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etup" sheetId="1" r:id="rId3"/>
    <sheet state="visible" name="Weigh-in" sheetId="2" r:id="rId4"/>
    <sheet state="hidden" name="Loading Chart" sheetId="3" r:id="rId5"/>
    <sheet state="visible" name="Lifting" sheetId="4" r:id="rId6"/>
    <sheet state="visible" name="BarLoad" sheetId="5" r:id="rId7"/>
    <sheet state="visible" name="Upcoming Flights" sheetId="6" r:id="rId8"/>
    <sheet state="visible" name="3-Lift" sheetId="7" r:id="rId9"/>
    <sheet state="visible" name="Squat" sheetId="8" r:id="rId10"/>
    <sheet state="visible" name="Bench" sheetId="9" r:id="rId11"/>
    <sheet state="visible" name="Deadlift" sheetId="10" r:id="rId12"/>
    <sheet state="hidden" name="DATA" sheetId="11" r:id="rId13"/>
    <sheet state="visible" name="Push-Pull" sheetId="12" r:id="rId14"/>
    <sheet state="visible" name="PrintSheet" sheetId="13" r:id="rId15"/>
    <sheet state="visible" name="Awards" sheetId="14" r:id="rId16"/>
    <sheet state="visible" name="Please read" sheetId="15" r:id="rId17"/>
    <sheet state="visible" name="Black &amp; White load sheet" sheetId="16" r:id="rId18"/>
  </sheets>
  <definedNames/>
  <calcPr/>
</workbook>
</file>

<file path=xl/sharedStrings.xml><?xml version="1.0" encoding="utf-8"?>
<sst xmlns="http://schemas.openxmlformats.org/spreadsheetml/2006/main" count="2335" uniqueCount="844">
  <si>
    <t>Kilos</t>
  </si>
  <si>
    <t>Pounds</t>
  </si>
  <si>
    <t>Powerlifting (3 lift meet)</t>
  </si>
  <si>
    <t>Bench Press Only</t>
  </si>
  <si>
    <t>Squat Only</t>
  </si>
  <si>
    <t>Deadlift Only</t>
  </si>
  <si>
    <t>Push Pull (Bench &amp; Deadlift)</t>
  </si>
  <si>
    <t>Contest Name</t>
  </si>
  <si>
    <t>Flight</t>
  </si>
  <si>
    <t>Name</t>
  </si>
  <si>
    <t>Age</t>
  </si>
  <si>
    <t>Div</t>
  </si>
  <si>
    <t>Date</t>
  </si>
  <si>
    <t>WtCls (Kg)</t>
  </si>
  <si>
    <t>Wilks Coeff</t>
  </si>
  <si>
    <t>Lot #</t>
  </si>
  <si>
    <t>RH Sq</t>
  </si>
  <si>
    <t xml:space="preserve"> Squat  1</t>
  </si>
  <si>
    <t xml:space="preserve"> Squat  2</t>
  </si>
  <si>
    <t xml:space="preserve"> Squat  3</t>
  </si>
  <si>
    <t xml:space="preserve"> Squat  4</t>
  </si>
  <si>
    <t>Best Squat</t>
  </si>
  <si>
    <t>RH BP</t>
  </si>
  <si>
    <t xml:space="preserve">  Bench 1</t>
  </si>
  <si>
    <t>Bench 2</t>
  </si>
  <si>
    <t>Bench 3</t>
  </si>
  <si>
    <t>Bench  4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</si>
  <si>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</si>
  <si>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</si>
  <si>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</si>
  <si>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</si>
  <si>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</si>
  <si>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</si>
  <si>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</si>
  <si>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>Coeff Score</t>
  </si>
  <si>
    <t>Age  &amp; Coeff</t>
  </si>
  <si>
    <t>Place code</t>
  </si>
  <si>
    <t>Pl-Div-WtCl</t>
  </si>
  <si>
    <t>Team Pts</t>
  </si>
  <si>
    <t>Team</t>
  </si>
  <si>
    <t>Events Entered</t>
  </si>
  <si>
    <t>Team Points</t>
  </si>
  <si>
    <t>Event check</t>
  </si>
  <si>
    <t>sort #</t>
  </si>
  <si>
    <t>lbs/kg</t>
  </si>
  <si>
    <t>FTP Site</t>
  </si>
  <si>
    <t>Local Folder</t>
  </si>
  <si>
    <t>S</t>
  </si>
  <si>
    <t>scoring value</t>
  </si>
  <si>
    <t>rank</t>
  </si>
  <si>
    <t>status</t>
  </si>
  <si>
    <t>Bench 1</t>
  </si>
  <si>
    <t>Platform Weight Set</t>
  </si>
  <si>
    <t>A</t>
  </si>
  <si>
    <t xml:space="preserve">Anna Tamez </t>
  </si>
  <si>
    <t>F_SCR_AAPF</t>
  </si>
  <si>
    <t>15 o</t>
  </si>
  <si>
    <t>The Gym</t>
  </si>
  <si>
    <t>DL</t>
  </si>
  <si>
    <t>PL</t>
  </si>
  <si>
    <t>Kg</t>
  </si>
  <si>
    <t>Camille Ochoa</t>
  </si>
  <si>
    <t>F_TR_2_AAPF Snake River</t>
  </si>
  <si>
    <t>Weight Classes</t>
  </si>
  <si>
    <t>Divisions</t>
  </si>
  <si>
    <t>Place</t>
  </si>
  <si>
    <t>Points</t>
  </si>
  <si>
    <t>B</t>
  </si>
  <si>
    <t>BP</t>
  </si>
  <si>
    <t>D</t>
  </si>
  <si>
    <t>Chanel Gailey</t>
  </si>
  <si>
    <t>F_JR_AAPF</t>
  </si>
  <si>
    <t>8o</t>
  </si>
  <si>
    <t>Daniel Messick</t>
  </si>
  <si>
    <t>M _SCR_AAPF</t>
  </si>
  <si>
    <t>14o</t>
  </si>
  <si>
    <t>BWt (Kg)</t>
  </si>
  <si>
    <t>Joey Burkman</t>
  </si>
  <si>
    <t>M_TCR_2_AAPF</t>
  </si>
  <si>
    <t>17 o</t>
  </si>
  <si>
    <t>Abbrev</t>
  </si>
  <si>
    <t>Description</t>
  </si>
  <si>
    <t>Scoring</t>
  </si>
  <si>
    <t>Kendra Struhs</t>
  </si>
  <si>
    <t>F_TCR_3_AAPF</t>
  </si>
  <si>
    <t>10o</t>
  </si>
  <si>
    <t>Warehouse 13</t>
  </si>
  <si>
    <t>Kyla Hillam</t>
  </si>
  <si>
    <t>F_OR_AAPF</t>
  </si>
  <si>
    <t>Leroy Uribe</t>
  </si>
  <si>
    <t xml:space="preserve">M_OCR_AAPF </t>
  </si>
  <si>
    <t>14 o</t>
  </si>
  <si>
    <t>M_OR_APF</t>
  </si>
  <si>
    <t>Mia Snook</t>
  </si>
  <si>
    <t>Male Open Raw APF</t>
  </si>
  <si>
    <t>How</t>
  </si>
  <si>
    <t>Robby Raymond Staker</t>
  </si>
  <si>
    <t>Pound</t>
  </si>
  <si>
    <t>LOAD</t>
  </si>
  <si>
    <t>Kilo</t>
  </si>
  <si>
    <t>limit</t>
  </si>
  <si>
    <t>Men</t>
  </si>
  <si>
    <t>M_TR_1_Snake River</t>
  </si>
  <si>
    <t>16o</t>
  </si>
  <si>
    <t>Women</t>
  </si>
  <si>
    <t>M_OR_AAPF</t>
  </si>
  <si>
    <t>Male Open Raw AAPF</t>
  </si>
  <si>
    <t>Many?</t>
  </si>
  <si>
    <t>Plates</t>
  </si>
  <si>
    <t>on Bar</t>
  </si>
  <si>
    <t>Spencer Haro</t>
  </si>
  <si>
    <t>F_Youth Snake River</t>
  </si>
  <si>
    <t>11o</t>
  </si>
  <si>
    <t>M_OCR_APF</t>
  </si>
  <si>
    <t>Male Open Classic Raw APF</t>
  </si>
  <si>
    <t>Taryn Reader</t>
  </si>
  <si>
    <t>M_Youth Snake River</t>
  </si>
  <si>
    <t>M_OCR_AAPF</t>
  </si>
  <si>
    <t>Male Open Classic Raw AAPF</t>
  </si>
  <si>
    <t>Teegan Thomas</t>
  </si>
  <si>
    <t>M_TCR_2_APF</t>
  </si>
  <si>
    <t>William Sharp</t>
  </si>
  <si>
    <t>15o</t>
  </si>
  <si>
    <t>M_OEM_APF</t>
  </si>
  <si>
    <t>Male Open Equipped Multiply APF</t>
  </si>
  <si>
    <t>William Sharp2</t>
  </si>
  <si>
    <t>M_SCR_AAPF</t>
  </si>
  <si>
    <t>Alyssa Haws</t>
  </si>
  <si>
    <t>F_OR_APF</t>
  </si>
  <si>
    <t>M_OEM_AAPF</t>
  </si>
  <si>
    <t>Male Open Equipped Multiply AAPF</t>
  </si>
  <si>
    <t>Becky Mauney</t>
  </si>
  <si>
    <t xml:space="preserve">F_MR_3_AAPF   </t>
  </si>
  <si>
    <t>Becky Mauney2</t>
  </si>
  <si>
    <t>F_MR_3_AAPF P/F/M</t>
  </si>
  <si>
    <t>M_OES_APF</t>
  </si>
  <si>
    <t>Male Open Equipped Single-Ply APF</t>
  </si>
  <si>
    <t>Breelah Packer</t>
  </si>
  <si>
    <t>F_JCR_AAPF</t>
  </si>
  <si>
    <t>15 i</t>
  </si>
  <si>
    <t>Cody Nielson</t>
  </si>
  <si>
    <t>16 o</t>
  </si>
  <si>
    <t>M_OES_AAPF</t>
  </si>
  <si>
    <t>Male Open Equipped Single-Ply AAPF</t>
  </si>
  <si>
    <t>David J Walke</t>
  </si>
  <si>
    <t>18 i</t>
  </si>
  <si>
    <t>Edwards Vega</t>
  </si>
  <si>
    <t>M_TR_3_AAPF</t>
  </si>
  <si>
    <t>M_TR_1_APF</t>
  </si>
  <si>
    <t>Male Teen 1 Raw APF: 13-15</t>
  </si>
  <si>
    <t>Jami Grove</t>
  </si>
  <si>
    <t>F_OES_AAPF</t>
  </si>
  <si>
    <t>Jayden A Chase</t>
  </si>
  <si>
    <t>Jeyrck Patrick</t>
  </si>
  <si>
    <t>M_TR_2_AAPF</t>
  </si>
  <si>
    <t>18 o</t>
  </si>
  <si>
    <t>M_TR_1_AAPF</t>
  </si>
  <si>
    <t>Male Teen 1 Raw AAPF: 13-15</t>
  </si>
  <si>
    <t>Kade Hicken</t>
  </si>
  <si>
    <t>M_TCR_3_AAPF</t>
  </si>
  <si>
    <t>19 o</t>
  </si>
  <si>
    <t>Luke Shawver</t>
  </si>
  <si>
    <t>M_SR_AAPF</t>
  </si>
  <si>
    <t>Luke Shawver2</t>
  </si>
  <si>
    <t>M_SCR_APF</t>
  </si>
  <si>
    <t>Michael Coleman</t>
  </si>
  <si>
    <t>M_MR_1_AAPF</t>
  </si>
  <si>
    <t>Nathaniel Breese</t>
  </si>
  <si>
    <t>M_JR_APF</t>
  </si>
  <si>
    <t>13 o</t>
  </si>
  <si>
    <t>M_TCR_1_APF</t>
  </si>
  <si>
    <t>Male Teen 1 Classic Raw APF: 13-15</t>
  </si>
  <si>
    <t>Nathaniel Breese2</t>
  </si>
  <si>
    <t>Paul Sharp</t>
  </si>
  <si>
    <t>17o</t>
  </si>
  <si>
    <t>Roan Shawver</t>
  </si>
  <si>
    <t>C</t>
  </si>
  <si>
    <t>Caleb Tyler Lewis</t>
  </si>
  <si>
    <t>Christy James Moser</t>
  </si>
  <si>
    <t>F_MCR_1_AAPF</t>
  </si>
  <si>
    <t>14</t>
  </si>
  <si>
    <t>SHW</t>
  </si>
  <si>
    <t>M_TCR_1_AAPF</t>
  </si>
  <si>
    <t>Male Teen 1 Classic Raw AAPF: 13-15</t>
  </si>
  <si>
    <t>Christy James Moser2</t>
  </si>
  <si>
    <t>F_OCR_AAPF</t>
  </si>
  <si>
    <t>Coleton Duffield</t>
  </si>
  <si>
    <t>12 o</t>
  </si>
  <si>
    <t>Dave Rounsevelle</t>
  </si>
  <si>
    <t>M_MR_5_AAPF</t>
  </si>
  <si>
    <t>David May</t>
  </si>
  <si>
    <t>M_TEM_1_APF</t>
  </si>
  <si>
    <t>Male Teen 1 Equipped Multiply APF: 13-15</t>
  </si>
  <si>
    <t>David Rangel1</t>
  </si>
  <si>
    <t>David Rangel2</t>
  </si>
  <si>
    <t>M_MCR_1_AAPF</t>
  </si>
  <si>
    <t>Lane Marley</t>
  </si>
  <si>
    <t>Regan Perry</t>
  </si>
  <si>
    <t>M_TEM_1_AAPF</t>
  </si>
  <si>
    <t>23 o</t>
  </si>
  <si>
    <t>Male Teen 1 Equipped Multiply AAPF: 13-15</t>
  </si>
  <si>
    <t>Bar plus Collars</t>
  </si>
  <si>
    <t>Robert Figueroa</t>
  </si>
  <si>
    <t>Ryan Marble</t>
  </si>
  <si>
    <t>Shanelle Mele</t>
  </si>
  <si>
    <t>11 o</t>
  </si>
  <si>
    <t>Thomas K Walke</t>
  </si>
  <si>
    <t>Tommy Davidson</t>
  </si>
  <si>
    <t>M_TES_1_APF</t>
  </si>
  <si>
    <t>Male Teen 1 Equipped Single-Ply APF: 13-15</t>
  </si>
  <si>
    <t>Squat</t>
  </si>
  <si>
    <t>Torin Subin</t>
  </si>
  <si>
    <t>M_JCR_AAPF</t>
  </si>
  <si>
    <t>Torin Subin2</t>
  </si>
  <si>
    <t>Wyatt Duffield</t>
  </si>
  <si>
    <t>Anthony Rangel</t>
  </si>
  <si>
    <t>Anthony Rangel2</t>
  </si>
  <si>
    <t>Charles Clark</t>
  </si>
  <si>
    <t>M_TES_1_AAPF</t>
  </si>
  <si>
    <t>Male Teen 1 Equipped Single-PlyAAPF: 13-15</t>
  </si>
  <si>
    <t>Dalton Snook</t>
  </si>
  <si>
    <t>18i</t>
  </si>
  <si>
    <t>Dalton Snook2</t>
  </si>
  <si>
    <t>David Woolley</t>
  </si>
  <si>
    <t>M_SEM_APF</t>
  </si>
  <si>
    <t>17 i</t>
  </si>
  <si>
    <t>Jared Arkus</t>
  </si>
  <si>
    <t>Joe lopez</t>
  </si>
  <si>
    <t>22o</t>
  </si>
  <si>
    <t>Justin Varner</t>
  </si>
  <si>
    <t>Justin Varner2</t>
  </si>
  <si>
    <t>M_SR_AAPF_P/F/M</t>
  </si>
  <si>
    <t>M_TR_2_APF</t>
  </si>
  <si>
    <t>Male Teen 2 Raw APF: 16-17</t>
  </si>
  <si>
    <t>Kristi Stickly</t>
  </si>
  <si>
    <t>Male Teen 2 Raw AAPF: 16-17</t>
  </si>
  <si>
    <t>Kyle Reader</t>
  </si>
  <si>
    <t>Results - Lbs &amp; Kgs?</t>
  </si>
  <si>
    <t>yes</t>
  </si>
  <si>
    <t>Luis Martinez</t>
  </si>
  <si>
    <t>Male Teen 2 Classic Raw APF: 16-17</t>
  </si>
  <si>
    <t>Martin N Hollis Jr</t>
  </si>
  <si>
    <t>M_MES_4_APF</t>
  </si>
  <si>
    <t>Male Teen 2 Classic Raw AAPF: 16-17</t>
  </si>
  <si>
    <t>Mike Brownsfield</t>
  </si>
  <si>
    <t>M_MR_2_APF</t>
  </si>
  <si>
    <t>M_TEM_2_APF</t>
  </si>
  <si>
    <t>Male Teen 2 Equipped Multiply APF: 16-17</t>
  </si>
  <si>
    <t>Reset for New Contest</t>
  </si>
  <si>
    <t>Best Lifter Coeff</t>
  </si>
  <si>
    <t>Mike Brownsfield2</t>
  </si>
  <si>
    <t>M_TEM_2_AAPF</t>
  </si>
  <si>
    <t>Male Teen 2 Equipped Multiply AAPF: 16-17</t>
  </si>
  <si>
    <t>M_TES_2_APF</t>
  </si>
  <si>
    <t>Male Teen 2 Equipped Single-Ply APF: 16-17</t>
  </si>
  <si>
    <t>Glossbrenner</t>
  </si>
  <si>
    <t>Mike McElroy</t>
  </si>
  <si>
    <t>M_TES_2_AAPF</t>
  </si>
  <si>
    <t>Male Teen 2 Equipped Single-Ply AAPF: 16-17</t>
  </si>
  <si>
    <t>M_TR_3_APF</t>
  </si>
  <si>
    <t>Mikkel Langseth</t>
  </si>
  <si>
    <t>Male Teen 3 Raw APF: 18-19</t>
  </si>
  <si>
    <t>20 i</t>
  </si>
  <si>
    <t>Male Teen 3 Raw AAPF: 18-19</t>
  </si>
  <si>
    <t>Web Upload</t>
  </si>
  <si>
    <t>Samoa Allen</t>
  </si>
  <si>
    <t>Disable</t>
  </si>
  <si>
    <t>Samoa Allen2</t>
  </si>
  <si>
    <t>M_TCR_3_APF</t>
  </si>
  <si>
    <t>Male Teen 3 Classic Raw APF: 18-19</t>
  </si>
  <si>
    <t>FTP site</t>
  </si>
  <si>
    <t>Scott Mecham</t>
  </si>
  <si>
    <t>Male Teen 3 Classic Raw AAPF: 18-19</t>
  </si>
  <si>
    <t>User Name</t>
  </si>
  <si>
    <t>M_TEM_3_APF</t>
  </si>
  <si>
    <t>Male Teen 3 Equipped Mulitply APF: 18-19</t>
  </si>
  <si>
    <t>Folder/File Name</t>
  </si>
  <si>
    <t>M_TEM_3_AAPF</t>
  </si>
  <si>
    <t>Male Teen 3 Equipped Mulitply AAPF: 18-19</t>
  </si>
  <si>
    <t>M_TES_3_APF</t>
  </si>
  <si>
    <t>Male Teen 3 Equipped Single-Ply APF: 18-19</t>
  </si>
  <si>
    <t>Website</t>
  </si>
  <si>
    <t>M_TES_3_AAPF</t>
  </si>
  <si>
    <t>Male Teen 3 Equipped Single-Ply AAPF: 18-19</t>
  </si>
  <si>
    <t>Male Junior Raw APF: 20-23</t>
  </si>
  <si>
    <t>M_JR_AAPF</t>
  </si>
  <si>
    <t>Male Junior Raw AAPF: 20-23</t>
  </si>
  <si>
    <t>BarLoad Upload</t>
  </si>
  <si>
    <t>Enable</t>
  </si>
  <si>
    <t>M_JCR_APF</t>
  </si>
  <si>
    <t>Male Junior Classic Raw APF: 20-23</t>
  </si>
  <si>
    <t>C:\wamp\www\BarLoad</t>
  </si>
  <si>
    <t>Male Junior Classic Raw AAPF: 20-23</t>
  </si>
  <si>
    <t>M_JEM_APF</t>
  </si>
  <si>
    <t>Male Junior Equipped Mulitply APF: 20-23</t>
  </si>
  <si>
    <t>NextLifter_BarLoad</t>
  </si>
  <si>
    <t>M_JEM_AAPF</t>
  </si>
  <si>
    <t>Male Junior Equipped Mulitply AAPF: 20-23</t>
  </si>
  <si>
    <t>M_JES_APF</t>
  </si>
  <si>
    <t>Male Junior Equipped Single-Ply APF: 20-23</t>
  </si>
  <si>
    <t>M_JES_AAPF</t>
  </si>
  <si>
    <t>Male Junior Equipped Single-Ply AAPF: 20-23</t>
  </si>
  <si>
    <t>C:\wamp\www\BarLoad\NextLifter_BarLoad.htm</t>
  </si>
  <si>
    <t>M_SR_APF</t>
  </si>
  <si>
    <t>Male Sub-Master Raw APF: 33-39</t>
  </si>
  <si>
    <t>Male Sub-Master Raw AAPF: 33-39</t>
  </si>
  <si>
    <t>Male Sub-Master Classic Raw APF: 33-39</t>
  </si>
  <si>
    <t>Male Sub-Master Classic Raw AAPF: 33-39</t>
  </si>
  <si>
    <t>Male Sub-Master Equipped Multiply APF: 33-39</t>
  </si>
  <si>
    <t>M_SEM_AAPF</t>
  </si>
  <si>
    <t>Male Sub-Master Equipped Multiply AAPF: 33-39</t>
  </si>
  <si>
    <t>M_SES_APF</t>
  </si>
  <si>
    <t>Male Sub-Master Equipped Single-Ply APF: 33-39</t>
  </si>
  <si>
    <t>M_SES_AAPF</t>
  </si>
  <si>
    <t>Male Sub-Master Equipped Single-Ply AAPF: 33-39</t>
  </si>
  <si>
    <t>M_MR_1_APF</t>
  </si>
  <si>
    <t>Male Master 1 Raw APF: 40-44</t>
  </si>
  <si>
    <t>Male Master 1 Raw AAPF: 40-44</t>
  </si>
  <si>
    <t>M_MCR_1_APF</t>
  </si>
  <si>
    <t>Male Master 1 Classic Raw APF: 40-44</t>
  </si>
  <si>
    <t>Male Master 1 Classic Raw AAPF: 40-44</t>
  </si>
  <si>
    <t>M_MEM_1_APF</t>
  </si>
  <si>
    <t>Male Master 1 Equipped Multiply APF: 40-44</t>
  </si>
  <si>
    <t>M_MEM_1_AAPF</t>
  </si>
  <si>
    <t>Male Master 1 Equipped Multiply AAPF: 40-44</t>
  </si>
  <si>
    <t>M_MES_1_APF</t>
  </si>
  <si>
    <t>Male Master 1 Equipped Single-Ply APF: 40-44</t>
  </si>
  <si>
    <t>M_MES_1_AAPF</t>
  </si>
  <si>
    <t>Male Master 1 Equipped Single-Ply AAPF: 40-44</t>
  </si>
  <si>
    <t>Male Master 2 Raw APF: 45-49</t>
  </si>
  <si>
    <t>M_MR_2_AAPF</t>
  </si>
  <si>
    <t>Male Master 2 Raw AAPF: 45-49</t>
  </si>
  <si>
    <t>M_MCR_2_APF</t>
  </si>
  <si>
    <t>Male Master 2 Classic Raw APF: 45-49</t>
  </si>
  <si>
    <t>M_MCR_2_AAPF</t>
  </si>
  <si>
    <t>Male Master 2 Classic Raw AAPF: 45-49</t>
  </si>
  <si>
    <t>M_MEM_2_APF</t>
  </si>
  <si>
    <t>Male Master 2 Equipped Mulitply APF: 45-49</t>
  </si>
  <si>
    <t>M_MEM_2_AAPF</t>
  </si>
  <si>
    <t>Male Master 2 Equipped Multiply AAPF: 45-49</t>
  </si>
  <si>
    <t>M_MES_2_APF</t>
  </si>
  <si>
    <t>Male Master 2 Equipped Single-Ply APF: 45-49</t>
  </si>
  <si>
    <t>M_MES_2_AAPF</t>
  </si>
  <si>
    <t>Male Master 2 Equipped Sinlge-Ply AAPF: 45-49</t>
  </si>
  <si>
    <t>M_MR_3_APF</t>
  </si>
  <si>
    <t>Male Master 3 Raw APF: 50-54</t>
  </si>
  <si>
    <t>M_MR_3_AAPF</t>
  </si>
  <si>
    <t>Male Master 3 Raw AAPF: 50-54</t>
  </si>
  <si>
    <t>M_MCR_3_APF</t>
  </si>
  <si>
    <t>Male Master 3 Classic Raw APF: 50-54</t>
  </si>
  <si>
    <t>M_MCR_3_AAPF</t>
  </si>
  <si>
    <t>Male Master 3 Classic Raw AAPF: 50-54</t>
  </si>
  <si>
    <t>M_MEM_3_APF</t>
  </si>
  <si>
    <t>Male Master 3 Equipped Mulitply APF: 50-54</t>
  </si>
  <si>
    <t>M_MEM_3_AAPF</t>
  </si>
  <si>
    <t>Male Master 3 Equipped Multiply AAPF: 50-54</t>
  </si>
  <si>
    <t>M_MES_3_APF</t>
  </si>
  <si>
    <t>Male Master 3 Equipped Single-Ply APF: 50-54</t>
  </si>
  <si>
    <t>M_MES_3_AAPF</t>
  </si>
  <si>
    <t>Male Master 3 Equipped Single-Ply AAPF: 50-54</t>
  </si>
  <si>
    <t>M_MR_4_APF</t>
  </si>
  <si>
    <t>Male Master 4 Raw APF: 55-59</t>
  </si>
  <si>
    <t>M_MR_4_AAPF</t>
  </si>
  <si>
    <t>Male Master 4 Raw AAPF: 55-59</t>
  </si>
  <si>
    <t>M_MCR_4_APF</t>
  </si>
  <si>
    <t>Male Master 4 Classic Raw APF: 55-59</t>
  </si>
  <si>
    <t>M_MCR_4_AAPF</t>
  </si>
  <si>
    <t>Male Master 4 Classic Raw AAPF: 55-59</t>
  </si>
  <si>
    <t>M_MEM_4_APF</t>
  </si>
  <si>
    <t>Male Master 4 Equipped Mulitply APF: 55-59</t>
  </si>
  <si>
    <t>M_MEM_4_AAPF</t>
  </si>
  <si>
    <t>Male Master 4 Equipped Multiply AAPF: 55-59</t>
  </si>
  <si>
    <t>Male Master 4 Equipped Single-Ply APF: 55-59</t>
  </si>
  <si>
    <t>M_MES_4_AAPF</t>
  </si>
  <si>
    <t>Male Master 4 Equipped Single-Ply AAPF: 55-59</t>
  </si>
  <si>
    <t>M_MR_5_APF</t>
  </si>
  <si>
    <t>Male Master 5 Raw APF: 60-64</t>
  </si>
  <si>
    <t>Male Master 5 Raw AAPF: 60-64</t>
  </si>
  <si>
    <t>M_MCR_5_APF</t>
  </si>
  <si>
    <t>Male Master 5 Classic Raw APF: 60-64</t>
  </si>
  <si>
    <t>M_MCR_5_AAPF</t>
  </si>
  <si>
    <t>Male Master 5 Classic Raw AAPF: 60-64</t>
  </si>
  <si>
    <t>M_MEM_5_APF</t>
  </si>
  <si>
    <t>Male Master 5 Equipped Multiply APF: 60-64</t>
  </si>
  <si>
    <t>M_MEM_5_AAPF</t>
  </si>
  <si>
    <t>Male Master 5 Equipped Multiply AAPF: 60-64</t>
  </si>
  <si>
    <t>M_MES_5_APF</t>
  </si>
  <si>
    <t>Male Master 5 Equipped Single-Ply APF: 60-64</t>
  </si>
  <si>
    <t>M_MES_5_AAPF</t>
  </si>
  <si>
    <t>Male Master 5 Equipped Single-Ply AAPF: 60-64</t>
  </si>
  <si>
    <t>M_MR_6_APF</t>
  </si>
  <si>
    <t>Male Master 6 Raw APF: 65-69</t>
  </si>
  <si>
    <t>M_MR_6_AAPF</t>
  </si>
  <si>
    <t>Male Master 6 Raw AAPF: 65-69</t>
  </si>
  <si>
    <t>M_MCR_6_APF</t>
  </si>
  <si>
    <t>Male Master 6 Classic Raw APF: 65-69</t>
  </si>
  <si>
    <t>M_MCR_6_AAPF</t>
  </si>
  <si>
    <t>Male Master 6 Classic Raw AAPF: 65-69</t>
  </si>
  <si>
    <t>M_MEM_6_APF</t>
  </si>
  <si>
    <t>Male Master 6 Equipped Multiply APF: 65-69</t>
  </si>
  <si>
    <t>M_MEM_6_AAPF</t>
  </si>
  <si>
    <t>Male Master 6 Equipped Multiply AAPF: 65-69</t>
  </si>
  <si>
    <t>M_MES_6_APF</t>
  </si>
  <si>
    <t>Male Master 6 Equipped Single-Ply APF: 65-69</t>
  </si>
  <si>
    <t>M_MES_6_AAPF</t>
  </si>
  <si>
    <t>Male Master 6 Equipped Single-Ply AAPF: 65-69</t>
  </si>
  <si>
    <t>M_MR_7_APF</t>
  </si>
  <si>
    <t>Male Master 7 Raw APF: 70-74</t>
  </si>
  <si>
    <t>M_MR_7_AAPF</t>
  </si>
  <si>
    <t>Male Master 7 Raw AAPF: 70-74</t>
  </si>
  <si>
    <t>M_MCR_7_APF</t>
  </si>
  <si>
    <t>Male Master 7 Classic Raw APF: 70-74</t>
  </si>
  <si>
    <t>M_MCR_7_AAPF</t>
  </si>
  <si>
    <t>Male Master 7 Classic Raw AAPF: 70-74</t>
  </si>
  <si>
    <t>M_MEM_7_APF</t>
  </si>
  <si>
    <t>Male Master 7 Equipped Multiply APF: 70-74</t>
  </si>
  <si>
    <t>M_MEM_7_AAPF</t>
  </si>
  <si>
    <t>Male Master 7 Equipped Multiply AAPF: 70-74</t>
  </si>
  <si>
    <t>M_MES_7_APF</t>
  </si>
  <si>
    <t>Male Master 7 Equipped Single-Ply APF: 70-74</t>
  </si>
  <si>
    <t>M_MES_7_AAPF</t>
  </si>
  <si>
    <t>Male Master 7 Equipped Single-Ply AAPF: 70-74</t>
  </si>
  <si>
    <t>M_MR_8_APF</t>
  </si>
  <si>
    <t>Male Master 8 Raw APF: 75-79</t>
  </si>
  <si>
    <t>M_MR_8_AAPF</t>
  </si>
  <si>
    <t>Male Master 8 Raw AAPF: 75-79</t>
  </si>
  <si>
    <t>M_MCR_8_APF</t>
  </si>
  <si>
    <t>Male Master 8 Classic Raw APF: 75-79</t>
  </si>
  <si>
    <t>M_MCR_8_AAPF</t>
  </si>
  <si>
    <t>Male Master 8 Classic Raw AAPF: 75-79</t>
  </si>
  <si>
    <t>M_MEM_8_APF</t>
  </si>
  <si>
    <t>Male Master 8 Equipped Mulitply APF: 75-79</t>
  </si>
  <si>
    <t>M_MEM_8_AAPF</t>
  </si>
  <si>
    <t>Male Master 8 Equipped Multiply AAPF: 75-79</t>
  </si>
  <si>
    <t>M_MES_8_APF</t>
  </si>
  <si>
    <t>Male Master 8 Equipped Single-Ply  APF: 75-79</t>
  </si>
  <si>
    <t>M_MES_8_AAPF</t>
  </si>
  <si>
    <t>Male Master 8 Equipped Single-Ply AAPF: 75-79</t>
  </si>
  <si>
    <t>M_MR_9_APF</t>
  </si>
  <si>
    <t>Male Master 9 Raw APF: 80+</t>
  </si>
  <si>
    <t>M_MR_9_AAPF</t>
  </si>
  <si>
    <t>Male Master 9 Raw AAPF: 80+</t>
  </si>
  <si>
    <t>M_MCR_9_APF</t>
  </si>
  <si>
    <t>Male Master 9 Classic Raw APF: 80+</t>
  </si>
  <si>
    <t>M_MCR_9_AAPF</t>
  </si>
  <si>
    <t>Male Master 9 Classic Raw AAPF: 80+</t>
  </si>
  <si>
    <t>M_MEM_9_APF</t>
  </si>
  <si>
    <t>Male Master 9 Equipped Multiply APF: 80+</t>
  </si>
  <si>
    <t>M_MEM_9_AAPF</t>
  </si>
  <si>
    <t>Male Master 9 Equipped Multiply AAPF: 80+</t>
  </si>
  <si>
    <t>M_MES_9_APF</t>
  </si>
  <si>
    <t>Male Master 9 Equipped Single-Ply APF: 80+</t>
  </si>
  <si>
    <t>M_MES_9_AAPF</t>
  </si>
  <si>
    <t>Male Master 9 Equipped Single-Ply AAPF: 80+</t>
  </si>
  <si>
    <t>Female Open Raw APF</t>
  </si>
  <si>
    <t>Female Open Raw AAPF</t>
  </si>
  <si>
    <t>F_OCR_APF</t>
  </si>
  <si>
    <t>Female Open Classic Raw APF</t>
  </si>
  <si>
    <t>Female Open Classic Raw AAPF</t>
  </si>
  <si>
    <t>F_OEM_APF</t>
  </si>
  <si>
    <t>Female Open Equipped Multiply APF</t>
  </si>
  <si>
    <t>F_OEM_AAPF</t>
  </si>
  <si>
    <t>Female Open Equipped Multiply AAPF</t>
  </si>
  <si>
    <t>F_OES_APF</t>
  </si>
  <si>
    <t>Female Open Equipped Single-Ply APF</t>
  </si>
  <si>
    <t>Female Open Equipped Single-Ply AAPF</t>
  </si>
  <si>
    <t>Sort-on</t>
  </si>
  <si>
    <t>F_TR_1_APF</t>
  </si>
  <si>
    <t>Female Teen 1 Raw APF: 13-15</t>
  </si>
  <si>
    <t>F_TR_1_AAPF</t>
  </si>
  <si>
    <t>Female Teen 1 Raw AAPF: 13-15</t>
  </si>
  <si>
    <t>F_TCR_1_APF</t>
  </si>
  <si>
    <t>Female Teen 1 Classic Raw APF: 13-15</t>
  </si>
  <si>
    <t>F_TCR_1_AAPF</t>
  </si>
  <si>
    <t>Female Teen 1 Classic Raw AAPF: 13-15</t>
  </si>
  <si>
    <t>F_TEM_1_APF</t>
  </si>
  <si>
    <t>Female Teen 1 Equipped Multiply APF: 13-15</t>
  </si>
  <si>
    <t>F_TEM_1_AAPF</t>
  </si>
  <si>
    <t>Female Teen 1 Equipped Multiply AAPF: 13-15</t>
  </si>
  <si>
    <t>F_TES_1_APF</t>
  </si>
  <si>
    <t>Female Teen 1 Equipped Single-Ply APF: 13-15</t>
  </si>
  <si>
    <t>F_TES_1_AAPF</t>
  </si>
  <si>
    <t>Female Teen 1 Equipped Single-PlyAAPF: 13-15</t>
  </si>
  <si>
    <t>F_TR_2_APF</t>
  </si>
  <si>
    <t>Wt Cls</t>
  </si>
  <si>
    <t>Female Teen 2 Raw APF: 16-17</t>
  </si>
  <si>
    <t>F_TR_2_AAPF</t>
  </si>
  <si>
    <t>Female Teen 2 Raw AAPF: 16-17</t>
  </si>
  <si>
    <t>F_TCR_2_APF</t>
  </si>
  <si>
    <t>Female Teen 2 Classic Raw APF: 16-17</t>
  </si>
  <si>
    <t>F_TCR_2_AAPF</t>
  </si>
  <si>
    <t>Female Teen 2 Classic Raw AAPF: 16-17</t>
  </si>
  <si>
    <t>F_TEM_2_APF</t>
  </si>
  <si>
    <t>Female Teen 2 Equipped Multiply APF: 16-17</t>
  </si>
  <si>
    <t>F_TEM_2_AAPF</t>
  </si>
  <si>
    <t>Female Teen 2 Equipped Multiply AAPF: 16-17</t>
  </si>
  <si>
    <t>F_TES_2_APF</t>
  </si>
  <si>
    <t>Female Teen 2 Equipped Single-Ply APF: 16-17</t>
  </si>
  <si>
    <t>F_TES_2_AAPF</t>
  </si>
  <si>
    <t>Female Teen 2 Equipped Single-Ply AAPF: 16-17</t>
  </si>
  <si>
    <t>F_TR_3_APF</t>
  </si>
  <si>
    <t>Female Teen 3 Raw APF: 18-19</t>
  </si>
  <si>
    <t>F_TR_3_AAPF</t>
  </si>
  <si>
    <t>Female Teen 3 Raw AAPF: 18-19</t>
  </si>
  <si>
    <t>F_TCR_3_APF</t>
  </si>
  <si>
    <t>Female Teen 3 Classic Raw APF: 18-19</t>
  </si>
  <si>
    <t>Female Teen 3 Classic Raw AAPF: 18-19</t>
  </si>
  <si>
    <t>F_TEM_3_APF</t>
  </si>
  <si>
    <t>Female Teen 3 Equipped Mulitply APF: 18-19</t>
  </si>
  <si>
    <t>F_TEM_3_AAPF</t>
  </si>
  <si>
    <t>Female Teen 3 Equipped Mulitply AAPF: 18-19</t>
  </si>
  <si>
    <t>F_TES_3_APF</t>
  </si>
  <si>
    <t>Female Teen 3 Equipped Single-Ply APF: 18-19</t>
  </si>
  <si>
    <t>F_TES_3_AAPF</t>
  </si>
  <si>
    <t>Female Teen 3 Equipped Single-Ply AAPF: 18-19</t>
  </si>
  <si>
    <t>F_JR_APF</t>
  </si>
  <si>
    <t>Female Junior Raw APF: 20-23</t>
  </si>
  <si>
    <t>Female Junior Raw AAPF: 20-23</t>
  </si>
  <si>
    <t>F_JCR_APF</t>
  </si>
  <si>
    <t>Female Junior Classic Raw APF: 20-23</t>
  </si>
  <si>
    <t>Female Junior Classic Raw AAPF: 20-23</t>
  </si>
  <si>
    <t>F_JEM_APF</t>
  </si>
  <si>
    <t>Female Junior Equipped Mulitply APF: 20-23</t>
  </si>
  <si>
    <t>F_JEM_AAPF</t>
  </si>
  <si>
    <t>Female Junior Equipped Mulitply AAPF: 20-23</t>
  </si>
  <si>
    <t>F_JES_APF</t>
  </si>
  <si>
    <t>Female Junior Equipped Single-Ply APF: 20-23</t>
  </si>
  <si>
    <t>F_JES_AAPF</t>
  </si>
  <si>
    <t>Female Junior Equipped Single-Ply AAPF: 20-23</t>
  </si>
  <si>
    <t>F_SR_APF</t>
  </si>
  <si>
    <t>Female Sub-Master Raw APF: 33-39</t>
  </si>
  <si>
    <t>F_SR_AAPF</t>
  </si>
  <si>
    <t>Female Sub-Master Raw AAPF: 33-39</t>
  </si>
  <si>
    <t>F_SCR_APF</t>
  </si>
  <si>
    <t>Female Sub-Master Classic Raw APF: 33-39</t>
  </si>
  <si>
    <t>Female Sub-Master Classic Raw AAPF: 33-39</t>
  </si>
  <si>
    <t>F_SEM_APF</t>
  </si>
  <si>
    <t>Female Sub-Master Equipped Multiply APF: 33-39</t>
  </si>
  <si>
    <t>F_SEM_AAPF</t>
  </si>
  <si>
    <t>Female Sub-Master Equipped Multiply AAPF: 33-39</t>
  </si>
  <si>
    <t>F_SES_APF</t>
  </si>
  <si>
    <t>Female Sub-Master Equipped Single-Ply APF: 33-39</t>
  </si>
  <si>
    <t>PL Total</t>
  </si>
  <si>
    <t>F_SES_AAPF</t>
  </si>
  <si>
    <t>Female Sub-Master Equipped Single-Ply AAPF: 33-39</t>
  </si>
  <si>
    <t>F_MR_1_APF</t>
  </si>
  <si>
    <t>Female Master 1 Raw APF: 40-44</t>
  </si>
  <si>
    <t>F_MR_1_AAPF</t>
  </si>
  <si>
    <t>Female Master 1 Raw AAPF: 40-44</t>
  </si>
  <si>
    <t>F_MCR_1_APF</t>
  </si>
  <si>
    <t>Female Master 1 Classic Raw APF: 40-44</t>
  </si>
  <si>
    <t>Female Master 1 Classic Raw AAPF: 40-44</t>
  </si>
  <si>
    <t>F_MEM_1_APF</t>
  </si>
  <si>
    <t>Female Master 1 Equipped Multiply APF: 40-44</t>
  </si>
  <si>
    <t>F_MEM_1_AAPF</t>
  </si>
  <si>
    <t>Female Master 1 Equipped Multiply AAPF: 40-44</t>
  </si>
  <si>
    <t>F_MES_1_APF</t>
  </si>
  <si>
    <t>Female Master 1 Equipped Single-Ply APF: 40-44</t>
  </si>
  <si>
    <t>F_MES_1_AAPF</t>
  </si>
  <si>
    <t>Female Master 1 Equipped Single-Ply AAPF: 40-44</t>
  </si>
  <si>
    <t>F_MR_2_APF</t>
  </si>
  <si>
    <t>Female Master 2 Raw APF: 45-49</t>
  </si>
  <si>
    <t>F_MR_2_AAPF</t>
  </si>
  <si>
    <t>Female Master 2 Raw AAPF: 45-49</t>
  </si>
  <si>
    <t>F_MCR_2_APF</t>
  </si>
  <si>
    <t>Female Master 2 Classic Raw APF: 45-49</t>
  </si>
  <si>
    <t>F_MCR_2_AAPF</t>
  </si>
  <si>
    <t>Female Master 2 Classic Raw AAPF: 45-49</t>
  </si>
  <si>
    <t>F_MEM_2_APF</t>
  </si>
  <si>
    <t>Female Master 2 Equipped Mulitply APF: 45-49</t>
  </si>
  <si>
    <t>F_MEM_2_AAPF</t>
  </si>
  <si>
    <t>Female Master 2 Equipped Multiply AAPF: 45-49</t>
  </si>
  <si>
    <t>F_MES_2_APF</t>
  </si>
  <si>
    <t>Female Master 2 Equipped Single-Ply APF: 45-49</t>
  </si>
  <si>
    <t>F_MES_2_AAPF</t>
  </si>
  <si>
    <t>Female Master 2 Equipped Sinlge-Ply AAPF: 45-49</t>
  </si>
  <si>
    <t>F_MR_3_APF</t>
  </si>
  <si>
    <t>Female Master 3 Raw APF: 50-54</t>
  </si>
  <si>
    <t>F_MR_3_AAPF</t>
  </si>
  <si>
    <t>Female Master 3 Raw AAPF: 50-54</t>
  </si>
  <si>
    <t>F_MCR_3_APF</t>
  </si>
  <si>
    <t>Female Master 3 Classic Raw APF: 50-54</t>
  </si>
  <si>
    <t>F_MCR_3_AAPF</t>
  </si>
  <si>
    <t>Female Master 3 Classic Raw AAPF: 50-54</t>
  </si>
  <si>
    <t>F_MEM_3_APF</t>
  </si>
  <si>
    <t>Female Master 3 Equipped Mulitply APF: 50-54</t>
  </si>
  <si>
    <t>F_MEM_3_AAPF</t>
  </si>
  <si>
    <t>Female Master 3 Equipped Multiply AAPF: 50-54</t>
  </si>
  <si>
    <t>F_MES_3_APF</t>
  </si>
  <si>
    <t>Female Master 3 Equipped Single-Ply APF: 50-54</t>
  </si>
  <si>
    <t>F_MES_3_AAPF</t>
  </si>
  <si>
    <t>Female Master 3 Equipped Single-Ply AAPF: 50-54</t>
  </si>
  <si>
    <t>F_MR_4_APF</t>
  </si>
  <si>
    <t>Female Master 4 Raw APF: 55-59</t>
  </si>
  <si>
    <t>F_MR_4_AAPF</t>
  </si>
  <si>
    <t>Female Master 4 Raw AAPF: 55-59</t>
  </si>
  <si>
    <t>F_MCR_4_APF</t>
  </si>
  <si>
    <t>Female Master 4 Classic Raw APF: 55-59</t>
  </si>
  <si>
    <t>F_MCR_4_AAPF</t>
  </si>
  <si>
    <t>Female Master 4 Classic Raw AAPF: 55-59</t>
  </si>
  <si>
    <t>F_MEM_4_APF</t>
  </si>
  <si>
    <t>Female Master 4 Equipped Mulitply APF: 55-59</t>
  </si>
  <si>
    <t>F_MEM_4_AAPF</t>
  </si>
  <si>
    <t>Female Master 4 Equipped Multiply AAPF: 55-59</t>
  </si>
  <si>
    <t>F_MES_4_APF</t>
  </si>
  <si>
    <t>Female Master 4 Equipped Single-Ply APF: 55-59</t>
  </si>
  <si>
    <t>F_MES_4_AAPF</t>
  </si>
  <si>
    <t>Female Master 4 Equipped Single-Ply AAPF: 55-59</t>
  </si>
  <si>
    <t>F_MR_5_APF</t>
  </si>
  <si>
    <t>Female Master 5 Raw APF: 60-64</t>
  </si>
  <si>
    <t>F_MR_5_AAPF</t>
  </si>
  <si>
    <t>Female Master 5 Raw AAPF: 60-64</t>
  </si>
  <si>
    <t>F_MCR_5_APF</t>
  </si>
  <si>
    <t>Female Master 5 Classic Raw APF: 60-64</t>
  </si>
  <si>
    <t>F_MCR_5_AAPF</t>
  </si>
  <si>
    <t>Female Master 5 Classic Raw AAPF: 60-64</t>
  </si>
  <si>
    <t>F_MEM_5_APF</t>
  </si>
  <si>
    <t>Female Master 5 Equipped Multiply APF: 60-64</t>
  </si>
  <si>
    <t>F_MEM_5_AAPF</t>
  </si>
  <si>
    <t>Female Master 5 Equipped Multiply AAPF: 60-64</t>
  </si>
  <si>
    <t>F_MES_5_APF</t>
  </si>
  <si>
    <t>Female Master 5 Equipped Single-Ply APF: 60-64</t>
  </si>
  <si>
    <t>F_MES_5_AAPF</t>
  </si>
  <si>
    <t>Female Master 5 Equipped Single-Ply AAPF: 60-64</t>
  </si>
  <si>
    <t>F_MR_6_APF</t>
  </si>
  <si>
    <t>Female Master 6 Raw APF: 65-69</t>
  </si>
  <si>
    <t>F_MR_6_AAPF</t>
  </si>
  <si>
    <t>Female Master 6 Raw AAPF: 65-69</t>
  </si>
  <si>
    <t>F_MCR_6_APF</t>
  </si>
  <si>
    <t>Female Master 6 Classic Raw APF: 65-69</t>
  </si>
  <si>
    <t>F_MCR_6_AAPF</t>
  </si>
  <si>
    <t>Female Master 6 Classic Raw AAPF: 65-69</t>
  </si>
  <si>
    <t>F_MEM_6_APF</t>
  </si>
  <si>
    <t>Female Master 6 Equipped Multiply APF: 65-69</t>
  </si>
  <si>
    <t>F_MEM_6_AAPF</t>
  </si>
  <si>
    <t>Female Master 6 Equipped Multiply AAPF: 65-69</t>
  </si>
  <si>
    <t>F_MES_6_APF</t>
  </si>
  <si>
    <t>Female Master 6 Equipped Single-Ply APF: 65-69</t>
  </si>
  <si>
    <t>F_MES_6_AAPF</t>
  </si>
  <si>
    <t>Female Master 6 Equipped Single-Ply AAPF: 65-69</t>
  </si>
  <si>
    <t>F_MR_7_APF</t>
  </si>
  <si>
    <t>Female Master 7 Raw APF: 70-74</t>
  </si>
  <si>
    <t>F_MR_7_AAPF</t>
  </si>
  <si>
    <t>Female Master 7 Raw AAPF: 70-74</t>
  </si>
  <si>
    <t>F_MCR_7_APF</t>
  </si>
  <si>
    <t>Female Master 7 Classic Raw APF: 70-74</t>
  </si>
  <si>
    <t>F_MCR_7_AAPF</t>
  </si>
  <si>
    <t>Female Master 7 Classic Raw AAPF: 70-74</t>
  </si>
  <si>
    <t>F_MEM_7_APF</t>
  </si>
  <si>
    <t>Female Master 7 Equipped Multiply APF: 70-74</t>
  </si>
  <si>
    <t>F_MEM_7_AAPF</t>
  </si>
  <si>
    <t>Female Master 7 Equipped Multiply AAPF: 70-74</t>
  </si>
  <si>
    <t>F_MES_7_APF</t>
  </si>
  <si>
    <t>Female Master 7 Equipped Single-Ply APF: 70-74</t>
  </si>
  <si>
    <t>F_MES_7_AAPF</t>
  </si>
  <si>
    <t>Female Master 7 Equipped Single-Ply AAPF: 70-74</t>
  </si>
  <si>
    <t>F_MR_8_APF</t>
  </si>
  <si>
    <t>Female Master 8 Raw APF: 75-79</t>
  </si>
  <si>
    <t>F_MR_8_AAPF</t>
  </si>
  <si>
    <t>Female Master 8 Raw AAPF: 75-79</t>
  </si>
  <si>
    <t>F_MCR_8_APF</t>
  </si>
  <si>
    <t>Female Master 8 Classic Raw APF: 75-79</t>
  </si>
  <si>
    <t>F_MCR_8_AAPF</t>
  </si>
  <si>
    <t>Female Master 8 Classic Raw AAPF: 75-79</t>
  </si>
  <si>
    <t>F_MEM_8_APF</t>
  </si>
  <si>
    <t>Female Master 8 Equipped Mulitply APF: 75-79</t>
  </si>
  <si>
    <t>F_MEM_8_AAPF</t>
  </si>
  <si>
    <t>Female Master 8 Equipped Multiply AAPF: 75-79</t>
  </si>
  <si>
    <t>F_MES_8_APF</t>
  </si>
  <si>
    <t>Female Master 8 Equipped Single-Ply  APF: 75-79</t>
  </si>
  <si>
    <t>F_MES_8_AAPF</t>
  </si>
  <si>
    <t>Female Master 8 Equipped Single-Ply AAPF: 75-79</t>
  </si>
  <si>
    <t>F_MR_9_APF</t>
  </si>
  <si>
    <t>Female Master 9 Raw APF: 80+</t>
  </si>
  <si>
    <t>F_MR_9_AAPF</t>
  </si>
  <si>
    <t>Female Master 9 Raw AAPF: 80+</t>
  </si>
  <si>
    <t>F_MCR_9_APF</t>
  </si>
  <si>
    <t>Female Master 9 Classic Raw APF: 80+</t>
  </si>
  <si>
    <t>F_MCR_9_AAPF</t>
  </si>
  <si>
    <t>Female Master 9 Classic Raw AAPF: 80+</t>
  </si>
  <si>
    <t>F_MEM_9_APF</t>
  </si>
  <si>
    <t>Female Master 9 Equipped Multiply APF: 80+</t>
  </si>
  <si>
    <t>F_MEM_9_AAPF</t>
  </si>
  <si>
    <t>Female Master 9 Equipped Multiply AAPF: 80+</t>
  </si>
  <si>
    <t>F_MES_9_APF</t>
  </si>
  <si>
    <t>Female Master 9 Equipped Single-Ply APF: 80+</t>
  </si>
  <si>
    <t>F_MES_9_AAPF</t>
  </si>
  <si>
    <t>Female Master 9 Equipped Single-Ply AAPF: 80+</t>
  </si>
  <si>
    <t>$BB$1:$BE$1</t>
  </si>
  <si>
    <t>Bench 4</t>
  </si>
  <si>
    <t>X10</t>
  </si>
  <si>
    <t>automatic</t>
  </si>
  <si>
    <t>$BB$1:$BM$1</t>
  </si>
  <si>
    <t>E</t>
  </si>
  <si>
    <t>Push Pull Total</t>
  </si>
  <si>
    <t>$BB$1:$BI$1</t>
  </si>
  <si>
    <t>F</t>
  </si>
  <si>
    <t>G</t>
  </si>
  <si>
    <t>Sort data</t>
  </si>
  <si>
    <t>Flt A</t>
  </si>
  <si>
    <t>Pl code</t>
  </si>
  <si>
    <t>Tm Pts</t>
  </si>
  <si>
    <t>Events</t>
  </si>
  <si>
    <t>M/F</t>
  </si>
  <si>
    <t>valid score?</t>
  </si>
  <si>
    <t>Div wt</t>
  </si>
  <si>
    <t>Div rank</t>
  </si>
  <si>
    <t>place</t>
  </si>
  <si>
    <t>bwt</t>
  </si>
  <si>
    <t>bwt rank</t>
  </si>
  <si>
    <t>abs score</t>
  </si>
  <si>
    <t>H</t>
  </si>
  <si>
    <t>Anna Tamez 2</t>
  </si>
  <si>
    <t>Wt Cls:</t>
  </si>
  <si>
    <t>Upcoming Flights</t>
  </si>
  <si>
    <t>ETA Next Flight:</t>
  </si>
  <si>
    <t>Flt</t>
  </si>
  <si>
    <t>Contest Name-Kg Results</t>
  </si>
  <si>
    <t>1-F_MCR_1_AAPF-90</t>
  </si>
  <si>
    <t>1-F_SCR_AAPF-60</t>
  </si>
  <si>
    <t>1-F_SCR_AAPF-90</t>
  </si>
  <si>
    <t>1-F_JCR_AAPF-82.5</t>
  </si>
  <si>
    <t>1-F_TCR_3_AAPF-67.5</t>
  </si>
  <si>
    <t>Christy James Moser 2</t>
  </si>
  <si>
    <t>1-F_OCR_AAPF-90</t>
  </si>
  <si>
    <t>1-F_OR_AAPF-SHW</t>
  </si>
  <si>
    <t>1-F_OR_APF-75</t>
  </si>
  <si>
    <t>1 Youth</t>
  </si>
  <si>
    <t>Becky Mauney 2</t>
  </si>
  <si>
    <t>1 PFM</t>
  </si>
  <si>
    <t>1-M_MR_5_AAPF-90</t>
  </si>
  <si>
    <t>1-M_MCR_1_AAPF-90</t>
  </si>
  <si>
    <t>1-M_MR_1_AAPF-75</t>
  </si>
  <si>
    <t>1-M_MR_1_AAPF-100</t>
  </si>
  <si>
    <t>1-M_SEM_APF-125</t>
  </si>
  <si>
    <t>William Sharp A592</t>
  </si>
  <si>
    <t>1-M_SCR_AAPF-67.5</t>
  </si>
  <si>
    <t>1-M_SCR_AAPF-75</t>
  </si>
  <si>
    <t>1-M_SCR_AAPF-90</t>
  </si>
  <si>
    <t>1-M_SCR_AAPF-100</t>
  </si>
  <si>
    <t>1-M_SCR_APF-75</t>
  </si>
  <si>
    <t>1-M_SR_AAPF-100</t>
  </si>
  <si>
    <t>1-M_JCR_AAPF-90</t>
  </si>
  <si>
    <t>1-M_JR_APF-90</t>
  </si>
  <si>
    <t>1-M_TCR_3_AAPF-82.5</t>
  </si>
  <si>
    <t>1-M_TR_3_AAPF-75</t>
  </si>
  <si>
    <t>1-M_TR_3_AAPF-100</t>
  </si>
  <si>
    <t>1-M_TR_3_AAPF-125</t>
  </si>
  <si>
    <t>1-M_TCR_2_AAPF-67.5</t>
  </si>
  <si>
    <t>1-M_TCR_2_APF-67.5</t>
  </si>
  <si>
    <t>1-M_TR_2_AAPF-82.5</t>
  </si>
  <si>
    <t>1-M_TR_2_AAPF-90</t>
  </si>
  <si>
    <t>1-M_OCR_AAPF-60</t>
  </si>
  <si>
    <t>1-M_OCR_AAPF-67.5</t>
  </si>
  <si>
    <t>1-M_OCR_AAPF-90</t>
  </si>
  <si>
    <t>2-M_OCR_AAPF-90</t>
  </si>
  <si>
    <t>3-M_OCR_AAPF-90</t>
  </si>
  <si>
    <t>1-M_OCR_AAPF-110</t>
  </si>
  <si>
    <t>1-M_OCR_APF-100</t>
  </si>
  <si>
    <t>1-M_OCR_APF-125</t>
  </si>
  <si>
    <t>1-M_OR_AAPF-75</t>
  </si>
  <si>
    <t>1-M_OR_AAPF-82.5</t>
  </si>
  <si>
    <t>1-M_OR_AAPF-90</t>
  </si>
  <si>
    <t>1-M_OR_AAPF-100</t>
  </si>
  <si>
    <t>2-M_OR_AAPF-100</t>
  </si>
  <si>
    <t>1-M_OR_AAPF-110</t>
  </si>
  <si>
    <t>2-M_OR_AAPF-110</t>
  </si>
  <si>
    <t>1-M_OR_AAPF-SHW</t>
  </si>
  <si>
    <t>1-M_OR_APF-90</t>
  </si>
  <si>
    <t>1 Snake River</t>
  </si>
  <si>
    <t>1-F_MR_3_AAPF</t>
  </si>
  <si>
    <t>Contest Name-Lb Results</t>
  </si>
  <si>
    <t>1-F_JR_AAPF-48</t>
  </si>
  <si>
    <t>1-F_OES_AAPF-67.5</t>
  </si>
  <si>
    <t xml:space="preserve">F_TR_2_AAPF </t>
  </si>
  <si>
    <t>1-TR_2_AAPF</t>
  </si>
  <si>
    <t>1-M_MR_2_APF-125</t>
  </si>
  <si>
    <t>1-M_MR_1_AAPF-110</t>
  </si>
  <si>
    <t>1-M_SR_AAPF-140</t>
  </si>
  <si>
    <t>1-M_JR_APF-110</t>
  </si>
  <si>
    <t>1-M_OES_APF-125</t>
  </si>
  <si>
    <t>1-M_OEM_AAPF-100</t>
  </si>
  <si>
    <t>1-M_OR_APF-125</t>
  </si>
  <si>
    <t>1-M_OR_APF-140</t>
  </si>
  <si>
    <t/>
  </si>
  <si>
    <t>1 snake river</t>
  </si>
  <si>
    <t>1-F_OR_AAPF-67.5</t>
  </si>
  <si>
    <t>1-M_MES_4_APF-125</t>
  </si>
  <si>
    <t>1-M_SR_AAPF-75</t>
  </si>
  <si>
    <t>Coeff</t>
  </si>
  <si>
    <t>Copyright - Joe Marksteiner - 2005</t>
  </si>
  <si>
    <t>KG</t>
  </si>
  <si>
    <t>Men's Coeff</t>
  </si>
  <si>
    <t>Women's Coeff</t>
  </si>
  <si>
    <t>Men Schwartz</t>
  </si>
  <si>
    <t>Women Malone</t>
  </si>
  <si>
    <t>Men-Wilks</t>
  </si>
  <si>
    <t>Women Wilks</t>
  </si>
  <si>
    <t>Men G'brenner</t>
  </si>
  <si>
    <t>Women G'Brenner</t>
  </si>
  <si>
    <t>Men Reshel</t>
  </si>
  <si>
    <t>Women Reshel</t>
  </si>
  <si>
    <t>Foster Age Multiples</t>
  </si>
  <si>
    <t>Weight Classes (Kg)</t>
  </si>
  <si>
    <t>McCulloch Numbers</t>
  </si>
  <si>
    <t>LB</t>
  </si>
  <si>
    <t>Upper limit (lbs)</t>
  </si>
  <si>
    <t>------</t>
  </si>
  <si>
    <t>20o</t>
  </si>
  <si>
    <t>,5212</t>
  </si>
  <si>
    <t>14 i</t>
  </si>
  <si>
    <t>Flt B</t>
  </si>
  <si>
    <t>contest logo here</t>
  </si>
  <si>
    <t>Division</t>
  </si>
  <si>
    <t>Female open</t>
  </si>
  <si>
    <t>WtCls</t>
  </si>
  <si>
    <t>This program is free.</t>
  </si>
  <si>
    <t>Anybody may use, copy or share it and it may be freely distributed.</t>
  </si>
  <si>
    <t>It is copyrighted because I wouldn't want sombody else to sell it.</t>
  </si>
  <si>
    <t>All I ask, is if you use the program and you like it that you consider a contribution in my daughter's name to the Little Star Foundation.</t>
  </si>
  <si>
    <t>You can find them on the web at http://www.littlestar.org/</t>
  </si>
  <si>
    <t>In January 2002 we lost our 16 year old daughter - Liz Marksteiner - after a 16-month fight with cancer.</t>
  </si>
  <si>
    <t>She grew up around powerlifting and though Liz never had any desire to lift, she was so proud of my wife and me when we were competing.</t>
  </si>
  <si>
    <t>When she was old enough she almost always found a way to help out - if she were here she'd be running this program.</t>
  </si>
  <si>
    <t>The summer before her death she spent a magical week at the foundation's Silver Lining Ranch in the Colorado mountains she loved.</t>
  </si>
  <si>
    <t>The ranch is a retreat for kids with cancer and it meant so much to her and us.</t>
  </si>
  <si>
    <t>Best of luck with the program.</t>
  </si>
  <si>
    <t>Sincerely</t>
  </si>
  <si>
    <t>Joe Marksteiner</t>
  </si>
  <si>
    <t>e-mail</t>
  </si>
  <si>
    <t>home</t>
  </si>
  <si>
    <t>steinmark@aol.com</t>
  </si>
  <si>
    <t>work</t>
  </si>
  <si>
    <t>joe.marksteiner@ae.ge.com</t>
  </si>
  <si>
    <t>phone</t>
  </si>
  <si>
    <t>513-755-6878</t>
  </si>
  <si>
    <t>513-552-2122</t>
  </si>
  <si>
    <t>cell</t>
  </si>
  <si>
    <t>513-477-0775</t>
  </si>
  <si>
    <t>Available</t>
  </si>
  <si>
    <t>Bar &amp; Collars</t>
  </si>
  <si>
    <t>Index</t>
  </si>
  <si>
    <t>Weight</t>
  </si>
  <si>
    <t>Wt w/o bar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</si>
</sst>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0.000"/>
    <numFmt numFmtId="165" formatCode="0.0000"/>
    <numFmt numFmtId="166" formatCode="0.000000000"/>
    <numFmt numFmtId="167" formatCode="0.0"/>
    <numFmt numFmtId="168" formatCode="hh:mm:ss"/>
    <numFmt numFmtId="169" formatCode="0.00000000000"/>
  </numFmts>
  <fonts count="47">
    <font>
      <sz val="10.0"/>
      <color rgb="FF000000"/>
      <name val="Arial"/>
    </font>
    <font>
      <b/>
      <sz val="10.0"/>
      <name val="Arial"/>
    </font>
    <font>
      <sz val="10.0"/>
      <name val="Arial"/>
    </font>
    <font>
      <sz val="20.0"/>
      <name val="Arial"/>
    </font>
    <font/>
    <font>
      <sz val="12.0"/>
      <color rgb="FF000000"/>
      <name val="Calibri"/>
    </font>
    <font>
      <b/>
      <sz val="18.0"/>
      <name val="Arial"/>
    </font>
    <font>
      <b/>
      <sz val="18.0"/>
      <color rgb="FFFFFFFF"/>
      <name val="Arial"/>
    </font>
    <font>
      <b/>
      <sz val="12.0"/>
      <name val="Arial"/>
    </font>
    <font>
      <sz val="16.0"/>
      <name val="Arial"/>
    </font>
    <font>
      <sz val="10.0"/>
      <color rgb="FFC0C0C0"/>
      <name val="Arial"/>
    </font>
    <font>
      <sz val="8.0"/>
      <name val="Arial"/>
    </font>
    <font>
      <b/>
      <sz val="14.0"/>
      <name val="Arial"/>
    </font>
    <font>
      <b/>
      <sz val="11.0"/>
      <name val="Arial"/>
    </font>
    <font>
      <u/>
      <sz val="10.0"/>
      <color rgb="FF0000FF"/>
      <name val="Arial"/>
    </font>
    <font>
      <sz val="10.0"/>
      <color rgb="FFFF0000"/>
      <name val="Arial"/>
    </font>
    <font>
      <sz val="10.0"/>
      <color rgb="FF969696"/>
      <name val="Arial"/>
    </font>
    <font>
      <sz val="10.0"/>
      <color rgb="FF0000FF"/>
      <name val="Arial"/>
    </font>
    <font>
      <sz val="28.0"/>
      <name val="Arial"/>
    </font>
    <font>
      <sz val="22.0"/>
      <name val="Arial"/>
    </font>
    <font>
      <sz val="18.0"/>
      <name val="Arial"/>
    </font>
    <font>
      <b/>
      <sz val="10.0"/>
      <color rgb="FFFFFFFF"/>
      <name val="Arial"/>
    </font>
    <font>
      <b/>
      <sz val="7.0"/>
      <color rgb="FFFFFFFF"/>
      <name val="Arial"/>
    </font>
    <font>
      <b/>
      <sz val="9.0"/>
      <name val="Arial"/>
    </font>
    <font>
      <b/>
      <sz val="8.0"/>
      <name val="Arial"/>
    </font>
    <font>
      <b/>
      <sz val="10.0"/>
      <color rgb="FF0000FF"/>
      <name val="Arial"/>
    </font>
    <font>
      <b/>
      <sz val="72.0"/>
      <name val="Arial"/>
    </font>
    <font>
      <b/>
      <sz val="36.0"/>
      <name val="Arial"/>
    </font>
    <font>
      <b/>
      <sz val="28.0"/>
      <name val="Arial"/>
    </font>
    <font>
      <sz val="72.0"/>
      <name val="Arial"/>
    </font>
    <font>
      <sz val="54.0"/>
      <name val="Arial"/>
    </font>
    <font>
      <b/>
      <sz val="18.0"/>
      <color rgb="FF000000"/>
      <name val="Arial"/>
    </font>
    <font>
      <b/>
      <sz val="16.0"/>
      <color rgb="FFFF0000"/>
      <name val="Arial"/>
    </font>
    <font>
      <sz val="12.0"/>
      <name val="Arial"/>
    </font>
    <font>
      <sz val="12.0"/>
      <color rgb="FFFF0000"/>
      <name val="Arial"/>
    </font>
    <font>
      <b/>
      <sz val="7.0"/>
      <name val="Arial"/>
    </font>
    <font>
      <b/>
      <sz val="20.0"/>
      <name val="Arial"/>
    </font>
    <font>
      <b/>
      <sz val="10.0"/>
      <color rgb="FF000000"/>
      <name val="Arial"/>
    </font>
    <font>
      <sz val="10.0"/>
      <color rgb="FFFFFFFF"/>
      <name val="Arial"/>
    </font>
    <font>
      <b/>
      <sz val="28.0"/>
      <color rgb="FFFFFFFF"/>
      <name val="Arial"/>
    </font>
    <font>
      <sz val="14.0"/>
      <color rgb="FF969696"/>
      <name val="Arial"/>
    </font>
    <font>
      <b/>
      <u/>
      <sz val="20.0"/>
      <color rgb="FFFFFFFF"/>
      <name val="Arial"/>
    </font>
    <font>
      <sz val="14.0"/>
      <color rgb="FFFFFFFF"/>
      <name val="Arial"/>
    </font>
    <font>
      <b/>
      <u/>
      <sz val="20.0"/>
      <color rgb="FFFFFFFF"/>
      <name val="Arial"/>
    </font>
    <font>
      <b/>
      <sz val="20.0"/>
      <color rgb="FFFFFFFF"/>
      <name val="Arial"/>
    </font>
    <font>
      <b/>
      <u/>
      <sz val="20.0"/>
      <color rgb="FFFFFFFF"/>
      <name val="Arial"/>
    </font>
    <font>
      <sz val="16.0"/>
      <color rgb="FFFFFFFF"/>
      <name val="Arial"/>
    </font>
  </fonts>
  <fills count="14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0000FF"/>
        <bgColor rgb="FF0000FF"/>
      </patternFill>
    </fill>
    <fill>
      <patternFill patternType="solid">
        <fgColor rgb="FF333333"/>
        <bgColor rgb="FF333333"/>
      </patternFill>
    </fill>
    <fill>
      <patternFill patternType="solid">
        <fgColor rgb="FFD8E4BC"/>
        <bgColor rgb="FFD8E4BC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</fills>
  <borders count="8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/>
    </border>
    <border>
      <top/>
    </border>
    <border>
      <right style="medium">
        <color rgb="FF000000"/>
      </right>
      <top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30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1" fillId="0" fontId="2" numFmtId="0" xfId="0" applyAlignment="1" applyBorder="1" applyFont="1">
      <alignment horizontal="center"/>
    </xf>
    <xf borderId="1" fillId="0" fontId="2" numFmtId="0" xfId="0" applyBorder="1" applyFont="1"/>
    <xf borderId="0" fillId="0" fontId="2" numFmtId="0" xfId="0" applyAlignment="1" applyFont="1">
      <alignment horizontal="center"/>
    </xf>
    <xf borderId="0" fillId="0" fontId="2" numFmtId="164" xfId="0" applyAlignment="1" applyFont="1" applyNumberFormat="1">
      <alignment horizontal="center"/>
    </xf>
    <xf borderId="1" fillId="0" fontId="2" numFmtId="49" xfId="0" applyAlignment="1" applyBorder="1" applyFont="1" applyNumberFormat="1">
      <alignment horizontal="center"/>
    </xf>
    <xf borderId="0" fillId="0" fontId="2" numFmtId="164" xfId="0" applyFont="1" applyNumberFormat="1"/>
    <xf borderId="0" fillId="0" fontId="2" numFmtId="0" xfId="0" applyFont="1"/>
    <xf borderId="2" fillId="2" fontId="2" numFmtId="0" xfId="0" applyBorder="1" applyFill="1" applyFont="1"/>
    <xf borderId="3" fillId="2" fontId="3" numFmtId="0" xfId="0" applyAlignment="1" applyBorder="1" applyFont="1">
      <alignment horizontal="center" shrinkToFit="1" vertical="center" wrapText="0"/>
    </xf>
    <xf borderId="4" fillId="0" fontId="4" numFmtId="0" xfId="0" applyBorder="1" applyFont="1"/>
    <xf borderId="1" fillId="2" fontId="1" numFmtId="0" xfId="0" applyAlignment="1" applyBorder="1" applyFont="1">
      <alignment horizontal="center" shrinkToFit="0" wrapText="1"/>
    </xf>
    <xf borderId="5" fillId="0" fontId="4" numFmtId="0" xfId="0" applyBorder="1" applyFont="1"/>
    <xf borderId="3" fillId="2" fontId="3" numFmtId="15" xfId="0" applyAlignment="1" applyBorder="1" applyFont="1" applyNumberFormat="1">
      <alignment horizontal="center" shrinkToFit="1" vertical="center" wrapText="0"/>
    </xf>
    <xf borderId="1" fillId="2" fontId="1" numFmtId="49" xfId="0" applyAlignment="1" applyBorder="1" applyFont="1" applyNumberFormat="1">
      <alignment horizontal="center" shrinkToFit="0" wrapText="1"/>
    </xf>
    <xf borderId="1" fillId="2" fontId="1" numFmtId="0" xfId="0" applyAlignment="1" applyBorder="1" applyFont="1">
      <alignment shrinkToFit="0" wrapText="1"/>
    </xf>
    <xf borderId="6" fillId="2" fontId="1" numFmtId="0" xfId="0" applyAlignment="1" applyBorder="1" applyFont="1">
      <alignment shrinkToFit="0" wrapText="1"/>
    </xf>
    <xf quotePrefix="1" borderId="0" fillId="0" fontId="2" numFmtId="0" xfId="0" applyFont="1"/>
    <xf borderId="0" fillId="0" fontId="5" numFmtId="0" xfId="0" applyAlignment="1" applyFont="1">
      <alignment vertical="center"/>
    </xf>
    <xf borderId="7" fillId="2" fontId="6" numFmtId="0" xfId="0" applyAlignment="1" applyBorder="1" applyFont="1">
      <alignment horizontal="center" vertical="center"/>
    </xf>
    <xf borderId="1" fillId="3" fontId="2" numFmtId="0" xfId="0" applyBorder="1" applyFill="1" applyFont="1"/>
    <xf borderId="8" fillId="0" fontId="4" numFmtId="0" xfId="0" applyBorder="1" applyFont="1"/>
    <xf borderId="9" fillId="0" fontId="4" numFmtId="0" xfId="0" applyBorder="1" applyFont="1"/>
    <xf borderId="10" fillId="4" fontId="7" numFmtId="0" xfId="0" applyAlignment="1" applyBorder="1" applyFill="1" applyFont="1">
      <alignment horizontal="center" vertical="center"/>
    </xf>
    <xf borderId="1" fillId="5" fontId="2" numFmtId="0" xfId="0" applyAlignment="1" applyBorder="1" applyFill="1" applyFont="1">
      <alignment horizontal="left"/>
    </xf>
    <xf borderId="7" fillId="2" fontId="8" numFmtId="0" xfId="0" applyAlignment="1" applyBorder="1" applyFont="1">
      <alignment horizontal="center" vertical="center"/>
    </xf>
    <xf borderId="1" fillId="5" fontId="2" numFmtId="0" xfId="0" applyAlignment="1" applyBorder="1" applyFont="1">
      <alignment horizontal="right"/>
    </xf>
    <xf borderId="11" fillId="0" fontId="4" numFmtId="0" xfId="0" applyBorder="1" applyFont="1"/>
    <xf borderId="12" fillId="2" fontId="9" numFmtId="0" xfId="0" applyAlignment="1" applyBorder="1" applyFont="1">
      <alignment horizontal="center" vertical="center"/>
    </xf>
    <xf borderId="10" fillId="2" fontId="9" numFmtId="0" xfId="0" applyAlignment="1" applyBorder="1" applyFont="1">
      <alignment horizontal="center" vertical="center"/>
    </xf>
    <xf borderId="13" fillId="0" fontId="4" numFmtId="0" xfId="0" applyBorder="1" applyFont="1"/>
    <xf borderId="14" fillId="0" fontId="4" numFmtId="0" xfId="0" applyBorder="1" applyFont="1"/>
    <xf borderId="1" fillId="5" fontId="2" numFmtId="0" xfId="0" applyBorder="1" applyFont="1"/>
    <xf borderId="15" fillId="0" fontId="4" numFmtId="0" xfId="0" applyBorder="1" applyFont="1"/>
    <xf borderId="16" fillId="0" fontId="4" numFmtId="0" xfId="0" applyBorder="1" applyFont="1"/>
    <xf borderId="17" fillId="0" fontId="4" numFmtId="0" xfId="0" applyBorder="1" applyFont="1"/>
    <xf borderId="18" fillId="0" fontId="4" numFmtId="0" xfId="0" applyBorder="1" applyFont="1"/>
    <xf borderId="19" fillId="2" fontId="2" numFmtId="0" xfId="0" applyAlignment="1" applyBorder="1" applyFont="1">
      <alignment horizontal="center"/>
    </xf>
    <xf borderId="20" fillId="0" fontId="4" numFmtId="0" xfId="0" applyBorder="1" applyFont="1"/>
    <xf borderId="21" fillId="0" fontId="4" numFmtId="0" xfId="0" applyBorder="1" applyFont="1"/>
    <xf borderId="22" fillId="2" fontId="2" numFmtId="0" xfId="0" applyAlignment="1" applyBorder="1" applyFont="1">
      <alignment horizontal="center"/>
    </xf>
    <xf borderId="23" fillId="0" fontId="4" numFmtId="0" xfId="0" applyBorder="1" applyFont="1"/>
    <xf borderId="24" fillId="4" fontId="7" numFmtId="0" xfId="0" applyAlignment="1" applyBorder="1" applyFont="1">
      <alignment horizontal="center" vertical="center"/>
    </xf>
    <xf borderId="25" fillId="0" fontId="4" numFmtId="0" xfId="0" applyBorder="1" applyFont="1"/>
    <xf borderId="26" fillId="0" fontId="4" numFmtId="0" xfId="0" applyBorder="1" applyFont="1"/>
    <xf borderId="27" fillId="2" fontId="1" numFmtId="0" xfId="0" applyAlignment="1" applyBorder="1" applyFont="1">
      <alignment horizontal="center"/>
    </xf>
    <xf borderId="1" fillId="2" fontId="1" numFmtId="0" xfId="0" applyAlignment="1" applyBorder="1" applyFont="1">
      <alignment horizontal="center"/>
    </xf>
    <xf borderId="1" fillId="5" fontId="2" numFmtId="49" xfId="0" applyAlignment="1" applyBorder="1" applyFont="1" applyNumberFormat="1">
      <alignment horizontal="center"/>
    </xf>
    <xf borderId="28" fillId="2" fontId="1" numFmtId="0" xfId="0" applyAlignment="1" applyBorder="1" applyFont="1">
      <alignment horizontal="center"/>
    </xf>
    <xf borderId="27" fillId="0" fontId="2" numFmtId="0" xfId="0" applyAlignment="1" applyBorder="1" applyFont="1">
      <alignment horizontal="center"/>
    </xf>
    <xf borderId="28" fillId="0" fontId="2" numFmtId="0" xfId="0" applyAlignment="1" applyBorder="1" applyFont="1">
      <alignment horizontal="center"/>
    </xf>
    <xf borderId="27" fillId="2" fontId="10" numFmtId="0" xfId="0" applyAlignment="1" applyBorder="1" applyFont="1">
      <alignment horizontal="center"/>
    </xf>
    <xf borderId="1" fillId="2" fontId="2" numFmtId="0" xfId="0" applyAlignment="1" applyBorder="1" applyFont="1">
      <alignment horizontal="center"/>
    </xf>
    <xf borderId="28" fillId="2" fontId="2" numFmtId="0" xfId="0" applyAlignment="1" applyBorder="1" applyFont="1">
      <alignment horizontal="center"/>
    </xf>
    <xf borderId="27" fillId="0" fontId="2" numFmtId="0" xfId="0" applyAlignment="1" applyBorder="1" applyFont="1">
      <alignment horizontal="left"/>
    </xf>
    <xf borderId="0" fillId="0" fontId="2" numFmtId="0" xfId="0" applyAlignment="1" applyFont="1">
      <alignment horizontal="left"/>
    </xf>
    <xf borderId="22" fillId="0" fontId="2" numFmtId="0" xfId="0" applyAlignment="1" applyBorder="1" applyFont="1">
      <alignment horizontal="left"/>
    </xf>
    <xf borderId="28" fillId="0" fontId="2" numFmtId="0" xfId="0" applyAlignment="1" applyBorder="1" applyFont="1">
      <alignment horizontal="left"/>
    </xf>
    <xf borderId="27" fillId="2" fontId="2" numFmtId="0" xfId="0" applyAlignment="1" applyBorder="1" applyFont="1">
      <alignment horizontal="center"/>
    </xf>
    <xf borderId="27" fillId="2" fontId="1" numFmtId="164" xfId="0" applyAlignment="1" applyBorder="1" applyFont="1" applyNumberFormat="1">
      <alignment horizontal="center" vertical="center"/>
    </xf>
    <xf borderId="1" fillId="2" fontId="1" numFmtId="0" xfId="0" applyAlignment="1" applyBorder="1" applyFont="1">
      <alignment horizontal="center" vertical="center"/>
    </xf>
    <xf borderId="28" fillId="2" fontId="1" numFmtId="164" xfId="0" applyAlignment="1" applyBorder="1" applyFont="1" applyNumberFormat="1">
      <alignment horizontal="center" vertical="center"/>
    </xf>
    <xf borderId="0" fillId="0" fontId="11" numFmtId="165" xfId="0" applyAlignment="1" applyFont="1" applyNumberFormat="1">
      <alignment horizontal="center"/>
    </xf>
    <xf borderId="29" fillId="0" fontId="2" numFmtId="0" xfId="0" applyAlignment="1" applyBorder="1" applyFont="1">
      <alignment horizontal="center"/>
    </xf>
    <xf borderId="30" fillId="0" fontId="2" numFmtId="0" xfId="0" applyAlignment="1" applyBorder="1" applyFont="1">
      <alignment horizontal="center"/>
    </xf>
    <xf borderId="31" fillId="2" fontId="2" numFmtId="0" xfId="0" applyAlignment="1" applyBorder="1" applyFont="1">
      <alignment horizontal="center"/>
    </xf>
    <xf borderId="32" fillId="0" fontId="4" numFmtId="0" xfId="0" applyBorder="1" applyFont="1"/>
    <xf borderId="33" fillId="2" fontId="2" numFmtId="0" xfId="0" applyAlignment="1" applyBorder="1" applyFont="1">
      <alignment horizontal="center" vertical="center"/>
    </xf>
    <xf borderId="34" fillId="2" fontId="2" numFmtId="0" xfId="0" applyAlignment="1" applyBorder="1" applyFont="1">
      <alignment horizontal="center"/>
    </xf>
    <xf borderId="35" fillId="5" fontId="2" numFmtId="0" xfId="0" applyAlignment="1" applyBorder="1" applyFont="1">
      <alignment horizontal="center"/>
    </xf>
    <xf borderId="36" fillId="2" fontId="2" numFmtId="0" xfId="0" applyAlignment="1" applyBorder="1" applyFont="1">
      <alignment horizontal="center" vertical="center"/>
    </xf>
    <xf borderId="29" fillId="2" fontId="2" numFmtId="0" xfId="0" applyAlignment="1" applyBorder="1" applyFont="1">
      <alignment horizontal="center"/>
    </xf>
    <xf borderId="37" fillId="0" fontId="2" numFmtId="0" xfId="0" applyAlignment="1" applyBorder="1" applyFont="1">
      <alignment horizontal="center"/>
    </xf>
    <xf borderId="38" fillId="0" fontId="4" numFmtId="0" xfId="0" applyBorder="1" applyFont="1"/>
    <xf borderId="28" fillId="5" fontId="2" numFmtId="0" xfId="0" applyAlignment="1" applyBorder="1" applyFont="1">
      <alignment horizontal="center"/>
    </xf>
    <xf borderId="39" fillId="0" fontId="4" numFmtId="0" xfId="0" applyBorder="1" applyFont="1"/>
    <xf borderId="30" fillId="5" fontId="2" numFmtId="0" xfId="0" applyAlignment="1" applyBorder="1" applyFont="1">
      <alignment horizontal="center"/>
    </xf>
    <xf borderId="0" fillId="0" fontId="2" numFmtId="0" xfId="0" applyAlignment="1" applyFont="1">
      <alignment horizontal="right"/>
    </xf>
    <xf borderId="40" fillId="2" fontId="8" numFmtId="0" xfId="0" applyAlignment="1" applyBorder="1" applyFont="1">
      <alignment horizontal="center" vertical="center"/>
    </xf>
    <xf borderId="41" fillId="0" fontId="4" numFmtId="0" xfId="0" applyBorder="1" applyFont="1"/>
    <xf borderId="42" fillId="0" fontId="4" numFmtId="0" xfId="0" applyBorder="1" applyFont="1"/>
    <xf borderId="43" fillId="0" fontId="4" numFmtId="0" xfId="0" applyBorder="1" applyFont="1"/>
    <xf borderId="44" fillId="0" fontId="4" numFmtId="0" xfId="0" applyBorder="1" applyFont="1"/>
    <xf borderId="7" fillId="2" fontId="12" numFmtId="0" xfId="0" applyAlignment="1" applyBorder="1" applyFont="1">
      <alignment horizontal="center" vertical="center"/>
    </xf>
    <xf borderId="7" fillId="2" fontId="13" numFmtId="0" xfId="0" applyAlignment="1" applyBorder="1" applyFont="1">
      <alignment horizontal="center" vertical="center"/>
    </xf>
    <xf borderId="1" fillId="0" fontId="5" numFmtId="0" xfId="0" applyAlignment="1" applyBorder="1" applyFont="1">
      <alignment vertical="center"/>
    </xf>
    <xf borderId="45" fillId="4" fontId="7" numFmtId="0" xfId="0" applyAlignment="1" applyBorder="1" applyFont="1">
      <alignment horizontal="center" shrinkToFit="1" vertical="center" wrapText="0"/>
    </xf>
    <xf borderId="46" fillId="0" fontId="4" numFmtId="0" xfId="0" applyBorder="1" applyFont="1"/>
    <xf borderId="47" fillId="0" fontId="4" numFmtId="0" xfId="0" applyBorder="1" applyFont="1"/>
    <xf borderId="48" fillId="2" fontId="2" numFmtId="0" xfId="0" applyAlignment="1" applyBorder="1" applyFont="1">
      <alignment horizontal="center"/>
    </xf>
    <xf borderId="49" fillId="0" fontId="4" numFmtId="0" xfId="0" applyBorder="1" applyFont="1"/>
    <xf borderId="50" fillId="0" fontId="4" numFmtId="0" xfId="0" applyBorder="1" applyFont="1"/>
    <xf borderId="51" fillId="2" fontId="2" numFmtId="0" xfId="0" applyAlignment="1" applyBorder="1" applyFont="1">
      <alignment horizontal="center"/>
    </xf>
    <xf borderId="52" fillId="0" fontId="4" numFmtId="0" xfId="0" applyBorder="1" applyFont="1"/>
    <xf borderId="22" fillId="0" fontId="2" numFmtId="0" xfId="0" applyAlignment="1" applyBorder="1" applyFont="1">
      <alignment horizontal="center"/>
    </xf>
    <xf borderId="1" fillId="0" fontId="2" numFmtId="0" xfId="0" applyAlignment="1" applyBorder="1" applyFont="1">
      <alignment horizontal="left"/>
    </xf>
    <xf borderId="53" fillId="2" fontId="2" numFmtId="0" xfId="0" applyAlignment="1" applyBorder="1" applyFont="1">
      <alignment horizontal="center"/>
    </xf>
    <xf borderId="54" fillId="0" fontId="4" numFmtId="0" xfId="0" applyBorder="1" applyFont="1"/>
    <xf borderId="55" fillId="0" fontId="2" numFmtId="0" xfId="0" applyAlignment="1" applyBorder="1" applyFont="1">
      <alignment horizontal="center"/>
    </xf>
    <xf borderId="56" fillId="0" fontId="4" numFmtId="0" xfId="0" applyBorder="1" applyFont="1"/>
    <xf borderId="57" fillId="0" fontId="4" numFmtId="0" xfId="0" applyBorder="1" applyFont="1"/>
    <xf borderId="0" fillId="0" fontId="14" numFmtId="0" xfId="0" applyFont="1"/>
    <xf borderId="3" fillId="2" fontId="2" numFmtId="0" xfId="0" applyAlignment="1" applyBorder="1" applyFont="1">
      <alignment horizontal="center"/>
    </xf>
    <xf borderId="2" fillId="2" fontId="2" numFmtId="0" xfId="0" applyAlignment="1" applyBorder="1" applyFont="1">
      <alignment horizontal="center"/>
    </xf>
    <xf borderId="3" fillId="5" fontId="9" numFmtId="0" xfId="0" applyAlignment="1" applyBorder="1" applyFont="1">
      <alignment horizontal="center" shrinkToFit="1" vertical="center" wrapText="0"/>
    </xf>
    <xf borderId="2" fillId="2" fontId="15" numFmtId="0" xfId="0" applyAlignment="1" applyBorder="1" applyFont="1">
      <alignment horizontal="center"/>
    </xf>
    <xf borderId="2" fillId="2" fontId="10" numFmtId="0" xfId="0" applyAlignment="1" applyBorder="1" applyFont="1">
      <alignment horizontal="center"/>
    </xf>
    <xf borderId="2" fillId="2" fontId="10" numFmtId="49" xfId="0" applyAlignment="1" applyBorder="1" applyFont="1" applyNumberFormat="1">
      <alignment horizontal="center"/>
    </xf>
    <xf borderId="2" fillId="2" fontId="16" numFmtId="0" xfId="0" applyAlignment="1" applyBorder="1" applyFont="1">
      <alignment horizontal="left"/>
    </xf>
    <xf borderId="58" fillId="2" fontId="2" numFmtId="0" xfId="0" applyBorder="1" applyFont="1"/>
    <xf borderId="2" fillId="2" fontId="10" numFmtId="0" xfId="0" applyBorder="1" applyFont="1"/>
    <xf borderId="2" fillId="2" fontId="10" numFmtId="166" xfId="0" applyAlignment="1" applyBorder="1" applyFont="1" applyNumberFormat="1">
      <alignment horizontal="center"/>
    </xf>
    <xf borderId="2" fillId="2" fontId="17" numFmtId="0" xfId="0" applyBorder="1" applyFont="1"/>
    <xf borderId="58" fillId="2" fontId="11" numFmtId="0" xfId="0" applyAlignment="1" applyBorder="1" applyFont="1">
      <alignment shrinkToFit="0" wrapText="1"/>
    </xf>
    <xf borderId="59" fillId="2" fontId="1" numFmtId="0" xfId="0" applyAlignment="1" applyBorder="1" applyFont="1">
      <alignment horizontal="center"/>
    </xf>
    <xf borderId="3" fillId="0" fontId="18" numFmtId="0" xfId="0" applyAlignment="1" applyBorder="1" applyFont="1">
      <alignment horizontal="center" shrinkToFit="1" vertical="center" wrapText="0"/>
    </xf>
    <xf borderId="3" fillId="0" fontId="19" numFmtId="0" xfId="0" applyAlignment="1" applyBorder="1" applyFont="1">
      <alignment horizontal="center" shrinkToFit="1" vertical="center" wrapText="0"/>
    </xf>
    <xf borderId="60" fillId="0" fontId="20" numFmtId="0" xfId="0" applyAlignment="1" applyBorder="1" applyFont="1">
      <alignment horizontal="center" shrinkToFit="1" vertical="center" wrapText="0"/>
    </xf>
    <xf borderId="5" fillId="0" fontId="20" numFmtId="0" xfId="0" applyAlignment="1" applyBorder="1" applyFont="1">
      <alignment horizontal="center" shrinkToFit="1" vertical="center" wrapText="0"/>
    </xf>
    <xf borderId="0" fillId="0" fontId="2" numFmtId="2" xfId="0" applyAlignment="1" applyFont="1" applyNumberFormat="1">
      <alignment horizontal="left"/>
    </xf>
    <xf borderId="0" fillId="0" fontId="2" numFmtId="0" xfId="0" applyAlignment="1" applyFont="1">
      <alignment horizontal="center" shrinkToFit="0" wrapText="1"/>
    </xf>
    <xf borderId="0" fillId="0" fontId="2" numFmtId="49" xfId="0" applyAlignment="1" applyFont="1" applyNumberFormat="1">
      <alignment horizontal="center" shrinkToFit="0" wrapText="1"/>
    </xf>
    <xf borderId="8" fillId="0" fontId="2" numFmtId="0" xfId="0" applyAlignment="1" applyBorder="1" applyFont="1">
      <alignment horizontal="center" shrinkToFit="1" textRotation="90" wrapText="0"/>
    </xf>
    <xf borderId="2" fillId="2" fontId="16" numFmtId="0" xfId="0" applyBorder="1" applyFont="1"/>
    <xf borderId="2" fillId="2" fontId="16" numFmtId="0" xfId="0" applyAlignment="1" applyBorder="1" applyFont="1">
      <alignment horizontal="center"/>
    </xf>
    <xf borderId="61" fillId="0" fontId="2" numFmtId="0" xfId="0" applyBorder="1" applyFont="1"/>
    <xf borderId="0" fillId="0" fontId="2" numFmtId="166" xfId="0" applyAlignment="1" applyFont="1" applyNumberFormat="1">
      <alignment horizontal="center"/>
    </xf>
    <xf borderId="0" fillId="0" fontId="17" numFmtId="0" xfId="0" applyFont="1"/>
    <xf borderId="2" fillId="2" fontId="11" numFmtId="0" xfId="0" applyAlignment="1" applyBorder="1" applyFont="1">
      <alignment shrinkToFit="0" wrapText="1"/>
    </xf>
    <xf borderId="62" fillId="2" fontId="1" numFmtId="0" xfId="0" applyAlignment="1" applyBorder="1" applyFont="1">
      <alignment horizontal="center"/>
    </xf>
    <xf borderId="7" fillId="0" fontId="20" numFmtId="0" xfId="0" applyAlignment="1" applyBorder="1" applyFont="1">
      <alignment horizontal="center" shrinkToFit="1" vertical="center" wrapText="0"/>
    </xf>
    <xf borderId="3" fillId="6" fontId="20" numFmtId="167" xfId="0" applyAlignment="1" applyBorder="1" applyFill="1" applyFont="1" applyNumberFormat="1">
      <alignment horizontal="center" vertical="center"/>
    </xf>
    <xf borderId="63" fillId="0" fontId="4" numFmtId="0" xfId="0" applyBorder="1" applyFont="1"/>
    <xf borderId="64" fillId="2" fontId="6" numFmtId="0" xfId="0" applyAlignment="1" applyBorder="1" applyFont="1">
      <alignment horizontal="center" shrinkToFit="1" vertical="center" wrapText="0"/>
    </xf>
    <xf borderId="16" fillId="0" fontId="2" numFmtId="0" xfId="0" applyAlignment="1" applyBorder="1" applyFont="1">
      <alignment horizontal="center"/>
    </xf>
    <xf borderId="17" fillId="0" fontId="2" numFmtId="0" xfId="0" applyAlignment="1" applyBorder="1" applyFont="1">
      <alignment horizontal="center"/>
    </xf>
    <xf borderId="0" fillId="0" fontId="2" numFmtId="49" xfId="0" applyAlignment="1" applyFont="1" applyNumberFormat="1">
      <alignment horizontal="center"/>
    </xf>
    <xf borderId="65" fillId="2" fontId="1" numFmtId="0" xfId="0" applyAlignment="1" applyBorder="1" applyFont="1">
      <alignment horizontal="center"/>
    </xf>
    <xf borderId="66" fillId="6" fontId="20" numFmtId="167" xfId="0" applyAlignment="1" applyBorder="1" applyFont="1" applyNumberFormat="1">
      <alignment horizontal="center" vertical="center"/>
    </xf>
    <xf borderId="67" fillId="0" fontId="4" numFmtId="0" xfId="0" applyBorder="1" applyFont="1"/>
    <xf borderId="68" fillId="0" fontId="4" numFmtId="0" xfId="0" applyBorder="1" applyFont="1"/>
    <xf borderId="69" fillId="2" fontId="6" numFmtId="0" xfId="0" applyAlignment="1" applyBorder="1" applyFont="1">
      <alignment horizontal="center" shrinkToFit="1" vertical="center" wrapText="0"/>
    </xf>
    <xf borderId="70" fillId="0" fontId="2" numFmtId="0" xfId="0" applyAlignment="1" applyBorder="1" applyFont="1">
      <alignment horizontal="center"/>
    </xf>
    <xf borderId="47" fillId="0" fontId="2" numFmtId="0" xfId="0" applyAlignment="1" applyBorder="1" applyFont="1">
      <alignment horizontal="center"/>
    </xf>
    <xf borderId="71" fillId="0" fontId="2" numFmtId="0" xfId="0" applyBorder="1" applyFont="1"/>
    <xf borderId="62" fillId="2" fontId="2" numFmtId="0" xfId="0" applyAlignment="1" applyBorder="1" applyFont="1">
      <alignment horizontal="center"/>
    </xf>
    <xf borderId="3" fillId="0" fontId="12" numFmtId="167" xfId="0" applyAlignment="1" applyBorder="1" applyFont="1" applyNumberFormat="1">
      <alignment shrinkToFit="1" vertical="center" wrapText="0"/>
    </xf>
    <xf borderId="4" fillId="0" fontId="12" numFmtId="167" xfId="0" applyAlignment="1" applyBorder="1" applyFont="1" applyNumberFormat="1">
      <alignment shrinkToFit="1" vertical="center" wrapText="0"/>
    </xf>
    <xf borderId="72" fillId="7" fontId="21" numFmtId="167" xfId="0" applyAlignment="1" applyBorder="1" applyFill="1" applyFont="1" applyNumberFormat="1">
      <alignment horizontal="center" shrinkToFit="1" vertical="center" wrapText="0"/>
    </xf>
    <xf borderId="5" fillId="0" fontId="12" numFmtId="167" xfId="0" applyAlignment="1" applyBorder="1" applyFont="1" applyNumberFormat="1">
      <alignment shrinkToFit="1" vertical="center" wrapText="0"/>
    </xf>
    <xf borderId="0" fillId="0" fontId="2" numFmtId="21" xfId="0" applyAlignment="1" applyFont="1" applyNumberFormat="1">
      <alignment horizontal="left"/>
    </xf>
    <xf borderId="21" fillId="0" fontId="2" numFmtId="0" xfId="0" applyBorder="1" applyFont="1"/>
    <xf borderId="0" fillId="0" fontId="12" numFmtId="167" xfId="0" applyAlignment="1" applyFont="1" applyNumberFormat="1">
      <alignment shrinkToFit="1" vertical="center" wrapText="0"/>
    </xf>
    <xf borderId="2" fillId="2" fontId="1" numFmtId="0" xfId="0" applyAlignment="1" applyBorder="1" applyFont="1">
      <alignment horizontal="left"/>
    </xf>
    <xf borderId="73" fillId="0" fontId="12" numFmtId="167" xfId="0" applyAlignment="1" applyBorder="1" applyFont="1" applyNumberFormat="1">
      <alignment shrinkToFit="1" vertical="center" wrapText="0"/>
    </xf>
    <xf borderId="74" fillId="2" fontId="2" numFmtId="0" xfId="0" applyBorder="1" applyFont="1"/>
    <xf borderId="74" fillId="2" fontId="11" numFmtId="0" xfId="0" applyBorder="1" applyFont="1"/>
    <xf borderId="75" fillId="2" fontId="1" numFmtId="0" xfId="0" applyAlignment="1" applyBorder="1" applyFont="1">
      <alignment horizontal="center" shrinkToFit="0" vertical="center" wrapText="1"/>
    </xf>
    <xf borderId="76" fillId="8" fontId="21" numFmtId="0" xfId="0" applyAlignment="1" applyBorder="1" applyFill="1" applyFont="1">
      <alignment horizontal="center" shrinkToFit="0" vertical="center" wrapText="1"/>
    </xf>
    <xf borderId="60" fillId="2" fontId="1" numFmtId="0" xfId="0" applyAlignment="1" applyBorder="1" applyFont="1">
      <alignment horizontal="center" shrinkToFit="0" vertical="center" wrapText="1"/>
    </xf>
    <xf borderId="77" fillId="2" fontId="1" numFmtId="0" xfId="0" applyAlignment="1" applyBorder="1" applyFont="1">
      <alignment horizontal="center" shrinkToFit="0" vertical="center" wrapText="1"/>
    </xf>
    <xf borderId="78" fillId="2" fontId="1" numFmtId="0" xfId="0" applyAlignment="1" applyBorder="1" applyFont="1">
      <alignment horizontal="center" shrinkToFit="0" vertical="center" wrapText="1"/>
    </xf>
    <xf borderId="78" fillId="4" fontId="22" numFmtId="0" xfId="0" applyAlignment="1" applyBorder="1" applyFont="1">
      <alignment horizontal="center" shrinkToFit="0" vertical="center" wrapText="1"/>
    </xf>
    <xf borderId="78" fillId="2" fontId="23" numFmtId="0" xfId="0" applyAlignment="1" applyBorder="1" applyFont="1">
      <alignment horizontal="center" shrinkToFit="0" vertical="center" wrapText="1"/>
    </xf>
    <xf borderId="78" fillId="2" fontId="1" numFmtId="49" xfId="0" applyAlignment="1" applyBorder="1" applyFont="1" applyNumberFormat="1">
      <alignment horizontal="center" shrinkToFit="0" vertical="center" wrapText="1"/>
    </xf>
    <xf borderId="78" fillId="4" fontId="21" numFmtId="0" xfId="0" applyAlignment="1" applyBorder="1" applyFont="1">
      <alignment horizontal="center" shrinkToFit="0" vertical="center" wrapText="1"/>
    </xf>
    <xf borderId="76" fillId="2" fontId="1" numFmtId="0" xfId="0" applyAlignment="1" applyBorder="1" applyFont="1">
      <alignment horizontal="center" shrinkToFit="0" vertical="center" wrapText="1"/>
    </xf>
    <xf borderId="76" fillId="2" fontId="24" numFmtId="0" xfId="0" applyAlignment="1" applyBorder="1" applyFont="1">
      <alignment horizontal="center" shrinkToFit="0" vertical="center" wrapText="1"/>
    </xf>
    <xf borderId="76" fillId="2" fontId="1" numFmtId="166" xfId="0" applyAlignment="1" applyBorder="1" applyFont="1" applyNumberFormat="1">
      <alignment horizontal="center" shrinkToFit="0" vertical="center" wrapText="1"/>
    </xf>
    <xf borderId="76" fillId="2" fontId="25" numFmtId="0" xfId="0" applyAlignment="1" applyBorder="1" applyFont="1">
      <alignment horizontal="center" shrinkToFit="0" vertical="center" wrapText="1"/>
    </xf>
    <xf borderId="78" fillId="2" fontId="1" numFmtId="0" xfId="0" applyAlignment="1" applyBorder="1" applyFont="1">
      <alignment shrinkToFit="0" vertical="center" wrapText="1"/>
    </xf>
    <xf borderId="61" fillId="0" fontId="2" numFmtId="0" xfId="0" applyAlignment="1" applyBorder="1" applyFont="1">
      <alignment horizontal="center"/>
    </xf>
    <xf borderId="61" fillId="0" fontId="2" numFmtId="0" xfId="0" applyAlignment="1" applyBorder="1" applyFont="1">
      <alignment horizontal="center" shrinkToFit="1" wrapText="0"/>
    </xf>
    <xf borderId="79" fillId="2" fontId="2" numFmtId="0" xfId="0" applyAlignment="1" applyBorder="1" applyFont="1">
      <alignment horizontal="center"/>
    </xf>
    <xf borderId="61" fillId="0" fontId="2" numFmtId="49" xfId="0" applyAlignment="1" applyBorder="1" applyFont="1" applyNumberFormat="1">
      <alignment horizontal="center" shrinkToFit="1" wrapText="0"/>
    </xf>
    <xf borderId="79" fillId="2" fontId="2" numFmtId="0" xfId="0" applyAlignment="1" applyBorder="1" applyFont="1">
      <alignment horizontal="center" shrinkToFit="1" wrapText="0"/>
    </xf>
    <xf borderId="79" fillId="2" fontId="2" numFmtId="164" xfId="0" applyAlignment="1" applyBorder="1" applyFont="1" applyNumberFormat="1">
      <alignment horizontal="center" shrinkToFit="1" wrapText="0"/>
    </xf>
    <xf borderId="61" fillId="0" fontId="11" numFmtId="0" xfId="0" applyAlignment="1" applyBorder="1" applyFont="1">
      <alignment horizontal="center" shrinkToFit="1" wrapText="0"/>
    </xf>
    <xf borderId="80" fillId="0" fontId="2" numFmtId="0" xfId="0" applyAlignment="1" applyBorder="1" applyFont="1">
      <alignment horizontal="center" shrinkToFit="1" wrapText="0"/>
    </xf>
    <xf borderId="1" fillId="0" fontId="2" numFmtId="0" xfId="0" applyAlignment="1" applyBorder="1" applyFont="1">
      <alignment horizontal="center" shrinkToFit="1" wrapText="0"/>
    </xf>
    <xf borderId="15" fillId="0" fontId="2" numFmtId="0" xfId="0" applyAlignment="1" applyBorder="1" applyFont="1">
      <alignment horizontal="center"/>
    </xf>
    <xf borderId="61" fillId="0" fontId="2" numFmtId="164" xfId="0" applyAlignment="1" applyBorder="1" applyFont="1" applyNumberFormat="1">
      <alignment horizontal="center"/>
    </xf>
    <xf borderId="61" fillId="0" fontId="15" numFmtId="0" xfId="0" applyAlignment="1" applyBorder="1" applyFont="1">
      <alignment horizontal="center"/>
    </xf>
    <xf borderId="61" fillId="0" fontId="2" numFmtId="1" xfId="0" applyAlignment="1" applyBorder="1" applyFont="1" applyNumberFormat="1">
      <alignment horizontal="center"/>
    </xf>
    <xf borderId="61" fillId="0" fontId="17" numFmtId="0" xfId="0" applyAlignment="1" applyBorder="1" applyFont="1">
      <alignment horizontal="center"/>
    </xf>
    <xf borderId="79" fillId="2" fontId="2" numFmtId="0" xfId="0" applyBorder="1" applyFont="1"/>
    <xf borderId="15" fillId="0" fontId="2" numFmtId="0" xfId="0" applyBorder="1" applyFont="1"/>
    <xf borderId="79" fillId="6" fontId="2" numFmtId="0" xfId="0" applyAlignment="1" applyBorder="1" applyFont="1">
      <alignment horizontal="center" shrinkToFit="1" wrapText="0"/>
    </xf>
    <xf borderId="81" fillId="0" fontId="26" numFmtId="0" xfId="0" applyAlignment="1" applyBorder="1" applyFont="1">
      <alignment horizontal="left" vertical="center"/>
    </xf>
    <xf borderId="82" fillId="0" fontId="4" numFmtId="0" xfId="0" applyBorder="1" applyFont="1"/>
    <xf borderId="83" fillId="0" fontId="2" numFmtId="0" xfId="0" applyBorder="1" applyFont="1"/>
    <xf borderId="83" fillId="0" fontId="4" numFmtId="0" xfId="0" applyBorder="1" applyFont="1"/>
    <xf borderId="84" fillId="0" fontId="4" numFmtId="0" xfId="0" applyBorder="1" applyFont="1"/>
    <xf borderId="83" fillId="0" fontId="27" numFmtId="0" xfId="0" applyAlignment="1" applyBorder="1" applyFont="1">
      <alignment horizontal="left" vertical="top"/>
    </xf>
    <xf borderId="83" fillId="0" fontId="28" numFmtId="0" xfId="0" applyAlignment="1" applyBorder="1" applyFont="1">
      <alignment horizontal="left" vertical="center"/>
    </xf>
    <xf borderId="0" fillId="0" fontId="28" numFmtId="0" xfId="0" applyAlignment="1" applyFont="1">
      <alignment horizontal="left" vertical="center"/>
    </xf>
    <xf borderId="0" fillId="0" fontId="28" numFmtId="0" xfId="0" applyAlignment="1" applyFont="1">
      <alignment horizontal="center" vertical="center"/>
    </xf>
    <xf borderId="0" fillId="0" fontId="27" numFmtId="0" xfId="0" applyAlignment="1" applyFont="1">
      <alignment horizontal="left" vertical="top"/>
    </xf>
    <xf borderId="0" fillId="0" fontId="28" numFmtId="0" xfId="0" applyAlignment="1" applyFont="1">
      <alignment horizontal="right" vertical="center"/>
    </xf>
    <xf borderId="0" fillId="0" fontId="1" numFmtId="0" xfId="0" applyFont="1"/>
    <xf borderId="83" fillId="0" fontId="26" numFmtId="167" xfId="0" applyAlignment="1" applyBorder="1" applyFont="1" applyNumberFormat="1">
      <alignment horizontal="right" vertical="center"/>
    </xf>
    <xf borderId="0" fillId="0" fontId="2" numFmtId="0" xfId="0" applyAlignment="1" applyFont="1">
      <alignment vertical="center"/>
    </xf>
    <xf borderId="0" fillId="0" fontId="29" numFmtId="0" xfId="0" applyAlignment="1" applyFont="1">
      <alignment horizontal="left" vertical="center"/>
    </xf>
    <xf borderId="0" fillId="0" fontId="30" numFmtId="0" xfId="0" applyAlignment="1" applyFont="1">
      <alignment vertical="center"/>
    </xf>
    <xf borderId="84" fillId="0" fontId="2" numFmtId="0" xfId="0" applyBorder="1" applyFont="1"/>
    <xf borderId="80" fillId="0" fontId="4" numFmtId="0" xfId="0" applyBorder="1" applyFont="1"/>
    <xf borderId="14" fillId="0" fontId="30" numFmtId="0" xfId="0" applyAlignment="1" applyBorder="1" applyFont="1">
      <alignment vertical="center"/>
    </xf>
    <xf borderId="0" fillId="0" fontId="31" numFmtId="0" xfId="0" applyAlignment="1" applyFont="1">
      <alignment horizontal="center"/>
    </xf>
    <xf borderId="0" fillId="0" fontId="32" numFmtId="0" xfId="0" applyAlignment="1" applyFont="1">
      <alignment horizontal="right"/>
    </xf>
    <xf borderId="0" fillId="0" fontId="32" numFmtId="168" xfId="0" applyAlignment="1" applyFont="1" applyNumberFormat="1">
      <alignment horizontal="left"/>
    </xf>
    <xf borderId="0" fillId="0" fontId="1" numFmtId="0" xfId="0" applyAlignment="1" applyFont="1">
      <alignment horizontal="center"/>
    </xf>
    <xf borderId="1" fillId="9" fontId="2" numFmtId="0" xfId="0" applyAlignment="1" applyBorder="1" applyFill="1" applyFont="1">
      <alignment horizontal="left"/>
    </xf>
    <xf borderId="1" fillId="10" fontId="2" numFmtId="0" xfId="0" applyAlignment="1" applyBorder="1" applyFill="1" applyFont="1">
      <alignment horizontal="left"/>
    </xf>
    <xf borderId="1" fillId="11" fontId="2" numFmtId="0" xfId="0" applyAlignment="1" applyBorder="1" applyFill="1" applyFont="1">
      <alignment horizontal="left"/>
    </xf>
    <xf borderId="0" fillId="0" fontId="20" numFmtId="15" xfId="0" applyAlignment="1" applyFont="1" applyNumberFormat="1">
      <alignment horizontal="left" vertical="center"/>
    </xf>
    <xf borderId="0" fillId="0" fontId="20" numFmtId="0" xfId="0" applyAlignment="1" applyFont="1">
      <alignment horizontal="left" vertical="center"/>
    </xf>
    <xf borderId="0" fillId="0" fontId="20" numFmtId="0" xfId="0" applyAlignment="1" applyFont="1">
      <alignment horizontal="center" vertical="center"/>
    </xf>
    <xf borderId="0" fillId="0" fontId="20" numFmtId="0" xfId="0" applyAlignment="1" applyFont="1">
      <alignment horizontal="center" shrinkToFit="1" vertical="center" wrapText="0"/>
    </xf>
    <xf borderId="78" fillId="4" fontId="21" numFmtId="0" xfId="0" applyAlignment="1" applyBorder="1" applyFont="1">
      <alignment horizontal="center" shrinkToFit="1" vertical="center" wrapText="0"/>
    </xf>
    <xf borderId="78" fillId="2" fontId="1" numFmtId="0" xfId="0" applyAlignment="1" applyBorder="1" applyFont="1">
      <alignment horizontal="center" shrinkToFit="1" vertical="center" wrapText="0"/>
    </xf>
    <xf borderId="0" fillId="0" fontId="33" numFmtId="0" xfId="0" applyFont="1"/>
    <xf borderId="0" fillId="0" fontId="33" numFmtId="0" xfId="0" applyAlignment="1" applyFont="1">
      <alignment horizontal="center"/>
    </xf>
    <xf borderId="0" fillId="0" fontId="33" numFmtId="0" xfId="0" applyAlignment="1" applyFont="1">
      <alignment horizontal="center" shrinkToFit="1" wrapText="0"/>
    </xf>
    <xf borderId="0" fillId="0" fontId="33" numFmtId="0" xfId="0" applyAlignment="1" applyFont="1">
      <alignment horizontal="left" vertical="center"/>
    </xf>
    <xf borderId="0" fillId="0" fontId="33" numFmtId="0" xfId="0" applyAlignment="1" applyFont="1">
      <alignment horizontal="center" vertical="center"/>
    </xf>
    <xf borderId="0" fillId="0" fontId="33" numFmtId="0" xfId="0" applyAlignment="1" applyFont="1">
      <alignment horizontal="center" shrinkToFit="1" vertical="center" wrapText="0"/>
    </xf>
    <xf borderId="0" fillId="0" fontId="34" numFmtId="0" xfId="0" applyFont="1"/>
    <xf borderId="0" fillId="0" fontId="34" numFmtId="0" xfId="0" applyAlignment="1" applyFont="1">
      <alignment horizontal="center"/>
    </xf>
    <xf borderId="0" fillId="0" fontId="34" numFmtId="0" xfId="0" applyAlignment="1" applyFont="1">
      <alignment horizontal="center" shrinkToFit="1" wrapText="0"/>
    </xf>
    <xf quotePrefix="1" borderId="1" fillId="0" fontId="2" numFmtId="0" xfId="0" applyAlignment="1" applyBorder="1" applyFont="1">
      <alignment horizontal="center" shrinkToFit="1" wrapText="0"/>
    </xf>
    <xf borderId="0" fillId="0" fontId="2" numFmtId="0" xfId="0" applyAlignment="1" applyFont="1">
      <alignment horizontal="center" shrinkToFit="1" wrapText="0"/>
    </xf>
    <xf borderId="78" fillId="4" fontId="35" numFmtId="0" xfId="0" applyAlignment="1" applyBorder="1" applyFont="1">
      <alignment horizontal="center" shrinkToFit="0" vertical="center" wrapText="1"/>
    </xf>
    <xf borderId="78" fillId="4" fontId="1" numFmtId="0" xfId="0" applyAlignment="1" applyBorder="1" applyFont="1">
      <alignment horizontal="center" shrinkToFit="1" vertical="center" wrapText="0"/>
    </xf>
    <xf borderId="0" fillId="0" fontId="15" numFmtId="0" xfId="0" applyFont="1"/>
    <xf borderId="0" fillId="0" fontId="15" numFmtId="0" xfId="0" applyAlignment="1" applyFont="1">
      <alignment horizontal="center"/>
    </xf>
    <xf borderId="0" fillId="0" fontId="15" numFmtId="0" xfId="0" applyAlignment="1" applyFont="1">
      <alignment horizontal="center" shrinkToFit="1" wrapText="0"/>
    </xf>
    <xf borderId="58" fillId="2" fontId="1" numFmtId="0" xfId="0" applyAlignment="1" applyBorder="1" applyFont="1">
      <alignment horizontal="center" shrinkToFit="0" wrapText="1"/>
    </xf>
    <xf borderId="0" fillId="0" fontId="36" numFmtId="0" xfId="0" applyAlignment="1" applyFont="1">
      <alignment vertical="center"/>
    </xf>
    <xf borderId="1" fillId="8" fontId="21" numFmtId="0" xfId="0" applyAlignment="1" applyBorder="1" applyFont="1">
      <alignment horizontal="center" shrinkToFit="0" wrapText="1"/>
    </xf>
    <xf borderId="1" fillId="2" fontId="23" numFmtId="0" xfId="0" applyAlignment="1" applyBorder="1" applyFont="1">
      <alignment horizontal="center" shrinkToFit="0" wrapText="1"/>
    </xf>
    <xf borderId="1" fillId="12" fontId="2" numFmtId="0" xfId="0" applyAlignment="1" applyBorder="1" applyFill="1" applyFont="1">
      <alignment horizontal="center" shrinkToFit="0" wrapText="1"/>
    </xf>
    <xf borderId="73" fillId="0" fontId="2" numFmtId="0" xfId="0" applyAlignment="1" applyBorder="1" applyFont="1">
      <alignment horizontal="center" shrinkToFit="0" textRotation="90" vertical="center" wrapText="1"/>
    </xf>
    <xf borderId="73" fillId="0" fontId="4" numFmtId="0" xfId="0" applyBorder="1" applyFont="1"/>
    <xf borderId="1" fillId="12" fontId="2" numFmtId="0" xfId="0" applyAlignment="1" applyBorder="1" applyFont="1">
      <alignment horizontal="center"/>
    </xf>
    <xf borderId="22" fillId="0" fontId="1" numFmtId="0" xfId="0" applyAlignment="1" applyBorder="1" applyFont="1">
      <alignment horizontal="center" shrinkToFit="0" wrapText="1"/>
    </xf>
    <xf borderId="21" fillId="0" fontId="1" numFmtId="0" xfId="0" applyAlignment="1" applyBorder="1" applyFont="1">
      <alignment shrinkToFit="0" wrapText="1"/>
    </xf>
    <xf borderId="1" fillId="13" fontId="2" numFmtId="0" xfId="0" applyAlignment="1" applyBorder="1" applyFill="1" applyFont="1">
      <alignment horizontal="center" shrinkToFit="0" wrapText="1"/>
    </xf>
    <xf borderId="83" fillId="0" fontId="2" numFmtId="0" xfId="0" applyAlignment="1" applyBorder="1" applyFont="1">
      <alignment horizontal="center" shrinkToFit="0" textRotation="90" vertical="center" wrapText="1"/>
    </xf>
    <xf borderId="1" fillId="2" fontId="37" numFmtId="0" xfId="0" applyAlignment="1" applyBorder="1" applyFont="1">
      <alignment horizontal="center" shrinkToFit="0" wrapText="1"/>
    </xf>
    <xf borderId="62" fillId="2" fontId="37" numFmtId="0" xfId="0" applyAlignment="1" applyBorder="1" applyFont="1">
      <alignment horizontal="center" shrinkToFit="0" wrapText="1"/>
    </xf>
    <xf borderId="1" fillId="0" fontId="37" numFmtId="0" xfId="0" applyAlignment="1" applyBorder="1" applyFont="1">
      <alignment horizontal="center" shrinkToFit="0" wrapText="1"/>
    </xf>
    <xf borderId="0" fillId="0" fontId="2" numFmtId="169" xfId="0" applyAlignment="1" applyFont="1" applyNumberFormat="1">
      <alignment horizontal="center"/>
    </xf>
    <xf quotePrefix="1" borderId="1" fillId="0" fontId="37" numFmtId="0" xfId="0" applyAlignment="1" applyBorder="1" applyFont="1">
      <alignment horizontal="center" shrinkToFit="0" wrapText="1"/>
    </xf>
    <xf borderId="79" fillId="13" fontId="2" numFmtId="0" xfId="0" applyAlignment="1" applyBorder="1" applyFont="1">
      <alignment horizontal="center" shrinkToFit="0" wrapText="1"/>
    </xf>
    <xf borderId="1" fillId="0" fontId="15" numFmtId="0" xfId="0" applyAlignment="1" applyBorder="1" applyFont="1">
      <alignment horizontal="center"/>
    </xf>
    <xf borderId="21" fillId="0" fontId="2" numFmtId="0" xfId="0" applyAlignment="1" applyBorder="1" applyFont="1">
      <alignment horizontal="center"/>
    </xf>
    <xf borderId="1" fillId="0" fontId="2" numFmtId="166" xfId="0" applyAlignment="1" applyBorder="1" applyFont="1" applyNumberFormat="1">
      <alignment horizontal="center"/>
    </xf>
    <xf borderId="1" fillId="0" fontId="17" numFmtId="0" xfId="0" applyBorder="1" applyFont="1"/>
    <xf borderId="1" fillId="2" fontId="2" numFmtId="0" xfId="0" applyBorder="1" applyFont="1"/>
    <xf borderId="0" fillId="0" fontId="11" numFmtId="0" xfId="0" applyFont="1"/>
    <xf borderId="0" fillId="0" fontId="11" numFmtId="0" xfId="0" applyAlignment="1" applyFont="1">
      <alignment horizontal="center"/>
    </xf>
    <xf borderId="60" fillId="0" fontId="36" numFmtId="15" xfId="0" applyAlignment="1" applyBorder="1" applyFont="1" applyNumberFormat="1">
      <alignment horizontal="center" shrinkToFit="1" wrapText="0"/>
    </xf>
    <xf borderId="3" fillId="0" fontId="36" numFmtId="0" xfId="0" applyAlignment="1" applyBorder="1" applyFont="1">
      <alignment horizontal="center" shrinkToFit="1" wrapText="0"/>
    </xf>
    <xf borderId="0" fillId="0" fontId="24" numFmtId="0" xfId="0" applyAlignment="1" applyFont="1">
      <alignment shrinkToFit="0" vertical="center" wrapText="1"/>
    </xf>
    <xf borderId="37" fillId="0" fontId="24" numFmtId="0" xfId="0" applyAlignment="1" applyBorder="1" applyFont="1">
      <alignment horizontal="center" shrinkToFit="0" vertical="center" wrapText="1"/>
    </xf>
    <xf borderId="85" fillId="0" fontId="24" numFmtId="0" xfId="0" applyAlignment="1" applyBorder="1" applyFont="1">
      <alignment horizontal="center" shrinkToFit="1" vertical="center" wrapText="0"/>
    </xf>
    <xf borderId="85" fillId="0" fontId="24" numFmtId="0" xfId="0" applyAlignment="1" applyBorder="1" applyFont="1">
      <alignment horizontal="center" shrinkToFit="0" vertical="center" wrapText="1"/>
    </xf>
    <xf borderId="85" fillId="0" fontId="24" numFmtId="165" xfId="0" applyAlignment="1" applyBorder="1" applyFont="1" applyNumberFormat="1">
      <alignment horizontal="center" shrinkToFit="0" vertical="center" wrapText="1"/>
    </xf>
    <xf borderId="85" fillId="0" fontId="24" numFmtId="167" xfId="0" applyAlignment="1" applyBorder="1" applyFont="1" applyNumberFormat="1">
      <alignment horizontal="center" shrinkToFit="0" vertical="center" wrapText="1"/>
    </xf>
    <xf borderId="85" fillId="0" fontId="24" numFmtId="2" xfId="0" applyAlignment="1" applyBorder="1" applyFont="1" applyNumberFormat="1">
      <alignment horizontal="center" shrinkToFit="0" vertical="center" wrapText="1"/>
    </xf>
    <xf borderId="85" fillId="0" fontId="24" numFmtId="164" xfId="0" applyAlignment="1" applyBorder="1" applyFont="1" applyNumberFormat="1">
      <alignment horizontal="center" shrinkToFit="0" vertical="center" wrapText="1"/>
    </xf>
    <xf borderId="61" fillId="0" fontId="11" numFmtId="0" xfId="0" applyAlignment="1" applyBorder="1" applyFont="1">
      <alignment horizontal="center"/>
    </xf>
    <xf borderId="61" fillId="0" fontId="11" numFmtId="165" xfId="0" applyAlignment="1" applyBorder="1" applyFont="1" applyNumberFormat="1">
      <alignment horizontal="center"/>
    </xf>
    <xf borderId="61" fillId="0" fontId="11" numFmtId="167" xfId="0" applyAlignment="1" applyBorder="1" applyFont="1" applyNumberFormat="1">
      <alignment horizontal="center"/>
    </xf>
    <xf borderId="61" fillId="0" fontId="11" numFmtId="2" xfId="0" applyAlignment="1" applyBorder="1" applyFont="1" applyNumberFormat="1">
      <alignment horizontal="center"/>
    </xf>
    <xf borderId="61" fillId="0" fontId="11" numFmtId="2" xfId="0" applyAlignment="1" applyBorder="1" applyFont="1" applyNumberFormat="1">
      <alignment horizontal="center" shrinkToFit="1" wrapText="0"/>
    </xf>
    <xf borderId="61" fillId="0" fontId="11" numFmtId="164" xfId="0" applyAlignment="1" applyBorder="1" applyFont="1" applyNumberFormat="1">
      <alignment horizontal="center"/>
    </xf>
    <xf borderId="2" fillId="4" fontId="38" numFmtId="0" xfId="0" applyBorder="1" applyFont="1"/>
    <xf borderId="2" fillId="4" fontId="38" numFmtId="0" xfId="0" applyAlignment="1" applyBorder="1" applyFont="1">
      <alignment horizontal="center"/>
    </xf>
    <xf borderId="86" fillId="4" fontId="39" numFmtId="0" xfId="0" applyAlignment="1" applyBorder="1" applyFont="1">
      <alignment horizontal="center" shrinkToFit="1" vertical="center" wrapText="0"/>
    </xf>
    <xf borderId="87" fillId="0" fontId="4" numFmtId="0" xfId="0" applyBorder="1" applyFont="1"/>
    <xf borderId="88" fillId="0" fontId="4" numFmtId="0" xfId="0" applyBorder="1" applyFont="1"/>
    <xf borderId="2" fillId="4" fontId="21" numFmtId="0" xfId="0" applyAlignment="1" applyBorder="1" applyFont="1">
      <alignment horizontal="center" shrinkToFit="0" wrapText="1"/>
    </xf>
    <xf borderId="2" fillId="4" fontId="40" numFmtId="0" xfId="0" applyAlignment="1" applyBorder="1" applyFont="1">
      <alignment horizontal="center" shrinkToFit="0" vertical="center" wrapText="1"/>
    </xf>
    <xf borderId="2" fillId="4" fontId="38" numFmtId="0" xfId="0" applyAlignment="1" applyBorder="1" applyFont="1">
      <alignment horizontal="center" shrinkToFit="0" vertical="center" wrapText="1"/>
    </xf>
    <xf borderId="86" fillId="4" fontId="41" numFmtId="0" xfId="0" applyAlignment="1" applyBorder="1" applyFont="1">
      <alignment horizontal="center" shrinkToFit="0" vertical="center" wrapText="1"/>
    </xf>
    <xf borderId="2" fillId="4" fontId="42" numFmtId="2" xfId="0" applyAlignment="1" applyBorder="1" applyFont="1" applyNumberFormat="1">
      <alignment horizontal="center" shrinkToFit="0" vertical="center" wrapText="1"/>
    </xf>
    <xf borderId="2" fillId="4" fontId="42" numFmtId="0" xfId="0" applyAlignment="1" applyBorder="1" applyFont="1">
      <alignment horizontal="center" shrinkToFit="0" vertical="center" wrapText="1"/>
    </xf>
    <xf borderId="2" fillId="4" fontId="38" numFmtId="2" xfId="0" applyAlignment="1" applyBorder="1" applyFont="1" applyNumberFormat="1">
      <alignment horizontal="center"/>
    </xf>
    <xf borderId="2" fillId="4" fontId="43" numFmtId="0" xfId="0" applyAlignment="1" applyBorder="1" applyFont="1">
      <alignment horizontal="center" shrinkToFit="1" vertical="center" wrapText="0"/>
    </xf>
    <xf borderId="2" fillId="4" fontId="44" numFmtId="0" xfId="0" applyAlignment="1" applyBorder="1" applyFont="1">
      <alignment horizontal="left" shrinkToFit="0" vertical="center" wrapText="1"/>
    </xf>
    <xf borderId="86" fillId="4" fontId="45" numFmtId="0" xfId="0" applyAlignment="1" applyBorder="1" applyFont="1">
      <alignment horizontal="center" vertical="center"/>
    </xf>
    <xf borderId="2" fillId="4" fontId="46" numFmtId="0" xfId="0" applyAlignment="1" applyBorder="1" applyFont="1">
      <alignment horizontal="center" shrinkToFit="0" vertical="center" wrapText="1"/>
    </xf>
    <xf borderId="2" fillId="4" fontId="46" numFmtId="0" xfId="0" applyAlignment="1" applyBorder="1" applyFont="1">
      <alignment horizontal="left" shrinkToFit="0" vertical="center" wrapText="1"/>
    </xf>
    <xf borderId="2" fillId="4" fontId="38" numFmtId="0" xfId="0" applyAlignment="1" applyBorder="1" applyFont="1">
      <alignment horizontal="left" vertical="center"/>
    </xf>
    <xf borderId="0" fillId="0" fontId="11" numFmtId="0" xfId="0" applyAlignment="1" applyFont="1">
      <alignment horizontal="center" shrinkToFit="1" wrapText="0"/>
    </xf>
    <xf borderId="0" fillId="0" fontId="11" numFmtId="167" xfId="0" applyAlignment="1" applyFont="1" applyNumberFormat="1">
      <alignment horizontal="center"/>
    </xf>
    <xf borderId="0" fillId="0" fontId="11" numFmtId="2" xfId="0" applyAlignment="1" applyFont="1" applyNumberFormat="1">
      <alignment horizontal="center"/>
    </xf>
    <xf borderId="0" fillId="0" fontId="11" numFmtId="2" xfId="0" applyAlignment="1" applyFont="1" applyNumberFormat="1">
      <alignment horizontal="center" shrinkToFit="1" wrapText="0"/>
    </xf>
    <xf borderId="0" fillId="0" fontId="11" numFmtId="164" xfId="0" applyAlignment="1" applyFont="1" applyNumberFormat="1">
      <alignment horizontal="center"/>
    </xf>
    <xf borderId="1" fillId="0" fontId="37" numFmtId="167" xfId="0" applyAlignment="1" applyBorder="1" applyFont="1" applyNumberFormat="1">
      <alignment horizontal="center" shrinkToFit="0" wrapText="1"/>
    </xf>
    <xf borderId="1" fillId="0" fontId="1" numFmtId="0" xfId="0" applyAlignment="1" applyBorder="1" applyFont="1">
      <alignment horizontal="center" shrinkToFit="0" wrapText="1"/>
    </xf>
    <xf borderId="0" fillId="0" fontId="0" numFmtId="0" xfId="0" applyAlignment="1" applyFont="1">
      <alignment horizontal="center" shrinkToFit="0" wrapText="1"/>
    </xf>
    <xf borderId="0" fillId="0" fontId="0" numFmtId="0" xfId="0" applyAlignment="1" applyFont="1">
      <alignment shrinkToFit="0" wrapText="1"/>
    </xf>
    <xf borderId="1" fillId="0" fontId="37" numFmtId="167" xfId="0" applyAlignment="1" applyBorder="1" applyFont="1" applyNumberFormat="1">
      <alignment horizontal="center"/>
    </xf>
    <xf borderId="0" fillId="0" fontId="0" numFmtId="0" xfId="0" applyAlignment="1" applyFont="1">
      <alignment horizontal="center"/>
    </xf>
    <xf borderId="0" fillId="0" fontId="0" numFmtId="0" xfId="0" applyFont="1"/>
  </cellXfs>
  <cellStyles count="1">
    <cellStyle xfId="0" name="Normal" builtinId="0"/>
  </cellStyles>
  <dxfs count="15">
    <dxf>
      <font>
        <color rgb="FF969696"/>
      </font>
      <fill>
        <patternFill patternType="none"/>
      </fill>
      <border/>
    </dxf>
    <dxf>
      <font>
        <b/>
      </font>
      <fill>
        <patternFill patternType="solid">
          <fgColor rgb="FFFFFF00"/>
          <bgColor rgb="FFFFFF00"/>
        </patternFill>
      </fill>
      <border/>
    </dxf>
    <dxf>
      <font>
        <b/>
      </font>
      <fill>
        <patternFill patternType="solid">
          <fgColor rgb="FFCCFFFF"/>
          <bgColor rgb="FFCCFFFF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  <dxf>
      <font>
        <strike/>
      </font>
      <fill>
        <patternFill patternType="none"/>
      </fill>
      <border/>
    </dxf>
    <dxf>
      <font>
        <strike/>
      </font>
      <fill>
        <patternFill patternType="solid">
          <fgColor rgb="FFFF99CC"/>
          <bgColor rgb="FFFF99CC"/>
        </patternFill>
      </fill>
      <border/>
    </dxf>
    <dxf>
      <font/>
      <fill>
        <patternFill patternType="solid">
          <fgColor rgb="FFCCFFCC"/>
          <bgColor rgb="FFCCFFCC"/>
        </patternFill>
      </fill>
      <border/>
    </dxf>
    <dxf>
      <font/>
      <fill>
        <patternFill patternType="solid">
          <fgColor rgb="FFCCFFFF"/>
          <bgColor rgb="FFCCFFFF"/>
        </patternFill>
      </fill>
      <border/>
    </dxf>
    <dxf>
      <font>
        <b/>
        <color rgb="FFFFFFFF"/>
      </font>
      <fill>
        <patternFill patternType="solid">
          <fgColor rgb="FF0000FF"/>
          <bgColor rgb="FF0000FF"/>
        </patternFill>
      </fill>
      <border/>
    </dxf>
    <dxf>
      <font>
        <b/>
        <strike/>
        <color rgb="FFFFFFFF"/>
      </font>
      <fill>
        <patternFill patternType="solid">
          <fgColor rgb="FFFF0000"/>
          <bgColor rgb="FFFF0000"/>
        </patternFill>
      </fill>
      <border/>
    </dxf>
    <dxf>
      <font>
        <b/>
        <color rgb="FFFFFFFF"/>
      </font>
      <fill>
        <patternFill patternType="solid">
          <fgColor rgb="FF008000"/>
          <bgColor rgb="FF008000"/>
        </patternFill>
      </fill>
      <border/>
    </dxf>
    <dxf>
      <font>
        <b/>
      </font>
      <fill>
        <patternFill patternType="solid">
          <fgColor rgb="FF99CC00"/>
          <bgColor rgb="FF99CC00"/>
        </patternFill>
      </fill>
      <border/>
    </dxf>
    <dxf>
      <font>
        <b/>
      </font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00FF00"/>
          <bgColor rgb="FF00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18" Type="http://schemas.openxmlformats.org/officeDocument/2006/relationships/worksheet" Target="worksheets/sheet16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9006952028426643"/>
          <c:y val="0.04819255094185174"/>
          <c:w val="0.8673202565767175"/>
          <c:h val="0.9024981713351404"/>
        </c:manualLayout>
      </c:layout>
      <c:barChart>
        <c:barDir val="bar"/>
        <c:grouping val="stacked"/>
        <c:ser>
          <c:idx val="0"/>
          <c:order val="0"/>
          <c:spPr>
            <a:solidFill>
              <a:srgbClr val="436EA1"/>
            </a:solidFill>
          </c:spPr>
          <c:val>
            <c:numRef>
              <c:f>Setup!$H$10</c:f>
            </c:numRef>
          </c:val>
        </c:ser>
        <c:ser>
          <c:idx val="1"/>
          <c:order val="1"/>
          <c:spPr>
            <a:solidFill>
              <a:srgbClr val="A34441"/>
            </a:solidFill>
          </c:spPr>
          <c:val>
            <c:numRef>
              <c:f>Setup!$H$11</c:f>
            </c:numRef>
          </c:val>
        </c:ser>
        <c:ser>
          <c:idx val="2"/>
          <c:order val="2"/>
          <c:spPr>
            <a:solidFill>
              <a:srgbClr val="849F4C"/>
            </a:solidFill>
          </c:spPr>
          <c:val>
            <c:numRef>
              <c:f>Setup!$H$12</c:f>
            </c:numRef>
          </c:val>
        </c:ser>
        <c:ser>
          <c:idx val="3"/>
          <c:order val="3"/>
          <c:spPr>
            <a:solidFill>
              <a:srgbClr val="6D558A"/>
            </a:solidFill>
          </c:spPr>
          <c:val>
            <c:numRef>
              <c:f>Setup!$H$13</c:f>
            </c:numRef>
          </c:val>
        </c:ser>
        <c:ser>
          <c:idx val="4"/>
          <c:order val="4"/>
          <c:spPr>
            <a:solidFill>
              <a:srgbClr val="4092A8"/>
            </a:solidFill>
          </c:spPr>
          <c:val>
            <c:numRef>
              <c:f>Setup!$H$14</c:f>
            </c:numRef>
          </c:val>
        </c:ser>
        <c:ser>
          <c:idx val="5"/>
          <c:order val="5"/>
          <c:spPr>
            <a:solidFill>
              <a:srgbClr val="D2803C"/>
            </a:solidFill>
          </c:spPr>
          <c:val>
            <c:numRef>
              <c:f>Setup!$H$15</c:f>
            </c:numRef>
          </c:val>
        </c:ser>
        <c:ser>
          <c:idx val="6"/>
          <c:order val="6"/>
          <c:spPr>
            <a:solidFill>
              <a:srgbClr val="618EC4"/>
            </a:solidFill>
          </c:spPr>
          <c:val>
            <c:numRef>
              <c:f>Setup!$H$16</c:f>
            </c:numRef>
          </c:val>
        </c:ser>
        <c:ser>
          <c:idx val="7"/>
          <c:order val="7"/>
          <c:spPr>
            <a:solidFill>
              <a:srgbClr val="C6625F"/>
            </a:solidFill>
          </c:spPr>
          <c:val>
            <c:numRef>
              <c:f>Setup!$H$17</c:f>
            </c:numRef>
          </c:val>
        </c:ser>
        <c:ser>
          <c:idx val="8"/>
          <c:order val="8"/>
          <c:spPr>
            <a:solidFill>
              <a:srgbClr val="A5C26A"/>
            </a:solidFill>
          </c:spPr>
          <c:val>
            <c:numRef>
              <c:f>Setup!$H$18</c:f>
            </c:numRef>
          </c:val>
        </c:ser>
        <c:ser>
          <c:idx val="9"/>
          <c:order val="9"/>
          <c:spPr>
            <a:solidFill>
              <a:srgbClr val="5DB4CC"/>
            </a:solidFill>
          </c:spPr>
          <c:val>
            <c:numRef>
              <c:f>Setup!$H$19</c:f>
            </c:numRef>
          </c:val>
        </c:ser>
        <c:ser>
          <c:idx val="10"/>
          <c:order val="10"/>
          <c:spPr>
            <a:solidFill>
              <a:srgbClr val="8D74AB"/>
            </a:solidFill>
          </c:spPr>
          <c:val>
            <c:numRef>
              <c:f>Setup!$H$20</c:f>
            </c:numRef>
          </c:val>
        </c:ser>
        <c:ser>
          <c:idx val="11"/>
          <c:order val="11"/>
          <c:spPr>
            <a:solidFill>
              <a:srgbClr val="618EC4"/>
            </a:solidFill>
          </c:spPr>
          <c:val>
            <c:numRef>
              <c:f>Setup!$E$10</c:f>
            </c:numRef>
          </c:val>
        </c:ser>
        <c:ser>
          <c:idx val="12"/>
          <c:order val="12"/>
          <c:spPr>
            <a:solidFill>
              <a:srgbClr val="AAAA11"/>
            </a:solidFill>
          </c:spPr>
          <c:val>
            <c:numRef>
              <c:f>Setup!$E$11</c:f>
            </c:numRef>
          </c:val>
        </c:ser>
        <c:ser>
          <c:idx val="13"/>
          <c:order val="13"/>
          <c:spPr>
            <a:solidFill>
              <a:srgbClr val="6633CC"/>
            </a:solidFill>
          </c:spPr>
          <c:val>
            <c:numRef>
              <c:f>Setup!$E$12</c:f>
            </c:numRef>
          </c:val>
        </c:ser>
        <c:ser>
          <c:idx val="14"/>
          <c:order val="14"/>
          <c:spPr>
            <a:solidFill>
              <a:srgbClr val="E67300"/>
            </a:solidFill>
          </c:spPr>
          <c:val>
            <c:numRef>
              <c:f>Setup!$E$13</c:f>
            </c:numRef>
          </c:val>
        </c:ser>
        <c:ser>
          <c:idx val="15"/>
          <c:order val="15"/>
          <c:spPr>
            <a:solidFill>
              <a:srgbClr val="8B0707"/>
            </a:solidFill>
          </c:spPr>
          <c:val>
            <c:numRef>
              <c:f>Setup!$E$14</c:f>
            </c:numRef>
          </c:val>
        </c:ser>
        <c:ser>
          <c:idx val="16"/>
          <c:order val="16"/>
          <c:spPr>
            <a:solidFill>
              <a:srgbClr val="651067"/>
            </a:solidFill>
          </c:spPr>
          <c:val>
            <c:numRef>
              <c:f>Setup!$E$15</c:f>
            </c:numRef>
          </c:val>
        </c:ser>
        <c:ser>
          <c:idx val="17"/>
          <c:order val="17"/>
          <c:spPr>
            <a:solidFill>
              <a:srgbClr val="329262"/>
            </a:solidFill>
          </c:spPr>
          <c:val>
            <c:numRef>
              <c:f>Setup!$E$16</c:f>
            </c:numRef>
          </c:val>
        </c:ser>
        <c:ser>
          <c:idx val="18"/>
          <c:order val="18"/>
          <c:spPr>
            <a:solidFill>
              <a:srgbClr val="5574A6"/>
            </a:solidFill>
          </c:spPr>
          <c:val>
            <c:numRef>
              <c:f>Setup!$E$17</c:f>
            </c:numRef>
          </c:val>
        </c:ser>
        <c:ser>
          <c:idx val="19"/>
          <c:order val="19"/>
          <c:spPr>
            <a:solidFill>
              <a:srgbClr val="3B3EAC"/>
            </a:solidFill>
          </c:spPr>
          <c:val>
            <c:numRef>
              <c:f>Setup!$E$18</c:f>
            </c:numRef>
          </c:val>
        </c:ser>
        <c:ser>
          <c:idx val="20"/>
          <c:order val="20"/>
          <c:spPr>
            <a:solidFill>
              <a:srgbClr val="B77322"/>
            </a:solidFill>
          </c:spPr>
          <c:val>
            <c:numRef>
              <c:f>Setup!$E$19</c:f>
            </c:numRef>
          </c:val>
        </c:ser>
        <c:ser>
          <c:idx val="21"/>
          <c:order val="21"/>
          <c:spPr>
            <a:solidFill>
              <a:srgbClr val="16D620"/>
            </a:solidFill>
          </c:spPr>
          <c:val>
            <c:numRef>
              <c:f>Setup!$E$20</c:f>
            </c:numRef>
          </c:val>
        </c:ser>
        <c:ser>
          <c:idx val="22"/>
          <c:order val="22"/>
          <c:spPr>
            <a:solidFill>
              <a:srgbClr val="F8A159"/>
            </a:solidFill>
          </c:spPr>
          <c:val>
            <c:numRef>
              <c:f>Setup!$H$21</c:f>
            </c:numRef>
          </c:val>
        </c:ser>
        <c:overlap val="100"/>
        <c:axId val="1368898792"/>
        <c:axId val="1018388180"/>
      </c:barChart>
      <c:catAx>
        <c:axId val="1368898792"/>
        <c:scaling>
          <c:orientation val="maxMin"/>
        </c:scaling>
        <c:delete val="0"/>
        <c:axPos val="l"/>
        <c:txPr>
          <a:bodyPr/>
          <a:lstStyle/>
          <a:p>
            <a:pPr lvl="0">
              <a:defRPr b="0"/>
            </a:pPr>
          </a:p>
        </c:txPr>
        <c:crossAx val="1018388180"/>
      </c:catAx>
      <c:valAx>
        <c:axId val="1018388180"/>
        <c:scaling>
          <c:orientation val="minMax"/>
          <c:max val="12.0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368898792"/>
        <c:crosses val="max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832196099184441"/>
          <c:y val="0.02093064762250561"/>
          <c:w val="0.8318342712857526"/>
          <c:h val="0.8915688875684996"/>
        </c:manualLayout>
      </c:layout>
      <c:barChart>
        <c:barDir val="bar"/>
        <c:grouping val="stacked"/>
        <c:ser>
          <c:idx val="0"/>
          <c:order val="0"/>
          <c:spPr>
            <a:solidFill>
              <a:srgbClr val="436EA1"/>
            </a:solidFill>
          </c:spPr>
          <c:val>
            <c:numRef>
              <c:f>Setup!$H$10</c:f>
            </c:numRef>
          </c:val>
        </c:ser>
        <c:ser>
          <c:idx val="1"/>
          <c:order val="1"/>
          <c:spPr>
            <a:solidFill>
              <a:srgbClr val="A34441"/>
            </a:solidFill>
          </c:spPr>
          <c:val>
            <c:numRef>
              <c:f>Setup!$H$11</c:f>
            </c:numRef>
          </c:val>
        </c:ser>
        <c:ser>
          <c:idx val="2"/>
          <c:order val="2"/>
          <c:spPr>
            <a:solidFill>
              <a:srgbClr val="849F4C"/>
            </a:solidFill>
          </c:spPr>
          <c:val>
            <c:numRef>
              <c:f>Setup!$H$12</c:f>
            </c:numRef>
          </c:val>
        </c:ser>
        <c:ser>
          <c:idx val="3"/>
          <c:order val="3"/>
          <c:spPr>
            <a:solidFill>
              <a:srgbClr val="6D558A"/>
            </a:solidFill>
          </c:spPr>
          <c:val>
            <c:numRef>
              <c:f>Setup!$H$13</c:f>
            </c:numRef>
          </c:val>
        </c:ser>
        <c:ser>
          <c:idx val="4"/>
          <c:order val="4"/>
          <c:spPr>
            <a:solidFill>
              <a:srgbClr val="4092A8"/>
            </a:solidFill>
          </c:spPr>
          <c:val>
            <c:numRef>
              <c:f>Setup!$H$14</c:f>
            </c:numRef>
          </c:val>
        </c:ser>
        <c:ser>
          <c:idx val="5"/>
          <c:order val="5"/>
          <c:spPr>
            <a:solidFill>
              <a:srgbClr val="D2803C"/>
            </a:solidFill>
          </c:spPr>
          <c:val>
            <c:numRef>
              <c:f>Setup!$H$15</c:f>
            </c:numRef>
          </c:val>
        </c:ser>
        <c:ser>
          <c:idx val="6"/>
          <c:order val="6"/>
          <c:spPr>
            <a:solidFill>
              <a:srgbClr val="618EC4"/>
            </a:solidFill>
          </c:spPr>
          <c:val>
            <c:numRef>
              <c:f>Setup!$H$16</c:f>
            </c:numRef>
          </c:val>
        </c:ser>
        <c:ser>
          <c:idx val="7"/>
          <c:order val="7"/>
          <c:spPr>
            <a:solidFill>
              <a:srgbClr val="C6625F"/>
            </a:solidFill>
          </c:spPr>
          <c:val>
            <c:numRef>
              <c:f>Setup!$H$17</c:f>
            </c:numRef>
          </c:val>
        </c:ser>
        <c:ser>
          <c:idx val="8"/>
          <c:order val="8"/>
          <c:spPr>
            <a:solidFill>
              <a:srgbClr val="A5C26A"/>
            </a:solidFill>
          </c:spPr>
          <c:val>
            <c:numRef>
              <c:f>Setup!$H$18</c:f>
            </c:numRef>
          </c:val>
        </c:ser>
        <c:ser>
          <c:idx val="9"/>
          <c:order val="9"/>
          <c:spPr>
            <a:solidFill>
              <a:srgbClr val="5DB4CC"/>
            </a:solidFill>
          </c:spPr>
          <c:val>
            <c:numRef>
              <c:f>Setup!$H$19</c:f>
            </c:numRef>
          </c:val>
        </c:ser>
        <c:ser>
          <c:idx val="10"/>
          <c:order val="10"/>
          <c:spPr>
            <a:solidFill>
              <a:srgbClr val="8D74AB"/>
            </a:solidFill>
          </c:spPr>
          <c:val>
            <c:numRef>
              <c:f>Setup!$H$20</c:f>
            </c:numRef>
          </c:val>
        </c:ser>
        <c:ser>
          <c:idx val="11"/>
          <c:order val="11"/>
          <c:spPr>
            <a:solidFill>
              <a:srgbClr val="618EC4"/>
            </a:solidFill>
          </c:spPr>
          <c:val>
            <c:numRef>
              <c:f>Setup!$E$10</c:f>
            </c:numRef>
          </c:val>
        </c:ser>
        <c:ser>
          <c:idx val="12"/>
          <c:order val="12"/>
          <c:spPr>
            <a:solidFill>
              <a:srgbClr val="AAAA11"/>
            </a:solidFill>
          </c:spPr>
          <c:val>
            <c:numRef>
              <c:f>Setup!$E$11</c:f>
            </c:numRef>
          </c:val>
        </c:ser>
        <c:ser>
          <c:idx val="13"/>
          <c:order val="13"/>
          <c:spPr>
            <a:solidFill>
              <a:srgbClr val="6633CC"/>
            </a:solidFill>
          </c:spPr>
          <c:val>
            <c:numRef>
              <c:f>Setup!$E$12</c:f>
            </c:numRef>
          </c:val>
        </c:ser>
        <c:ser>
          <c:idx val="14"/>
          <c:order val="14"/>
          <c:spPr>
            <a:solidFill>
              <a:srgbClr val="E67300"/>
            </a:solidFill>
          </c:spPr>
          <c:val>
            <c:numRef>
              <c:f>Setup!$E$13</c:f>
            </c:numRef>
          </c:val>
        </c:ser>
        <c:ser>
          <c:idx val="15"/>
          <c:order val="15"/>
          <c:spPr>
            <a:solidFill>
              <a:srgbClr val="8B0707"/>
            </a:solidFill>
          </c:spPr>
          <c:val>
            <c:numRef>
              <c:f>Setup!$E$14</c:f>
            </c:numRef>
          </c:val>
        </c:ser>
        <c:ser>
          <c:idx val="16"/>
          <c:order val="16"/>
          <c:spPr>
            <a:solidFill>
              <a:srgbClr val="651067"/>
            </a:solidFill>
          </c:spPr>
          <c:val>
            <c:numRef>
              <c:f>Setup!$E$15</c:f>
            </c:numRef>
          </c:val>
        </c:ser>
        <c:ser>
          <c:idx val="17"/>
          <c:order val="17"/>
          <c:spPr>
            <a:solidFill>
              <a:srgbClr val="329262"/>
            </a:solidFill>
          </c:spPr>
          <c:val>
            <c:numRef>
              <c:f>Setup!$E$16</c:f>
            </c:numRef>
          </c:val>
        </c:ser>
        <c:ser>
          <c:idx val="18"/>
          <c:order val="18"/>
          <c:spPr>
            <a:solidFill>
              <a:srgbClr val="5574A6"/>
            </a:solidFill>
          </c:spPr>
          <c:val>
            <c:numRef>
              <c:f>Setup!$E$17</c:f>
            </c:numRef>
          </c:val>
        </c:ser>
        <c:ser>
          <c:idx val="19"/>
          <c:order val="19"/>
          <c:spPr>
            <a:solidFill>
              <a:srgbClr val="3B3EAC"/>
            </a:solidFill>
          </c:spPr>
          <c:val>
            <c:numRef>
              <c:f>Setup!$E$18</c:f>
            </c:numRef>
          </c:val>
        </c:ser>
        <c:ser>
          <c:idx val="20"/>
          <c:order val="20"/>
          <c:spPr>
            <a:solidFill>
              <a:srgbClr val="B77322"/>
            </a:solidFill>
          </c:spPr>
          <c:val>
            <c:numRef>
              <c:f>Setup!$E$19</c:f>
            </c:numRef>
          </c:val>
        </c:ser>
        <c:ser>
          <c:idx val="21"/>
          <c:order val="21"/>
          <c:spPr>
            <a:solidFill>
              <a:srgbClr val="16D620"/>
            </a:solidFill>
          </c:spPr>
          <c:val>
            <c:numRef>
              <c:f>Setup!$E$20</c:f>
            </c:numRef>
          </c:val>
        </c:ser>
        <c:ser>
          <c:idx val="22"/>
          <c:order val="22"/>
          <c:spPr>
            <a:solidFill>
              <a:srgbClr val="F8A159"/>
            </a:solidFill>
          </c:spPr>
          <c:val>
            <c:numRef>
              <c:f>Setup!$H$21</c:f>
            </c:numRef>
          </c:val>
        </c:ser>
        <c:overlap val="100"/>
        <c:axId val="1315230505"/>
        <c:axId val="2009635857"/>
      </c:barChart>
      <c:catAx>
        <c:axId val="1315230505"/>
        <c:scaling>
          <c:orientation val="maxMin"/>
        </c:scaling>
        <c:delete val="0"/>
        <c:axPos val="l"/>
        <c:txPr>
          <a:bodyPr/>
          <a:lstStyle/>
          <a:p>
            <a:pPr lvl="0">
              <a:defRPr b="0"/>
            </a:pPr>
          </a:p>
        </c:txPr>
        <c:crossAx val="2009635857"/>
      </c:catAx>
      <c:valAx>
        <c:axId val="2009635857"/>
        <c:scaling>
          <c:orientation val="minMax"/>
          <c:max val="12.0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315230505"/>
        <c:crosses val="max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3</xdr:col>
      <xdr:colOff>19050</xdr:colOff>
      <xdr:row>27</xdr:row>
      <xdr:rowOff>19050</xdr:rowOff>
    </xdr:from>
    <xdr:ext cx="2076450" cy="266700"/>
    <xdr:sp>
      <xdr:nvSpPr>
        <xdr:cNvPr id="4" name="Shape 4"/>
        <xdr:cNvSpPr/>
      </xdr:nvSpPr>
      <xdr:spPr>
        <a:xfrm>
          <a:off x="4307775" y="3646650"/>
          <a:ext cx="2076450" cy="2667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47625</xdr:colOff>
      <xdr:row>0</xdr:row>
      <xdr:rowOff>38100</xdr:rowOff>
    </xdr:from>
    <xdr:ext cx="1581150" cy="390525"/>
    <xdr:sp>
      <xdr:nvSpPr>
        <xdr:cNvPr id="3" name="Shape 3"/>
        <xdr:cNvSpPr/>
      </xdr:nvSpPr>
      <xdr:spPr>
        <a:xfrm>
          <a:off x="4574475" y="3603788"/>
          <a:ext cx="1543050" cy="352425"/>
        </a:xfrm>
        <a:prstGeom prst="rect">
          <a:avLst/>
        </a:prstGeom>
        <a:solidFill>
          <a:srgbClr val="FFFFFF"/>
        </a:solidFill>
        <a:ln cap="flat" cmpd="sng" w="38100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0" lIns="36575" spcFirstLastPara="1" rIns="3657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i="0" lang="en-US" sz="100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Click here to copy Weigh-in data to Lifting sheet</a:t>
          </a: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22</xdr:col>
      <xdr:colOff>0</xdr:colOff>
      <xdr:row>0</xdr:row>
      <xdr:rowOff>0</xdr:rowOff>
    </xdr:from>
    <xdr:ext cx="3495675" cy="195262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9</xdr:col>
      <xdr:colOff>-19050</xdr:colOff>
      <xdr:row>7</xdr:row>
      <xdr:rowOff>38100</xdr:rowOff>
    </xdr:from>
    <xdr:ext cx="38100" cy="409575"/>
    <xdr:sp>
      <xdr:nvSpPr>
        <xdr:cNvPr id="5" name="Shape 5"/>
        <xdr:cNvSpPr/>
      </xdr:nvSpPr>
      <xdr:spPr>
        <a:xfrm>
          <a:off x="5346000" y="3575213"/>
          <a:ext cx="0" cy="409575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9</xdr:col>
      <xdr:colOff>-19050</xdr:colOff>
      <xdr:row>7</xdr:row>
      <xdr:rowOff>28575</xdr:rowOff>
    </xdr:from>
    <xdr:ext cx="38100" cy="419100"/>
    <xdr:sp>
      <xdr:nvSpPr>
        <xdr:cNvPr id="6" name="Shape 6"/>
        <xdr:cNvSpPr/>
      </xdr:nvSpPr>
      <xdr:spPr>
        <a:xfrm>
          <a:off x="5346000" y="3570450"/>
          <a:ext cx="0" cy="4191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9</xdr:col>
      <xdr:colOff>-19050</xdr:colOff>
      <xdr:row>7</xdr:row>
      <xdr:rowOff>28575</xdr:rowOff>
    </xdr:from>
    <xdr:ext cx="38100" cy="419100"/>
    <xdr:sp>
      <xdr:nvSpPr>
        <xdr:cNvPr id="6" name="Shape 6"/>
        <xdr:cNvSpPr/>
      </xdr:nvSpPr>
      <xdr:spPr>
        <a:xfrm>
          <a:off x="5346000" y="3570450"/>
          <a:ext cx="0" cy="4191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9</xdr:col>
      <xdr:colOff>-19050</xdr:colOff>
      <xdr:row>7</xdr:row>
      <xdr:rowOff>38100</xdr:rowOff>
    </xdr:from>
    <xdr:ext cx="38100" cy="409575"/>
    <xdr:sp>
      <xdr:nvSpPr>
        <xdr:cNvPr id="5" name="Shape 5"/>
        <xdr:cNvSpPr/>
      </xdr:nvSpPr>
      <xdr:spPr>
        <a:xfrm>
          <a:off x="5346000" y="3575213"/>
          <a:ext cx="0" cy="409575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0</xdr:colOff>
      <xdr:row>2</xdr:row>
      <xdr:rowOff>0</xdr:rowOff>
    </xdr:from>
    <xdr:ext cx="885825" cy="323850"/>
    <xdr:sp>
      <xdr:nvSpPr>
        <xdr:cNvPr id="7" name="Shape 7"/>
        <xdr:cNvSpPr/>
      </xdr:nvSpPr>
      <xdr:spPr>
        <a:xfrm>
          <a:off x="4903088" y="3622838"/>
          <a:ext cx="885825" cy="314325"/>
        </a:xfrm>
        <a:prstGeom prst="rect">
          <a:avLst/>
        </a:prstGeom>
        <a:solidFill>
          <a:srgbClr val="00FF00"/>
        </a:solidFill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Good</a:t>
          </a:r>
          <a:endParaRPr sz="1400"/>
        </a:p>
      </xdr:txBody>
    </xdr:sp>
    <xdr:clientData fLocksWithSheet="0"/>
  </xdr:oneCellAnchor>
  <xdr:oneCellAnchor>
    <xdr:from>
      <xdr:col>7</xdr:col>
      <xdr:colOff>0</xdr:colOff>
      <xdr:row>2</xdr:row>
      <xdr:rowOff>304800</xdr:rowOff>
    </xdr:from>
    <xdr:ext cx="904875" cy="342900"/>
    <xdr:sp>
      <xdr:nvSpPr>
        <xdr:cNvPr id="8" name="Shape 8"/>
        <xdr:cNvSpPr/>
      </xdr:nvSpPr>
      <xdr:spPr>
        <a:xfrm>
          <a:off x="4903088" y="3618075"/>
          <a:ext cx="885825" cy="323850"/>
        </a:xfrm>
        <a:prstGeom prst="rect">
          <a:avLst/>
        </a:prstGeom>
        <a:solidFill>
          <a:srgbClr val="FF0000"/>
        </a:solidFill>
        <a:ln cap="flat" cmpd="sng" w="19050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sngStrike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No Lift</a:t>
          </a:r>
          <a:endParaRPr sz="1400"/>
        </a:p>
      </xdr:txBody>
    </xdr:sp>
    <xdr:clientData fLocksWithSheet="0"/>
  </xdr:oneCellAnchor>
  <xdr:oneCellAnchor>
    <xdr:from>
      <xdr:col>2</xdr:col>
      <xdr:colOff>114300</xdr:colOff>
      <xdr:row>4</xdr:row>
      <xdr:rowOff>0</xdr:rowOff>
    </xdr:from>
    <xdr:ext cx="781050" cy="247650"/>
    <xdr:sp>
      <xdr:nvSpPr>
        <xdr:cNvPr id="9" name="Shape 9"/>
        <xdr:cNvSpPr/>
      </xdr:nvSpPr>
      <xdr:spPr>
        <a:xfrm>
          <a:off x="4974525" y="3675225"/>
          <a:ext cx="742950" cy="209550"/>
        </a:xfrm>
        <a:prstGeom prst="rect">
          <a:avLst/>
        </a:prstGeom>
        <a:solidFill>
          <a:srgbClr val="C0C0C0"/>
        </a:solidFill>
        <a:ln cap="flat" cmpd="sng" w="38100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00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PrintSheet </a:t>
          </a:r>
          <a:endParaRPr sz="1400"/>
        </a:p>
      </xdr:txBody>
    </xdr:sp>
    <xdr:clientData fLocksWithSheet="0"/>
  </xdr:oneCellAnchor>
  <xdr:oneCellAnchor>
    <xdr:from>
      <xdr:col>2</xdr:col>
      <xdr:colOff>1076325</xdr:colOff>
      <xdr:row>4</xdr:row>
      <xdr:rowOff>0</xdr:rowOff>
    </xdr:from>
    <xdr:ext cx="714375" cy="257175"/>
    <xdr:sp>
      <xdr:nvSpPr>
        <xdr:cNvPr id="10" name="Shape 10"/>
        <xdr:cNvSpPr/>
      </xdr:nvSpPr>
      <xdr:spPr>
        <a:xfrm>
          <a:off x="5007863" y="3670463"/>
          <a:ext cx="676275" cy="219075"/>
        </a:xfrm>
        <a:prstGeom prst="rect">
          <a:avLst/>
        </a:prstGeom>
        <a:solidFill>
          <a:srgbClr val="C0C0C0"/>
        </a:solidFill>
        <a:ln cap="flat" cmpd="sng" w="38100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90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Results</a:t>
          </a:r>
          <a:endParaRPr sz="1400"/>
        </a:p>
      </xdr:txBody>
    </xdr:sp>
    <xdr:clientData fLocksWithSheet="0"/>
  </xdr:oneCellAnchor>
  <xdr:oneCellAnchor>
    <xdr:from>
      <xdr:col>7</xdr:col>
      <xdr:colOff>0</xdr:colOff>
      <xdr:row>4</xdr:row>
      <xdr:rowOff>0</xdr:rowOff>
    </xdr:from>
    <xdr:ext cx="895350" cy="266700"/>
    <xdr:sp>
      <xdr:nvSpPr>
        <xdr:cNvPr id="11" name="Shape 11"/>
        <xdr:cNvSpPr/>
      </xdr:nvSpPr>
      <xdr:spPr>
        <a:xfrm>
          <a:off x="4898325" y="3646650"/>
          <a:ext cx="895350" cy="266700"/>
        </a:xfrm>
        <a:prstGeom prst="rect">
          <a:avLst/>
        </a:prstGeom>
        <a:solidFill>
          <a:srgbClr val="0000FF"/>
        </a:solidFill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000" u="none" strike="noStrike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Next Lifter</a:t>
          </a:r>
          <a:endParaRPr sz="140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533400</xdr:colOff>
      <xdr:row>7</xdr:row>
      <xdr:rowOff>47625</xdr:rowOff>
    </xdr:from>
    <xdr:ext cx="8115300" cy="3609975"/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hyperlink" Target="mailto:steinmark@aol.com" TargetMode="External"/><Relationship Id="rId2" Type="http://schemas.openxmlformats.org/officeDocument/2006/relationships/hyperlink" Target="mailto:joe.marksteiner@ae.ge.com" TargetMode="External"/><Relationship Id="rId3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1.86"/>
    <col customWidth="1" min="3" max="3" width="8.57"/>
    <col customWidth="1" min="4" max="4" width="7.86"/>
    <col customWidth="1" min="5" max="5" width="8.0"/>
    <col customWidth="1" min="6" max="6" width="8.57"/>
    <col customWidth="1" min="7" max="7" width="7.86"/>
    <col customWidth="1" min="8" max="8" width="8.0"/>
    <col customWidth="1" min="9" max="9" width="1.86"/>
    <col customWidth="1" hidden="1" min="10" max="10" width="9.14"/>
    <col customWidth="1" min="11" max="11" width="9.14"/>
    <col customWidth="1" hidden="1" min="12" max="12" width="9.14"/>
    <col customWidth="1" min="13" max="13" width="9.14"/>
    <col customWidth="1" min="14" max="14" width="2.0"/>
    <col customWidth="1" min="15" max="15" width="18.0"/>
    <col customWidth="1" min="16" max="16" width="44.86"/>
    <col customWidth="1" min="17" max="17" width="8.71"/>
    <col customWidth="1" min="18" max="18" width="2.0"/>
    <col customWidth="1" min="19" max="19" width="8.71"/>
    <col customWidth="1" min="20" max="20" width="8.57"/>
    <col customWidth="1" min="21" max="23" width="9.14"/>
    <col customWidth="1" hidden="1" min="24" max="24" width="9.14"/>
    <col customWidth="1" min="25" max="28" width="9.14"/>
    <col customWidth="1" min="29" max="29" width="3.43"/>
    <col customWidth="1" hidden="1" min="30" max="32" width="9.14"/>
    <col customWidth="1" min="33" max="58" width="9.14"/>
  </cols>
  <sheetData>
    <row r="1" ht="12.75" customHeight="1">
      <c r="C1" s="4"/>
      <c r="D1" s="4"/>
      <c r="E1" s="4"/>
      <c r="J1" s="4"/>
      <c r="K1" s="5"/>
      <c r="L1" t="str">
        <f>IF(K6="BWt (Lb)",CONCATENATE("DATA!F14:F28"),CONCATENATE("DATA!E14:E28"))</f>
        <v>DATA!E14:E28</v>
      </c>
      <c r="M1" s="7"/>
      <c r="O1" s="4"/>
      <c r="BB1" t="s">
        <v>2</v>
      </c>
      <c r="BC1" t="s">
        <v>3</v>
      </c>
      <c r="BD1" t="s">
        <v>4</v>
      </c>
      <c r="BE1" t="s">
        <v>5</v>
      </c>
      <c r="BF1" t="s">
        <v>6</v>
      </c>
    </row>
    <row r="2" ht="28.5" customHeight="1">
      <c r="C2" s="10" t="s">
        <v>7</v>
      </c>
      <c r="D2" s="11"/>
      <c r="E2" s="11"/>
      <c r="F2" s="11"/>
      <c r="G2" s="11"/>
      <c r="H2" s="13"/>
      <c r="J2" s="4"/>
      <c r="K2" s="14" t="s">
        <v>12</v>
      </c>
      <c r="L2" s="11"/>
      <c r="M2" s="13"/>
      <c r="O2" s="10" t="s">
        <v>2</v>
      </c>
      <c r="P2" s="11"/>
      <c r="Q2" s="13"/>
      <c r="S2" s="10" t="s">
        <v>41</v>
      </c>
      <c r="T2" s="13"/>
      <c r="X2" t="s">
        <v>45</v>
      </c>
    </row>
    <row r="3" ht="12.75" customHeight="1">
      <c r="C3" s="4"/>
      <c r="D3" s="4"/>
      <c r="E3" s="4"/>
      <c r="J3" s="4"/>
      <c r="K3" s="5"/>
      <c r="M3" s="7"/>
      <c r="O3" s="4"/>
      <c r="X3" t="s">
        <v>46</v>
      </c>
      <c r="AD3" s="18" t="s">
        <v>47</v>
      </c>
      <c r="AE3" s="8">
        <f>$G$22</f>
        <v>35</v>
      </c>
      <c r="AF3">
        <f>$D$22</f>
        <v>65</v>
      </c>
    </row>
    <row r="4" ht="13.5" customHeight="1">
      <c r="C4" s="20" t="s">
        <v>52</v>
      </c>
      <c r="D4" s="22"/>
      <c r="E4" s="22"/>
      <c r="F4" s="22"/>
      <c r="G4" s="23"/>
      <c r="H4" s="24" t="s">
        <v>60</v>
      </c>
      <c r="J4" s="4"/>
      <c r="K4" s="26" t="s">
        <v>63</v>
      </c>
      <c r="L4" s="22"/>
      <c r="M4" s="28"/>
      <c r="O4" s="20" t="s">
        <v>64</v>
      </c>
      <c r="P4" s="22"/>
      <c r="Q4" s="28"/>
      <c r="S4" s="29" t="s">
        <v>65</v>
      </c>
      <c r="T4" s="30" t="s">
        <v>66</v>
      </c>
      <c r="AD4" s="18" t="s">
        <v>67</v>
      </c>
      <c r="AE4" s="8">
        <f>$G$23</f>
        <v>30</v>
      </c>
      <c r="AF4">
        <f>$D$23</f>
        <v>55</v>
      </c>
    </row>
    <row r="5" ht="13.5" customHeight="1">
      <c r="C5" s="31"/>
      <c r="D5" s="32"/>
      <c r="E5" s="32"/>
      <c r="F5" s="32"/>
      <c r="G5" s="34"/>
      <c r="H5" s="35"/>
      <c r="J5" s="4"/>
      <c r="K5" s="31"/>
      <c r="L5" s="32"/>
      <c r="M5" s="36"/>
      <c r="O5" s="31"/>
      <c r="P5" s="32"/>
      <c r="Q5" s="36"/>
      <c r="S5" s="37"/>
      <c r="T5" s="35"/>
      <c r="AD5" s="18" t="s">
        <v>69</v>
      </c>
      <c r="AE5" s="8">
        <f>$G$24</f>
        <v>25</v>
      </c>
      <c r="AF5">
        <f>$D$24</f>
        <v>55</v>
      </c>
    </row>
    <row r="6" ht="13.5" customHeight="1">
      <c r="C6" s="38" t="s">
        <v>1</v>
      </c>
      <c r="D6" s="39"/>
      <c r="E6" s="40"/>
      <c r="F6" s="41" t="s">
        <v>0</v>
      </c>
      <c r="G6" s="39"/>
      <c r="H6" s="42"/>
      <c r="J6" s="4"/>
      <c r="K6" s="43" t="s">
        <v>76</v>
      </c>
      <c r="L6" s="44"/>
      <c r="M6" s="45"/>
      <c r="O6" s="46" t="s">
        <v>80</v>
      </c>
      <c r="P6" s="47" t="s">
        <v>81</v>
      </c>
      <c r="Q6" s="49" t="s">
        <v>82</v>
      </c>
      <c r="S6" s="50">
        <v>1.0</v>
      </c>
      <c r="T6" s="51">
        <v>3.0</v>
      </c>
    </row>
    <row r="7" ht="12.75" customHeight="1">
      <c r="C7" s="52" t="str">
        <f>LEFT(TRIM(Lifting!B3),1)</f>
        <v>D</v>
      </c>
      <c r="D7" s="53">
        <f>ABS(Lifting!D3)</f>
        <v>32.5</v>
      </c>
      <c r="E7" s="53"/>
      <c r="F7" s="53"/>
      <c r="G7" s="53">
        <f>ABS(Lifting!D3)</f>
        <v>32.5</v>
      </c>
      <c r="H7" s="54"/>
      <c r="I7" s="4"/>
      <c r="J7" s="4"/>
      <c r="K7" s="31"/>
      <c r="L7" s="32"/>
      <c r="M7" s="36"/>
      <c r="O7" s="55" t="s">
        <v>92</v>
      </c>
      <c r="P7" s="57" t="s">
        <v>94</v>
      </c>
      <c r="Q7" s="58">
        <v>1.0</v>
      </c>
      <c r="S7" s="50"/>
      <c r="T7" s="51">
        <v>2.0</v>
      </c>
    </row>
    <row r="8" ht="12.75" customHeight="1">
      <c r="C8" s="59" t="s">
        <v>95</v>
      </c>
      <c r="D8" s="53" t="s">
        <v>97</v>
      </c>
      <c r="E8" s="53" t="s">
        <v>98</v>
      </c>
      <c r="F8" s="53" t="s">
        <v>95</v>
      </c>
      <c r="G8" s="53" t="s">
        <v>99</v>
      </c>
      <c r="H8" s="54" t="s">
        <v>98</v>
      </c>
      <c r="J8" s="4" t="s">
        <v>100</v>
      </c>
      <c r="K8" s="60" t="s">
        <v>101</v>
      </c>
      <c r="L8" s="61"/>
      <c r="M8" s="62" t="s">
        <v>104</v>
      </c>
      <c r="O8" s="55" t="s">
        <v>105</v>
      </c>
      <c r="P8" s="57" t="s">
        <v>106</v>
      </c>
      <c r="Q8" s="58">
        <v>1.0</v>
      </c>
      <c r="S8" s="50"/>
      <c r="T8" s="51">
        <v>1.0</v>
      </c>
    </row>
    <row r="9" ht="12.75" customHeight="1">
      <c r="C9" s="59" t="s">
        <v>107</v>
      </c>
      <c r="D9" s="53" t="s">
        <v>108</v>
      </c>
      <c r="E9" s="53" t="s">
        <v>109</v>
      </c>
      <c r="F9" s="53" t="s">
        <v>107</v>
      </c>
      <c r="G9" s="53" t="s">
        <v>108</v>
      </c>
      <c r="H9" s="54" t="s">
        <v>109</v>
      </c>
      <c r="I9" s="4"/>
      <c r="J9" s="63">
        <v>10.0</v>
      </c>
      <c r="K9" s="50">
        <v>52.0</v>
      </c>
      <c r="L9" s="63">
        <v>10.0</v>
      </c>
      <c r="M9" s="51">
        <v>44.0</v>
      </c>
      <c r="O9" s="55" t="s">
        <v>113</v>
      </c>
      <c r="P9" s="57" t="s">
        <v>114</v>
      </c>
      <c r="Q9" s="58">
        <v>1.0</v>
      </c>
      <c r="S9" s="50"/>
      <c r="T9" s="51">
        <v>0.0</v>
      </c>
    </row>
    <row r="10" ht="12.75" customHeight="1">
      <c r="C10" s="50">
        <v>0.0</v>
      </c>
      <c r="D10" s="53">
        <v>110.0</v>
      </c>
      <c r="E10" s="53">
        <f>IF(OR(D7=0,H4="Kg"),0,MIN(INT(($D$7-VLOOKUP($C$7,$AD$3:$AF$5,3,FALSE))/(2*D10)),C10/2))</f>
        <v>0</v>
      </c>
      <c r="F10" s="2">
        <v>0.0</v>
      </c>
      <c r="G10" s="53">
        <v>50.0</v>
      </c>
      <c r="H10" s="54">
        <f>IF(OR(G7=0,H4="Lb"),0,MIN(INT(($G$7-VLOOKUP($C$7,$AD$3:$AF$5,2,FALSE))/(2*G10)),F10/2))</f>
        <v>0</v>
      </c>
      <c r="I10" s="4"/>
      <c r="J10" s="63">
        <f>IF(K9="SHW",1000,IF(K10="",J9+1,IF(ISERROR(VLOOKUP(K9,DATA!$F$32:$G$59,2,FALSE)),K9,VLOOKUP(K9,DATA!$F$32:$G$59,2,FALSE))+0.0001))</f>
        <v>52.0001</v>
      </c>
      <c r="K10" s="50">
        <v>56.0</v>
      </c>
      <c r="L10" s="63">
        <v>44.0001</v>
      </c>
      <c r="M10" s="51">
        <v>48.0</v>
      </c>
      <c r="O10" s="55" t="s">
        <v>117</v>
      </c>
      <c r="P10" s="57" t="s">
        <v>118</v>
      </c>
      <c r="Q10" s="58">
        <v>1.0</v>
      </c>
      <c r="S10" s="50"/>
      <c r="T10" s="51">
        <v>0.0</v>
      </c>
    </row>
    <row r="11" ht="12.75" customHeight="1">
      <c r="C11" s="50">
        <v>8.0</v>
      </c>
      <c r="D11" s="53">
        <v>100.0</v>
      </c>
      <c r="E11" s="53">
        <f>IF(OR(D7=0,H4="Kg"),0,MIN(INT(($D$7-VLOOKUP($C$7,$AD$3:$AF$5,3,FALSE)-2*E10*D10)/(2*D11)),C11/2))</f>
        <v>0</v>
      </c>
      <c r="F11" s="2">
        <v>0.0</v>
      </c>
      <c r="G11" s="53">
        <v>45.0</v>
      </c>
      <c r="H11" s="54">
        <f>IF(OR(G7=0,H4="Lb"),0,MIN(INT(($G$7-VLOOKUP($C$7,$AD$3:$AF$5,2,FALSE)-2*H10*G10)/(2*G11)),F11/2))</f>
        <v>0</v>
      </c>
      <c r="I11" s="4"/>
      <c r="J11" s="63">
        <f>IF(K10="SHW",1000,IF(K11="",J10+1,IF(ISERROR(VLOOKUP(K10,DATA!$F$32:$G$59,2,FALSE)),K10,VLOOKUP(K10,DATA!$F$32:$G$59,2,FALSE))+0.001))</f>
        <v>56.001</v>
      </c>
      <c r="K11" s="50">
        <v>60.0</v>
      </c>
      <c r="L11" s="63">
        <v>48.001</v>
      </c>
      <c r="M11" s="51">
        <v>52.0</v>
      </c>
      <c r="O11" s="55" t="s">
        <v>123</v>
      </c>
      <c r="P11" s="57" t="s">
        <v>124</v>
      </c>
      <c r="Q11" s="58">
        <v>1.0</v>
      </c>
      <c r="S11" s="50"/>
      <c r="T11" s="51">
        <v>0.0</v>
      </c>
    </row>
    <row r="12" ht="12.75" customHeight="1">
      <c r="C12" s="50">
        <v>0.0</v>
      </c>
      <c r="D12" s="53">
        <v>50.0</v>
      </c>
      <c r="E12" s="53">
        <f>IF(OR(D7=0,H4="Kg"),0,MIN(INT(($D$7-VLOOKUP($C$7,$AD$3:$AF$5,3,FALSE)-2*E10*D10-2*E11*D11)/(2*D12)),C12/2))</f>
        <v>0</v>
      </c>
      <c r="F12" s="2">
        <v>20.0</v>
      </c>
      <c r="G12" s="53">
        <v>25.0</v>
      </c>
      <c r="H12" s="54">
        <f>IF(OR(G7=0,H4="Lb"),0,MIN(INT(($G$7-VLOOKUP($C$7,$AD$3:$AF$5,2,FALSE)-2*H10*G10-2*H11*G11)/(2*G12)),F12/2))</f>
        <v>0</v>
      </c>
      <c r="I12" s="4"/>
      <c r="J12" s="63">
        <f>IF(K11="SHW",1000,IF(K12="",J11+1,IF(ISERROR(VLOOKUP(K11,DATA!$F$32:$G$59,2,FALSE)),K11,VLOOKUP(K11,DATA!$F$32:$G$59,2,FALSE))+0.001))</f>
        <v>60.001</v>
      </c>
      <c r="K12" s="50">
        <v>67.5</v>
      </c>
      <c r="L12" s="63">
        <v>52.001</v>
      </c>
      <c r="M12" s="51">
        <v>56.0</v>
      </c>
      <c r="O12" s="55" t="s">
        <v>129</v>
      </c>
      <c r="P12" s="57" t="s">
        <v>130</v>
      </c>
      <c r="Q12" s="58">
        <v>1.0</v>
      </c>
      <c r="S12" s="50"/>
      <c r="T12" s="51">
        <v>0.0</v>
      </c>
    </row>
    <row r="13" ht="12.75" customHeight="1">
      <c r="C13" s="50">
        <v>10.0</v>
      </c>
      <c r="D13" s="53">
        <v>45.0</v>
      </c>
      <c r="E13" s="53">
        <f>IF(OR(D7=0,H4="Kg"),0,MIN(INT(($D$7-VLOOKUP($C$7,$AD$3:$AF$5,3,FALSE)-2*E10*D10-2*E11*D11-2*E12*D12)/(2*D13)),C13/2))</f>
        <v>0</v>
      </c>
      <c r="F13" s="2">
        <v>2.0</v>
      </c>
      <c r="G13" s="53">
        <v>20.0</v>
      </c>
      <c r="H13" s="54">
        <f>IF(OR(G7=0,H4="Lb"),0,MIN(INT(($G$7-VLOOKUP($C$7,$AD$3:$AF$5,2,FALSE)-2*H10*G10-2*H11*G11-2*H12*G12)/(2*G13)),F13/2))</f>
        <v>0</v>
      </c>
      <c r="I13" s="4"/>
      <c r="J13" s="63">
        <f>IF(K12="SHW",1000,IF(K13="",J12+1,IF(ISERROR(VLOOKUP(K12,DATA!$F$32:$G$59,2,FALSE)),K12,VLOOKUP(K12,DATA!$F$32:$G$59,2,FALSE))+0.001))</f>
        <v>67.501</v>
      </c>
      <c r="K13" s="50">
        <v>75.0</v>
      </c>
      <c r="L13" s="63">
        <v>56.001</v>
      </c>
      <c r="M13" s="51">
        <v>60.0</v>
      </c>
      <c r="O13" s="55" t="s">
        <v>135</v>
      </c>
      <c r="P13" s="57" t="s">
        <v>136</v>
      </c>
      <c r="Q13" s="58">
        <v>1.0</v>
      </c>
      <c r="S13" s="50"/>
      <c r="T13" s="51">
        <v>0.0</v>
      </c>
    </row>
    <row r="14" ht="12.75" customHeight="1">
      <c r="C14" s="50">
        <v>2.0</v>
      </c>
      <c r="D14" s="53">
        <v>35.0</v>
      </c>
      <c r="E14" s="53">
        <f>IF(OR(D7=0,H4="Kg"),0,MIN(INT(($D$7-VLOOKUP($C$7,$AD$3:$AF$5,3,FALSE)-2*E10*D10-2*E11*D11-2*E12*D12-2*E13*D13)/(2*D14)),C14/2))</f>
        <v>0</v>
      </c>
      <c r="F14" s="2">
        <v>0.0</v>
      </c>
      <c r="G14" s="53">
        <v>15.0</v>
      </c>
      <c r="H14" s="54">
        <f>IF(OR(G7=0,H4="Lb"),0,MIN(INT(($G$7-VLOOKUP($C$7,$AD$3:$AF$5,2,FALSE)-2*H10*G10-2*H11*G11-2*H12*G12-2*H13*G13)/(2*G14)),F14/2))</f>
        <v>0</v>
      </c>
      <c r="I14" s="4"/>
      <c r="J14" s="63">
        <f>IF(K13="SHW",1000,IF(K14="",J13+1,IF(ISERROR(VLOOKUP(K13,DATA!$F$32:$G$59,2,FALSE)),K13,VLOOKUP(K13,DATA!$F$32:$G$59,2,FALSE))+0.001))</f>
        <v>75.001</v>
      </c>
      <c r="K14" s="50">
        <v>82.5</v>
      </c>
      <c r="L14" s="63">
        <v>60.001</v>
      </c>
      <c r="M14" s="51">
        <v>67.5</v>
      </c>
      <c r="O14" s="55" t="s">
        <v>142</v>
      </c>
      <c r="P14" s="57" t="s">
        <v>143</v>
      </c>
      <c r="Q14" s="58">
        <v>1.0</v>
      </c>
      <c r="S14" s="50"/>
      <c r="T14" s="51">
        <v>0.0</v>
      </c>
      <c r="V14" s="8"/>
    </row>
    <row r="15" ht="12.75" customHeight="1">
      <c r="C15" s="50">
        <v>2.0</v>
      </c>
      <c r="D15" s="53">
        <v>25.0</v>
      </c>
      <c r="E15" s="53">
        <f>IF(OR(D7=0,H4="Kg"),0,MIN(INT(($D$7-VLOOKUP($C$7,$AD$3:$AF$5,3,FALSE)-2*E10*D10-2*E11*D11-2*E12*D12-2*E13*D13-2*E14*D14)/(2*D15)),C15/2))</f>
        <v>0</v>
      </c>
      <c r="F15" s="2">
        <v>2.0</v>
      </c>
      <c r="G15" s="53">
        <v>10.0</v>
      </c>
      <c r="H15" s="54">
        <f>IF(OR(G7=0,H4="Lb"),0,MIN(INT(($G$7-VLOOKUP($C$7,$AD$3:$AF$5,2,FALSE)-2*H10*G10-2*H11*G11-2*H12*G12-2*H13*G13-2*H14*G14)/(2*G15)),F15/2))</f>
        <v>0</v>
      </c>
      <c r="I15" s="4"/>
      <c r="J15" s="63">
        <f>IF(K14="SHW",1000,IF(K15="",J14+1,IF(ISERROR(VLOOKUP(K14,DATA!$F$32:$G$59,2,FALSE)),K14,VLOOKUP(K14,DATA!$F$32:$G$59,2,FALSE))+0.001))</f>
        <v>82.501</v>
      </c>
      <c r="K15" s="50">
        <v>90.0</v>
      </c>
      <c r="L15" s="63">
        <v>67.501</v>
      </c>
      <c r="M15" s="51">
        <v>75.0</v>
      </c>
      <c r="O15" s="55" t="s">
        <v>148</v>
      </c>
      <c r="P15" s="57" t="s">
        <v>149</v>
      </c>
      <c r="Q15" s="58">
        <v>1.0</v>
      </c>
      <c r="S15" s="64"/>
      <c r="T15" s="65">
        <v>0.0</v>
      </c>
    </row>
    <row r="16" ht="12.75" customHeight="1">
      <c r="C16" s="50">
        <v>4.0</v>
      </c>
      <c r="D16" s="53">
        <v>10.0</v>
      </c>
      <c r="E16" s="53">
        <f>IF(OR(D7=0,H4="Kg"),0,MIN(INT(($D$7-VLOOKUP($C$7,$AD$3:$AF$5,3,FALSE)-2*E10*D10-2*E11*D11-2*E12*D12-2*E13*D13-2*E14*D14-2*E15*D15)/(2*D16)),C16/2))</f>
        <v>0</v>
      </c>
      <c r="F16" s="2">
        <v>2.0</v>
      </c>
      <c r="G16" s="53">
        <v>5.0</v>
      </c>
      <c r="H16" s="54">
        <f>IF(OR(G7=0,H4="Lb"),0,MIN(INT(($G$7-VLOOKUP($C$7,$AD$3:$AF$5,2,FALSE)-2*H10*G10-2*H11*G11-2*H12*G12-2*H13*G13-2*H14*G14-2*H15*G15)/(2*G16)),F16/2))</f>
        <v>0</v>
      </c>
      <c r="I16" s="4"/>
      <c r="J16" s="63">
        <f>IF(K15="SHW",1000,IF(K16="",J15+1,IF(ISERROR(VLOOKUP(K15,DATA!$F$32:$G$59,2,FALSE)),K15,VLOOKUP(K15,DATA!$F$32:$G$59,2,FALSE))+0.001))</f>
        <v>90.001</v>
      </c>
      <c r="K16" s="50">
        <v>100.0</v>
      </c>
      <c r="L16" s="63">
        <v>75.001</v>
      </c>
      <c r="M16" s="51">
        <v>82.5</v>
      </c>
      <c r="O16" s="55" t="s">
        <v>156</v>
      </c>
      <c r="P16" s="57" t="s">
        <v>157</v>
      </c>
      <c r="Q16" s="58">
        <v>1.0</v>
      </c>
    </row>
    <row r="17" ht="12.75" customHeight="1">
      <c r="C17" s="50">
        <v>2.0</v>
      </c>
      <c r="D17" s="53">
        <v>5.0</v>
      </c>
      <c r="E17" s="53">
        <f>IF(OR(D7=0,H4="Kg"),0,MIN(INT(($D$7-VLOOKUP($C$7,$AD$3:$AF$5,3,FALSE)-2*E10*D10-2*E11*D11-2*E12*D12-2*E13*D13-2*E14*D14-2*E15*D15-2*E16*D16)/(2*D17)),C17/2))</f>
        <v>0</v>
      </c>
      <c r="F17" s="2">
        <v>2.0</v>
      </c>
      <c r="G17" s="53">
        <v>2.5</v>
      </c>
      <c r="H17" s="54">
        <f>IF(OR(G7=0,H4="Lb"),0,MIN(INT(($G$7-VLOOKUP($C$7,$AD$3:$AF$5,2,FALSE)-2*H10*G10-2*H11*G11-2*H12*G12-2*H13*G13-2*H14*G14-2*H15*G15-2*H16*G16)/(2*G17)),F17/2))</f>
        <v>1</v>
      </c>
      <c r="I17" s="4"/>
      <c r="J17" s="63">
        <f>IF(K16="SHW",1000,IF(K17="",J16+1,IF(ISERROR(VLOOKUP(K16,DATA!$F$32:$G$59,2,FALSE)),K16,VLOOKUP(K16,DATA!$F$32:$G$59,2,FALSE))+0.001))</f>
        <v>100.001</v>
      </c>
      <c r="K17" s="50">
        <v>110.0</v>
      </c>
      <c r="L17" s="63">
        <v>82.501</v>
      </c>
      <c r="M17" s="51">
        <v>90.0</v>
      </c>
      <c r="O17" s="55" t="s">
        <v>170</v>
      </c>
      <c r="P17" s="57" t="s">
        <v>171</v>
      </c>
      <c r="Q17" s="58">
        <v>1.0</v>
      </c>
    </row>
    <row r="18" ht="12.75" customHeight="1">
      <c r="C18" s="50">
        <v>2.0</v>
      </c>
      <c r="D18" s="53">
        <v>2.5</v>
      </c>
      <c r="E18" s="53">
        <f>IF(OR(D7=0,H4="Kg"),0,MIN(INT(($D$7-VLOOKUP($C$7,$AD$3:$AF$5,3,FALSE)-2*E10*D10-2*E11*D11-2*E12*D12-2*E13*D13-2*E14*D14-2*E15*D15-2*E16*D16-2*E17*D17)/(2*D18)),C18/2))</f>
        <v>0</v>
      </c>
      <c r="F18" s="2">
        <v>2.0</v>
      </c>
      <c r="G18" s="53">
        <v>1.25</v>
      </c>
      <c r="H18" s="54">
        <f>IF(OR(G7=0,H4="Lb"),0,INT(($G$7-VLOOKUP($C$7,$AD$3:$AF$5,2,FALSE)-2*H10*G10-2*H11*G11-2*H12*G12-2*H13*G13-2*H14*G14-2*H15*G15-2*H16*G16-2*H17*G17)/(2*G18)))</f>
        <v>1</v>
      </c>
      <c r="I18" s="4"/>
      <c r="J18" s="63">
        <f>IF(K17="SHW",1000,IF(K18="",J17+1,IF(ISERROR(VLOOKUP(K17,DATA!$F$32:$G$59,2,FALSE)),K17,VLOOKUP(K17,DATA!$F$32:$G$59,2,FALSE))+0.001))</f>
        <v>110.001</v>
      </c>
      <c r="K18" s="50">
        <v>125.0</v>
      </c>
      <c r="L18" s="63">
        <v>90.001</v>
      </c>
      <c r="M18" s="51" t="s">
        <v>181</v>
      </c>
      <c r="O18" s="55" t="s">
        <v>182</v>
      </c>
      <c r="P18" s="57" t="s">
        <v>183</v>
      </c>
      <c r="Q18" s="58">
        <v>1.0</v>
      </c>
    </row>
    <row r="19" ht="12.75" customHeight="1">
      <c r="C19" s="50">
        <v>0.0</v>
      </c>
      <c r="D19" s="53">
        <v>1.0</v>
      </c>
      <c r="E19" s="53">
        <f>IF(OR(D7=0,H4="Kg"),0,MIN(INT(($D$7-VLOOKUP($C$7,$AD$3:$AF$5,3,FALSE)-2*E10*D10-2*E11*D11-2*E12*D12-2*E13*D13-2*E14*D14-2*E15*D15-2*E16*D16-2*E17*D17-2*E18*D18)/(2*D19)),C19/2))</f>
        <v>0</v>
      </c>
      <c r="F19" s="2">
        <v>2.0</v>
      </c>
      <c r="G19" s="53">
        <v>0.5</v>
      </c>
      <c r="H19" s="54">
        <f>IF(OR(G7=0,H4="Lb"),0,INT(($G$7-VLOOKUP($C$7,$AD$3:$AF$5,2,FALSE)-2*H10*G10-2*H11*G11-2*H12*G12-2*H13*G13-2*H14*G14-2*H15*G15-2*H16*G16-2*H17*G17-2*H18*G18)/(2*G19)))</f>
        <v>0</v>
      </c>
      <c r="I19" s="4"/>
      <c r="J19" s="63">
        <f>IF(K18="SHW",1000,IF(K19="",J18+1,IF(ISERROR(VLOOKUP(K18,DATA!$F$32:$G$59,2,FALSE)),K18,VLOOKUP(K18,DATA!$F$32:$G$59,2,FALSE))+0.001))</f>
        <v>125.001</v>
      </c>
      <c r="K19" s="50">
        <v>140.0</v>
      </c>
      <c r="L19" s="63">
        <v>1000.0</v>
      </c>
      <c r="M19" s="51"/>
      <c r="O19" s="55" t="s">
        <v>191</v>
      </c>
      <c r="P19" s="57" t="s">
        <v>192</v>
      </c>
      <c r="Q19" s="58">
        <v>1.0</v>
      </c>
    </row>
    <row r="20" ht="12.75" customHeight="1">
      <c r="C20" s="50">
        <v>0.0</v>
      </c>
      <c r="D20" s="53">
        <v>0.5</v>
      </c>
      <c r="E20" s="53">
        <f>IF(OR(D7=0,H4="Kg"),0,MIN(INT(($D$7-VLOOKUP($C$7,$AD$3:$AF$5,3,FALSE)-2*E10*D10-2*E11*D11-2*E12*D12-2*E13*D13-2*E14*D14-2*E15*D15-2*E16*D16-2*E17*D17-2*E18*D18-2*E19*D19)/(2*D20)),C20/2))</f>
        <v>0</v>
      </c>
      <c r="F20" s="2">
        <v>0.0</v>
      </c>
      <c r="G20" s="53">
        <v>0.25</v>
      </c>
      <c r="H20" s="54">
        <f>IF(OR(G7=0,H4="Lb"),0,INT(($G$7-VLOOKUP($C$7,$AD$3:$AF$5,2,FALSE)-2*H10*G10-2*H11*G11-2*H12*G12-2*H13*G13-2*H14*G14-2*H15*G15-2*H16*G16-2*H17*G17-2*H18*G18-2*H19*G19)/(2*G20)))</f>
        <v>0</v>
      </c>
      <c r="I20" s="4"/>
      <c r="J20" s="63">
        <f>IF(K19="SHW",1000,IF(K20="",J19+1,IF(ISERROR(VLOOKUP(K19,DATA!$F$32:$G$59,2,FALSE)),K19,VLOOKUP(K19,DATA!$F$32:$G$59,2,FALSE))+0.001))</f>
        <v>140.001</v>
      </c>
      <c r="K20" s="50" t="s">
        <v>181</v>
      </c>
      <c r="L20" s="63">
        <v>1001.0</v>
      </c>
      <c r="M20" s="51"/>
      <c r="O20" s="55" t="s">
        <v>198</v>
      </c>
      <c r="P20" s="57" t="s">
        <v>200</v>
      </c>
      <c r="Q20" s="58">
        <v>1.0</v>
      </c>
    </row>
    <row r="21" ht="12.75" customHeight="1">
      <c r="C21" s="38" t="s">
        <v>201</v>
      </c>
      <c r="D21" s="40"/>
      <c r="E21" s="53">
        <v>1.0</v>
      </c>
      <c r="F21" s="66" t="s">
        <v>201</v>
      </c>
      <c r="G21" s="67"/>
      <c r="H21" s="54">
        <v>1.0</v>
      </c>
      <c r="I21" s="4"/>
      <c r="J21" s="63">
        <f>IF(K20="SHW",1000,IF(K21="",J20+1,IF(ISERROR(VLOOKUP(K20,DATA!$F$32:$G$59,2,FALSE)),K20,VLOOKUP(K20,DATA!$F$32:$G$59,2,FALSE))+0.001))</f>
        <v>1000</v>
      </c>
      <c r="K21" s="50"/>
      <c r="L21" s="63">
        <f>IF(M20="SHW",1000,IF(M21="",L20+1,IF(ISERROR(VLOOKUP(M20,DATA!$F$32:$G$59,2,FALSE)),M20,VLOOKUP(M20,DATA!$F$32:$G$59,2,FALSE))+0.001))</f>
        <v>1002</v>
      </c>
      <c r="M21" s="51"/>
      <c r="O21" s="55" t="s">
        <v>208</v>
      </c>
      <c r="P21" s="57" t="s">
        <v>209</v>
      </c>
      <c r="Q21" s="58">
        <v>1.0</v>
      </c>
    </row>
    <row r="22" ht="12.75" customHeight="1">
      <c r="C22" s="59" t="s">
        <v>210</v>
      </c>
      <c r="D22" s="2">
        <v>65.0</v>
      </c>
      <c r="E22" s="68" t="s">
        <v>1</v>
      </c>
      <c r="F22" s="69" t="s">
        <v>210</v>
      </c>
      <c r="G22" s="70">
        <v>35.0</v>
      </c>
      <c r="H22" s="71" t="s">
        <v>0</v>
      </c>
      <c r="I22" s="4"/>
      <c r="J22" s="63">
        <f>IF(K21="SHW",1000,IF(K22="",J21+1,IF(ISERROR(VLOOKUP(K21,DATA!$F$32:$G$59,2,FALSE)),K21,VLOOKUP(K21,DATA!$F$32:$G$59,2,FALSE))+0.001))</f>
        <v>1001</v>
      </c>
      <c r="K22" s="50"/>
      <c r="L22" s="63">
        <f>IF(M21="SHW",1000,IF(M22="",L21+1,IF(ISERROR(VLOOKUP(M21,DATA!$F$32:$G$59,2,FALSE)),M21,VLOOKUP(M21,DATA!$F$32:$G$59,2,FALSE))+0.001))</f>
        <v>1003</v>
      </c>
      <c r="M22" s="51"/>
      <c r="O22" s="55" t="s">
        <v>218</v>
      </c>
      <c r="P22" s="57" t="s">
        <v>219</v>
      </c>
      <c r="Q22" s="58">
        <v>1.0</v>
      </c>
    </row>
    <row r="23" ht="12.75" customHeight="1">
      <c r="C23" s="72" t="s">
        <v>68</v>
      </c>
      <c r="D23" s="73">
        <v>55.0</v>
      </c>
      <c r="E23" s="74"/>
      <c r="F23" s="59" t="s">
        <v>68</v>
      </c>
      <c r="G23" s="75">
        <v>30.0</v>
      </c>
      <c r="H23" s="76"/>
      <c r="I23" s="4"/>
      <c r="J23" s="63">
        <f>IF(K22="SHW",1000,IF(K23="",J22+1,IF(ISERROR(VLOOKUP(K22,DATA!$F$32:$G$59,2,FALSE)),K22,VLOOKUP(K22,DATA!$F$32:$G$59,2,FALSE))+0.001))</f>
        <v>1002</v>
      </c>
      <c r="K23" s="64"/>
      <c r="L23" s="63">
        <f>IF(M22="SHW",1000,IF(M23="",L22+1,IF(ISERROR(VLOOKUP(M22,DATA!$F$32:$G$59,2,FALSE)),M22,VLOOKUP(M22,DATA!$F$32:$G$59,2,FALSE))+0.001))</f>
        <v>1004</v>
      </c>
      <c r="M23" s="65"/>
      <c r="O23" s="55" t="s">
        <v>232</v>
      </c>
      <c r="P23" s="57" t="s">
        <v>233</v>
      </c>
      <c r="Q23" s="58">
        <v>1.0</v>
      </c>
    </row>
    <row r="24" ht="12.75" customHeight="1">
      <c r="C24" s="72" t="s">
        <v>58</v>
      </c>
      <c r="D24" s="73">
        <v>55.0</v>
      </c>
      <c r="E24" s="4"/>
      <c r="F24" s="72" t="s">
        <v>58</v>
      </c>
      <c r="G24" s="77">
        <v>25.0</v>
      </c>
      <c r="H24" s="78"/>
      <c r="I24" s="4"/>
      <c r="J24" s="4"/>
      <c r="K24" s="5"/>
      <c r="M24" s="7"/>
      <c r="O24" s="55" t="s">
        <v>154</v>
      </c>
      <c r="P24" s="57" t="s">
        <v>235</v>
      </c>
      <c r="Q24" s="58">
        <v>1.0</v>
      </c>
    </row>
    <row r="25" ht="12.75" customHeight="1">
      <c r="C25" s="4"/>
      <c r="D25" s="26" t="s">
        <v>237</v>
      </c>
      <c r="E25" s="22"/>
      <c r="F25" s="28"/>
      <c r="G25" s="79" t="s">
        <v>238</v>
      </c>
      <c r="H25" s="78"/>
      <c r="I25" s="4"/>
      <c r="J25" s="4"/>
      <c r="K25" s="5"/>
      <c r="M25" s="7"/>
      <c r="O25" s="55" t="s">
        <v>120</v>
      </c>
      <c r="P25" s="57" t="s">
        <v>240</v>
      </c>
      <c r="Q25" s="58">
        <v>1.0</v>
      </c>
    </row>
    <row r="26" ht="12.75" customHeight="1">
      <c r="C26" s="4"/>
      <c r="D26" s="80"/>
      <c r="E26" s="81"/>
      <c r="F26" s="82"/>
      <c r="G26" s="83"/>
      <c r="H26" s="78"/>
      <c r="I26" s="4"/>
      <c r="J26" s="4"/>
      <c r="K26" s="5"/>
      <c r="M26" s="7"/>
      <c r="O26" s="55" t="s">
        <v>78</v>
      </c>
      <c r="P26" s="57" t="s">
        <v>243</v>
      </c>
      <c r="Q26" s="58">
        <v>1.0</v>
      </c>
    </row>
    <row r="27" ht="12.75" customHeight="1">
      <c r="C27" s="4"/>
      <c r="D27" s="4"/>
      <c r="E27" s="4"/>
      <c r="H27" s="78"/>
      <c r="I27" s="4"/>
      <c r="J27" s="4"/>
      <c r="K27" s="5"/>
      <c r="M27" s="7"/>
      <c r="O27" s="55" t="s">
        <v>246</v>
      </c>
      <c r="P27" s="57" t="s">
        <v>247</v>
      </c>
      <c r="Q27" s="58">
        <v>1.0</v>
      </c>
    </row>
    <row r="28" ht="12.75" customHeight="1">
      <c r="C28" s="4"/>
      <c r="D28" s="84" t="s">
        <v>248</v>
      </c>
      <c r="E28" s="22"/>
      <c r="F28" s="22"/>
      <c r="G28" s="28"/>
      <c r="H28" s="78"/>
      <c r="I28" s="4"/>
      <c r="J28" s="4"/>
      <c r="K28" s="85" t="s">
        <v>249</v>
      </c>
      <c r="L28" s="22"/>
      <c r="M28" s="28"/>
      <c r="O28" s="55" t="s">
        <v>251</v>
      </c>
      <c r="P28" s="57" t="s">
        <v>252</v>
      </c>
      <c r="Q28" s="58">
        <v>1.0</v>
      </c>
    </row>
    <row r="29" ht="12.75" customHeight="1">
      <c r="C29" s="56"/>
      <c r="D29" s="80"/>
      <c r="E29" s="81"/>
      <c r="F29" s="81"/>
      <c r="G29" s="82"/>
      <c r="H29" s="78"/>
      <c r="I29" s="4"/>
      <c r="J29" s="4"/>
      <c r="K29" s="31"/>
      <c r="L29" s="32"/>
      <c r="M29" s="36"/>
      <c r="O29" s="55" t="s">
        <v>253</v>
      </c>
      <c r="P29" s="57" t="s">
        <v>254</v>
      </c>
      <c r="Q29" s="58">
        <v>1.0</v>
      </c>
    </row>
    <row r="30" ht="12.75" customHeight="1">
      <c r="C30" s="4"/>
      <c r="D30" s="4"/>
      <c r="E30" s="4"/>
      <c r="H30" s="78"/>
      <c r="I30" s="4"/>
      <c r="J30" s="4"/>
      <c r="K30" s="87" t="s">
        <v>255</v>
      </c>
      <c r="L30" s="88"/>
      <c r="M30" s="89"/>
      <c r="O30" s="55" t="s">
        <v>257</v>
      </c>
      <c r="P30" s="57" t="s">
        <v>258</v>
      </c>
      <c r="Q30" s="58">
        <v>1.0</v>
      </c>
    </row>
    <row r="31" ht="12.75" customHeight="1">
      <c r="C31" s="4"/>
      <c r="D31" s="4"/>
      <c r="E31" s="4"/>
      <c r="J31" s="4"/>
      <c r="K31" s="31"/>
      <c r="L31" s="32"/>
      <c r="M31" s="36"/>
      <c r="O31" s="55" t="s">
        <v>259</v>
      </c>
      <c r="P31" s="57" t="s">
        <v>261</v>
      </c>
      <c r="Q31" s="58">
        <v>1.0</v>
      </c>
    </row>
    <row r="32" ht="12.75" customHeight="1">
      <c r="C32" s="4"/>
      <c r="D32" s="4"/>
      <c r="E32" s="4"/>
      <c r="J32" s="4"/>
      <c r="K32" s="5"/>
      <c r="M32" s="7"/>
      <c r="O32" s="55" t="s">
        <v>147</v>
      </c>
      <c r="P32" s="57" t="s">
        <v>263</v>
      </c>
      <c r="Q32" s="58">
        <v>1.0</v>
      </c>
    </row>
    <row r="33" ht="12.75" customHeight="1">
      <c r="C33" s="90" t="s">
        <v>264</v>
      </c>
      <c r="D33" s="91"/>
      <c r="E33" s="92"/>
      <c r="F33" s="93" t="s">
        <v>266</v>
      </c>
      <c r="G33" s="91"/>
      <c r="H33" s="94"/>
      <c r="J33" s="4"/>
      <c r="K33" s="5"/>
      <c r="M33" s="7"/>
      <c r="O33" s="55" t="s">
        <v>268</v>
      </c>
      <c r="P33" s="57" t="s">
        <v>269</v>
      </c>
      <c r="Q33" s="58">
        <v>1.0</v>
      </c>
    </row>
    <row r="34" ht="12.75" customHeight="1">
      <c r="C34" s="38" t="s">
        <v>270</v>
      </c>
      <c r="D34" s="40"/>
      <c r="E34" s="95"/>
      <c r="F34" s="39"/>
      <c r="G34" s="39"/>
      <c r="H34" s="42"/>
      <c r="J34" s="4"/>
      <c r="K34" s="5"/>
      <c r="M34" s="7"/>
      <c r="O34" s="55" t="s">
        <v>159</v>
      </c>
      <c r="P34" s="57" t="s">
        <v>272</v>
      </c>
      <c r="Q34" s="58">
        <v>1.0</v>
      </c>
    </row>
    <row r="35" ht="12.75" customHeight="1">
      <c r="C35" s="38" t="s">
        <v>273</v>
      </c>
      <c r="D35" s="40"/>
      <c r="E35" s="95"/>
      <c r="F35" s="39"/>
      <c r="G35" s="39"/>
      <c r="H35" s="42"/>
      <c r="J35" s="4"/>
      <c r="K35" s="5"/>
      <c r="M35" s="7"/>
      <c r="O35" s="55" t="s">
        <v>274</v>
      </c>
      <c r="P35" s="57" t="s">
        <v>275</v>
      </c>
      <c r="Q35" s="58">
        <v>1.0</v>
      </c>
    </row>
    <row r="36" ht="12.75" customHeight="1">
      <c r="C36" s="97" t="s">
        <v>276</v>
      </c>
      <c r="D36" s="98"/>
      <c r="E36" s="99"/>
      <c r="F36" s="100"/>
      <c r="G36" s="100"/>
      <c r="H36" s="101"/>
      <c r="J36" s="4"/>
      <c r="K36" s="5"/>
      <c r="M36" s="7"/>
      <c r="O36" s="55" t="s">
        <v>277</v>
      </c>
      <c r="P36" s="57" t="s">
        <v>278</v>
      </c>
      <c r="Q36" s="58">
        <v>1.0</v>
      </c>
    </row>
    <row r="37" ht="12.75" customHeight="1">
      <c r="C37" s="4"/>
      <c r="D37" s="4"/>
      <c r="E37" s="4"/>
      <c r="J37" s="4"/>
      <c r="K37" s="5"/>
      <c r="M37" s="7"/>
      <c r="O37" s="55" t="s">
        <v>279</v>
      </c>
      <c r="P37" s="57" t="s">
        <v>280</v>
      </c>
      <c r="Q37" s="58">
        <v>1.0</v>
      </c>
    </row>
    <row r="38" ht="12.75" customHeight="1">
      <c r="C38" s="4"/>
      <c r="D38" s="102"/>
      <c r="E38" s="103" t="s">
        <v>281</v>
      </c>
      <c r="F38" s="13"/>
      <c r="J38" s="4"/>
      <c r="K38" s="5"/>
      <c r="M38" s="7"/>
      <c r="O38" s="55" t="s">
        <v>282</v>
      </c>
      <c r="P38" s="57" t="s">
        <v>283</v>
      </c>
      <c r="Q38" s="58">
        <v>1.0</v>
      </c>
    </row>
    <row r="39" ht="12.75" customHeight="1">
      <c r="C39" s="4"/>
      <c r="J39" s="4"/>
      <c r="K39" s="5"/>
      <c r="M39" s="7"/>
      <c r="O39" s="55" t="s">
        <v>168</v>
      </c>
      <c r="P39" s="57" t="s">
        <v>284</v>
      </c>
      <c r="Q39" s="58">
        <v>1.0</v>
      </c>
    </row>
    <row r="40" ht="12.75" customHeight="1">
      <c r="C40" s="4"/>
      <c r="D40" s="4"/>
      <c r="E40" s="4"/>
      <c r="J40" s="4"/>
      <c r="K40" s="5"/>
      <c r="M40" s="7"/>
      <c r="O40" s="55" t="s">
        <v>285</v>
      </c>
      <c r="P40" s="57" t="s">
        <v>286</v>
      </c>
      <c r="Q40" s="58">
        <v>1.0</v>
      </c>
    </row>
    <row r="41" ht="12.75" customHeight="1">
      <c r="C41" s="90" t="s">
        <v>287</v>
      </c>
      <c r="D41" s="91"/>
      <c r="E41" s="92"/>
      <c r="F41" s="93" t="s">
        <v>288</v>
      </c>
      <c r="G41" s="91"/>
      <c r="H41" s="94"/>
      <c r="J41" s="4"/>
      <c r="K41" s="5"/>
      <c r="M41" s="7"/>
      <c r="O41" s="55" t="s">
        <v>289</v>
      </c>
      <c r="P41" s="57" t="s">
        <v>290</v>
      </c>
      <c r="Q41" s="58">
        <v>1.0</v>
      </c>
    </row>
    <row r="42" ht="12.75" customHeight="1">
      <c r="C42" s="38" t="s">
        <v>46</v>
      </c>
      <c r="D42" s="40"/>
      <c r="E42" s="95" t="s">
        <v>291</v>
      </c>
      <c r="F42" s="39"/>
      <c r="G42" s="39"/>
      <c r="H42" s="42"/>
      <c r="J42" s="4"/>
      <c r="K42" s="5"/>
      <c r="M42" s="7"/>
      <c r="O42" s="55" t="s">
        <v>212</v>
      </c>
      <c r="P42" s="57" t="s">
        <v>292</v>
      </c>
      <c r="Q42" s="58">
        <v>1.0</v>
      </c>
    </row>
    <row r="43" ht="12.75" customHeight="1">
      <c r="C43" s="38" t="s">
        <v>273</v>
      </c>
      <c r="D43" s="40"/>
      <c r="E43" s="95"/>
      <c r="F43" s="39"/>
      <c r="G43" s="39"/>
      <c r="H43" s="42"/>
      <c r="J43" s="4"/>
      <c r="K43" s="5"/>
      <c r="M43" s="7"/>
      <c r="O43" s="55" t="s">
        <v>293</v>
      </c>
      <c r="P43" s="57" t="s">
        <v>294</v>
      </c>
      <c r="Q43" s="58">
        <v>1.0</v>
      </c>
    </row>
    <row r="44" ht="12.75" customHeight="1">
      <c r="C44" s="97" t="s">
        <v>276</v>
      </c>
      <c r="D44" s="98"/>
      <c r="E44" s="99" t="s">
        <v>295</v>
      </c>
      <c r="F44" s="100"/>
      <c r="G44" s="100"/>
      <c r="H44" s="101"/>
      <c r="J44" s="4"/>
      <c r="K44" s="5"/>
      <c r="M44" s="7"/>
      <c r="O44" s="55" t="s">
        <v>296</v>
      </c>
      <c r="P44" s="57" t="s">
        <v>297</v>
      </c>
      <c r="Q44" s="58">
        <v>1.0</v>
      </c>
    </row>
    <row r="45" ht="12.75" customHeight="1">
      <c r="C45" s="4"/>
      <c r="D45" s="4"/>
      <c r="E45" s="4"/>
      <c r="F45" s="4"/>
      <c r="G45" s="4"/>
      <c r="H45" s="4"/>
      <c r="J45" s="4"/>
      <c r="K45" s="5"/>
      <c r="M45" s="7"/>
      <c r="O45" s="55" t="s">
        <v>298</v>
      </c>
      <c r="P45" s="57" t="s">
        <v>299</v>
      </c>
      <c r="Q45" s="58">
        <v>1.0</v>
      </c>
    </row>
    <row r="46" ht="12.75" customHeight="1">
      <c r="C46" s="4"/>
      <c r="D46" s="102"/>
      <c r="E46" s="103" t="s">
        <v>281</v>
      </c>
      <c r="F46" s="13"/>
      <c r="J46" s="4"/>
      <c r="K46" s="5"/>
      <c r="M46" s="7"/>
      <c r="O46" s="55" t="s">
        <v>300</v>
      </c>
      <c r="P46" s="57" t="s">
        <v>301</v>
      </c>
      <c r="Q46" s="58">
        <v>1.0</v>
      </c>
    </row>
    <row r="47" ht="12.75" customHeight="1">
      <c r="C47" s="4" t="s">
        <v>302</v>
      </c>
      <c r="J47" s="4"/>
      <c r="K47" s="5"/>
      <c r="M47" s="7"/>
      <c r="O47" s="55" t="s">
        <v>303</v>
      </c>
      <c r="P47" s="57" t="s">
        <v>304</v>
      </c>
      <c r="Q47" s="58">
        <v>1.0</v>
      </c>
    </row>
    <row r="48" ht="12.75" customHeight="1">
      <c r="C48" s="4"/>
      <c r="D48" s="4"/>
      <c r="E48" s="4"/>
      <c r="J48" s="4"/>
      <c r="K48" s="5"/>
      <c r="M48" s="7"/>
      <c r="O48" s="55" t="s">
        <v>162</v>
      </c>
      <c r="P48" s="57" t="s">
        <v>305</v>
      </c>
      <c r="Q48" s="58">
        <v>1.0</v>
      </c>
    </row>
    <row r="49" ht="12.75" customHeight="1">
      <c r="C49" s="4"/>
      <c r="D49" s="4"/>
      <c r="E49" s="4"/>
      <c r="J49" s="4"/>
      <c r="K49" s="5"/>
      <c r="M49" s="7"/>
      <c r="O49" s="55" t="s">
        <v>164</v>
      </c>
      <c r="P49" s="57" t="s">
        <v>306</v>
      </c>
      <c r="Q49" s="58">
        <v>1.0</v>
      </c>
    </row>
    <row r="50" ht="12.75" customHeight="1">
      <c r="C50" s="4"/>
      <c r="D50" s="4"/>
      <c r="E50" s="4"/>
      <c r="J50" s="4"/>
      <c r="K50" s="5"/>
      <c r="M50" s="7"/>
      <c r="O50" s="55" t="s">
        <v>126</v>
      </c>
      <c r="P50" s="57" t="s">
        <v>307</v>
      </c>
      <c r="Q50" s="58">
        <v>1.0</v>
      </c>
    </row>
    <row r="51" ht="12.75" customHeight="1">
      <c r="C51" s="4"/>
      <c r="D51" s="4"/>
      <c r="E51" s="4"/>
      <c r="J51" s="4"/>
      <c r="K51" s="5"/>
      <c r="M51" s="7"/>
      <c r="O51" s="55" t="s">
        <v>224</v>
      </c>
      <c r="P51" s="57" t="s">
        <v>308</v>
      </c>
      <c r="Q51" s="58">
        <v>1.0</v>
      </c>
    </row>
    <row r="52" ht="12.75" customHeight="1">
      <c r="C52" s="4"/>
      <c r="D52" s="4"/>
      <c r="E52" s="4"/>
      <c r="J52" s="4"/>
      <c r="K52" s="5"/>
      <c r="M52" s="7"/>
      <c r="O52" s="55" t="s">
        <v>309</v>
      </c>
      <c r="P52" s="57" t="s">
        <v>310</v>
      </c>
      <c r="Q52" s="58">
        <v>1.0</v>
      </c>
    </row>
    <row r="53" ht="12.75" customHeight="1">
      <c r="C53" s="4"/>
      <c r="D53" s="4"/>
      <c r="E53" s="4"/>
      <c r="J53" s="4"/>
      <c r="K53" s="5"/>
      <c r="M53" s="7"/>
      <c r="O53" s="55" t="s">
        <v>311</v>
      </c>
      <c r="P53" s="57" t="s">
        <v>312</v>
      </c>
      <c r="Q53" s="58">
        <v>1.0</v>
      </c>
    </row>
    <row r="54" ht="12.75" customHeight="1">
      <c r="C54" s="4"/>
      <c r="D54" s="4"/>
      <c r="E54" s="4"/>
      <c r="J54" s="4"/>
      <c r="K54" s="5"/>
      <c r="M54" s="7"/>
      <c r="O54" s="55" t="s">
        <v>313</v>
      </c>
      <c r="P54" s="57" t="s">
        <v>314</v>
      </c>
      <c r="Q54" s="58">
        <v>1.0</v>
      </c>
    </row>
    <row r="55" ht="12.75" customHeight="1">
      <c r="C55" s="4"/>
      <c r="D55" s="4"/>
      <c r="E55" s="4"/>
      <c r="J55" s="4"/>
      <c r="K55" s="5"/>
      <c r="M55" s="7"/>
      <c r="O55" s="55" t="s">
        <v>315</v>
      </c>
      <c r="P55" s="57" t="s">
        <v>316</v>
      </c>
      <c r="Q55" s="58">
        <v>1.0</v>
      </c>
    </row>
    <row r="56" ht="12.75" customHeight="1">
      <c r="C56" s="4"/>
      <c r="D56" s="4"/>
      <c r="E56" s="4"/>
      <c r="J56" s="4"/>
      <c r="K56" s="5"/>
      <c r="M56" s="7"/>
      <c r="O56" s="55" t="s">
        <v>166</v>
      </c>
      <c r="P56" s="57" t="s">
        <v>317</v>
      </c>
      <c r="Q56" s="58">
        <v>1.0</v>
      </c>
    </row>
    <row r="57" ht="12.75" customHeight="1">
      <c r="C57" s="4"/>
      <c r="D57" s="4"/>
      <c r="E57" s="4"/>
      <c r="J57" s="4"/>
      <c r="K57" s="5"/>
      <c r="M57" s="7"/>
      <c r="O57" s="55" t="s">
        <v>318</v>
      </c>
      <c r="P57" s="57" t="s">
        <v>319</v>
      </c>
      <c r="Q57" s="58">
        <v>1.0</v>
      </c>
    </row>
    <row r="58" ht="12.75" customHeight="1">
      <c r="C58" s="4"/>
      <c r="D58" s="4"/>
      <c r="E58" s="4"/>
      <c r="J58" s="4"/>
      <c r="K58" s="5"/>
      <c r="M58" s="7"/>
      <c r="O58" s="55" t="s">
        <v>195</v>
      </c>
      <c r="P58" s="57" t="s">
        <v>320</v>
      </c>
      <c r="Q58" s="58">
        <v>1.0</v>
      </c>
    </row>
    <row r="59" ht="12.75" customHeight="1">
      <c r="C59" s="4"/>
      <c r="D59" s="4"/>
      <c r="E59" s="4"/>
      <c r="J59" s="4"/>
      <c r="K59" s="5"/>
      <c r="M59" s="7"/>
      <c r="O59" s="55" t="s">
        <v>321</v>
      </c>
      <c r="P59" s="57" t="s">
        <v>322</v>
      </c>
      <c r="Q59" s="58">
        <v>1.0</v>
      </c>
    </row>
    <row r="60" ht="12.75" customHeight="1">
      <c r="C60" s="4"/>
      <c r="D60" s="4"/>
      <c r="E60" s="4"/>
      <c r="J60" s="4"/>
      <c r="K60" s="5"/>
      <c r="M60" s="7"/>
      <c r="O60" s="55" t="s">
        <v>323</v>
      </c>
      <c r="P60" s="57" t="s">
        <v>324</v>
      </c>
      <c r="Q60" s="58">
        <v>1.0</v>
      </c>
    </row>
    <row r="61" ht="12.75" customHeight="1">
      <c r="C61" s="4"/>
      <c r="D61" s="4"/>
      <c r="E61" s="4"/>
      <c r="J61" s="4"/>
      <c r="K61" s="5"/>
      <c r="M61" s="7"/>
      <c r="O61" s="55" t="s">
        <v>325</v>
      </c>
      <c r="P61" s="57" t="s">
        <v>326</v>
      </c>
      <c r="Q61" s="58">
        <v>1.0</v>
      </c>
    </row>
    <row r="62" ht="12.75" customHeight="1">
      <c r="C62" s="4"/>
      <c r="D62" s="4"/>
      <c r="E62" s="4"/>
      <c r="J62" s="4"/>
      <c r="K62" s="5"/>
      <c r="M62" s="7"/>
      <c r="O62" s="55" t="s">
        <v>327</v>
      </c>
      <c r="P62" s="57" t="s">
        <v>328</v>
      </c>
      <c r="Q62" s="58">
        <v>1.0</v>
      </c>
    </row>
    <row r="63" ht="12.75" customHeight="1">
      <c r="C63" s="4"/>
      <c r="D63" s="4"/>
      <c r="E63" s="4"/>
      <c r="J63" s="4"/>
      <c r="K63" s="5"/>
      <c r="M63" s="7"/>
      <c r="O63" s="55" t="s">
        <v>245</v>
      </c>
      <c r="P63" s="57" t="s">
        <v>329</v>
      </c>
      <c r="Q63" s="58">
        <v>1.0</v>
      </c>
    </row>
    <row r="64" ht="12.75" customHeight="1">
      <c r="C64" s="4"/>
      <c r="D64" s="4"/>
      <c r="E64" s="4"/>
      <c r="J64" s="4"/>
      <c r="K64" s="5"/>
      <c r="M64" s="7"/>
      <c r="O64" s="55" t="s">
        <v>330</v>
      </c>
      <c r="P64" s="57" t="s">
        <v>331</v>
      </c>
      <c r="Q64" s="58">
        <v>1.0</v>
      </c>
    </row>
    <row r="65" ht="12.75" customHeight="1">
      <c r="C65" s="4"/>
      <c r="D65" s="4"/>
      <c r="E65" s="4"/>
      <c r="J65" s="4"/>
      <c r="K65" s="5"/>
      <c r="M65" s="7"/>
      <c r="O65" s="55" t="s">
        <v>332</v>
      </c>
      <c r="P65" s="57" t="s">
        <v>333</v>
      </c>
      <c r="Q65" s="58">
        <v>1.0</v>
      </c>
    </row>
    <row r="66" ht="12.75" customHeight="1">
      <c r="C66" s="4"/>
      <c r="D66" s="4"/>
      <c r="E66" s="4"/>
      <c r="J66" s="4"/>
      <c r="K66" s="5"/>
      <c r="M66" s="7"/>
      <c r="O66" s="55" t="s">
        <v>334</v>
      </c>
      <c r="P66" s="57" t="s">
        <v>335</v>
      </c>
      <c r="Q66" s="58">
        <v>1.0</v>
      </c>
    </row>
    <row r="67" ht="12.75" customHeight="1">
      <c r="C67" s="4"/>
      <c r="D67" s="4"/>
      <c r="E67" s="4"/>
      <c r="J67" s="4"/>
      <c r="K67" s="5"/>
      <c r="M67" s="7"/>
      <c r="O67" s="55" t="s">
        <v>336</v>
      </c>
      <c r="P67" s="57" t="s">
        <v>337</v>
      </c>
      <c r="Q67" s="58">
        <v>1.0</v>
      </c>
    </row>
    <row r="68" ht="12.75" customHeight="1">
      <c r="C68" s="4"/>
      <c r="D68" s="4"/>
      <c r="E68" s="4"/>
      <c r="J68" s="4"/>
      <c r="K68" s="5"/>
      <c r="M68" s="7"/>
      <c r="O68" s="55" t="s">
        <v>338</v>
      </c>
      <c r="P68" s="57" t="s">
        <v>339</v>
      </c>
      <c r="Q68" s="58">
        <v>1.0</v>
      </c>
    </row>
    <row r="69" ht="12.75" customHeight="1">
      <c r="C69" s="4"/>
      <c r="D69" s="4"/>
      <c r="E69" s="4"/>
      <c r="J69" s="4"/>
      <c r="K69" s="5"/>
      <c r="M69" s="7"/>
      <c r="O69" s="55" t="s">
        <v>340</v>
      </c>
      <c r="P69" s="57" t="s">
        <v>341</v>
      </c>
      <c r="Q69" s="58">
        <v>1.0</v>
      </c>
    </row>
    <row r="70" ht="12.75" customHeight="1">
      <c r="C70" s="4"/>
      <c r="D70" s="4"/>
      <c r="E70" s="4"/>
      <c r="J70" s="4"/>
      <c r="K70" s="5"/>
      <c r="M70" s="7"/>
      <c r="O70" s="55" t="s">
        <v>342</v>
      </c>
      <c r="P70" s="57" t="s">
        <v>343</v>
      </c>
      <c r="Q70" s="58">
        <v>1.0</v>
      </c>
    </row>
    <row r="71" ht="12.75" customHeight="1">
      <c r="C71" s="4"/>
      <c r="D71" s="4"/>
      <c r="E71" s="4"/>
      <c r="J71" s="4"/>
      <c r="K71" s="5"/>
      <c r="M71" s="7"/>
      <c r="O71" s="55" t="s">
        <v>344</v>
      </c>
      <c r="P71" s="57" t="s">
        <v>345</v>
      </c>
      <c r="Q71" s="58">
        <v>1.0</v>
      </c>
    </row>
    <row r="72" ht="12.75" customHeight="1">
      <c r="C72" s="4"/>
      <c r="D72" s="4"/>
      <c r="E72" s="4"/>
      <c r="J72" s="4"/>
      <c r="K72" s="5"/>
      <c r="M72" s="7"/>
      <c r="O72" s="55" t="s">
        <v>346</v>
      </c>
      <c r="P72" s="57" t="s">
        <v>347</v>
      </c>
      <c r="Q72" s="58">
        <v>1.0</v>
      </c>
    </row>
    <row r="73" ht="12.75" customHeight="1">
      <c r="C73" s="4"/>
      <c r="D73" s="4"/>
      <c r="E73" s="4"/>
      <c r="J73" s="4"/>
      <c r="K73" s="5"/>
      <c r="M73" s="7"/>
      <c r="O73" s="55" t="s">
        <v>348</v>
      </c>
      <c r="P73" s="57" t="s">
        <v>349</v>
      </c>
      <c r="Q73" s="58">
        <v>1.0</v>
      </c>
    </row>
    <row r="74" ht="12.75" customHeight="1">
      <c r="C74" s="4"/>
      <c r="D74" s="4"/>
      <c r="E74" s="4"/>
      <c r="J74" s="4"/>
      <c r="K74" s="5"/>
      <c r="M74" s="7"/>
      <c r="O74" s="55" t="s">
        <v>350</v>
      </c>
      <c r="P74" s="57" t="s">
        <v>351</v>
      </c>
      <c r="Q74" s="58">
        <v>1.0</v>
      </c>
    </row>
    <row r="75" ht="12.75" customHeight="1">
      <c r="C75" s="4"/>
      <c r="D75" s="4"/>
      <c r="E75" s="4"/>
      <c r="J75" s="4"/>
      <c r="K75" s="5"/>
      <c r="M75" s="7"/>
      <c r="O75" s="55" t="s">
        <v>352</v>
      </c>
      <c r="P75" s="57" t="s">
        <v>353</v>
      </c>
      <c r="Q75" s="58">
        <v>1.0</v>
      </c>
    </row>
    <row r="76" ht="12.75" customHeight="1">
      <c r="C76" s="4"/>
      <c r="D76" s="4"/>
      <c r="E76" s="4"/>
      <c r="J76" s="4"/>
      <c r="K76" s="5"/>
      <c r="M76" s="7"/>
      <c r="O76" s="55" t="s">
        <v>354</v>
      </c>
      <c r="P76" s="57" t="s">
        <v>355</v>
      </c>
      <c r="Q76" s="58">
        <v>1.0</v>
      </c>
    </row>
    <row r="77" ht="12.75" customHeight="1">
      <c r="C77" s="4"/>
      <c r="D77" s="4"/>
      <c r="E77" s="4"/>
      <c r="J77" s="4"/>
      <c r="K77" s="5"/>
      <c r="M77" s="7"/>
      <c r="O77" s="55" t="s">
        <v>356</v>
      </c>
      <c r="P77" s="57" t="s">
        <v>357</v>
      </c>
      <c r="Q77" s="58">
        <v>1.0</v>
      </c>
    </row>
    <row r="78" ht="12.75" customHeight="1">
      <c r="C78" s="4"/>
      <c r="D78" s="4"/>
      <c r="E78" s="4"/>
      <c r="J78" s="4"/>
      <c r="K78" s="5"/>
      <c r="M78" s="7"/>
      <c r="O78" s="55" t="s">
        <v>358</v>
      </c>
      <c r="P78" s="57" t="s">
        <v>359</v>
      </c>
      <c r="Q78" s="58">
        <v>1.0</v>
      </c>
    </row>
    <row r="79" ht="12.75" customHeight="1">
      <c r="C79" s="4"/>
      <c r="D79" s="4"/>
      <c r="E79" s="4"/>
      <c r="J79" s="4"/>
      <c r="K79" s="5"/>
      <c r="M79" s="7"/>
      <c r="O79" s="55" t="s">
        <v>360</v>
      </c>
      <c r="P79" s="57" t="s">
        <v>361</v>
      </c>
      <c r="Q79" s="58">
        <v>1.0</v>
      </c>
    </row>
    <row r="80" ht="12.75" customHeight="1">
      <c r="C80" s="4"/>
      <c r="D80" s="4"/>
      <c r="E80" s="4"/>
      <c r="J80" s="4"/>
      <c r="K80" s="5"/>
      <c r="M80" s="7"/>
      <c r="O80" s="55" t="s">
        <v>362</v>
      </c>
      <c r="P80" s="57" t="s">
        <v>363</v>
      </c>
      <c r="Q80" s="58">
        <v>1.0</v>
      </c>
    </row>
    <row r="81" ht="12.75" customHeight="1">
      <c r="C81" s="4"/>
      <c r="D81" s="4"/>
      <c r="E81" s="4"/>
      <c r="J81" s="4"/>
      <c r="K81" s="5"/>
      <c r="M81" s="7"/>
      <c r="O81" s="55" t="s">
        <v>364</v>
      </c>
      <c r="P81" s="57" t="s">
        <v>365</v>
      </c>
      <c r="Q81" s="58">
        <v>1.0</v>
      </c>
    </row>
    <row r="82" ht="12.75" customHeight="1">
      <c r="C82" s="4"/>
      <c r="D82" s="4"/>
      <c r="E82" s="4"/>
      <c r="J82" s="4"/>
      <c r="K82" s="5"/>
      <c r="M82" s="7"/>
      <c r="O82" s="55" t="s">
        <v>366</v>
      </c>
      <c r="P82" s="57" t="s">
        <v>367</v>
      </c>
      <c r="Q82" s="58">
        <v>1.0</v>
      </c>
    </row>
    <row r="83" ht="12.75" customHeight="1">
      <c r="C83" s="4"/>
      <c r="D83" s="4"/>
      <c r="E83" s="4"/>
      <c r="J83" s="4"/>
      <c r="K83" s="5"/>
      <c r="M83" s="7"/>
      <c r="O83" s="55" t="s">
        <v>368</v>
      </c>
      <c r="P83" s="57" t="s">
        <v>369</v>
      </c>
      <c r="Q83" s="58">
        <v>1.0</v>
      </c>
    </row>
    <row r="84" ht="12.75" customHeight="1">
      <c r="C84" s="4"/>
      <c r="D84" s="4"/>
      <c r="E84" s="4"/>
      <c r="J84" s="4"/>
      <c r="K84" s="5"/>
      <c r="M84" s="7"/>
      <c r="O84" s="55" t="s">
        <v>370</v>
      </c>
      <c r="P84" s="57" t="s">
        <v>371</v>
      </c>
      <c r="Q84" s="58">
        <v>1.0</v>
      </c>
    </row>
    <row r="85" ht="12.75" customHeight="1">
      <c r="C85" s="4"/>
      <c r="D85" s="4"/>
      <c r="E85" s="4"/>
      <c r="J85" s="4"/>
      <c r="K85" s="5"/>
      <c r="M85" s="7"/>
      <c r="O85" s="55" t="s">
        <v>242</v>
      </c>
      <c r="P85" s="57" t="s">
        <v>372</v>
      </c>
      <c r="Q85" s="58">
        <v>1.0</v>
      </c>
    </row>
    <row r="86" ht="12.75" customHeight="1">
      <c r="C86" s="4"/>
      <c r="D86" s="4"/>
      <c r="E86" s="4"/>
      <c r="J86" s="4"/>
      <c r="K86" s="5"/>
      <c r="M86" s="7"/>
      <c r="O86" s="55" t="s">
        <v>373</v>
      </c>
      <c r="P86" s="57" t="s">
        <v>374</v>
      </c>
      <c r="Q86" s="58">
        <v>1.0</v>
      </c>
    </row>
    <row r="87" ht="12.75" customHeight="1">
      <c r="C87" s="4"/>
      <c r="D87" s="4"/>
      <c r="E87" s="4"/>
      <c r="J87" s="4"/>
      <c r="K87" s="5"/>
      <c r="M87" s="7"/>
      <c r="O87" s="55" t="s">
        <v>375</v>
      </c>
      <c r="P87" s="57" t="s">
        <v>376</v>
      </c>
      <c r="Q87" s="58">
        <v>1.0</v>
      </c>
    </row>
    <row r="88" ht="12.75" customHeight="1">
      <c r="C88" s="4"/>
      <c r="D88" s="4"/>
      <c r="E88" s="4"/>
      <c r="J88" s="4"/>
      <c r="K88" s="5"/>
      <c r="M88" s="7"/>
      <c r="O88" s="55" t="s">
        <v>189</v>
      </c>
      <c r="P88" s="57" t="s">
        <v>377</v>
      </c>
      <c r="Q88" s="58">
        <v>1.0</v>
      </c>
    </row>
    <row r="89" ht="12.75" customHeight="1">
      <c r="C89" s="4"/>
      <c r="D89" s="4"/>
      <c r="E89" s="4"/>
      <c r="J89" s="4"/>
      <c r="K89" s="5"/>
      <c r="M89" s="7"/>
      <c r="O89" s="55" t="s">
        <v>378</v>
      </c>
      <c r="P89" s="57" t="s">
        <v>379</v>
      </c>
      <c r="Q89" s="58">
        <v>1.0</v>
      </c>
    </row>
    <row r="90" ht="12.75" customHeight="1">
      <c r="C90" s="4"/>
      <c r="D90" s="4"/>
      <c r="E90" s="4"/>
      <c r="J90" s="4"/>
      <c r="K90" s="5"/>
      <c r="M90" s="7"/>
      <c r="O90" s="55" t="s">
        <v>380</v>
      </c>
      <c r="P90" s="57" t="s">
        <v>381</v>
      </c>
      <c r="Q90" s="58">
        <v>1.0</v>
      </c>
    </row>
    <row r="91" ht="12.75" customHeight="1">
      <c r="C91" s="4"/>
      <c r="D91" s="4"/>
      <c r="E91" s="4"/>
      <c r="J91" s="4"/>
      <c r="K91" s="5"/>
      <c r="M91" s="7"/>
      <c r="O91" s="55" t="s">
        <v>382</v>
      </c>
      <c r="P91" s="57" t="s">
        <v>383</v>
      </c>
      <c r="Q91" s="58">
        <v>1.0</v>
      </c>
    </row>
    <row r="92" ht="12.75" customHeight="1">
      <c r="C92" s="4"/>
      <c r="D92" s="4"/>
      <c r="E92" s="4"/>
      <c r="J92" s="4"/>
      <c r="K92" s="5"/>
      <c r="M92" s="7"/>
      <c r="O92" s="55" t="s">
        <v>384</v>
      </c>
      <c r="P92" s="57" t="s">
        <v>385</v>
      </c>
      <c r="Q92" s="58">
        <v>1.0</v>
      </c>
    </row>
    <row r="93" ht="12.75" customHeight="1">
      <c r="C93" s="4"/>
      <c r="D93" s="4"/>
      <c r="E93" s="4"/>
      <c r="J93" s="4"/>
      <c r="K93" s="5"/>
      <c r="M93" s="7"/>
      <c r="O93" s="55" t="s">
        <v>386</v>
      </c>
      <c r="P93" s="57" t="s">
        <v>387</v>
      </c>
      <c r="Q93" s="58">
        <v>1.0</v>
      </c>
    </row>
    <row r="94" ht="12.75" customHeight="1">
      <c r="C94" s="4"/>
      <c r="D94" s="4"/>
      <c r="E94" s="4"/>
      <c r="J94" s="4"/>
      <c r="K94" s="5"/>
      <c r="M94" s="7"/>
      <c r="O94" s="55" t="s">
        <v>388</v>
      </c>
      <c r="P94" s="57" t="s">
        <v>389</v>
      </c>
      <c r="Q94" s="58">
        <v>1.0</v>
      </c>
    </row>
    <row r="95" ht="12.75" customHeight="1">
      <c r="C95" s="4"/>
      <c r="D95" s="4"/>
      <c r="E95" s="4"/>
      <c r="J95" s="4"/>
      <c r="K95" s="5"/>
      <c r="M95" s="7"/>
      <c r="O95" s="55" t="s">
        <v>390</v>
      </c>
      <c r="P95" s="57" t="s">
        <v>391</v>
      </c>
      <c r="Q95" s="58">
        <v>1.0</v>
      </c>
    </row>
    <row r="96" ht="12.75" customHeight="1">
      <c r="C96" s="4"/>
      <c r="D96" s="4"/>
      <c r="E96" s="4"/>
      <c r="J96" s="4"/>
      <c r="K96" s="5"/>
      <c r="M96" s="7"/>
      <c r="O96" s="55" t="s">
        <v>392</v>
      </c>
      <c r="P96" s="57" t="s">
        <v>393</v>
      </c>
      <c r="Q96" s="58">
        <v>1.0</v>
      </c>
    </row>
    <row r="97" ht="12.75" customHeight="1">
      <c r="C97" s="4"/>
      <c r="D97" s="4"/>
      <c r="E97" s="4"/>
      <c r="J97" s="4"/>
      <c r="K97" s="5"/>
      <c r="M97" s="7"/>
      <c r="O97" s="55" t="s">
        <v>394</v>
      </c>
      <c r="P97" s="57" t="s">
        <v>395</v>
      </c>
      <c r="Q97" s="58">
        <v>1.0</v>
      </c>
    </row>
    <row r="98" ht="12.75" customHeight="1">
      <c r="C98" s="4"/>
      <c r="D98" s="4"/>
      <c r="E98" s="4"/>
      <c r="J98" s="4"/>
      <c r="K98" s="5"/>
      <c r="M98" s="7"/>
      <c r="O98" s="55" t="s">
        <v>396</v>
      </c>
      <c r="P98" s="57" t="s">
        <v>397</v>
      </c>
      <c r="Q98" s="58">
        <v>1.0</v>
      </c>
    </row>
    <row r="99" ht="12.75" customHeight="1">
      <c r="C99" s="4"/>
      <c r="D99" s="4"/>
      <c r="E99" s="4"/>
      <c r="J99" s="4"/>
      <c r="K99" s="5"/>
      <c r="M99" s="7"/>
      <c r="O99" s="55" t="s">
        <v>398</v>
      </c>
      <c r="P99" s="57" t="s">
        <v>399</v>
      </c>
      <c r="Q99" s="58">
        <v>1.0</v>
      </c>
    </row>
    <row r="100" ht="12.75" customHeight="1">
      <c r="C100" s="4"/>
      <c r="D100" s="4"/>
      <c r="E100" s="4"/>
      <c r="J100" s="4"/>
      <c r="K100" s="5"/>
      <c r="M100" s="7"/>
      <c r="O100" s="55" t="s">
        <v>400</v>
      </c>
      <c r="P100" s="57" t="s">
        <v>401</v>
      </c>
      <c r="Q100" s="58">
        <v>1.0</v>
      </c>
    </row>
    <row r="101" ht="12.75" customHeight="1">
      <c r="C101" s="4"/>
      <c r="D101" s="4"/>
      <c r="E101" s="4"/>
      <c r="J101" s="4"/>
      <c r="K101" s="5"/>
      <c r="M101" s="7"/>
      <c r="O101" s="55" t="s">
        <v>402</v>
      </c>
      <c r="P101" s="57" t="s">
        <v>403</v>
      </c>
      <c r="Q101" s="58">
        <v>1.0</v>
      </c>
    </row>
    <row r="102" ht="12.75" customHeight="1">
      <c r="C102" s="4"/>
      <c r="D102" s="4"/>
      <c r="E102" s="4"/>
      <c r="J102" s="4"/>
      <c r="K102" s="5"/>
      <c r="M102" s="7"/>
      <c r="O102" s="55" t="s">
        <v>404</v>
      </c>
      <c r="P102" s="57" t="s">
        <v>405</v>
      </c>
      <c r="Q102" s="58">
        <v>1.0</v>
      </c>
    </row>
    <row r="103" ht="12.75" customHeight="1">
      <c r="C103" s="4"/>
      <c r="D103" s="4"/>
      <c r="E103" s="4"/>
      <c r="J103" s="4"/>
      <c r="K103" s="5"/>
      <c r="M103" s="7"/>
      <c r="O103" s="55" t="s">
        <v>406</v>
      </c>
      <c r="P103" s="57" t="s">
        <v>407</v>
      </c>
      <c r="Q103" s="58">
        <v>1.0</v>
      </c>
    </row>
    <row r="104" ht="12.75" customHeight="1">
      <c r="C104" s="4"/>
      <c r="D104" s="4"/>
      <c r="E104" s="4"/>
      <c r="J104" s="4"/>
      <c r="K104" s="5"/>
      <c r="M104" s="7"/>
      <c r="O104" s="55" t="s">
        <v>408</v>
      </c>
      <c r="P104" s="57" t="s">
        <v>409</v>
      </c>
      <c r="Q104" s="58">
        <v>1.0</v>
      </c>
    </row>
    <row r="105" ht="12.75" customHeight="1">
      <c r="C105" s="4"/>
      <c r="D105" s="4"/>
      <c r="E105" s="4"/>
      <c r="J105" s="4"/>
      <c r="K105" s="5"/>
      <c r="M105" s="7"/>
      <c r="O105" s="55" t="s">
        <v>410</v>
      </c>
      <c r="P105" s="57" t="s">
        <v>411</v>
      </c>
      <c r="Q105" s="58">
        <v>1.0</v>
      </c>
    </row>
    <row r="106" ht="12.75" customHeight="1">
      <c r="C106" s="4"/>
      <c r="D106" s="4"/>
      <c r="E106" s="4"/>
      <c r="J106" s="4"/>
      <c r="K106" s="5"/>
      <c r="M106" s="7"/>
      <c r="O106" s="55" t="s">
        <v>412</v>
      </c>
      <c r="P106" s="57" t="s">
        <v>413</v>
      </c>
      <c r="Q106" s="58">
        <v>1.0</v>
      </c>
    </row>
    <row r="107" ht="12.75" customHeight="1">
      <c r="C107" s="4"/>
      <c r="D107" s="4"/>
      <c r="E107" s="4"/>
      <c r="J107" s="4"/>
      <c r="K107" s="5"/>
      <c r="M107" s="7"/>
      <c r="O107" s="55" t="s">
        <v>414</v>
      </c>
      <c r="P107" s="57" t="s">
        <v>415</v>
      </c>
      <c r="Q107" s="58">
        <v>1.0</v>
      </c>
    </row>
    <row r="108" ht="12.75" customHeight="1">
      <c r="C108" s="4"/>
      <c r="D108" s="4"/>
      <c r="E108" s="4"/>
      <c r="J108" s="4"/>
      <c r="K108" s="5"/>
      <c r="M108" s="7"/>
      <c r="O108" s="55" t="s">
        <v>416</v>
      </c>
      <c r="P108" s="57" t="s">
        <v>417</v>
      </c>
      <c r="Q108" s="58">
        <v>1.0</v>
      </c>
    </row>
    <row r="109" ht="12.75" customHeight="1">
      <c r="C109" s="4"/>
      <c r="D109" s="4"/>
      <c r="E109" s="4"/>
      <c r="J109" s="4"/>
      <c r="K109" s="5"/>
      <c r="M109" s="7"/>
      <c r="O109" s="55" t="s">
        <v>418</v>
      </c>
      <c r="P109" s="57" t="s">
        <v>419</v>
      </c>
      <c r="Q109" s="58">
        <v>1.0</v>
      </c>
    </row>
    <row r="110" ht="12.75" customHeight="1">
      <c r="C110" s="4"/>
      <c r="D110" s="4"/>
      <c r="E110" s="4"/>
      <c r="J110" s="4"/>
      <c r="K110" s="5"/>
      <c r="M110" s="7"/>
      <c r="O110" s="55" t="s">
        <v>420</v>
      </c>
      <c r="P110" s="57" t="s">
        <v>421</v>
      </c>
      <c r="Q110" s="58">
        <v>1.0</v>
      </c>
    </row>
    <row r="111" ht="12.75" customHeight="1">
      <c r="C111" s="4"/>
      <c r="D111" s="4"/>
      <c r="E111" s="4"/>
      <c r="J111" s="4"/>
      <c r="K111" s="5"/>
      <c r="M111" s="7"/>
      <c r="O111" s="55" t="s">
        <v>422</v>
      </c>
      <c r="P111" s="57" t="s">
        <v>423</v>
      </c>
      <c r="Q111" s="58">
        <v>1.0</v>
      </c>
    </row>
    <row r="112" ht="12.75" customHeight="1">
      <c r="C112" s="4"/>
      <c r="D112" s="4"/>
      <c r="E112" s="4"/>
      <c r="J112" s="4"/>
      <c r="K112" s="5"/>
      <c r="M112" s="7"/>
      <c r="O112" s="55" t="s">
        <v>424</v>
      </c>
      <c r="P112" s="57" t="s">
        <v>425</v>
      </c>
      <c r="Q112" s="58">
        <v>1.0</v>
      </c>
    </row>
    <row r="113" ht="12.75" customHeight="1">
      <c r="C113" s="4"/>
      <c r="D113" s="4"/>
      <c r="E113" s="4"/>
      <c r="J113" s="4"/>
      <c r="K113" s="5"/>
      <c r="M113" s="7"/>
      <c r="O113" s="55" t="s">
        <v>426</v>
      </c>
      <c r="P113" s="57" t="s">
        <v>427</v>
      </c>
      <c r="Q113" s="58">
        <v>1.0</v>
      </c>
    </row>
    <row r="114" ht="12.75" customHeight="1">
      <c r="C114" s="4"/>
      <c r="D114" s="4"/>
      <c r="E114" s="4"/>
      <c r="J114" s="4"/>
      <c r="K114" s="5"/>
      <c r="M114" s="7"/>
      <c r="O114" s="55" t="s">
        <v>428</v>
      </c>
      <c r="P114" s="57" t="s">
        <v>429</v>
      </c>
      <c r="Q114" s="58">
        <v>1.0</v>
      </c>
    </row>
    <row r="115" ht="12.75" customHeight="1">
      <c r="C115" s="4"/>
      <c r="D115" s="4"/>
      <c r="E115" s="4"/>
      <c r="J115" s="4"/>
      <c r="K115" s="5"/>
      <c r="M115" s="7"/>
      <c r="O115" s="55" t="s">
        <v>430</v>
      </c>
      <c r="P115" s="57" t="s">
        <v>431</v>
      </c>
      <c r="Q115" s="58">
        <v>1.0</v>
      </c>
    </row>
    <row r="116" ht="12.75" customHeight="1">
      <c r="C116" s="4"/>
      <c r="D116" s="4"/>
      <c r="E116" s="4"/>
      <c r="J116" s="4"/>
      <c r="K116" s="5"/>
      <c r="M116" s="7"/>
      <c r="O116" s="55" t="s">
        <v>432</v>
      </c>
      <c r="P116" s="57" t="s">
        <v>433</v>
      </c>
      <c r="Q116" s="58">
        <v>1.0</v>
      </c>
    </row>
    <row r="117" ht="12.75" customHeight="1">
      <c r="C117" s="4"/>
      <c r="D117" s="4"/>
      <c r="E117" s="4"/>
      <c r="J117" s="4"/>
      <c r="K117" s="5"/>
      <c r="M117" s="7"/>
      <c r="O117" s="55" t="s">
        <v>434</v>
      </c>
      <c r="P117" s="57" t="s">
        <v>435</v>
      </c>
      <c r="Q117" s="58">
        <v>1.0</v>
      </c>
    </row>
    <row r="118" ht="12.75" customHeight="1">
      <c r="C118" s="4"/>
      <c r="D118" s="4"/>
      <c r="E118" s="4"/>
      <c r="J118" s="4"/>
      <c r="K118" s="5"/>
      <c r="M118" s="7"/>
      <c r="O118" s="55" t="s">
        <v>436</v>
      </c>
      <c r="P118" s="57" t="s">
        <v>437</v>
      </c>
      <c r="Q118" s="58">
        <v>1.0</v>
      </c>
    </row>
    <row r="119" ht="12.75" customHeight="1">
      <c r="C119" s="4"/>
      <c r="D119" s="4"/>
      <c r="E119" s="4"/>
      <c r="J119" s="4"/>
      <c r="K119" s="5"/>
      <c r="M119" s="7"/>
      <c r="O119" s="55" t="s">
        <v>438</v>
      </c>
      <c r="P119" s="57" t="s">
        <v>439</v>
      </c>
      <c r="Q119" s="58">
        <v>1.0</v>
      </c>
    </row>
    <row r="120" ht="12.75" customHeight="1">
      <c r="C120" s="4"/>
      <c r="D120" s="4"/>
      <c r="E120" s="4"/>
      <c r="J120" s="4"/>
      <c r="K120" s="5"/>
      <c r="M120" s="7"/>
      <c r="O120" s="55" t="s">
        <v>440</v>
      </c>
      <c r="P120" s="57" t="s">
        <v>441</v>
      </c>
      <c r="Q120" s="58">
        <v>1.0</v>
      </c>
    </row>
    <row r="121" ht="12.75" customHeight="1">
      <c r="C121" s="4"/>
      <c r="D121" s="4"/>
      <c r="E121" s="4"/>
      <c r="J121" s="4"/>
      <c r="K121" s="5"/>
      <c r="M121" s="7"/>
      <c r="O121" s="55" t="s">
        <v>442</v>
      </c>
      <c r="P121" s="57" t="s">
        <v>443</v>
      </c>
      <c r="Q121" s="58">
        <v>1.0</v>
      </c>
    </row>
    <row r="122" ht="12.75" customHeight="1">
      <c r="C122" s="4"/>
      <c r="D122" s="4"/>
      <c r="E122" s="4"/>
      <c r="J122" s="4"/>
      <c r="K122" s="5"/>
      <c r="M122" s="7"/>
      <c r="O122" s="55" t="s">
        <v>444</v>
      </c>
      <c r="P122" s="57" t="s">
        <v>445</v>
      </c>
      <c r="Q122" s="58">
        <v>1.0</v>
      </c>
    </row>
    <row r="123" ht="12.75" customHeight="1">
      <c r="C123" s="4"/>
      <c r="D123" s="4"/>
      <c r="E123" s="4"/>
      <c r="J123" s="4"/>
      <c r="K123" s="5"/>
      <c r="M123" s="7"/>
      <c r="O123" s="55" t="s">
        <v>446</v>
      </c>
      <c r="P123" s="57" t="s">
        <v>447</v>
      </c>
      <c r="Q123" s="58">
        <v>1.0</v>
      </c>
    </row>
    <row r="124" ht="12.75" customHeight="1">
      <c r="C124" s="4"/>
      <c r="D124" s="4"/>
      <c r="E124" s="4"/>
      <c r="J124" s="4"/>
      <c r="K124" s="5"/>
      <c r="M124" s="7"/>
      <c r="O124" s="55" t="s">
        <v>448</v>
      </c>
      <c r="P124" s="57" t="s">
        <v>449</v>
      </c>
      <c r="Q124" s="58">
        <v>1.0</v>
      </c>
    </row>
    <row r="125" ht="12.75" customHeight="1">
      <c r="C125" s="4"/>
      <c r="D125" s="4"/>
      <c r="E125" s="4"/>
      <c r="J125" s="4"/>
      <c r="K125" s="5"/>
      <c r="M125" s="7"/>
      <c r="O125" s="55" t="s">
        <v>450</v>
      </c>
      <c r="P125" s="57" t="s">
        <v>451</v>
      </c>
      <c r="Q125" s="58">
        <v>1.0</v>
      </c>
    </row>
    <row r="126" ht="12.75" customHeight="1">
      <c r="C126" s="4"/>
      <c r="D126" s="4"/>
      <c r="E126" s="4"/>
      <c r="J126" s="4"/>
      <c r="K126" s="5"/>
      <c r="M126" s="7"/>
      <c r="O126" s="55" t="s">
        <v>452</v>
      </c>
      <c r="P126" s="57" t="s">
        <v>453</v>
      </c>
      <c r="Q126" s="58">
        <v>1.0</v>
      </c>
    </row>
    <row r="127" ht="12.75" customHeight="1">
      <c r="C127" s="4"/>
      <c r="D127" s="4"/>
      <c r="E127" s="4"/>
      <c r="J127" s="4"/>
      <c r="K127" s="5"/>
      <c r="M127" s="7"/>
      <c r="O127" s="55" t="s">
        <v>128</v>
      </c>
      <c r="P127" s="57" t="s">
        <v>454</v>
      </c>
      <c r="Q127" s="58">
        <v>1.0</v>
      </c>
    </row>
    <row r="128" ht="12.75" customHeight="1">
      <c r="C128" s="4"/>
      <c r="D128" s="4"/>
      <c r="E128" s="4"/>
      <c r="J128" s="4"/>
      <c r="K128" s="5"/>
      <c r="M128" s="7"/>
      <c r="O128" s="55" t="s">
        <v>88</v>
      </c>
      <c r="P128" s="57" t="s">
        <v>455</v>
      </c>
      <c r="Q128" s="58">
        <v>1.0</v>
      </c>
    </row>
    <row r="129" ht="12.75" customHeight="1">
      <c r="C129" s="4"/>
      <c r="D129" s="4"/>
      <c r="E129" s="4"/>
      <c r="J129" s="4"/>
      <c r="K129" s="5"/>
      <c r="M129" s="7"/>
      <c r="O129" s="55" t="s">
        <v>456</v>
      </c>
      <c r="P129" s="57" t="s">
        <v>457</v>
      </c>
      <c r="Q129" s="58">
        <v>1.0</v>
      </c>
    </row>
    <row r="130" ht="12.75" customHeight="1">
      <c r="C130" s="4"/>
      <c r="D130" s="4"/>
      <c r="E130" s="4"/>
      <c r="J130" s="4"/>
      <c r="K130" s="5"/>
      <c r="M130" s="7"/>
      <c r="O130" s="55" t="s">
        <v>185</v>
      </c>
      <c r="P130" s="57" t="s">
        <v>458</v>
      </c>
      <c r="Q130" s="58">
        <v>1.0</v>
      </c>
    </row>
    <row r="131" ht="12.75" customHeight="1">
      <c r="C131" s="4"/>
      <c r="D131" s="4"/>
      <c r="E131" s="4"/>
      <c r="J131" s="4"/>
      <c r="K131" s="5"/>
      <c r="M131" s="7"/>
      <c r="O131" s="55" t="s">
        <v>459</v>
      </c>
      <c r="P131" s="57" t="s">
        <v>460</v>
      </c>
      <c r="Q131" s="58">
        <v>1.0</v>
      </c>
    </row>
    <row r="132" ht="12.75" customHeight="1">
      <c r="C132" s="4"/>
      <c r="D132" s="4"/>
      <c r="E132" s="4"/>
      <c r="J132" s="4"/>
      <c r="K132" s="5"/>
      <c r="M132" s="7"/>
      <c r="O132" s="55" t="s">
        <v>461</v>
      </c>
      <c r="P132" s="57" t="s">
        <v>462</v>
      </c>
      <c r="Q132" s="58">
        <v>1.0</v>
      </c>
    </row>
    <row r="133" ht="12.75" customHeight="1">
      <c r="C133" s="4"/>
      <c r="D133" s="4"/>
      <c r="E133" s="4"/>
      <c r="J133" s="4"/>
      <c r="K133" s="5"/>
      <c r="M133" s="7"/>
      <c r="O133" s="55" t="s">
        <v>463</v>
      </c>
      <c r="P133" s="57" t="s">
        <v>464</v>
      </c>
      <c r="Q133" s="58">
        <v>1.0</v>
      </c>
    </row>
    <row r="134" ht="12.75" customHeight="1">
      <c r="C134" s="4"/>
      <c r="D134" s="4"/>
      <c r="E134" s="4"/>
      <c r="J134" s="4"/>
      <c r="K134" s="5"/>
      <c r="M134" s="7"/>
      <c r="O134" s="55" t="s">
        <v>151</v>
      </c>
      <c r="P134" s="57" t="s">
        <v>465</v>
      </c>
      <c r="Q134" s="58">
        <v>1.0</v>
      </c>
    </row>
    <row r="135" ht="12.75" customHeight="1">
      <c r="C135" s="4"/>
      <c r="D135" s="4"/>
      <c r="E135" s="4"/>
      <c r="J135" s="4"/>
      <c r="K135" s="5"/>
      <c r="M135" s="7"/>
      <c r="O135" s="55" t="s">
        <v>467</v>
      </c>
      <c r="P135" s="57" t="s">
        <v>468</v>
      </c>
      <c r="Q135" s="58">
        <v>1.0</v>
      </c>
    </row>
    <row r="136" ht="12.75" customHeight="1">
      <c r="C136" s="4"/>
      <c r="D136" s="4"/>
      <c r="E136" s="4"/>
      <c r="J136" s="4"/>
      <c r="K136" s="5"/>
      <c r="M136" s="7"/>
      <c r="O136" s="55" t="s">
        <v>469</v>
      </c>
      <c r="P136" s="57" t="s">
        <v>470</v>
      </c>
      <c r="Q136" s="58">
        <v>1.0</v>
      </c>
    </row>
    <row r="137" ht="12.75" customHeight="1">
      <c r="C137" s="4"/>
      <c r="D137" s="4"/>
      <c r="E137" s="4"/>
      <c r="J137" s="4"/>
      <c r="K137" s="5"/>
      <c r="M137" s="7"/>
      <c r="O137" s="55" t="s">
        <v>471</v>
      </c>
      <c r="P137" s="57" t="s">
        <v>472</v>
      </c>
      <c r="Q137" s="58">
        <v>1.0</v>
      </c>
    </row>
    <row r="138" ht="12.75" customHeight="1">
      <c r="C138" s="4"/>
      <c r="D138" s="4"/>
      <c r="E138" s="4"/>
      <c r="J138" s="4"/>
      <c r="K138" s="5"/>
      <c r="M138" s="7"/>
      <c r="O138" s="55" t="s">
        <v>473</v>
      </c>
      <c r="P138" s="57" t="s">
        <v>474</v>
      </c>
      <c r="Q138" s="58">
        <v>1.0</v>
      </c>
    </row>
    <row r="139" ht="12.75" customHeight="1">
      <c r="C139" s="4"/>
      <c r="D139" s="4"/>
      <c r="E139" s="4"/>
      <c r="J139" s="4"/>
      <c r="K139" s="5"/>
      <c r="M139" s="7"/>
      <c r="O139" s="55" t="s">
        <v>475</v>
      </c>
      <c r="P139" s="57" t="s">
        <v>476</v>
      </c>
      <c r="Q139" s="58">
        <v>1.0</v>
      </c>
    </row>
    <row r="140" ht="12.75" customHeight="1">
      <c r="C140" s="4"/>
      <c r="D140" s="4"/>
      <c r="E140" s="4"/>
      <c r="J140" s="4"/>
      <c r="K140" s="5"/>
      <c r="M140" s="7"/>
      <c r="O140" s="55" t="s">
        <v>477</v>
      </c>
      <c r="P140" s="57" t="s">
        <v>478</v>
      </c>
      <c r="Q140" s="58">
        <v>1.0</v>
      </c>
    </row>
    <row r="141" ht="12.75" customHeight="1">
      <c r="C141" s="4"/>
      <c r="D141" s="4"/>
      <c r="E141" s="4"/>
      <c r="J141" s="4"/>
      <c r="K141" s="5"/>
      <c r="M141" s="7"/>
      <c r="O141" s="55" t="s">
        <v>479</v>
      </c>
      <c r="P141" s="57" t="s">
        <v>480</v>
      </c>
      <c r="Q141" s="58">
        <v>1.0</v>
      </c>
    </row>
    <row r="142" ht="12.75" customHeight="1">
      <c r="C142" s="4"/>
      <c r="D142" s="4"/>
      <c r="E142" s="4"/>
      <c r="J142" s="4"/>
      <c r="K142" s="5"/>
      <c r="M142" s="7"/>
      <c r="O142" s="55" t="s">
        <v>481</v>
      </c>
      <c r="P142" s="57" t="s">
        <v>482</v>
      </c>
      <c r="Q142" s="58">
        <v>1.0</v>
      </c>
    </row>
    <row r="143" ht="12.75" customHeight="1">
      <c r="C143" s="4"/>
      <c r="D143" s="4"/>
      <c r="E143" s="4"/>
      <c r="J143" s="4"/>
      <c r="K143" s="5"/>
      <c r="M143" s="7"/>
      <c r="O143" s="55" t="s">
        <v>483</v>
      </c>
      <c r="P143" s="57" t="s">
        <v>485</v>
      </c>
      <c r="Q143" s="58">
        <v>1.0</v>
      </c>
    </row>
    <row r="144" ht="12.75" customHeight="1">
      <c r="C144" s="4"/>
      <c r="D144" s="4"/>
      <c r="E144" s="4"/>
      <c r="J144" s="4"/>
      <c r="K144" s="5"/>
      <c r="M144" s="7"/>
      <c r="O144" s="55" t="s">
        <v>486</v>
      </c>
      <c r="P144" s="57" t="s">
        <v>487</v>
      </c>
      <c r="Q144" s="58">
        <v>1.0</v>
      </c>
    </row>
    <row r="145" ht="12.75" customHeight="1">
      <c r="C145" s="4"/>
      <c r="D145" s="4"/>
      <c r="E145" s="4"/>
      <c r="J145" s="4"/>
      <c r="K145" s="5"/>
      <c r="M145" s="7"/>
      <c r="O145" s="55" t="s">
        <v>488</v>
      </c>
      <c r="P145" s="57" t="s">
        <v>489</v>
      </c>
      <c r="Q145" s="58">
        <v>1.0</v>
      </c>
    </row>
    <row r="146" ht="12.75" customHeight="1">
      <c r="C146" s="4"/>
      <c r="D146" s="4"/>
      <c r="E146" s="4"/>
      <c r="J146" s="4"/>
      <c r="K146" s="5"/>
      <c r="M146" s="7"/>
      <c r="O146" s="55" t="s">
        <v>490</v>
      </c>
      <c r="P146" s="57" t="s">
        <v>491</v>
      </c>
      <c r="Q146" s="58">
        <v>1.0</v>
      </c>
    </row>
    <row r="147" ht="12.75" customHeight="1">
      <c r="C147" s="4"/>
      <c r="D147" s="4"/>
      <c r="E147" s="4"/>
      <c r="J147" s="4"/>
      <c r="K147" s="5"/>
      <c r="M147" s="7"/>
      <c r="O147" s="55" t="s">
        <v>492</v>
      </c>
      <c r="P147" s="57" t="s">
        <v>493</v>
      </c>
      <c r="Q147" s="58">
        <v>1.0</v>
      </c>
    </row>
    <row r="148" ht="12.75" customHeight="1">
      <c r="C148" s="4"/>
      <c r="D148" s="4"/>
      <c r="E148" s="4"/>
      <c r="J148" s="4"/>
      <c r="K148" s="5"/>
      <c r="M148" s="7"/>
      <c r="O148" s="55" t="s">
        <v>494</v>
      </c>
      <c r="P148" s="57" t="s">
        <v>495</v>
      </c>
      <c r="Q148" s="58">
        <v>1.0</v>
      </c>
    </row>
    <row r="149" ht="12.75" customHeight="1">
      <c r="C149" s="4"/>
      <c r="D149" s="4"/>
      <c r="E149" s="4"/>
      <c r="J149" s="4"/>
      <c r="K149" s="5"/>
      <c r="M149" s="7"/>
      <c r="O149" s="55" t="s">
        <v>496</v>
      </c>
      <c r="P149" s="57" t="s">
        <v>497</v>
      </c>
      <c r="Q149" s="58">
        <v>1.0</v>
      </c>
    </row>
    <row r="150" ht="12.75" customHeight="1">
      <c r="C150" s="4"/>
      <c r="D150" s="4"/>
      <c r="E150" s="4"/>
      <c r="J150" s="4"/>
      <c r="K150" s="5"/>
      <c r="M150" s="7"/>
      <c r="O150" s="55" t="s">
        <v>498</v>
      </c>
      <c r="P150" s="57" t="s">
        <v>499</v>
      </c>
      <c r="Q150" s="58">
        <v>1.0</v>
      </c>
    </row>
    <row r="151" ht="12.75" customHeight="1">
      <c r="C151" s="4"/>
      <c r="D151" s="4"/>
      <c r="E151" s="4"/>
      <c r="J151" s="4"/>
      <c r="K151" s="5"/>
      <c r="M151" s="7"/>
      <c r="O151" s="55" t="s">
        <v>500</v>
      </c>
      <c r="P151" s="57" t="s">
        <v>501</v>
      </c>
      <c r="Q151" s="58">
        <v>1.0</v>
      </c>
    </row>
    <row r="152" ht="12.75" customHeight="1">
      <c r="C152" s="4"/>
      <c r="D152" s="4"/>
      <c r="E152" s="4"/>
      <c r="J152" s="4"/>
      <c r="K152" s="5"/>
      <c r="M152" s="7"/>
      <c r="O152" s="55" t="s">
        <v>502</v>
      </c>
      <c r="P152" s="57" t="s">
        <v>503</v>
      </c>
      <c r="Q152" s="58">
        <v>1.0</v>
      </c>
    </row>
    <row r="153" ht="12.75" customHeight="1">
      <c r="C153" s="4"/>
      <c r="D153" s="4"/>
      <c r="E153" s="4"/>
      <c r="J153" s="4"/>
      <c r="K153" s="5"/>
      <c r="M153" s="7"/>
      <c r="O153" s="55" t="s">
        <v>504</v>
      </c>
      <c r="P153" s="57" t="s">
        <v>505</v>
      </c>
      <c r="Q153" s="58">
        <v>1.0</v>
      </c>
    </row>
    <row r="154" ht="12.75" customHeight="1">
      <c r="C154" s="4"/>
      <c r="D154" s="4"/>
      <c r="E154" s="4"/>
      <c r="J154" s="4"/>
      <c r="K154" s="5"/>
      <c r="M154" s="7"/>
      <c r="O154" s="55" t="s">
        <v>84</v>
      </c>
      <c r="P154" s="57" t="s">
        <v>506</v>
      </c>
      <c r="Q154" s="58">
        <v>1.0</v>
      </c>
    </row>
    <row r="155" ht="12.75" customHeight="1">
      <c r="C155" s="4"/>
      <c r="D155" s="4"/>
      <c r="E155" s="4"/>
      <c r="J155" s="4"/>
      <c r="K155" s="5"/>
      <c r="M155" s="7"/>
      <c r="O155" s="55" t="s">
        <v>507</v>
      </c>
      <c r="P155" s="57" t="s">
        <v>508</v>
      </c>
      <c r="Q155" s="58">
        <v>1.0</v>
      </c>
    </row>
    <row r="156" ht="12.75" customHeight="1">
      <c r="C156" s="4"/>
      <c r="D156" s="4"/>
      <c r="E156" s="4"/>
      <c r="J156" s="4"/>
      <c r="K156" s="5"/>
      <c r="M156" s="7"/>
      <c r="O156" s="55" t="s">
        <v>509</v>
      </c>
      <c r="P156" s="57" t="s">
        <v>510</v>
      </c>
      <c r="Q156" s="58">
        <v>1.0</v>
      </c>
    </row>
    <row r="157" ht="12.75" customHeight="1">
      <c r="C157" s="4"/>
      <c r="D157" s="4"/>
      <c r="E157" s="4"/>
      <c r="J157" s="4"/>
      <c r="K157" s="5"/>
      <c r="M157" s="7"/>
      <c r="O157" s="55" t="s">
        <v>511</v>
      </c>
      <c r="P157" s="57" t="s">
        <v>512</v>
      </c>
      <c r="Q157" s="58">
        <v>1.0</v>
      </c>
    </row>
    <row r="158" ht="12.75" customHeight="1">
      <c r="C158" s="4"/>
      <c r="D158" s="4"/>
      <c r="E158" s="4"/>
      <c r="J158" s="4"/>
      <c r="K158" s="5"/>
      <c r="M158" s="7"/>
      <c r="O158" s="55" t="s">
        <v>513</v>
      </c>
      <c r="P158" s="57" t="s">
        <v>514</v>
      </c>
      <c r="Q158" s="58">
        <v>1.0</v>
      </c>
    </row>
    <row r="159" ht="12.75" customHeight="1">
      <c r="C159" s="4"/>
      <c r="D159" s="4"/>
      <c r="E159" s="4"/>
      <c r="J159" s="4"/>
      <c r="K159" s="5"/>
      <c r="M159" s="7"/>
      <c r="O159" s="55" t="s">
        <v>515</v>
      </c>
      <c r="P159" s="57" t="s">
        <v>516</v>
      </c>
      <c r="Q159" s="58">
        <v>1.0</v>
      </c>
    </row>
    <row r="160" ht="12.75" customHeight="1">
      <c r="C160" s="4"/>
      <c r="D160" s="4"/>
      <c r="E160" s="4"/>
      <c r="J160" s="4"/>
      <c r="K160" s="5"/>
      <c r="M160" s="7"/>
      <c r="O160" s="55" t="s">
        <v>71</v>
      </c>
      <c r="P160" s="57" t="s">
        <v>517</v>
      </c>
      <c r="Q160" s="58">
        <v>1.0</v>
      </c>
    </row>
    <row r="161" ht="12.75" customHeight="1">
      <c r="C161" s="4"/>
      <c r="D161" s="4"/>
      <c r="E161" s="4"/>
      <c r="J161" s="4"/>
      <c r="K161" s="5"/>
      <c r="M161" s="7"/>
      <c r="O161" s="55" t="s">
        <v>518</v>
      </c>
      <c r="P161" s="57" t="s">
        <v>519</v>
      </c>
      <c r="Q161" s="58">
        <v>1.0</v>
      </c>
    </row>
    <row r="162" ht="12.75" customHeight="1">
      <c r="C162" s="4"/>
      <c r="D162" s="4"/>
      <c r="E162" s="4"/>
      <c r="J162" s="4"/>
      <c r="K162" s="5"/>
      <c r="M162" s="7"/>
      <c r="O162" s="55" t="s">
        <v>138</v>
      </c>
      <c r="P162" s="57" t="s">
        <v>520</v>
      </c>
      <c r="Q162" s="58">
        <v>1.0</v>
      </c>
    </row>
    <row r="163" ht="12.75" customHeight="1">
      <c r="C163" s="4"/>
      <c r="D163" s="4"/>
      <c r="E163" s="4"/>
      <c r="J163" s="4"/>
      <c r="K163" s="5"/>
      <c r="M163" s="7"/>
      <c r="O163" s="55" t="s">
        <v>521</v>
      </c>
      <c r="P163" s="57" t="s">
        <v>522</v>
      </c>
      <c r="Q163" s="58">
        <v>1.0</v>
      </c>
    </row>
    <row r="164" ht="12.75" customHeight="1">
      <c r="C164" s="4"/>
      <c r="D164" s="4"/>
      <c r="E164" s="4"/>
      <c r="J164" s="4"/>
      <c r="K164" s="5"/>
      <c r="M164" s="7"/>
      <c r="O164" s="55" t="s">
        <v>523</v>
      </c>
      <c r="P164" s="57" t="s">
        <v>524</v>
      </c>
      <c r="Q164" s="58">
        <v>1.0</v>
      </c>
    </row>
    <row r="165" ht="12.75" customHeight="1">
      <c r="C165" s="4"/>
      <c r="D165" s="4"/>
      <c r="E165" s="4"/>
      <c r="J165" s="4"/>
      <c r="K165" s="5"/>
      <c r="M165" s="7"/>
      <c r="O165" s="55" t="s">
        <v>525</v>
      </c>
      <c r="P165" s="57" t="s">
        <v>526</v>
      </c>
      <c r="Q165" s="58">
        <v>1.0</v>
      </c>
    </row>
    <row r="166" ht="12.75" customHeight="1">
      <c r="C166" s="4"/>
      <c r="D166" s="4"/>
      <c r="E166" s="4"/>
      <c r="J166" s="4"/>
      <c r="K166" s="5"/>
      <c r="M166" s="7"/>
      <c r="O166" s="55" t="s">
        <v>527</v>
      </c>
      <c r="P166" s="57" t="s">
        <v>528</v>
      </c>
      <c r="Q166" s="58">
        <v>1.0</v>
      </c>
    </row>
    <row r="167" ht="12.75" customHeight="1">
      <c r="C167" s="4"/>
      <c r="D167" s="4"/>
      <c r="E167" s="4"/>
      <c r="J167" s="4"/>
      <c r="K167" s="5"/>
      <c r="M167" s="7"/>
      <c r="O167" s="55" t="s">
        <v>529</v>
      </c>
      <c r="P167" s="57" t="s">
        <v>530</v>
      </c>
      <c r="Q167" s="58">
        <v>1.0</v>
      </c>
    </row>
    <row r="168" ht="12.75" customHeight="1">
      <c r="C168" s="4"/>
      <c r="D168" s="4"/>
      <c r="E168" s="4"/>
      <c r="J168" s="4"/>
      <c r="K168" s="5"/>
      <c r="M168" s="7"/>
      <c r="O168" s="55" t="s">
        <v>531</v>
      </c>
      <c r="P168" s="57" t="s">
        <v>532</v>
      </c>
      <c r="Q168" s="58">
        <v>1.0</v>
      </c>
    </row>
    <row r="169" ht="12.75" customHeight="1">
      <c r="C169" s="4"/>
      <c r="D169" s="4"/>
      <c r="E169" s="4"/>
      <c r="J169" s="4"/>
      <c r="K169" s="5"/>
      <c r="M169" s="7"/>
      <c r="O169" s="55" t="s">
        <v>533</v>
      </c>
      <c r="P169" s="57" t="s">
        <v>534</v>
      </c>
      <c r="Q169" s="58">
        <v>1.0</v>
      </c>
    </row>
    <row r="170" ht="12.75" customHeight="1">
      <c r="C170" s="4"/>
      <c r="D170" s="4"/>
      <c r="E170" s="4"/>
      <c r="J170" s="4"/>
      <c r="K170" s="5"/>
      <c r="M170" s="7"/>
      <c r="O170" s="55" t="s">
        <v>55</v>
      </c>
      <c r="P170" s="57" t="s">
        <v>535</v>
      </c>
      <c r="Q170" s="58">
        <v>1.0</v>
      </c>
    </row>
    <row r="171" ht="12.75" customHeight="1">
      <c r="C171" s="4"/>
      <c r="D171" s="4"/>
      <c r="E171" s="4"/>
      <c r="J171" s="4"/>
      <c r="K171" s="5"/>
      <c r="M171" s="7"/>
      <c r="O171" s="55" t="s">
        <v>536</v>
      </c>
      <c r="P171" s="57" t="s">
        <v>537</v>
      </c>
      <c r="Q171" s="58">
        <v>1.0</v>
      </c>
    </row>
    <row r="172" ht="12.75" customHeight="1">
      <c r="C172" s="4"/>
      <c r="D172" s="4"/>
      <c r="E172" s="4"/>
      <c r="J172" s="4"/>
      <c r="K172" s="5"/>
      <c r="M172" s="7"/>
      <c r="O172" s="55" t="s">
        <v>538</v>
      </c>
      <c r="P172" s="57" t="s">
        <v>539</v>
      </c>
      <c r="Q172" s="58">
        <v>1.0</v>
      </c>
    </row>
    <row r="173" ht="12.75" customHeight="1">
      <c r="C173" s="4"/>
      <c r="D173" s="4"/>
      <c r="E173" s="4"/>
      <c r="J173" s="4"/>
      <c r="K173" s="5"/>
      <c r="M173" s="7"/>
      <c r="O173" s="55" t="s">
        <v>540</v>
      </c>
      <c r="P173" s="57" t="s">
        <v>541</v>
      </c>
      <c r="Q173" s="58">
        <v>1.0</v>
      </c>
    </row>
    <row r="174" ht="12.75" customHeight="1">
      <c r="C174" s="4"/>
      <c r="D174" s="4"/>
      <c r="E174" s="4"/>
      <c r="J174" s="4"/>
      <c r="K174" s="5"/>
      <c r="M174" s="7"/>
      <c r="O174" s="55" t="s">
        <v>543</v>
      </c>
      <c r="P174" s="57" t="s">
        <v>544</v>
      </c>
      <c r="Q174" s="58">
        <v>1.0</v>
      </c>
    </row>
    <row r="175" ht="12.75" customHeight="1">
      <c r="C175" s="4"/>
      <c r="D175" s="4"/>
      <c r="E175" s="4"/>
      <c r="J175" s="4"/>
      <c r="K175" s="5"/>
      <c r="M175" s="7"/>
      <c r="O175" s="55" t="s">
        <v>545</v>
      </c>
      <c r="P175" s="57" t="s">
        <v>546</v>
      </c>
      <c r="Q175" s="58">
        <v>1.0</v>
      </c>
    </row>
    <row r="176" ht="12.75" customHeight="1">
      <c r="C176" s="4"/>
      <c r="D176" s="4"/>
      <c r="E176" s="4"/>
      <c r="J176" s="4"/>
      <c r="K176" s="5"/>
      <c r="M176" s="7"/>
      <c r="O176" s="55" t="s">
        <v>547</v>
      </c>
      <c r="P176" s="57" t="s">
        <v>548</v>
      </c>
      <c r="Q176" s="58">
        <v>1.0</v>
      </c>
    </row>
    <row r="177" ht="12.75" customHeight="1">
      <c r="C177" s="4"/>
      <c r="D177" s="4"/>
      <c r="E177" s="4"/>
      <c r="J177" s="4"/>
      <c r="K177" s="5"/>
      <c r="M177" s="7"/>
      <c r="O177" s="55" t="s">
        <v>549</v>
      </c>
      <c r="P177" s="57" t="s">
        <v>550</v>
      </c>
      <c r="Q177" s="58">
        <v>1.0</v>
      </c>
    </row>
    <row r="178" ht="12.75" customHeight="1">
      <c r="C178" s="4"/>
      <c r="D178" s="4"/>
      <c r="E178" s="4"/>
      <c r="J178" s="4"/>
      <c r="K178" s="5"/>
      <c r="M178" s="7"/>
      <c r="O178" s="55" t="s">
        <v>179</v>
      </c>
      <c r="P178" s="57" t="s">
        <v>551</v>
      </c>
      <c r="Q178" s="58">
        <v>1.0</v>
      </c>
    </row>
    <row r="179" ht="12.75" customHeight="1">
      <c r="C179" s="4"/>
      <c r="D179" s="4"/>
      <c r="E179" s="4"/>
      <c r="J179" s="4"/>
      <c r="K179" s="5"/>
      <c r="M179" s="7"/>
      <c r="O179" s="55" t="s">
        <v>552</v>
      </c>
      <c r="P179" s="57" t="s">
        <v>553</v>
      </c>
      <c r="Q179" s="58">
        <v>1.0</v>
      </c>
    </row>
    <row r="180" ht="12.75" customHeight="1">
      <c r="C180" s="4"/>
      <c r="D180" s="4"/>
      <c r="E180" s="4"/>
      <c r="J180" s="4"/>
      <c r="K180" s="5"/>
      <c r="M180" s="7"/>
      <c r="O180" s="55" t="s">
        <v>554</v>
      </c>
      <c r="P180" s="57" t="s">
        <v>555</v>
      </c>
      <c r="Q180" s="58">
        <v>1.0</v>
      </c>
    </row>
    <row r="181" ht="12.75" customHeight="1">
      <c r="C181" s="4"/>
      <c r="D181" s="4"/>
      <c r="E181" s="4"/>
      <c r="J181" s="4"/>
      <c r="K181" s="5"/>
      <c r="M181" s="7"/>
      <c r="O181" s="55" t="s">
        <v>556</v>
      </c>
      <c r="P181" s="57" t="s">
        <v>557</v>
      </c>
      <c r="Q181" s="58">
        <v>1.0</v>
      </c>
    </row>
    <row r="182" ht="12.75" customHeight="1">
      <c r="C182" s="4"/>
      <c r="D182" s="4"/>
      <c r="E182" s="4"/>
      <c r="J182" s="4"/>
      <c r="K182" s="5"/>
      <c r="M182" s="7"/>
      <c r="O182" s="55" t="s">
        <v>558</v>
      </c>
      <c r="P182" s="57" t="s">
        <v>559</v>
      </c>
      <c r="Q182" s="58">
        <v>1.0</v>
      </c>
    </row>
    <row r="183" ht="12.75" customHeight="1">
      <c r="C183" s="4"/>
      <c r="D183" s="4"/>
      <c r="E183" s="4"/>
      <c r="J183" s="4"/>
      <c r="K183" s="5"/>
      <c r="M183" s="7"/>
      <c r="O183" s="55" t="s">
        <v>560</v>
      </c>
      <c r="P183" s="57" t="s">
        <v>561</v>
      </c>
      <c r="Q183" s="58">
        <v>1.0</v>
      </c>
    </row>
    <row r="184" ht="12.75" customHeight="1">
      <c r="C184" s="4"/>
      <c r="D184" s="4"/>
      <c r="E184" s="4"/>
      <c r="J184" s="4"/>
      <c r="K184" s="5"/>
      <c r="M184" s="7"/>
      <c r="O184" s="55" t="s">
        <v>562</v>
      </c>
      <c r="P184" s="57" t="s">
        <v>563</v>
      </c>
      <c r="Q184" s="58">
        <v>1.0</v>
      </c>
    </row>
    <row r="185" ht="12.75" customHeight="1">
      <c r="C185" s="4"/>
      <c r="D185" s="4"/>
      <c r="E185" s="4"/>
      <c r="J185" s="4"/>
      <c r="K185" s="5"/>
      <c r="M185" s="7"/>
      <c r="O185" s="55" t="s">
        <v>564</v>
      </c>
      <c r="P185" s="57" t="s">
        <v>565</v>
      </c>
      <c r="Q185" s="58">
        <v>1.0</v>
      </c>
    </row>
    <row r="186" ht="12.75" customHeight="1">
      <c r="C186" s="4"/>
      <c r="D186" s="4"/>
      <c r="E186" s="4"/>
      <c r="J186" s="4"/>
      <c r="K186" s="5"/>
      <c r="M186" s="7"/>
      <c r="O186" s="55" t="s">
        <v>566</v>
      </c>
      <c r="P186" s="57" t="s">
        <v>567</v>
      </c>
      <c r="Q186" s="58">
        <v>1.0</v>
      </c>
    </row>
    <row r="187" ht="12.75" customHeight="1">
      <c r="C187" s="4"/>
      <c r="D187" s="4"/>
      <c r="E187" s="4"/>
      <c r="J187" s="4"/>
      <c r="K187" s="5"/>
      <c r="M187" s="7"/>
      <c r="O187" s="55" t="s">
        <v>568</v>
      </c>
      <c r="P187" s="57" t="s">
        <v>569</v>
      </c>
      <c r="Q187" s="58">
        <v>1.0</v>
      </c>
    </row>
    <row r="188" ht="12.75" customHeight="1">
      <c r="C188" s="4"/>
      <c r="D188" s="4"/>
      <c r="E188" s="4"/>
      <c r="J188" s="4"/>
      <c r="K188" s="5"/>
      <c r="M188" s="7"/>
      <c r="O188" s="55" t="s">
        <v>570</v>
      </c>
      <c r="P188" s="57" t="s">
        <v>571</v>
      </c>
      <c r="Q188" s="58">
        <v>1.0</v>
      </c>
    </row>
    <row r="189" ht="12.75" customHeight="1">
      <c r="C189" s="4"/>
      <c r="D189" s="4"/>
      <c r="E189" s="4"/>
      <c r="J189" s="4"/>
      <c r="K189" s="5"/>
      <c r="M189" s="7"/>
      <c r="O189" s="55" t="s">
        <v>572</v>
      </c>
      <c r="P189" s="57" t="s">
        <v>573</v>
      </c>
      <c r="Q189" s="58">
        <v>1.0</v>
      </c>
    </row>
    <row r="190" ht="12.75" customHeight="1">
      <c r="C190" s="4"/>
      <c r="D190" s="4"/>
      <c r="E190" s="4"/>
      <c r="J190" s="4"/>
      <c r="K190" s="5"/>
      <c r="M190" s="7"/>
      <c r="O190" s="55" t="s">
        <v>574</v>
      </c>
      <c r="P190" s="57" t="s">
        <v>575</v>
      </c>
      <c r="Q190" s="58">
        <v>1.0</v>
      </c>
    </row>
    <row r="191" ht="12.75" customHeight="1">
      <c r="C191" s="4"/>
      <c r="D191" s="4"/>
      <c r="E191" s="4"/>
      <c r="J191" s="4"/>
      <c r="K191" s="5"/>
      <c r="M191" s="7"/>
      <c r="O191" s="55" t="s">
        <v>576</v>
      </c>
      <c r="P191" s="57" t="s">
        <v>577</v>
      </c>
      <c r="Q191" s="58">
        <v>1.0</v>
      </c>
    </row>
    <row r="192" ht="12.75" customHeight="1">
      <c r="C192" s="4"/>
      <c r="D192" s="4"/>
      <c r="E192" s="4"/>
      <c r="J192" s="4"/>
      <c r="K192" s="5"/>
      <c r="M192" s="7"/>
      <c r="O192" s="55" t="s">
        <v>578</v>
      </c>
      <c r="P192" s="57" t="s">
        <v>579</v>
      </c>
      <c r="Q192" s="58">
        <v>1.0</v>
      </c>
    </row>
    <row r="193" ht="12.75" customHeight="1">
      <c r="C193" s="4"/>
      <c r="D193" s="4"/>
      <c r="E193" s="4"/>
      <c r="J193" s="4"/>
      <c r="K193" s="5"/>
      <c r="M193" s="7"/>
      <c r="O193" s="55" t="s">
        <v>580</v>
      </c>
      <c r="P193" s="57" t="s">
        <v>581</v>
      </c>
      <c r="Q193" s="58">
        <v>1.0</v>
      </c>
    </row>
    <row r="194" ht="12.75" customHeight="1">
      <c r="C194" s="4"/>
      <c r="D194" s="4"/>
      <c r="E194" s="4"/>
      <c r="J194" s="4"/>
      <c r="K194" s="5"/>
      <c r="M194" s="7"/>
      <c r="O194" s="55" t="s">
        <v>582</v>
      </c>
      <c r="P194" s="57" t="s">
        <v>583</v>
      </c>
      <c r="Q194" s="58">
        <v>1.0</v>
      </c>
    </row>
    <row r="195" ht="12.75" customHeight="1">
      <c r="C195" s="4"/>
      <c r="D195" s="4"/>
      <c r="E195" s="4"/>
      <c r="J195" s="4"/>
      <c r="K195" s="5"/>
      <c r="M195" s="7"/>
      <c r="O195" s="55" t="s">
        <v>584</v>
      </c>
      <c r="P195" s="57" t="s">
        <v>585</v>
      </c>
      <c r="Q195" s="58">
        <v>1.0</v>
      </c>
    </row>
    <row r="196" ht="12.75" customHeight="1">
      <c r="C196" s="4"/>
      <c r="D196" s="4"/>
      <c r="E196" s="4"/>
      <c r="J196" s="4"/>
      <c r="K196" s="5"/>
      <c r="M196" s="7"/>
      <c r="O196" s="55" t="s">
        <v>586</v>
      </c>
      <c r="P196" s="57" t="s">
        <v>587</v>
      </c>
      <c r="Q196" s="58">
        <v>1.0</v>
      </c>
    </row>
    <row r="197" ht="12.75" customHeight="1">
      <c r="C197" s="4"/>
      <c r="D197" s="4"/>
      <c r="E197" s="4"/>
      <c r="J197" s="4"/>
      <c r="K197" s="5"/>
      <c r="M197" s="7"/>
      <c r="O197" s="55" t="s">
        <v>588</v>
      </c>
      <c r="P197" s="57" t="s">
        <v>589</v>
      </c>
      <c r="Q197" s="58">
        <v>1.0</v>
      </c>
    </row>
    <row r="198" ht="12.75" customHeight="1">
      <c r="C198" s="4"/>
      <c r="D198" s="4"/>
      <c r="E198" s="4"/>
      <c r="J198" s="4"/>
      <c r="K198" s="5"/>
      <c r="M198" s="7"/>
      <c r="O198" s="55" t="s">
        <v>590</v>
      </c>
      <c r="P198" s="57" t="s">
        <v>591</v>
      </c>
      <c r="Q198" s="58">
        <v>1.0</v>
      </c>
    </row>
    <row r="199" ht="12.75" customHeight="1">
      <c r="C199" s="4"/>
      <c r="D199" s="4"/>
      <c r="E199" s="4"/>
      <c r="J199" s="4"/>
      <c r="K199" s="5"/>
      <c r="M199" s="7"/>
      <c r="O199" s="55" t="s">
        <v>592</v>
      </c>
      <c r="P199" s="57" t="s">
        <v>593</v>
      </c>
      <c r="Q199" s="58">
        <v>1.0</v>
      </c>
    </row>
    <row r="200" ht="12.75" customHeight="1">
      <c r="C200" s="4"/>
      <c r="D200" s="4"/>
      <c r="E200" s="4"/>
      <c r="J200" s="4"/>
      <c r="K200" s="5"/>
      <c r="M200" s="7"/>
      <c r="O200" s="55" t="s">
        <v>594</v>
      </c>
      <c r="P200" s="57" t="s">
        <v>595</v>
      </c>
      <c r="Q200" s="58">
        <v>1.0</v>
      </c>
    </row>
    <row r="201" ht="12.75" customHeight="1">
      <c r="C201" s="4"/>
      <c r="D201" s="4"/>
      <c r="E201" s="4"/>
      <c r="J201" s="4"/>
      <c r="K201" s="5"/>
      <c r="M201" s="7"/>
      <c r="O201" s="55" t="s">
        <v>596</v>
      </c>
      <c r="P201" s="57" t="s">
        <v>597</v>
      </c>
      <c r="Q201" s="58">
        <v>1.0</v>
      </c>
    </row>
    <row r="202" ht="12.75" customHeight="1">
      <c r="C202" s="4"/>
      <c r="D202" s="4"/>
      <c r="E202" s="4"/>
      <c r="J202" s="4"/>
      <c r="K202" s="5"/>
      <c r="M202" s="7"/>
      <c r="O202" s="55" t="s">
        <v>598</v>
      </c>
      <c r="P202" s="57" t="s">
        <v>599</v>
      </c>
      <c r="Q202" s="58">
        <v>1.0</v>
      </c>
    </row>
    <row r="203" ht="12.75" customHeight="1">
      <c r="C203" s="4"/>
      <c r="D203" s="4"/>
      <c r="E203" s="4"/>
      <c r="J203" s="4"/>
      <c r="K203" s="5"/>
      <c r="M203" s="7"/>
      <c r="O203" s="55" t="s">
        <v>600</v>
      </c>
      <c r="P203" s="57" t="s">
        <v>601</v>
      </c>
      <c r="Q203" s="58">
        <v>1.0</v>
      </c>
    </row>
    <row r="204" ht="12.75" customHeight="1">
      <c r="C204" s="4"/>
      <c r="D204" s="4"/>
      <c r="E204" s="4"/>
      <c r="J204" s="4"/>
      <c r="K204" s="5"/>
      <c r="M204" s="7"/>
      <c r="O204" s="55" t="s">
        <v>602</v>
      </c>
      <c r="P204" s="57" t="s">
        <v>603</v>
      </c>
      <c r="Q204" s="58">
        <v>1.0</v>
      </c>
    </row>
    <row r="205" ht="12.75" customHeight="1">
      <c r="C205" s="4"/>
      <c r="D205" s="4"/>
      <c r="E205" s="4"/>
      <c r="J205" s="4"/>
      <c r="K205" s="5"/>
      <c r="M205" s="7"/>
      <c r="O205" s="55" t="s">
        <v>604</v>
      </c>
      <c r="P205" s="57" t="s">
        <v>605</v>
      </c>
      <c r="Q205" s="58">
        <v>1.0</v>
      </c>
    </row>
    <row r="206" ht="12.75" customHeight="1">
      <c r="C206" s="4"/>
      <c r="D206" s="4"/>
      <c r="E206" s="4"/>
      <c r="J206" s="4"/>
      <c r="K206" s="5"/>
      <c r="M206" s="7"/>
      <c r="O206" s="55" t="s">
        <v>606</v>
      </c>
      <c r="P206" s="57" t="s">
        <v>607</v>
      </c>
      <c r="Q206" s="58">
        <v>1.0</v>
      </c>
    </row>
    <row r="207" ht="12.75" customHeight="1">
      <c r="C207" s="4"/>
      <c r="D207" s="4"/>
      <c r="E207" s="4"/>
      <c r="J207" s="4"/>
      <c r="K207" s="5"/>
      <c r="M207" s="7"/>
      <c r="O207" s="55" t="s">
        <v>608</v>
      </c>
      <c r="P207" s="57" t="s">
        <v>609</v>
      </c>
      <c r="Q207" s="58">
        <v>1.0</v>
      </c>
    </row>
    <row r="208" ht="12.75" customHeight="1">
      <c r="C208" s="4"/>
      <c r="D208" s="4"/>
      <c r="E208" s="4"/>
      <c r="J208" s="4"/>
      <c r="K208" s="5"/>
      <c r="M208" s="7"/>
      <c r="O208" s="55" t="s">
        <v>610</v>
      </c>
      <c r="P208" s="57" t="s">
        <v>611</v>
      </c>
      <c r="Q208" s="58">
        <v>1.0</v>
      </c>
    </row>
    <row r="209" ht="12.75" customHeight="1">
      <c r="C209" s="4"/>
      <c r="D209" s="4"/>
      <c r="E209" s="4"/>
      <c r="J209" s="4"/>
      <c r="K209" s="5"/>
      <c r="M209" s="7"/>
      <c r="O209" s="55" t="s">
        <v>612</v>
      </c>
      <c r="P209" s="57" t="s">
        <v>613</v>
      </c>
      <c r="Q209" s="58">
        <v>1.0</v>
      </c>
    </row>
    <row r="210" ht="12.75" customHeight="1">
      <c r="C210" s="4"/>
      <c r="D210" s="4"/>
      <c r="E210" s="4"/>
      <c r="J210" s="4"/>
      <c r="K210" s="5"/>
      <c r="M210" s="7"/>
      <c r="O210" s="55" t="s">
        <v>614</v>
      </c>
      <c r="P210" s="57" t="s">
        <v>615</v>
      </c>
      <c r="Q210" s="58">
        <v>1.0</v>
      </c>
    </row>
    <row r="211" ht="12.75" customHeight="1">
      <c r="C211" s="4"/>
      <c r="D211" s="4"/>
      <c r="E211" s="4"/>
      <c r="J211" s="4"/>
      <c r="K211" s="5"/>
      <c r="M211" s="7"/>
      <c r="O211" s="55" t="s">
        <v>616</v>
      </c>
      <c r="P211" s="57" t="s">
        <v>617</v>
      </c>
      <c r="Q211" s="58">
        <v>1.0</v>
      </c>
    </row>
    <row r="212" ht="12.75" customHeight="1">
      <c r="C212" s="4"/>
      <c r="D212" s="4"/>
      <c r="E212" s="4"/>
      <c r="J212" s="4"/>
      <c r="K212" s="5"/>
      <c r="M212" s="7"/>
      <c r="O212" s="55" t="s">
        <v>618</v>
      </c>
      <c r="P212" s="57" t="s">
        <v>619</v>
      </c>
      <c r="Q212" s="58">
        <v>1.0</v>
      </c>
    </row>
    <row r="213" ht="12.75" customHeight="1">
      <c r="C213" s="4"/>
      <c r="D213" s="4"/>
      <c r="E213" s="4"/>
      <c r="J213" s="4"/>
      <c r="K213" s="5"/>
      <c r="M213" s="7"/>
      <c r="O213" s="55" t="s">
        <v>620</v>
      </c>
      <c r="P213" s="57" t="s">
        <v>621</v>
      </c>
      <c r="Q213" s="58">
        <v>1.0</v>
      </c>
    </row>
    <row r="214" ht="12.75" customHeight="1">
      <c r="C214" s="4"/>
      <c r="D214" s="4"/>
      <c r="E214" s="4"/>
      <c r="J214" s="4"/>
      <c r="K214" s="5"/>
      <c r="M214" s="7"/>
      <c r="O214" s="55" t="s">
        <v>622</v>
      </c>
      <c r="P214" s="57" t="s">
        <v>623</v>
      </c>
      <c r="Q214" s="58">
        <v>1.0</v>
      </c>
    </row>
    <row r="215" ht="12.75" customHeight="1">
      <c r="C215" s="4"/>
      <c r="D215" s="4"/>
      <c r="E215" s="4"/>
      <c r="J215" s="4"/>
      <c r="K215" s="5"/>
      <c r="M215" s="7"/>
      <c r="O215" s="55" t="s">
        <v>624</v>
      </c>
      <c r="P215" s="57" t="s">
        <v>625</v>
      </c>
      <c r="Q215" s="58">
        <v>1.0</v>
      </c>
    </row>
    <row r="216" ht="12.75" customHeight="1">
      <c r="C216" s="4"/>
      <c r="D216" s="4"/>
      <c r="E216" s="4"/>
      <c r="J216" s="4"/>
      <c r="K216" s="5"/>
      <c r="M216" s="7"/>
      <c r="O216" s="55" t="s">
        <v>626</v>
      </c>
      <c r="P216" s="57" t="s">
        <v>627</v>
      </c>
      <c r="Q216" s="58">
        <v>1.0</v>
      </c>
    </row>
    <row r="217" ht="12.75" customHeight="1">
      <c r="C217" s="4"/>
      <c r="D217" s="4"/>
      <c r="E217" s="4"/>
      <c r="J217" s="4"/>
      <c r="K217" s="5"/>
      <c r="M217" s="7"/>
      <c r="O217" s="55" t="s">
        <v>628</v>
      </c>
      <c r="P217" s="57" t="s">
        <v>629</v>
      </c>
      <c r="Q217" s="58">
        <v>1.0</v>
      </c>
    </row>
    <row r="218" ht="12.75" customHeight="1">
      <c r="C218" s="4"/>
      <c r="D218" s="4"/>
      <c r="E218" s="4"/>
      <c r="J218" s="4"/>
      <c r="K218" s="5"/>
      <c r="M218" s="7"/>
      <c r="O218" s="55" t="s">
        <v>630</v>
      </c>
      <c r="P218" s="57" t="s">
        <v>631</v>
      </c>
      <c r="Q218" s="58">
        <v>1.0</v>
      </c>
    </row>
    <row r="219" ht="12.75" customHeight="1">
      <c r="C219" s="4"/>
      <c r="D219" s="4"/>
      <c r="E219" s="4"/>
      <c r="J219" s="4"/>
      <c r="K219" s="5"/>
      <c r="M219" s="7"/>
      <c r="O219" s="55" t="s">
        <v>632</v>
      </c>
      <c r="P219" s="57" t="s">
        <v>633</v>
      </c>
      <c r="Q219" s="58">
        <v>1.0</v>
      </c>
    </row>
    <row r="220" ht="12.75" customHeight="1">
      <c r="C220" s="4"/>
      <c r="D220" s="4"/>
      <c r="E220" s="4"/>
      <c r="J220" s="4"/>
      <c r="K220" s="5"/>
      <c r="M220" s="7"/>
      <c r="O220" s="55" t="s">
        <v>634</v>
      </c>
      <c r="P220" s="57" t="s">
        <v>635</v>
      </c>
      <c r="Q220" s="58">
        <v>1.0</v>
      </c>
    </row>
    <row r="221" ht="12.75" customHeight="1">
      <c r="C221" s="4"/>
      <c r="D221" s="4"/>
      <c r="E221" s="4"/>
      <c r="J221" s="4"/>
      <c r="K221" s="5"/>
      <c r="M221" s="7"/>
      <c r="O221" s="55" t="s">
        <v>636</v>
      </c>
      <c r="P221" s="57" t="s">
        <v>637</v>
      </c>
      <c r="Q221" s="58">
        <v>1.0</v>
      </c>
    </row>
    <row r="222" ht="12.75" customHeight="1">
      <c r="C222" s="4"/>
      <c r="D222" s="4"/>
      <c r="E222" s="4"/>
      <c r="J222" s="4"/>
      <c r="K222" s="5"/>
      <c r="M222" s="7"/>
      <c r="O222" s="55" t="s">
        <v>638</v>
      </c>
      <c r="P222" s="57" t="s">
        <v>639</v>
      </c>
      <c r="Q222" s="58">
        <v>1.0</v>
      </c>
    </row>
    <row r="223" ht="12.75" customHeight="1">
      <c r="C223" s="4"/>
      <c r="D223" s="4"/>
      <c r="E223" s="4"/>
      <c r="J223" s="4"/>
      <c r="K223" s="5"/>
      <c r="M223" s="7"/>
      <c r="O223" s="55" t="s">
        <v>640</v>
      </c>
      <c r="P223" s="57" t="s">
        <v>641</v>
      </c>
      <c r="Q223" s="58">
        <v>1.0</v>
      </c>
    </row>
    <row r="224" ht="12.75" customHeight="1">
      <c r="C224" s="4"/>
      <c r="D224" s="4"/>
      <c r="E224" s="4"/>
      <c r="J224" s="4"/>
      <c r="K224" s="5"/>
      <c r="M224" s="7"/>
      <c r="O224" s="55" t="s">
        <v>642</v>
      </c>
      <c r="P224" s="57" t="s">
        <v>643</v>
      </c>
      <c r="Q224" s="58">
        <v>1.0</v>
      </c>
    </row>
    <row r="225" ht="12.75" customHeight="1">
      <c r="C225" s="4"/>
      <c r="D225" s="4"/>
      <c r="E225" s="4"/>
      <c r="J225" s="4"/>
      <c r="K225" s="5"/>
      <c r="M225" s="7"/>
      <c r="O225" s="55" t="s">
        <v>644</v>
      </c>
      <c r="P225" s="57" t="s">
        <v>645</v>
      </c>
      <c r="Q225" s="58">
        <v>1.0</v>
      </c>
    </row>
    <row r="226" ht="12.75" customHeight="1">
      <c r="C226" s="4"/>
      <c r="D226" s="4"/>
      <c r="E226" s="4"/>
      <c r="J226" s="4"/>
      <c r="K226" s="5"/>
      <c r="M226" s="7"/>
      <c r="O226" s="55" t="s">
        <v>646</v>
      </c>
      <c r="P226" s="57" t="s">
        <v>647</v>
      </c>
      <c r="Q226" s="58">
        <v>1.0</v>
      </c>
    </row>
    <row r="227" ht="12.75" customHeight="1">
      <c r="C227" s="4"/>
      <c r="D227" s="4"/>
      <c r="E227" s="4"/>
      <c r="J227" s="4"/>
      <c r="K227" s="5"/>
      <c r="M227" s="7"/>
      <c r="O227" s="55" t="s">
        <v>648</v>
      </c>
      <c r="P227" s="57" t="s">
        <v>649</v>
      </c>
      <c r="Q227" s="58">
        <v>1.0</v>
      </c>
    </row>
    <row r="228" ht="12.75" customHeight="1">
      <c r="C228" s="4"/>
      <c r="D228" s="4"/>
      <c r="E228" s="4"/>
      <c r="J228" s="4"/>
      <c r="K228" s="5"/>
      <c r="M228" s="7"/>
      <c r="O228" s="55" t="s">
        <v>650</v>
      </c>
      <c r="P228" s="57" t="s">
        <v>651</v>
      </c>
      <c r="Q228" s="58">
        <v>1.0</v>
      </c>
    </row>
    <row r="229" ht="12.75" customHeight="1">
      <c r="C229" s="4"/>
      <c r="D229" s="4"/>
      <c r="E229" s="4"/>
      <c r="J229" s="4"/>
      <c r="K229" s="5"/>
      <c r="M229" s="7"/>
      <c r="O229" s="55" t="s">
        <v>652</v>
      </c>
      <c r="P229" s="57" t="s">
        <v>653</v>
      </c>
      <c r="Q229" s="58">
        <v>1.0</v>
      </c>
    </row>
    <row r="230" ht="12.75" customHeight="1">
      <c r="C230" s="4"/>
      <c r="D230" s="4"/>
      <c r="E230" s="4"/>
      <c r="J230" s="4"/>
      <c r="K230" s="5"/>
      <c r="M230" s="7"/>
      <c r="O230" s="55" t="s">
        <v>654</v>
      </c>
      <c r="P230" s="57" t="s">
        <v>655</v>
      </c>
      <c r="Q230" s="58">
        <v>1.0</v>
      </c>
    </row>
    <row r="231" ht="12.75" customHeight="1">
      <c r="C231" s="4"/>
      <c r="D231" s="4"/>
      <c r="E231" s="4"/>
      <c r="J231" s="4"/>
      <c r="K231" s="5"/>
      <c r="M231" s="7"/>
      <c r="O231" s="55" t="s">
        <v>656</v>
      </c>
      <c r="P231" s="57" t="s">
        <v>657</v>
      </c>
      <c r="Q231" s="58">
        <v>1.0</v>
      </c>
    </row>
    <row r="232" ht="12.75" customHeight="1">
      <c r="C232" s="4"/>
      <c r="D232" s="4"/>
      <c r="E232" s="4"/>
      <c r="J232" s="4"/>
      <c r="K232" s="5"/>
      <c r="M232" s="7"/>
      <c r="O232" s="55" t="s">
        <v>658</v>
      </c>
      <c r="P232" s="57" t="s">
        <v>659</v>
      </c>
      <c r="Q232" s="58">
        <v>1.0</v>
      </c>
    </row>
    <row r="233" ht="12.75" customHeight="1">
      <c r="C233" s="4"/>
      <c r="D233" s="4"/>
      <c r="E233" s="4"/>
      <c r="J233" s="4"/>
      <c r="K233" s="5"/>
      <c r="M233" s="7"/>
      <c r="O233" s="55" t="s">
        <v>660</v>
      </c>
      <c r="P233" s="57" t="s">
        <v>661</v>
      </c>
      <c r="Q233" s="58">
        <v>1.0</v>
      </c>
    </row>
    <row r="234" ht="12.75" customHeight="1">
      <c r="C234" s="4"/>
      <c r="D234" s="4"/>
      <c r="E234" s="4"/>
      <c r="J234" s="4"/>
      <c r="K234" s="5"/>
      <c r="M234" s="7"/>
      <c r="O234" s="55" t="s">
        <v>662</v>
      </c>
      <c r="P234" s="57" t="s">
        <v>663</v>
      </c>
      <c r="Q234" s="58">
        <v>1.0</v>
      </c>
    </row>
    <row r="235" ht="12.75" customHeight="1">
      <c r="C235" s="4"/>
      <c r="D235" s="4"/>
      <c r="E235" s="4"/>
      <c r="J235" s="4"/>
      <c r="K235" s="5"/>
      <c r="M235" s="7"/>
      <c r="O235" s="55" t="s">
        <v>664</v>
      </c>
      <c r="P235" s="57" t="s">
        <v>665</v>
      </c>
      <c r="Q235" s="58">
        <v>1.0</v>
      </c>
    </row>
    <row r="236" ht="12.75" customHeight="1">
      <c r="C236" s="4"/>
      <c r="D236" s="4"/>
      <c r="E236" s="4"/>
      <c r="J236" s="4"/>
      <c r="K236" s="5"/>
      <c r="M236" s="7"/>
      <c r="O236" s="55" t="s">
        <v>666</v>
      </c>
      <c r="P236" s="57" t="s">
        <v>667</v>
      </c>
      <c r="Q236" s="58">
        <v>1.0</v>
      </c>
    </row>
    <row r="237" ht="12.75" customHeight="1">
      <c r="C237" s="4"/>
      <c r="D237" s="4"/>
      <c r="E237" s="4"/>
      <c r="J237" s="4"/>
      <c r="K237" s="5"/>
      <c r="M237" s="7"/>
      <c r="O237" s="55" t="s">
        <v>668</v>
      </c>
      <c r="P237" s="57" t="s">
        <v>669</v>
      </c>
      <c r="Q237" s="58">
        <v>1.0</v>
      </c>
    </row>
    <row r="238" ht="12.75" customHeight="1">
      <c r="C238" s="4"/>
      <c r="D238" s="4"/>
      <c r="E238" s="4"/>
      <c r="J238" s="4"/>
      <c r="K238" s="5"/>
      <c r="M238" s="7"/>
      <c r="O238" s="55" t="s">
        <v>670</v>
      </c>
      <c r="P238" s="57" t="s">
        <v>671</v>
      </c>
      <c r="Q238" s="58">
        <v>1.0</v>
      </c>
    </row>
    <row r="239" ht="12.75" customHeight="1">
      <c r="C239" s="4"/>
      <c r="D239" s="4"/>
      <c r="E239" s="4"/>
      <c r="J239" s="4"/>
      <c r="K239" s="5"/>
      <c r="M239" s="7"/>
      <c r="O239" s="55" t="s">
        <v>672</v>
      </c>
      <c r="P239" s="57" t="s">
        <v>673</v>
      </c>
      <c r="Q239" s="58">
        <v>1.0</v>
      </c>
    </row>
    <row r="240" ht="12.75" customHeight="1">
      <c r="C240" s="4"/>
      <c r="D240" s="4"/>
      <c r="E240" s="4"/>
      <c r="J240" s="4"/>
      <c r="K240" s="5"/>
      <c r="M240" s="7"/>
      <c r="O240" s="55" t="s">
        <v>674</v>
      </c>
      <c r="P240" s="57" t="s">
        <v>675</v>
      </c>
      <c r="Q240" s="58">
        <v>1.0</v>
      </c>
    </row>
    <row r="241" ht="12.75" customHeight="1">
      <c r="C241" s="4"/>
      <c r="D241" s="4"/>
      <c r="E241" s="4"/>
      <c r="J241" s="4"/>
      <c r="K241" s="5"/>
      <c r="M241" s="7"/>
      <c r="O241" s="55" t="s">
        <v>676</v>
      </c>
      <c r="P241" s="57" t="s">
        <v>677</v>
      </c>
      <c r="Q241" s="58">
        <v>1.0</v>
      </c>
    </row>
    <row r="242" ht="12.75" customHeight="1">
      <c r="C242" s="4"/>
      <c r="D242" s="4"/>
      <c r="E242" s="4"/>
      <c r="J242" s="4"/>
      <c r="K242" s="5"/>
      <c r="M242" s="7"/>
      <c r="O242" s="55" t="s">
        <v>678</v>
      </c>
      <c r="P242" s="57" t="s">
        <v>679</v>
      </c>
      <c r="Q242" s="58">
        <v>1.0</v>
      </c>
    </row>
    <row r="243" ht="12.75" customHeight="1">
      <c r="C243" s="4"/>
      <c r="D243" s="4"/>
      <c r="E243" s="4"/>
      <c r="J243" s="4"/>
      <c r="K243" s="5"/>
      <c r="M243" s="7"/>
      <c r="O243" s="55" t="s">
        <v>680</v>
      </c>
      <c r="P243" s="57" t="s">
        <v>681</v>
      </c>
      <c r="Q243" s="58">
        <v>1.0</v>
      </c>
    </row>
    <row r="244" ht="12.75" customHeight="1">
      <c r="C244" s="4"/>
      <c r="D244" s="4"/>
      <c r="E244" s="4"/>
      <c r="J244" s="4"/>
      <c r="K244" s="5"/>
      <c r="M244" s="7"/>
      <c r="O244" s="55" t="s">
        <v>682</v>
      </c>
      <c r="P244" s="57" t="s">
        <v>683</v>
      </c>
      <c r="Q244" s="58">
        <v>1.0</v>
      </c>
    </row>
    <row r="245" ht="12.75" customHeight="1">
      <c r="C245" s="4"/>
      <c r="D245" s="4"/>
      <c r="E245" s="4"/>
      <c r="J245" s="4"/>
      <c r="K245" s="5"/>
      <c r="M245" s="7"/>
      <c r="O245" s="55" t="s">
        <v>684</v>
      </c>
      <c r="P245" s="57" t="s">
        <v>685</v>
      </c>
      <c r="Q245" s="58">
        <v>1.0</v>
      </c>
    </row>
    <row r="246" ht="12.75" customHeight="1">
      <c r="C246" s="4"/>
      <c r="D246" s="4"/>
      <c r="E246" s="4"/>
      <c r="J246" s="4"/>
      <c r="K246" s="5"/>
      <c r="M246" s="7"/>
      <c r="O246" s="55" t="s">
        <v>686</v>
      </c>
      <c r="P246" s="57" t="s">
        <v>687</v>
      </c>
      <c r="Q246" s="58">
        <v>1.0</v>
      </c>
    </row>
    <row r="247" ht="12.75" customHeight="1">
      <c r="C247" s="4"/>
      <c r="D247" s="4"/>
      <c r="E247" s="4"/>
      <c r="J247" s="4"/>
      <c r="K247" s="5"/>
      <c r="M247" s="7"/>
      <c r="O247" s="4"/>
    </row>
    <row r="248" ht="12.75" customHeight="1">
      <c r="C248" s="4"/>
      <c r="D248" s="4"/>
      <c r="E248" s="4"/>
      <c r="J248" s="4"/>
      <c r="K248" s="5"/>
      <c r="M248" s="7"/>
      <c r="O248" s="4"/>
    </row>
    <row r="249" ht="12.75" customHeight="1">
      <c r="C249" s="4"/>
      <c r="D249" s="4"/>
      <c r="E249" s="4"/>
      <c r="J249" s="4"/>
      <c r="K249" s="5"/>
      <c r="M249" s="7"/>
      <c r="O249" s="4"/>
    </row>
    <row r="250" ht="12.75" customHeight="1">
      <c r="C250" s="4"/>
      <c r="D250" s="4"/>
      <c r="E250" s="4"/>
      <c r="J250" s="4"/>
      <c r="K250" s="5"/>
      <c r="M250" s="7"/>
      <c r="O250" s="4"/>
    </row>
    <row r="251" ht="12.75" customHeight="1">
      <c r="C251" s="4"/>
      <c r="D251" s="4"/>
      <c r="E251" s="4"/>
      <c r="J251" s="4"/>
      <c r="K251" s="5"/>
      <c r="M251" s="7"/>
      <c r="O251" s="4"/>
    </row>
    <row r="252" ht="12.75" customHeight="1">
      <c r="C252" s="4"/>
      <c r="D252" s="4"/>
      <c r="E252" s="4"/>
      <c r="J252" s="4"/>
      <c r="K252" s="5"/>
      <c r="M252" s="7"/>
      <c r="O252" s="4"/>
    </row>
    <row r="253" ht="12.75" customHeight="1">
      <c r="C253" s="4"/>
      <c r="D253" s="4"/>
      <c r="E253" s="4"/>
      <c r="J253" s="4"/>
      <c r="K253" s="5"/>
      <c r="M253" s="7"/>
      <c r="O253" s="4"/>
    </row>
    <row r="254" ht="12.75" customHeight="1">
      <c r="C254" s="4"/>
      <c r="D254" s="4"/>
      <c r="E254" s="4"/>
      <c r="J254" s="4"/>
      <c r="K254" s="5"/>
      <c r="M254" s="7"/>
      <c r="O254" s="4"/>
    </row>
    <row r="255" ht="12.75" customHeight="1">
      <c r="C255" s="4"/>
      <c r="D255" s="4"/>
      <c r="E255" s="4"/>
      <c r="J255" s="4"/>
      <c r="K255" s="5"/>
      <c r="M255" s="7"/>
      <c r="O255" s="4"/>
    </row>
    <row r="256" ht="12.75" customHeight="1">
      <c r="C256" s="4"/>
      <c r="D256" s="4"/>
      <c r="E256" s="4"/>
      <c r="J256" s="4"/>
      <c r="K256" s="5"/>
      <c r="M256" s="7"/>
      <c r="O256" s="4"/>
    </row>
    <row r="257" ht="12.75" customHeight="1">
      <c r="C257" s="4"/>
      <c r="D257" s="4"/>
      <c r="E257" s="4"/>
      <c r="J257" s="4"/>
      <c r="K257" s="5"/>
      <c r="M257" s="7"/>
      <c r="O257" s="4"/>
    </row>
    <row r="258" ht="12.75" customHeight="1">
      <c r="C258" s="4"/>
      <c r="D258" s="4"/>
      <c r="E258" s="4"/>
      <c r="J258" s="4"/>
      <c r="K258" s="5"/>
      <c r="M258" s="7"/>
      <c r="O258" s="4"/>
    </row>
    <row r="259" ht="12.75" customHeight="1">
      <c r="C259" s="4"/>
      <c r="D259" s="4"/>
      <c r="E259" s="4"/>
      <c r="J259" s="4"/>
      <c r="K259" s="5"/>
      <c r="M259" s="7"/>
      <c r="O259" s="4"/>
    </row>
    <row r="260" ht="12.75" customHeight="1">
      <c r="C260" s="4"/>
      <c r="D260" s="4"/>
      <c r="E260" s="4"/>
      <c r="J260" s="4"/>
      <c r="K260" s="5"/>
      <c r="M260" s="7"/>
      <c r="O260" s="4"/>
    </row>
    <row r="261" ht="12.75" customHeight="1">
      <c r="C261" s="4"/>
      <c r="D261" s="4"/>
      <c r="E261" s="4"/>
      <c r="J261" s="4"/>
      <c r="K261" s="5"/>
      <c r="M261" s="7"/>
      <c r="O261" s="4"/>
    </row>
    <row r="262" ht="12.75" customHeight="1">
      <c r="C262" s="4"/>
      <c r="D262" s="4"/>
      <c r="E262" s="4"/>
      <c r="J262" s="4"/>
      <c r="K262" s="5"/>
      <c r="M262" s="7"/>
      <c r="O262" s="4"/>
    </row>
    <row r="263" ht="12.75" customHeight="1">
      <c r="C263" s="4"/>
      <c r="D263" s="4"/>
      <c r="E263" s="4"/>
      <c r="J263" s="4"/>
      <c r="K263" s="5"/>
      <c r="M263" s="7"/>
      <c r="O263" s="4"/>
    </row>
    <row r="264" ht="12.75" customHeight="1">
      <c r="C264" s="4"/>
      <c r="D264" s="4"/>
      <c r="E264" s="4"/>
      <c r="J264" s="4"/>
      <c r="K264" s="5"/>
      <c r="M264" s="7"/>
      <c r="O264" s="4"/>
    </row>
    <row r="265" ht="12.75" customHeight="1">
      <c r="C265" s="4"/>
      <c r="D265" s="4"/>
      <c r="E265" s="4"/>
      <c r="J265" s="4"/>
      <c r="K265" s="5"/>
      <c r="M265" s="7"/>
      <c r="O265" s="4"/>
    </row>
    <row r="266" ht="12.75" customHeight="1">
      <c r="C266" s="4"/>
      <c r="D266" s="4"/>
      <c r="E266" s="4"/>
      <c r="J266" s="4"/>
      <c r="K266" s="5"/>
      <c r="M266" s="7"/>
      <c r="O266" s="4"/>
    </row>
    <row r="267" ht="12.75" customHeight="1">
      <c r="C267" s="4"/>
      <c r="D267" s="4"/>
      <c r="E267" s="4"/>
      <c r="J267" s="4"/>
      <c r="K267" s="5"/>
      <c r="M267" s="7"/>
      <c r="O267" s="4"/>
    </row>
    <row r="268" ht="12.75" customHeight="1">
      <c r="C268" s="4"/>
      <c r="D268" s="4"/>
      <c r="E268" s="4"/>
      <c r="J268" s="4"/>
      <c r="K268" s="5"/>
      <c r="M268" s="7"/>
      <c r="O268" s="4"/>
    </row>
    <row r="269" ht="12.75" customHeight="1">
      <c r="C269" s="4"/>
      <c r="D269" s="4"/>
      <c r="E269" s="4"/>
      <c r="J269" s="4"/>
      <c r="K269" s="5"/>
      <c r="M269" s="7"/>
      <c r="O269" s="4"/>
    </row>
    <row r="270" ht="12.75" customHeight="1">
      <c r="C270" s="4"/>
      <c r="D270" s="4"/>
      <c r="E270" s="4"/>
      <c r="J270" s="4"/>
      <c r="K270" s="5"/>
      <c r="M270" s="7"/>
      <c r="O270" s="4"/>
    </row>
    <row r="271" ht="12.75" customHeight="1">
      <c r="C271" s="4"/>
      <c r="D271" s="4"/>
      <c r="E271" s="4"/>
      <c r="J271" s="4"/>
      <c r="K271" s="5"/>
      <c r="M271" s="7"/>
      <c r="O271" s="4"/>
    </row>
    <row r="272" ht="12.75" customHeight="1">
      <c r="C272" s="4"/>
      <c r="D272" s="4"/>
      <c r="E272" s="4"/>
      <c r="J272" s="4"/>
      <c r="K272" s="5"/>
      <c r="M272" s="7"/>
      <c r="O272" s="4"/>
    </row>
    <row r="273" ht="12.75" customHeight="1">
      <c r="C273" s="4"/>
      <c r="D273" s="4"/>
      <c r="E273" s="4"/>
      <c r="J273" s="4"/>
      <c r="K273" s="5"/>
      <c r="M273" s="7"/>
      <c r="O273" s="4"/>
    </row>
    <row r="274" ht="12.75" customHeight="1">
      <c r="C274" s="4"/>
      <c r="D274" s="4"/>
      <c r="E274" s="4"/>
      <c r="J274" s="4"/>
      <c r="K274" s="5"/>
      <c r="M274" s="7"/>
      <c r="O274" s="4"/>
    </row>
    <row r="275" ht="12.75" customHeight="1">
      <c r="C275" s="4"/>
      <c r="D275" s="4"/>
      <c r="E275" s="4"/>
      <c r="J275" s="4"/>
      <c r="K275" s="5"/>
      <c r="M275" s="7"/>
      <c r="O275" s="4"/>
    </row>
    <row r="276" ht="12.75" customHeight="1">
      <c r="C276" s="4"/>
      <c r="D276" s="4"/>
      <c r="E276" s="4"/>
      <c r="J276" s="4"/>
      <c r="K276" s="5"/>
      <c r="M276" s="7"/>
      <c r="O276" s="4"/>
    </row>
    <row r="277" ht="12.75" customHeight="1">
      <c r="C277" s="4"/>
      <c r="D277" s="4"/>
      <c r="E277" s="4"/>
      <c r="J277" s="4"/>
      <c r="K277" s="5"/>
      <c r="M277" s="7"/>
      <c r="O277" s="4"/>
    </row>
    <row r="278" ht="12.75" customHeight="1">
      <c r="C278" s="4"/>
      <c r="D278" s="4"/>
      <c r="E278" s="4"/>
      <c r="J278" s="4"/>
      <c r="K278" s="5"/>
      <c r="M278" s="7"/>
      <c r="O278" s="4"/>
    </row>
    <row r="279" ht="12.75" customHeight="1">
      <c r="C279" s="4"/>
      <c r="D279" s="4"/>
      <c r="E279" s="4"/>
      <c r="J279" s="4"/>
      <c r="K279" s="5"/>
      <c r="M279" s="7"/>
      <c r="O279" s="4"/>
    </row>
    <row r="280" ht="12.75" customHeight="1">
      <c r="C280" s="4"/>
      <c r="D280" s="4"/>
      <c r="E280" s="4"/>
      <c r="J280" s="4"/>
      <c r="K280" s="5"/>
      <c r="M280" s="7"/>
      <c r="O280" s="4"/>
    </row>
    <row r="281" ht="12.75" customHeight="1">
      <c r="C281" s="4"/>
      <c r="D281" s="4"/>
      <c r="E281" s="4"/>
      <c r="J281" s="4"/>
      <c r="K281" s="5"/>
      <c r="M281" s="7"/>
      <c r="O281" s="4"/>
    </row>
    <row r="282" ht="12.75" customHeight="1">
      <c r="C282" s="4"/>
      <c r="D282" s="4"/>
      <c r="E282" s="4"/>
      <c r="J282" s="4"/>
      <c r="K282" s="5"/>
      <c r="M282" s="7"/>
      <c r="O282" s="4"/>
    </row>
    <row r="283" ht="12.75" customHeight="1">
      <c r="C283" s="4"/>
      <c r="D283" s="4"/>
      <c r="E283" s="4"/>
      <c r="J283" s="4"/>
      <c r="K283" s="5"/>
      <c r="M283" s="7"/>
      <c r="O283" s="4"/>
    </row>
    <row r="284" ht="12.75" customHeight="1">
      <c r="C284" s="4"/>
      <c r="D284" s="4"/>
      <c r="E284" s="4"/>
      <c r="J284" s="4"/>
      <c r="K284" s="5"/>
      <c r="M284" s="7"/>
      <c r="O284" s="4"/>
    </row>
    <row r="285" ht="12.75" customHeight="1">
      <c r="C285" s="4"/>
      <c r="D285" s="4"/>
      <c r="E285" s="4"/>
      <c r="J285" s="4"/>
      <c r="K285" s="5"/>
      <c r="M285" s="7"/>
      <c r="O285" s="4"/>
    </row>
    <row r="286" ht="12.75" customHeight="1">
      <c r="C286" s="4"/>
      <c r="D286" s="4"/>
      <c r="E286" s="4"/>
      <c r="J286" s="4"/>
      <c r="K286" s="5"/>
      <c r="M286" s="7"/>
      <c r="O286" s="4"/>
    </row>
    <row r="287" ht="12.75" customHeight="1">
      <c r="C287" s="4"/>
      <c r="D287" s="4"/>
      <c r="E287" s="4"/>
      <c r="J287" s="4"/>
      <c r="K287" s="5"/>
      <c r="M287" s="7"/>
      <c r="O287" s="4"/>
    </row>
    <row r="288" ht="12.75" customHeight="1">
      <c r="C288" s="4"/>
      <c r="D288" s="4"/>
      <c r="E288" s="4"/>
      <c r="J288" s="4"/>
      <c r="K288" s="5"/>
      <c r="M288" s="7"/>
      <c r="O288" s="4"/>
    </row>
    <row r="289" ht="12.75" customHeight="1">
      <c r="C289" s="4"/>
      <c r="D289" s="4"/>
      <c r="E289" s="4"/>
      <c r="J289" s="4"/>
      <c r="K289" s="5"/>
      <c r="M289" s="7"/>
      <c r="O289" s="4"/>
    </row>
    <row r="290" ht="12.75" customHeight="1">
      <c r="C290" s="4"/>
      <c r="D290" s="4"/>
      <c r="E290" s="4"/>
      <c r="J290" s="4"/>
      <c r="K290" s="5"/>
      <c r="M290" s="7"/>
      <c r="O290" s="4"/>
    </row>
    <row r="291" ht="12.75" customHeight="1">
      <c r="C291" s="4"/>
      <c r="D291" s="4"/>
      <c r="E291" s="4"/>
      <c r="J291" s="4"/>
      <c r="K291" s="5"/>
      <c r="M291" s="7"/>
      <c r="O291" s="4"/>
    </row>
    <row r="292" ht="12.75" customHeight="1">
      <c r="C292" s="4"/>
      <c r="D292" s="4"/>
      <c r="E292" s="4"/>
      <c r="J292" s="4"/>
      <c r="K292" s="5"/>
      <c r="M292" s="7"/>
      <c r="O292" s="4"/>
    </row>
    <row r="293" ht="12.75" customHeight="1">
      <c r="C293" s="4"/>
      <c r="D293" s="4"/>
      <c r="E293" s="4"/>
      <c r="J293" s="4"/>
      <c r="K293" s="5"/>
      <c r="M293" s="7"/>
      <c r="O293" s="4"/>
    </row>
    <row r="294" ht="12.75" customHeight="1">
      <c r="C294" s="4"/>
      <c r="D294" s="4"/>
      <c r="E294" s="4"/>
      <c r="J294" s="4"/>
      <c r="K294" s="5"/>
      <c r="M294" s="7"/>
      <c r="O294" s="4"/>
    </row>
    <row r="295" ht="12.75" customHeight="1">
      <c r="C295" s="4"/>
      <c r="D295" s="4"/>
      <c r="E295" s="4"/>
      <c r="J295" s="4"/>
      <c r="K295" s="5"/>
      <c r="M295" s="7"/>
      <c r="O295" s="4"/>
    </row>
    <row r="296" ht="12.75" customHeight="1">
      <c r="C296" s="4"/>
      <c r="D296" s="4"/>
      <c r="E296" s="4"/>
      <c r="J296" s="4"/>
      <c r="K296" s="5"/>
      <c r="M296" s="7"/>
      <c r="O296" s="4"/>
    </row>
    <row r="297" ht="12.75" customHeight="1">
      <c r="C297" s="4"/>
      <c r="D297" s="4"/>
      <c r="E297" s="4"/>
      <c r="J297" s="4"/>
      <c r="K297" s="5"/>
      <c r="M297" s="7"/>
      <c r="O297" s="4"/>
    </row>
    <row r="298" ht="12.75" customHeight="1">
      <c r="C298" s="4"/>
      <c r="D298" s="4"/>
      <c r="E298" s="4"/>
      <c r="J298" s="4"/>
      <c r="K298" s="5"/>
      <c r="M298" s="7"/>
      <c r="O298" s="4"/>
    </row>
    <row r="299" ht="12.75" customHeight="1">
      <c r="C299" s="4"/>
      <c r="D299" s="4"/>
      <c r="E299" s="4"/>
      <c r="J299" s="4"/>
      <c r="K299" s="5"/>
      <c r="M299" s="7"/>
      <c r="O299" s="4"/>
    </row>
    <row r="300" ht="12.75" customHeight="1">
      <c r="C300" s="4"/>
      <c r="D300" s="4"/>
      <c r="E300" s="4"/>
      <c r="J300" s="4"/>
      <c r="K300" s="5"/>
      <c r="M300" s="7"/>
      <c r="O300" s="4"/>
    </row>
    <row r="301" ht="12.75" customHeight="1">
      <c r="C301" s="4"/>
      <c r="D301" s="4"/>
      <c r="E301" s="4"/>
      <c r="J301" s="4"/>
      <c r="K301" s="5"/>
      <c r="M301" s="7"/>
      <c r="O301" s="4"/>
    </row>
    <row r="302" ht="12.75" customHeight="1">
      <c r="C302" s="4"/>
      <c r="D302" s="4"/>
      <c r="E302" s="4"/>
      <c r="J302" s="4"/>
      <c r="K302" s="5"/>
      <c r="M302" s="7"/>
      <c r="O302" s="4"/>
    </row>
    <row r="303" ht="12.75" customHeight="1">
      <c r="C303" s="4"/>
      <c r="D303" s="4"/>
      <c r="E303" s="4"/>
      <c r="J303" s="4"/>
      <c r="K303" s="5"/>
      <c r="M303" s="7"/>
      <c r="O303" s="4"/>
    </row>
    <row r="304" ht="12.75" customHeight="1">
      <c r="C304" s="4"/>
      <c r="D304" s="4"/>
      <c r="E304" s="4"/>
      <c r="J304" s="4"/>
      <c r="K304" s="5"/>
      <c r="M304" s="7"/>
      <c r="O304" s="4"/>
    </row>
    <row r="305" ht="12.75" customHeight="1">
      <c r="C305" s="4"/>
      <c r="D305" s="4"/>
      <c r="E305" s="4"/>
      <c r="J305" s="4"/>
      <c r="K305" s="5"/>
      <c r="M305" s="7"/>
      <c r="O305" s="4"/>
    </row>
    <row r="306" ht="12.75" customHeight="1">
      <c r="C306" s="4"/>
      <c r="D306" s="4"/>
      <c r="E306" s="4"/>
      <c r="J306" s="4"/>
      <c r="K306" s="5"/>
      <c r="M306" s="7"/>
      <c r="O306" s="4"/>
    </row>
    <row r="307" ht="12.75" customHeight="1">
      <c r="C307" s="4"/>
      <c r="D307" s="4"/>
      <c r="E307" s="4"/>
      <c r="J307" s="4"/>
      <c r="K307" s="5"/>
      <c r="M307" s="7"/>
      <c r="O307" s="4"/>
    </row>
    <row r="308" ht="12.75" customHeight="1">
      <c r="C308" s="4"/>
      <c r="D308" s="4"/>
      <c r="E308" s="4"/>
      <c r="J308" s="4"/>
      <c r="K308" s="5"/>
      <c r="M308" s="7"/>
      <c r="O308" s="4"/>
    </row>
    <row r="309" ht="12.75" customHeight="1">
      <c r="C309" s="4"/>
      <c r="D309" s="4"/>
      <c r="E309" s="4"/>
      <c r="J309" s="4"/>
      <c r="K309" s="5"/>
      <c r="M309" s="7"/>
      <c r="O309" s="4"/>
    </row>
    <row r="310" ht="12.75" customHeight="1">
      <c r="C310" s="4"/>
      <c r="D310" s="4"/>
      <c r="E310" s="4"/>
      <c r="J310" s="4"/>
      <c r="K310" s="5"/>
      <c r="M310" s="7"/>
      <c r="O310" s="4"/>
    </row>
    <row r="311" ht="12.75" customHeight="1">
      <c r="C311" s="4"/>
      <c r="D311" s="4"/>
      <c r="E311" s="4"/>
      <c r="J311" s="4"/>
      <c r="K311" s="5"/>
      <c r="M311" s="7"/>
      <c r="O311" s="4"/>
    </row>
    <row r="312" ht="12.75" customHeight="1">
      <c r="C312" s="4"/>
      <c r="D312" s="4"/>
      <c r="E312" s="4"/>
      <c r="J312" s="4"/>
      <c r="K312" s="5"/>
      <c r="M312" s="7"/>
      <c r="O312" s="4"/>
    </row>
    <row r="313" ht="12.75" customHeight="1">
      <c r="C313" s="4"/>
      <c r="D313" s="4"/>
      <c r="E313" s="4"/>
      <c r="J313" s="4"/>
      <c r="K313" s="5"/>
      <c r="M313" s="7"/>
      <c r="O313" s="4"/>
    </row>
    <row r="314" ht="12.75" customHeight="1">
      <c r="C314" s="4"/>
      <c r="D314" s="4"/>
      <c r="E314" s="4"/>
      <c r="J314" s="4"/>
      <c r="K314" s="5"/>
      <c r="M314" s="7"/>
      <c r="O314" s="4"/>
    </row>
    <row r="315" ht="12.75" customHeight="1">
      <c r="C315" s="4"/>
      <c r="D315" s="4"/>
      <c r="E315" s="4"/>
      <c r="J315" s="4"/>
      <c r="K315" s="5"/>
      <c r="M315" s="7"/>
      <c r="O315" s="4"/>
    </row>
    <row r="316" ht="12.75" customHeight="1">
      <c r="C316" s="4"/>
      <c r="D316" s="4"/>
      <c r="E316" s="4"/>
      <c r="J316" s="4"/>
      <c r="K316" s="5"/>
      <c r="M316" s="7"/>
      <c r="O316" s="4"/>
    </row>
    <row r="317" ht="12.75" customHeight="1">
      <c r="C317" s="4"/>
      <c r="D317" s="4"/>
      <c r="E317" s="4"/>
      <c r="J317" s="4"/>
      <c r="K317" s="5"/>
      <c r="M317" s="7"/>
      <c r="O317" s="4"/>
    </row>
    <row r="318" ht="12.75" customHeight="1">
      <c r="C318" s="4"/>
      <c r="D318" s="4"/>
      <c r="E318" s="4"/>
      <c r="J318" s="4"/>
      <c r="K318" s="5"/>
      <c r="M318" s="7"/>
      <c r="O318" s="4"/>
    </row>
    <row r="319" ht="12.75" customHeight="1">
      <c r="C319" s="4"/>
      <c r="D319" s="4"/>
      <c r="E319" s="4"/>
      <c r="J319" s="4"/>
      <c r="K319" s="5"/>
      <c r="M319" s="7"/>
      <c r="O319" s="4"/>
    </row>
    <row r="320" ht="12.75" customHeight="1">
      <c r="C320" s="4"/>
      <c r="D320" s="4"/>
      <c r="E320" s="4"/>
      <c r="J320" s="4"/>
      <c r="K320" s="5"/>
      <c r="M320" s="7"/>
      <c r="O320" s="4"/>
    </row>
    <row r="321" ht="12.75" customHeight="1">
      <c r="C321" s="4"/>
      <c r="D321" s="4"/>
      <c r="E321" s="4"/>
      <c r="J321" s="4"/>
      <c r="K321" s="5"/>
      <c r="M321" s="7"/>
      <c r="O321" s="4"/>
    </row>
    <row r="322" ht="12.75" customHeight="1">
      <c r="C322" s="4"/>
      <c r="D322" s="4"/>
      <c r="E322" s="4"/>
      <c r="J322" s="4"/>
      <c r="K322" s="5"/>
      <c r="M322" s="7"/>
      <c r="O322" s="4"/>
    </row>
    <row r="323" ht="12.75" customHeight="1">
      <c r="C323" s="4"/>
      <c r="D323" s="4"/>
      <c r="E323" s="4"/>
      <c r="J323" s="4"/>
      <c r="K323" s="5"/>
      <c r="M323" s="7"/>
      <c r="O323" s="4"/>
    </row>
    <row r="324" ht="12.75" customHeight="1">
      <c r="C324" s="4"/>
      <c r="D324" s="4"/>
      <c r="E324" s="4"/>
      <c r="J324" s="4"/>
      <c r="K324" s="5"/>
      <c r="M324" s="7"/>
      <c r="O324" s="4"/>
    </row>
    <row r="325" ht="12.75" customHeight="1">
      <c r="C325" s="4"/>
      <c r="D325" s="4"/>
      <c r="E325" s="4"/>
      <c r="J325" s="4"/>
      <c r="K325" s="5"/>
      <c r="M325" s="7"/>
      <c r="O325" s="4"/>
    </row>
    <row r="326" ht="12.75" customHeight="1">
      <c r="C326" s="4"/>
      <c r="D326" s="4"/>
      <c r="E326" s="4"/>
      <c r="J326" s="4"/>
      <c r="K326" s="5"/>
      <c r="M326" s="7"/>
      <c r="O326" s="4"/>
    </row>
    <row r="327" ht="12.75" customHeight="1">
      <c r="C327" s="4"/>
      <c r="D327" s="4"/>
      <c r="E327" s="4"/>
      <c r="J327" s="4"/>
      <c r="K327" s="5"/>
      <c r="M327" s="7"/>
      <c r="O327" s="4"/>
    </row>
    <row r="328" ht="12.75" customHeight="1">
      <c r="C328" s="4"/>
      <c r="D328" s="4"/>
      <c r="E328" s="4"/>
      <c r="J328" s="4"/>
      <c r="K328" s="5"/>
      <c r="M328" s="7"/>
      <c r="O328" s="4"/>
    </row>
    <row r="329" ht="12.75" customHeight="1">
      <c r="C329" s="4"/>
      <c r="D329" s="4"/>
      <c r="E329" s="4"/>
      <c r="J329" s="4"/>
      <c r="K329" s="5"/>
      <c r="M329" s="7"/>
      <c r="O329" s="4"/>
    </row>
    <row r="330" ht="12.75" customHeight="1">
      <c r="C330" s="4"/>
      <c r="D330" s="4"/>
      <c r="E330" s="4"/>
      <c r="J330" s="4"/>
      <c r="K330" s="5"/>
      <c r="M330" s="7"/>
      <c r="O330" s="4"/>
    </row>
    <row r="331" ht="12.75" customHeight="1">
      <c r="C331" s="4"/>
      <c r="D331" s="4"/>
      <c r="E331" s="4"/>
      <c r="J331" s="4"/>
      <c r="K331" s="5"/>
      <c r="M331" s="7"/>
      <c r="O331" s="4"/>
    </row>
    <row r="332" ht="12.75" customHeight="1">
      <c r="C332" s="4"/>
      <c r="D332" s="4"/>
      <c r="E332" s="4"/>
      <c r="J332" s="4"/>
      <c r="K332" s="5"/>
      <c r="M332" s="7"/>
      <c r="O332" s="4"/>
    </row>
    <row r="333" ht="12.75" customHeight="1">
      <c r="C333" s="4"/>
      <c r="D333" s="4"/>
      <c r="E333" s="4"/>
      <c r="J333" s="4"/>
      <c r="K333" s="5"/>
      <c r="M333" s="7"/>
      <c r="O333" s="4"/>
    </row>
    <row r="334" ht="12.75" customHeight="1">
      <c r="C334" s="4"/>
      <c r="D334" s="4"/>
      <c r="E334" s="4"/>
      <c r="J334" s="4"/>
      <c r="K334" s="5"/>
      <c r="M334" s="7"/>
      <c r="O334" s="4"/>
    </row>
    <row r="335" ht="12.75" customHeight="1">
      <c r="C335" s="4"/>
      <c r="D335" s="4"/>
      <c r="E335" s="4"/>
      <c r="J335" s="4"/>
      <c r="K335" s="5"/>
      <c r="M335" s="7"/>
      <c r="O335" s="4"/>
    </row>
    <row r="336" ht="12.75" customHeight="1">
      <c r="C336" s="4"/>
      <c r="D336" s="4"/>
      <c r="E336" s="4"/>
      <c r="J336" s="4"/>
      <c r="K336" s="5"/>
      <c r="M336" s="7"/>
      <c r="O336" s="4"/>
    </row>
    <row r="337" ht="12.75" customHeight="1">
      <c r="C337" s="4"/>
      <c r="D337" s="4"/>
      <c r="E337" s="4"/>
      <c r="J337" s="4"/>
      <c r="K337" s="5"/>
      <c r="M337" s="7"/>
      <c r="O337" s="4"/>
    </row>
    <row r="338" ht="12.75" customHeight="1">
      <c r="C338" s="4"/>
      <c r="D338" s="4"/>
      <c r="E338" s="4"/>
      <c r="J338" s="4"/>
      <c r="K338" s="5"/>
      <c r="M338" s="7"/>
      <c r="O338" s="4"/>
    </row>
    <row r="339" ht="12.75" customHeight="1">
      <c r="C339" s="4"/>
      <c r="D339" s="4"/>
      <c r="E339" s="4"/>
      <c r="J339" s="4"/>
      <c r="K339" s="5"/>
      <c r="M339" s="7"/>
      <c r="O339" s="4"/>
    </row>
    <row r="340" ht="12.75" customHeight="1">
      <c r="C340" s="4"/>
      <c r="D340" s="4"/>
      <c r="E340" s="4"/>
      <c r="J340" s="4"/>
      <c r="K340" s="5"/>
      <c r="M340" s="7"/>
      <c r="O340" s="4"/>
    </row>
    <row r="341" ht="12.75" customHeight="1">
      <c r="C341" s="4"/>
      <c r="D341" s="4"/>
      <c r="E341" s="4"/>
      <c r="J341" s="4"/>
      <c r="K341" s="5"/>
      <c r="M341" s="7"/>
      <c r="O341" s="4"/>
    </row>
    <row r="342" ht="12.75" customHeight="1">
      <c r="C342" s="4"/>
      <c r="D342" s="4"/>
      <c r="E342" s="4"/>
      <c r="J342" s="4"/>
      <c r="K342" s="5"/>
      <c r="M342" s="7"/>
      <c r="O342" s="4"/>
    </row>
    <row r="343" ht="12.75" customHeight="1">
      <c r="C343" s="4"/>
      <c r="D343" s="4"/>
      <c r="E343" s="4"/>
      <c r="J343" s="4"/>
      <c r="K343" s="5"/>
      <c r="M343" s="7"/>
      <c r="O343" s="4"/>
    </row>
    <row r="344" ht="12.75" customHeight="1">
      <c r="C344" s="4"/>
      <c r="D344" s="4"/>
      <c r="E344" s="4"/>
      <c r="J344" s="4"/>
      <c r="K344" s="5"/>
      <c r="M344" s="7"/>
      <c r="O344" s="4"/>
    </row>
    <row r="345" ht="12.75" customHeight="1">
      <c r="C345" s="4"/>
      <c r="D345" s="4"/>
      <c r="E345" s="4"/>
      <c r="J345" s="4"/>
      <c r="K345" s="5"/>
      <c r="M345" s="7"/>
      <c r="O345" s="4"/>
    </row>
    <row r="346" ht="12.75" customHeight="1">
      <c r="C346" s="4"/>
      <c r="D346" s="4"/>
      <c r="E346" s="4"/>
      <c r="J346" s="4"/>
      <c r="K346" s="5"/>
      <c r="M346" s="7"/>
      <c r="O346" s="4"/>
    </row>
    <row r="347" ht="12.75" customHeight="1">
      <c r="C347" s="4"/>
      <c r="D347" s="4"/>
      <c r="E347" s="4"/>
      <c r="J347" s="4"/>
      <c r="K347" s="5"/>
      <c r="M347" s="7"/>
      <c r="O347" s="4"/>
    </row>
    <row r="348" ht="12.75" customHeight="1">
      <c r="C348" s="4"/>
      <c r="D348" s="4"/>
      <c r="E348" s="4"/>
      <c r="J348" s="4"/>
      <c r="K348" s="5"/>
      <c r="M348" s="7"/>
      <c r="O348" s="4"/>
    </row>
    <row r="349" ht="12.75" customHeight="1">
      <c r="C349" s="4"/>
      <c r="D349" s="4"/>
      <c r="E349" s="4"/>
      <c r="J349" s="4"/>
      <c r="K349" s="5"/>
      <c r="M349" s="7"/>
      <c r="O349" s="4"/>
    </row>
    <row r="350" ht="12.75" customHeight="1">
      <c r="C350" s="4"/>
      <c r="D350" s="4"/>
      <c r="E350" s="4"/>
      <c r="J350" s="4"/>
      <c r="K350" s="5"/>
      <c r="M350" s="7"/>
      <c r="O350" s="4"/>
    </row>
    <row r="351" ht="12.75" customHeight="1">
      <c r="C351" s="4"/>
      <c r="D351" s="4"/>
      <c r="E351" s="4"/>
      <c r="J351" s="4"/>
      <c r="K351" s="5"/>
      <c r="M351" s="7"/>
      <c r="O351" s="4"/>
    </row>
    <row r="352" ht="12.75" customHeight="1">
      <c r="C352" s="4"/>
      <c r="D352" s="4"/>
      <c r="E352" s="4"/>
      <c r="J352" s="4"/>
      <c r="K352" s="5"/>
      <c r="M352" s="7"/>
      <c r="O352" s="4"/>
    </row>
    <row r="353" ht="12.75" customHeight="1">
      <c r="C353" s="4"/>
      <c r="D353" s="4"/>
      <c r="E353" s="4"/>
      <c r="J353" s="4"/>
      <c r="K353" s="5"/>
      <c r="M353" s="7"/>
      <c r="O353" s="4"/>
    </row>
    <row r="354" ht="12.75" customHeight="1">
      <c r="C354" s="4"/>
      <c r="D354" s="4"/>
      <c r="E354" s="4"/>
      <c r="J354" s="4"/>
      <c r="K354" s="5"/>
      <c r="M354" s="7"/>
      <c r="O354" s="4"/>
    </row>
    <row r="355" ht="12.75" customHeight="1">
      <c r="C355" s="4"/>
      <c r="D355" s="4"/>
      <c r="E355" s="4"/>
      <c r="J355" s="4"/>
      <c r="K355" s="5"/>
      <c r="M355" s="7"/>
      <c r="O355" s="4"/>
    </row>
    <row r="356" ht="12.75" customHeight="1">
      <c r="C356" s="4"/>
      <c r="D356" s="4"/>
      <c r="E356" s="4"/>
      <c r="J356" s="4"/>
      <c r="K356" s="5"/>
      <c r="M356" s="7"/>
      <c r="O356" s="4"/>
    </row>
    <row r="357" ht="12.75" customHeight="1">
      <c r="C357" s="4"/>
      <c r="D357" s="4"/>
      <c r="E357" s="4"/>
      <c r="J357" s="4"/>
      <c r="K357" s="5"/>
      <c r="M357" s="7"/>
      <c r="O357" s="4"/>
    </row>
    <row r="358" ht="12.75" customHeight="1">
      <c r="C358" s="4"/>
      <c r="D358" s="4"/>
      <c r="E358" s="4"/>
      <c r="J358" s="4"/>
      <c r="K358" s="5"/>
      <c r="M358" s="7"/>
      <c r="O358" s="4"/>
    </row>
    <row r="359" ht="12.75" customHeight="1">
      <c r="C359" s="4"/>
      <c r="D359" s="4"/>
      <c r="E359" s="4"/>
      <c r="J359" s="4"/>
      <c r="K359" s="5"/>
      <c r="M359" s="7"/>
      <c r="O359" s="4"/>
    </row>
    <row r="360" ht="12.75" customHeight="1">
      <c r="C360" s="4"/>
      <c r="D360" s="4"/>
      <c r="E360" s="4"/>
      <c r="J360" s="4"/>
      <c r="K360" s="5"/>
      <c r="M360" s="7"/>
      <c r="O360" s="4"/>
    </row>
    <row r="361" ht="12.75" customHeight="1">
      <c r="C361" s="4"/>
      <c r="D361" s="4"/>
      <c r="E361" s="4"/>
      <c r="J361" s="4"/>
      <c r="K361" s="5"/>
      <c r="M361" s="7"/>
      <c r="O361" s="4"/>
    </row>
    <row r="362" ht="12.75" customHeight="1">
      <c r="C362" s="4"/>
      <c r="D362" s="4"/>
      <c r="E362" s="4"/>
      <c r="J362" s="4"/>
      <c r="K362" s="5"/>
      <c r="M362" s="7"/>
      <c r="O362" s="4"/>
    </row>
    <row r="363" ht="12.75" customHeight="1">
      <c r="C363" s="4"/>
      <c r="D363" s="4"/>
      <c r="E363" s="4"/>
      <c r="J363" s="4"/>
      <c r="K363" s="5"/>
      <c r="M363" s="7"/>
      <c r="O363" s="4"/>
    </row>
    <row r="364" ht="12.75" customHeight="1">
      <c r="C364" s="4"/>
      <c r="D364" s="4"/>
      <c r="E364" s="4"/>
      <c r="J364" s="4"/>
      <c r="K364" s="5"/>
      <c r="M364" s="7"/>
      <c r="O364" s="4"/>
    </row>
    <row r="365" ht="12.75" customHeight="1">
      <c r="C365" s="4"/>
      <c r="D365" s="4"/>
      <c r="E365" s="4"/>
      <c r="J365" s="4"/>
      <c r="K365" s="5"/>
      <c r="M365" s="7"/>
      <c r="O365" s="4"/>
    </row>
    <row r="366" ht="12.75" customHeight="1">
      <c r="C366" s="4"/>
      <c r="D366" s="4"/>
      <c r="E366" s="4"/>
      <c r="J366" s="4"/>
      <c r="K366" s="5"/>
      <c r="M366" s="7"/>
      <c r="O366" s="4"/>
    </row>
    <row r="367" ht="12.75" customHeight="1">
      <c r="C367" s="4"/>
      <c r="D367" s="4"/>
      <c r="E367" s="4"/>
      <c r="J367" s="4"/>
      <c r="K367" s="5"/>
      <c r="M367" s="7"/>
      <c r="O367" s="4"/>
    </row>
    <row r="368" ht="12.75" customHeight="1">
      <c r="C368" s="4"/>
      <c r="D368" s="4"/>
      <c r="E368" s="4"/>
      <c r="J368" s="4"/>
      <c r="K368" s="5"/>
      <c r="M368" s="7"/>
      <c r="O368" s="4"/>
    </row>
    <row r="369" ht="12.75" customHeight="1">
      <c r="C369" s="4"/>
      <c r="D369" s="4"/>
      <c r="E369" s="4"/>
      <c r="J369" s="4"/>
      <c r="K369" s="5"/>
      <c r="M369" s="7"/>
      <c r="O369" s="4"/>
    </row>
    <row r="370" ht="12.75" customHeight="1">
      <c r="C370" s="4"/>
      <c r="D370" s="4"/>
      <c r="E370" s="4"/>
      <c r="J370" s="4"/>
      <c r="K370" s="5"/>
      <c r="M370" s="7"/>
      <c r="O370" s="4"/>
    </row>
    <row r="371" ht="12.75" customHeight="1">
      <c r="C371" s="4"/>
      <c r="D371" s="4"/>
      <c r="E371" s="4"/>
      <c r="J371" s="4"/>
      <c r="K371" s="5"/>
      <c r="M371" s="7"/>
      <c r="O371" s="4"/>
    </row>
    <row r="372" ht="12.75" customHeight="1">
      <c r="C372" s="4"/>
      <c r="D372" s="4"/>
      <c r="E372" s="4"/>
      <c r="J372" s="4"/>
      <c r="K372" s="5"/>
      <c r="M372" s="7"/>
      <c r="O372" s="4"/>
    </row>
    <row r="373" ht="12.75" customHeight="1">
      <c r="C373" s="4"/>
      <c r="D373" s="4"/>
      <c r="E373" s="4"/>
      <c r="J373" s="4"/>
      <c r="K373" s="5"/>
      <c r="M373" s="7"/>
      <c r="O373" s="4"/>
    </row>
    <row r="374" ht="12.75" customHeight="1">
      <c r="C374" s="4"/>
      <c r="D374" s="4"/>
      <c r="E374" s="4"/>
      <c r="J374" s="4"/>
      <c r="K374" s="5"/>
      <c r="M374" s="7"/>
      <c r="O374" s="4"/>
    </row>
    <row r="375" ht="12.75" customHeight="1">
      <c r="C375" s="4"/>
      <c r="D375" s="4"/>
      <c r="E375" s="4"/>
      <c r="J375" s="4"/>
      <c r="K375" s="5"/>
      <c r="M375" s="7"/>
      <c r="O375" s="4"/>
    </row>
    <row r="376" ht="12.75" customHeight="1">
      <c r="C376" s="4"/>
      <c r="D376" s="4"/>
      <c r="E376" s="4"/>
      <c r="J376" s="4"/>
      <c r="K376" s="5"/>
      <c r="M376" s="7"/>
      <c r="O376" s="4"/>
    </row>
    <row r="377" ht="12.75" customHeight="1">
      <c r="C377" s="4"/>
      <c r="D377" s="4"/>
      <c r="E377" s="4"/>
      <c r="J377" s="4"/>
      <c r="K377" s="5"/>
      <c r="M377" s="7"/>
      <c r="O377" s="4"/>
    </row>
    <row r="378" ht="12.75" customHeight="1">
      <c r="C378" s="4"/>
      <c r="D378" s="4"/>
      <c r="E378" s="4"/>
      <c r="J378" s="4"/>
      <c r="K378" s="5"/>
      <c r="M378" s="7"/>
      <c r="O378" s="4"/>
    </row>
    <row r="379" ht="12.75" customHeight="1">
      <c r="C379" s="4"/>
      <c r="D379" s="4"/>
      <c r="E379" s="4"/>
      <c r="J379" s="4"/>
      <c r="K379" s="5"/>
      <c r="M379" s="7"/>
      <c r="O379" s="4"/>
    </row>
    <row r="380" ht="12.75" customHeight="1">
      <c r="C380" s="4"/>
      <c r="D380" s="4"/>
      <c r="E380" s="4"/>
      <c r="J380" s="4"/>
      <c r="K380" s="5"/>
      <c r="M380" s="7"/>
      <c r="O380" s="4"/>
    </row>
    <row r="381" ht="12.75" customHeight="1">
      <c r="C381" s="4"/>
      <c r="D381" s="4"/>
      <c r="E381" s="4"/>
      <c r="J381" s="4"/>
      <c r="K381" s="5"/>
      <c r="M381" s="7"/>
      <c r="O381" s="4"/>
    </row>
    <row r="382" ht="12.75" customHeight="1">
      <c r="C382" s="4"/>
      <c r="D382" s="4"/>
      <c r="E382" s="4"/>
      <c r="J382" s="4"/>
      <c r="K382" s="5"/>
      <c r="M382" s="7"/>
      <c r="O382" s="4"/>
    </row>
    <row r="383" ht="12.75" customHeight="1">
      <c r="C383" s="4"/>
      <c r="D383" s="4"/>
      <c r="E383" s="4"/>
      <c r="J383" s="4"/>
      <c r="K383" s="5"/>
      <c r="M383" s="7"/>
      <c r="O383" s="4"/>
    </row>
    <row r="384" ht="12.75" customHeight="1">
      <c r="C384" s="4"/>
      <c r="D384" s="4"/>
      <c r="E384" s="4"/>
      <c r="J384" s="4"/>
      <c r="K384" s="5"/>
      <c r="M384" s="7"/>
      <c r="O384" s="4"/>
    </row>
    <row r="385" ht="12.75" customHeight="1">
      <c r="C385" s="4"/>
      <c r="D385" s="4"/>
      <c r="E385" s="4"/>
      <c r="J385" s="4"/>
      <c r="K385" s="5"/>
      <c r="M385" s="7"/>
      <c r="O385" s="4"/>
    </row>
    <row r="386" ht="12.75" customHeight="1">
      <c r="C386" s="4"/>
      <c r="D386" s="4"/>
      <c r="E386" s="4"/>
      <c r="J386" s="4"/>
      <c r="K386" s="5"/>
      <c r="M386" s="7"/>
      <c r="O386" s="4"/>
    </row>
    <row r="387" ht="12.75" customHeight="1">
      <c r="C387" s="4"/>
      <c r="D387" s="4"/>
      <c r="E387" s="4"/>
      <c r="J387" s="4"/>
      <c r="K387" s="5"/>
      <c r="M387" s="7"/>
      <c r="O387" s="4"/>
    </row>
    <row r="388" ht="12.75" customHeight="1">
      <c r="C388" s="4"/>
      <c r="D388" s="4"/>
      <c r="E388" s="4"/>
      <c r="J388" s="4"/>
      <c r="K388" s="5"/>
      <c r="M388" s="7"/>
      <c r="O388" s="4"/>
    </row>
    <row r="389" ht="12.75" customHeight="1">
      <c r="C389" s="4"/>
      <c r="D389" s="4"/>
      <c r="E389" s="4"/>
      <c r="J389" s="4"/>
      <c r="K389" s="5"/>
      <c r="M389" s="7"/>
      <c r="O389" s="4"/>
    </row>
    <row r="390" ht="12.75" customHeight="1">
      <c r="C390" s="4"/>
      <c r="D390" s="4"/>
      <c r="E390" s="4"/>
      <c r="J390" s="4"/>
      <c r="K390" s="5"/>
      <c r="M390" s="7"/>
      <c r="O390" s="4"/>
    </row>
    <row r="391" ht="12.75" customHeight="1">
      <c r="C391" s="4"/>
      <c r="D391" s="4"/>
      <c r="E391" s="4"/>
      <c r="J391" s="4"/>
      <c r="K391" s="5"/>
      <c r="M391" s="7"/>
      <c r="O391" s="4"/>
    </row>
    <row r="392" ht="12.75" customHeight="1">
      <c r="C392" s="4"/>
      <c r="D392" s="4"/>
      <c r="E392" s="4"/>
      <c r="J392" s="4"/>
      <c r="K392" s="5"/>
      <c r="M392" s="7"/>
      <c r="O392" s="4"/>
    </row>
    <row r="393" ht="12.75" customHeight="1">
      <c r="C393" s="4"/>
      <c r="D393" s="4"/>
      <c r="E393" s="4"/>
      <c r="J393" s="4"/>
      <c r="K393" s="5"/>
      <c r="M393" s="7"/>
      <c r="O393" s="4"/>
    </row>
    <row r="394" ht="12.75" customHeight="1">
      <c r="C394" s="4"/>
      <c r="D394" s="4"/>
      <c r="E394" s="4"/>
      <c r="J394" s="4"/>
      <c r="K394" s="5"/>
      <c r="M394" s="7"/>
      <c r="O394" s="4"/>
    </row>
    <row r="395" ht="12.75" customHeight="1">
      <c r="C395" s="4"/>
      <c r="D395" s="4"/>
      <c r="E395" s="4"/>
      <c r="J395" s="4"/>
      <c r="K395" s="5"/>
      <c r="M395" s="7"/>
      <c r="O395" s="4"/>
    </row>
    <row r="396" ht="12.75" customHeight="1">
      <c r="C396" s="4"/>
      <c r="D396" s="4"/>
      <c r="E396" s="4"/>
      <c r="J396" s="4"/>
      <c r="K396" s="5"/>
      <c r="M396" s="7"/>
      <c r="O396" s="4"/>
    </row>
    <row r="397" ht="12.75" customHeight="1">
      <c r="C397" s="4"/>
      <c r="D397" s="4"/>
      <c r="E397" s="4"/>
      <c r="J397" s="4"/>
      <c r="K397" s="5"/>
      <c r="M397" s="7"/>
      <c r="O397" s="4"/>
    </row>
    <row r="398" ht="12.75" customHeight="1">
      <c r="C398" s="4"/>
      <c r="D398" s="4"/>
      <c r="E398" s="4"/>
      <c r="J398" s="4"/>
      <c r="K398" s="5"/>
      <c r="M398" s="7"/>
      <c r="O398" s="4"/>
    </row>
    <row r="399" ht="12.75" customHeight="1">
      <c r="C399" s="4"/>
      <c r="D399" s="4"/>
      <c r="E399" s="4"/>
      <c r="J399" s="4"/>
      <c r="K399" s="5"/>
      <c r="M399" s="7"/>
      <c r="O399" s="4"/>
    </row>
    <row r="400" ht="12.75" customHeight="1">
      <c r="C400" s="4"/>
      <c r="D400" s="4"/>
      <c r="E400" s="4"/>
      <c r="J400" s="4"/>
      <c r="K400" s="5"/>
      <c r="M400" s="7"/>
      <c r="O400" s="4"/>
    </row>
    <row r="401" ht="12.75" customHeight="1">
      <c r="C401" s="4"/>
      <c r="D401" s="4"/>
      <c r="E401" s="4"/>
      <c r="J401" s="4"/>
      <c r="K401" s="5"/>
      <c r="M401" s="7"/>
      <c r="O401" s="4"/>
    </row>
    <row r="402" ht="12.75" customHeight="1">
      <c r="C402" s="4"/>
      <c r="D402" s="4"/>
      <c r="E402" s="4"/>
      <c r="J402" s="4"/>
      <c r="K402" s="5"/>
      <c r="M402" s="7"/>
      <c r="O402" s="4"/>
    </row>
    <row r="403" ht="12.75" customHeight="1">
      <c r="C403" s="4"/>
      <c r="D403" s="4"/>
      <c r="E403" s="4"/>
      <c r="J403" s="4"/>
      <c r="K403" s="5"/>
      <c r="M403" s="7"/>
      <c r="O403" s="4"/>
    </row>
    <row r="404" ht="12.75" customHeight="1">
      <c r="C404" s="4"/>
      <c r="D404" s="4"/>
      <c r="E404" s="4"/>
      <c r="J404" s="4"/>
      <c r="K404" s="5"/>
      <c r="M404" s="7"/>
      <c r="O404" s="4"/>
    </row>
    <row r="405" ht="12.75" customHeight="1">
      <c r="C405" s="4"/>
      <c r="D405" s="4"/>
      <c r="E405" s="4"/>
      <c r="J405" s="4"/>
      <c r="K405" s="5"/>
      <c r="M405" s="7"/>
      <c r="O405" s="4"/>
    </row>
    <row r="406" ht="12.75" customHeight="1">
      <c r="C406" s="4"/>
      <c r="D406" s="4"/>
      <c r="E406" s="4"/>
      <c r="J406" s="4"/>
      <c r="K406" s="5"/>
      <c r="M406" s="7"/>
      <c r="O406" s="4"/>
    </row>
    <row r="407" ht="12.75" customHeight="1">
      <c r="C407" s="4"/>
      <c r="D407" s="4"/>
      <c r="E407" s="4"/>
      <c r="J407" s="4"/>
      <c r="K407" s="5"/>
      <c r="M407" s="7"/>
      <c r="O407" s="4"/>
    </row>
    <row r="408" ht="12.75" customHeight="1">
      <c r="C408" s="4"/>
      <c r="D408" s="4"/>
      <c r="E408" s="4"/>
      <c r="J408" s="4"/>
      <c r="K408" s="5"/>
      <c r="M408" s="7"/>
      <c r="O408" s="4"/>
    </row>
    <row r="409" ht="12.75" customHeight="1">
      <c r="C409" s="4"/>
      <c r="D409" s="4"/>
      <c r="E409" s="4"/>
      <c r="J409" s="4"/>
      <c r="K409" s="5"/>
      <c r="M409" s="7"/>
      <c r="O409" s="4"/>
    </row>
    <row r="410" ht="12.75" customHeight="1">
      <c r="C410" s="4"/>
      <c r="D410" s="4"/>
      <c r="E410" s="4"/>
      <c r="J410" s="4"/>
      <c r="K410" s="5"/>
      <c r="M410" s="7"/>
      <c r="O410" s="4"/>
    </row>
    <row r="411" ht="12.75" customHeight="1">
      <c r="C411" s="4"/>
      <c r="D411" s="4"/>
      <c r="E411" s="4"/>
      <c r="J411" s="4"/>
      <c r="K411" s="5"/>
      <c r="M411" s="7"/>
      <c r="O411" s="4"/>
    </row>
    <row r="412" ht="12.75" customHeight="1">
      <c r="C412" s="4"/>
      <c r="D412" s="4"/>
      <c r="E412" s="4"/>
      <c r="J412" s="4"/>
      <c r="K412" s="5"/>
      <c r="M412" s="7"/>
      <c r="O412" s="4"/>
    </row>
    <row r="413" ht="12.75" customHeight="1">
      <c r="C413" s="4"/>
      <c r="D413" s="4"/>
      <c r="E413" s="4"/>
      <c r="J413" s="4"/>
      <c r="K413" s="5"/>
      <c r="M413" s="7"/>
      <c r="O413" s="4"/>
    </row>
    <row r="414" ht="12.75" customHeight="1">
      <c r="C414" s="4"/>
      <c r="D414" s="4"/>
      <c r="E414" s="4"/>
      <c r="J414" s="4"/>
      <c r="K414" s="5"/>
      <c r="M414" s="7"/>
      <c r="O414" s="4"/>
    </row>
    <row r="415" ht="12.75" customHeight="1">
      <c r="C415" s="4"/>
      <c r="D415" s="4"/>
      <c r="E415" s="4"/>
      <c r="J415" s="4"/>
      <c r="K415" s="5"/>
      <c r="M415" s="7"/>
      <c r="O415" s="4"/>
    </row>
    <row r="416" ht="12.75" customHeight="1">
      <c r="C416" s="4"/>
      <c r="D416" s="4"/>
      <c r="E416" s="4"/>
      <c r="J416" s="4"/>
      <c r="K416" s="5"/>
      <c r="M416" s="7"/>
      <c r="O416" s="4"/>
    </row>
    <row r="417" ht="12.75" customHeight="1">
      <c r="C417" s="4"/>
      <c r="D417" s="4"/>
      <c r="E417" s="4"/>
      <c r="J417" s="4"/>
      <c r="K417" s="5"/>
      <c r="M417" s="7"/>
      <c r="O417" s="4"/>
    </row>
    <row r="418" ht="12.75" customHeight="1">
      <c r="C418" s="4"/>
      <c r="D418" s="4"/>
      <c r="E418" s="4"/>
      <c r="J418" s="4"/>
      <c r="K418" s="5"/>
      <c r="M418" s="7"/>
      <c r="O418" s="4"/>
    </row>
    <row r="419" ht="12.75" customHeight="1">
      <c r="C419" s="4"/>
      <c r="D419" s="4"/>
      <c r="E419" s="4"/>
      <c r="J419" s="4"/>
      <c r="K419" s="5"/>
      <c r="M419" s="7"/>
      <c r="O419" s="4"/>
    </row>
    <row r="420" ht="12.75" customHeight="1">
      <c r="C420" s="4"/>
      <c r="D420" s="4"/>
      <c r="E420" s="4"/>
      <c r="J420" s="4"/>
      <c r="K420" s="5"/>
      <c r="M420" s="7"/>
      <c r="O420" s="4"/>
    </row>
    <row r="421" ht="12.75" customHeight="1">
      <c r="C421" s="4"/>
      <c r="D421" s="4"/>
      <c r="E421" s="4"/>
      <c r="J421" s="4"/>
      <c r="K421" s="5"/>
      <c r="M421" s="7"/>
      <c r="O421" s="4"/>
    </row>
    <row r="422" ht="12.75" customHeight="1">
      <c r="C422" s="4"/>
      <c r="D422" s="4"/>
      <c r="E422" s="4"/>
      <c r="J422" s="4"/>
      <c r="K422" s="5"/>
      <c r="M422" s="7"/>
      <c r="O422" s="4"/>
    </row>
    <row r="423" ht="12.75" customHeight="1">
      <c r="C423" s="4"/>
      <c r="D423" s="4"/>
      <c r="E423" s="4"/>
      <c r="J423" s="4"/>
      <c r="K423" s="5"/>
      <c r="M423" s="7"/>
      <c r="O423" s="4"/>
    </row>
    <row r="424" ht="12.75" customHeight="1">
      <c r="C424" s="4"/>
      <c r="D424" s="4"/>
      <c r="E424" s="4"/>
      <c r="J424" s="4"/>
      <c r="K424" s="5"/>
      <c r="M424" s="7"/>
      <c r="O424" s="4"/>
    </row>
    <row r="425" ht="12.75" customHeight="1">
      <c r="C425" s="4"/>
      <c r="D425" s="4"/>
      <c r="E425" s="4"/>
      <c r="J425" s="4"/>
      <c r="K425" s="5"/>
      <c r="M425" s="7"/>
      <c r="O425" s="4"/>
    </row>
    <row r="426" ht="12.75" customHeight="1">
      <c r="C426" s="4"/>
      <c r="D426" s="4"/>
      <c r="E426" s="4"/>
      <c r="J426" s="4"/>
      <c r="K426" s="5"/>
      <c r="M426" s="7"/>
      <c r="O426" s="4"/>
    </row>
    <row r="427" ht="12.75" customHeight="1">
      <c r="C427" s="4"/>
      <c r="D427" s="4"/>
      <c r="E427" s="4"/>
      <c r="J427" s="4"/>
      <c r="K427" s="5"/>
      <c r="M427" s="7"/>
      <c r="O427" s="4"/>
    </row>
    <row r="428" ht="12.75" customHeight="1">
      <c r="C428" s="4"/>
      <c r="D428" s="4"/>
      <c r="E428" s="4"/>
      <c r="J428" s="4"/>
      <c r="K428" s="5"/>
      <c r="M428" s="7"/>
      <c r="O428" s="4"/>
    </row>
    <row r="429" ht="12.75" customHeight="1">
      <c r="C429" s="4"/>
      <c r="D429" s="4"/>
      <c r="E429" s="4"/>
      <c r="J429" s="4"/>
      <c r="K429" s="5"/>
      <c r="M429" s="7"/>
      <c r="O429" s="4"/>
    </row>
    <row r="430" ht="12.75" customHeight="1">
      <c r="C430" s="4"/>
      <c r="D430" s="4"/>
      <c r="E430" s="4"/>
      <c r="J430" s="4"/>
      <c r="K430" s="5"/>
      <c r="M430" s="7"/>
      <c r="O430" s="4"/>
    </row>
    <row r="431" ht="12.75" customHeight="1">
      <c r="C431" s="4"/>
      <c r="D431" s="4"/>
      <c r="E431" s="4"/>
      <c r="J431" s="4"/>
      <c r="K431" s="5"/>
      <c r="M431" s="7"/>
      <c r="O431" s="4"/>
    </row>
    <row r="432" ht="12.75" customHeight="1">
      <c r="C432" s="4"/>
      <c r="D432" s="4"/>
      <c r="E432" s="4"/>
      <c r="J432" s="4"/>
      <c r="K432" s="5"/>
      <c r="M432" s="7"/>
      <c r="O432" s="4"/>
    </row>
    <row r="433" ht="12.75" customHeight="1">
      <c r="C433" s="4"/>
      <c r="D433" s="4"/>
      <c r="E433" s="4"/>
      <c r="J433" s="4"/>
      <c r="K433" s="5"/>
      <c r="M433" s="7"/>
      <c r="O433" s="4"/>
    </row>
    <row r="434" ht="12.75" customHeight="1">
      <c r="C434" s="4"/>
      <c r="D434" s="4"/>
      <c r="E434" s="4"/>
      <c r="J434" s="4"/>
      <c r="K434" s="5"/>
      <c r="M434" s="7"/>
      <c r="O434" s="4"/>
    </row>
    <row r="435" ht="12.75" customHeight="1">
      <c r="C435" s="4"/>
      <c r="D435" s="4"/>
      <c r="E435" s="4"/>
      <c r="J435" s="4"/>
      <c r="K435" s="5"/>
      <c r="M435" s="7"/>
      <c r="O435" s="4"/>
    </row>
    <row r="436" ht="12.75" customHeight="1">
      <c r="C436" s="4"/>
      <c r="D436" s="4"/>
      <c r="E436" s="4"/>
      <c r="J436" s="4"/>
      <c r="K436" s="5"/>
      <c r="M436" s="7"/>
      <c r="O436" s="4"/>
    </row>
    <row r="437" ht="12.75" customHeight="1">
      <c r="C437" s="4"/>
      <c r="D437" s="4"/>
      <c r="E437" s="4"/>
      <c r="J437" s="4"/>
      <c r="K437" s="5"/>
      <c r="M437" s="7"/>
      <c r="O437" s="4"/>
    </row>
    <row r="438" ht="12.75" customHeight="1">
      <c r="C438" s="4"/>
      <c r="D438" s="4"/>
      <c r="E438" s="4"/>
      <c r="J438" s="4"/>
      <c r="K438" s="5"/>
      <c r="M438" s="7"/>
      <c r="O438" s="4"/>
    </row>
    <row r="439" ht="12.75" customHeight="1">
      <c r="C439" s="4"/>
      <c r="D439" s="4"/>
      <c r="E439" s="4"/>
      <c r="J439" s="4"/>
      <c r="K439" s="5"/>
      <c r="M439" s="7"/>
      <c r="O439" s="4"/>
    </row>
    <row r="440" ht="12.75" customHeight="1">
      <c r="C440" s="4"/>
      <c r="D440" s="4"/>
      <c r="E440" s="4"/>
      <c r="J440" s="4"/>
      <c r="K440" s="5"/>
      <c r="M440" s="7"/>
      <c r="O440" s="4"/>
    </row>
    <row r="441" ht="12.75" customHeight="1">
      <c r="C441" s="4"/>
      <c r="D441" s="4"/>
      <c r="E441" s="4"/>
      <c r="J441" s="4"/>
      <c r="K441" s="5"/>
      <c r="M441" s="7"/>
      <c r="O441" s="4"/>
    </row>
    <row r="442" ht="12.75" customHeight="1">
      <c r="C442" s="4"/>
      <c r="D442" s="4"/>
      <c r="E442" s="4"/>
      <c r="J442" s="4"/>
      <c r="K442" s="5"/>
      <c r="M442" s="7"/>
      <c r="O442" s="4"/>
    </row>
    <row r="443" ht="12.75" customHeight="1">
      <c r="C443" s="4"/>
      <c r="D443" s="4"/>
      <c r="E443" s="4"/>
      <c r="J443" s="4"/>
      <c r="K443" s="5"/>
      <c r="M443" s="7"/>
      <c r="O443" s="4"/>
    </row>
    <row r="444" ht="12.75" customHeight="1">
      <c r="C444" s="4"/>
      <c r="D444" s="4"/>
      <c r="E444" s="4"/>
      <c r="J444" s="4"/>
      <c r="K444" s="5"/>
      <c r="M444" s="7"/>
      <c r="O444" s="4"/>
    </row>
    <row r="445" ht="12.75" customHeight="1">
      <c r="C445" s="4"/>
      <c r="D445" s="4"/>
      <c r="E445" s="4"/>
      <c r="J445" s="4"/>
      <c r="K445" s="5"/>
      <c r="M445" s="7"/>
      <c r="O445" s="4"/>
    </row>
    <row r="446" ht="12.75" customHeight="1">
      <c r="C446" s="4"/>
      <c r="D446" s="4"/>
      <c r="E446" s="4"/>
      <c r="J446" s="4"/>
      <c r="K446" s="5"/>
      <c r="M446" s="7"/>
      <c r="O446" s="4"/>
    </row>
    <row r="447" ht="12.75" customHeight="1">
      <c r="C447" s="4"/>
      <c r="D447" s="4"/>
      <c r="E447" s="4"/>
      <c r="J447" s="4"/>
      <c r="K447" s="5"/>
      <c r="M447" s="7"/>
      <c r="O447" s="4"/>
    </row>
    <row r="448" ht="12.75" customHeight="1">
      <c r="C448" s="4"/>
      <c r="D448" s="4"/>
      <c r="E448" s="4"/>
      <c r="J448" s="4"/>
      <c r="K448" s="5"/>
      <c r="M448" s="7"/>
      <c r="O448" s="4"/>
    </row>
    <row r="449" ht="12.75" customHeight="1">
      <c r="C449" s="4"/>
      <c r="D449" s="4"/>
      <c r="E449" s="4"/>
      <c r="J449" s="4"/>
      <c r="K449" s="5"/>
      <c r="M449" s="7"/>
      <c r="O449" s="4"/>
    </row>
    <row r="450" ht="12.75" customHeight="1">
      <c r="C450" s="4"/>
      <c r="D450" s="4"/>
      <c r="E450" s="4"/>
      <c r="J450" s="4"/>
      <c r="K450" s="5"/>
      <c r="M450" s="7"/>
      <c r="O450" s="4"/>
    </row>
    <row r="451" ht="12.75" customHeight="1">
      <c r="C451" s="4"/>
      <c r="D451" s="4"/>
      <c r="E451" s="4"/>
      <c r="J451" s="4"/>
      <c r="K451" s="5"/>
      <c r="M451" s="7"/>
      <c r="O451" s="4"/>
    </row>
    <row r="452" ht="12.75" customHeight="1">
      <c r="C452" s="4"/>
      <c r="D452" s="4"/>
      <c r="E452" s="4"/>
      <c r="J452" s="4"/>
      <c r="K452" s="5"/>
      <c r="M452" s="7"/>
      <c r="O452" s="4"/>
    </row>
    <row r="453" ht="12.75" customHeight="1">
      <c r="C453" s="4"/>
      <c r="D453" s="4"/>
      <c r="E453" s="4"/>
      <c r="J453" s="4"/>
      <c r="K453" s="5"/>
      <c r="M453" s="7"/>
      <c r="O453" s="4"/>
    </row>
    <row r="454" ht="12.75" customHeight="1">
      <c r="C454" s="4"/>
      <c r="D454" s="4"/>
      <c r="E454" s="4"/>
      <c r="J454" s="4"/>
      <c r="K454" s="5"/>
      <c r="M454" s="7"/>
      <c r="O454" s="4"/>
    </row>
    <row r="455" ht="12.75" customHeight="1">
      <c r="C455" s="4"/>
      <c r="D455" s="4"/>
      <c r="E455" s="4"/>
      <c r="J455" s="4"/>
      <c r="K455" s="5"/>
      <c r="M455" s="7"/>
      <c r="O455" s="4"/>
    </row>
    <row r="456" ht="12.75" customHeight="1">
      <c r="C456" s="4"/>
      <c r="D456" s="4"/>
      <c r="E456" s="4"/>
      <c r="J456" s="4"/>
      <c r="K456" s="5"/>
      <c r="M456" s="7"/>
      <c r="O456" s="4"/>
    </row>
    <row r="457" ht="12.75" customHeight="1">
      <c r="C457" s="4"/>
      <c r="D457" s="4"/>
      <c r="E457" s="4"/>
      <c r="J457" s="4"/>
      <c r="K457" s="5"/>
      <c r="M457" s="7"/>
      <c r="O457" s="4"/>
    </row>
    <row r="458" ht="12.75" customHeight="1">
      <c r="C458" s="4"/>
      <c r="D458" s="4"/>
      <c r="E458" s="4"/>
      <c r="J458" s="4"/>
      <c r="K458" s="5"/>
      <c r="M458" s="7"/>
      <c r="O458" s="4"/>
    </row>
    <row r="459" ht="12.75" customHeight="1">
      <c r="C459" s="4"/>
      <c r="D459" s="4"/>
      <c r="E459" s="4"/>
      <c r="J459" s="4"/>
      <c r="K459" s="5"/>
      <c r="M459" s="7"/>
      <c r="O459" s="4"/>
    </row>
    <row r="460" ht="12.75" customHeight="1">
      <c r="C460" s="4"/>
      <c r="D460" s="4"/>
      <c r="E460" s="4"/>
      <c r="J460" s="4"/>
      <c r="K460" s="5"/>
      <c r="M460" s="7"/>
      <c r="O460" s="4"/>
    </row>
    <row r="461" ht="12.75" customHeight="1">
      <c r="C461" s="4"/>
      <c r="D461" s="4"/>
      <c r="E461" s="4"/>
      <c r="J461" s="4"/>
      <c r="K461" s="5"/>
      <c r="M461" s="7"/>
      <c r="O461" s="4"/>
    </row>
    <row r="462" ht="12.75" customHeight="1">
      <c r="C462" s="4"/>
      <c r="D462" s="4"/>
      <c r="E462" s="4"/>
      <c r="J462" s="4"/>
      <c r="K462" s="5"/>
      <c r="M462" s="7"/>
      <c r="O462" s="4"/>
    </row>
    <row r="463" ht="12.75" customHeight="1">
      <c r="C463" s="4"/>
      <c r="D463" s="4"/>
      <c r="E463" s="4"/>
      <c r="J463" s="4"/>
      <c r="K463" s="5"/>
      <c r="M463" s="7"/>
      <c r="O463" s="4"/>
    </row>
    <row r="464" ht="12.75" customHeight="1">
      <c r="C464" s="4"/>
      <c r="D464" s="4"/>
      <c r="E464" s="4"/>
      <c r="J464" s="4"/>
      <c r="K464" s="5"/>
      <c r="M464" s="7"/>
      <c r="O464" s="4"/>
    </row>
    <row r="465" ht="12.75" customHeight="1">
      <c r="C465" s="4"/>
      <c r="D465" s="4"/>
      <c r="E465" s="4"/>
      <c r="J465" s="4"/>
      <c r="K465" s="5"/>
      <c r="M465" s="7"/>
      <c r="O465" s="4"/>
    </row>
    <row r="466" ht="12.75" customHeight="1">
      <c r="C466" s="4"/>
      <c r="D466" s="4"/>
      <c r="E466" s="4"/>
      <c r="J466" s="4"/>
      <c r="K466" s="5"/>
      <c r="M466" s="7"/>
      <c r="O466" s="4"/>
    </row>
    <row r="467" ht="12.75" customHeight="1">
      <c r="C467" s="4"/>
      <c r="D467" s="4"/>
      <c r="E467" s="4"/>
      <c r="J467" s="4"/>
      <c r="K467" s="5"/>
      <c r="M467" s="7"/>
      <c r="O467" s="4"/>
    </row>
    <row r="468" ht="12.75" customHeight="1">
      <c r="C468" s="4"/>
      <c r="D468" s="4"/>
      <c r="E468" s="4"/>
      <c r="J468" s="4"/>
      <c r="K468" s="5"/>
      <c r="M468" s="7"/>
      <c r="O468" s="4"/>
    </row>
    <row r="469" ht="12.75" customHeight="1">
      <c r="C469" s="4"/>
      <c r="D469" s="4"/>
      <c r="E469" s="4"/>
      <c r="J469" s="4"/>
      <c r="K469" s="5"/>
      <c r="M469" s="7"/>
      <c r="O469" s="4"/>
    </row>
    <row r="470" ht="12.75" customHeight="1">
      <c r="C470" s="4"/>
      <c r="D470" s="4"/>
      <c r="E470" s="4"/>
      <c r="J470" s="4"/>
      <c r="K470" s="5"/>
      <c r="M470" s="7"/>
      <c r="O470" s="4"/>
    </row>
    <row r="471" ht="12.75" customHeight="1">
      <c r="C471" s="4"/>
      <c r="D471" s="4"/>
      <c r="E471" s="4"/>
      <c r="J471" s="4"/>
      <c r="K471" s="5"/>
      <c r="M471" s="7"/>
      <c r="O471" s="4"/>
    </row>
    <row r="472" ht="12.75" customHeight="1">
      <c r="C472" s="4"/>
      <c r="D472" s="4"/>
      <c r="E472" s="4"/>
      <c r="J472" s="4"/>
      <c r="K472" s="5"/>
      <c r="M472" s="7"/>
      <c r="O472" s="4"/>
    </row>
    <row r="473" ht="12.75" customHeight="1">
      <c r="C473" s="4"/>
      <c r="D473" s="4"/>
      <c r="E473" s="4"/>
      <c r="J473" s="4"/>
      <c r="K473" s="5"/>
      <c r="M473" s="7"/>
      <c r="O473" s="4"/>
    </row>
    <row r="474" ht="12.75" customHeight="1">
      <c r="C474" s="4"/>
      <c r="D474" s="4"/>
      <c r="E474" s="4"/>
      <c r="J474" s="4"/>
      <c r="K474" s="5"/>
      <c r="M474" s="7"/>
      <c r="O474" s="4"/>
    </row>
    <row r="475" ht="12.75" customHeight="1">
      <c r="C475" s="4"/>
      <c r="D475" s="4"/>
      <c r="E475" s="4"/>
      <c r="J475" s="4"/>
      <c r="K475" s="5"/>
      <c r="M475" s="7"/>
      <c r="O475" s="4"/>
    </row>
    <row r="476" ht="12.75" customHeight="1">
      <c r="C476" s="4"/>
      <c r="D476" s="4"/>
      <c r="E476" s="4"/>
      <c r="J476" s="4"/>
      <c r="K476" s="5"/>
      <c r="M476" s="7"/>
      <c r="O476" s="4"/>
    </row>
    <row r="477" ht="12.75" customHeight="1">
      <c r="C477" s="4"/>
      <c r="D477" s="4"/>
      <c r="E477" s="4"/>
      <c r="J477" s="4"/>
      <c r="K477" s="5"/>
      <c r="M477" s="7"/>
      <c r="O477" s="4"/>
    </row>
    <row r="478" ht="12.75" customHeight="1">
      <c r="C478" s="4"/>
      <c r="D478" s="4"/>
      <c r="E478" s="4"/>
      <c r="J478" s="4"/>
      <c r="K478" s="5"/>
      <c r="M478" s="7"/>
      <c r="O478" s="4"/>
    </row>
    <row r="479" ht="12.75" customHeight="1">
      <c r="C479" s="4"/>
      <c r="D479" s="4"/>
      <c r="E479" s="4"/>
      <c r="J479" s="4"/>
      <c r="K479" s="5"/>
      <c r="M479" s="7"/>
      <c r="O479" s="4"/>
    </row>
    <row r="480" ht="12.75" customHeight="1">
      <c r="C480" s="4"/>
      <c r="D480" s="4"/>
      <c r="E480" s="4"/>
      <c r="J480" s="4"/>
      <c r="K480" s="5"/>
      <c r="M480" s="7"/>
      <c r="O480" s="4"/>
    </row>
    <row r="481" ht="12.75" customHeight="1">
      <c r="C481" s="4"/>
      <c r="D481" s="4"/>
      <c r="E481" s="4"/>
      <c r="J481" s="4"/>
      <c r="K481" s="5"/>
      <c r="M481" s="7"/>
      <c r="O481" s="4"/>
    </row>
    <row r="482" ht="12.75" customHeight="1">
      <c r="C482" s="4"/>
      <c r="D482" s="4"/>
      <c r="E482" s="4"/>
      <c r="J482" s="4"/>
      <c r="K482" s="5"/>
      <c r="M482" s="7"/>
      <c r="O482" s="4"/>
    </row>
    <row r="483" ht="12.75" customHeight="1">
      <c r="C483" s="4"/>
      <c r="D483" s="4"/>
      <c r="E483" s="4"/>
      <c r="J483" s="4"/>
      <c r="K483" s="5"/>
      <c r="M483" s="7"/>
      <c r="O483" s="4"/>
    </row>
    <row r="484" ht="12.75" customHeight="1">
      <c r="C484" s="4"/>
      <c r="D484" s="4"/>
      <c r="E484" s="4"/>
      <c r="J484" s="4"/>
      <c r="K484" s="5"/>
      <c r="M484" s="7"/>
      <c r="O484" s="4"/>
    </row>
    <row r="485" ht="12.75" customHeight="1">
      <c r="C485" s="4"/>
      <c r="D485" s="4"/>
      <c r="E485" s="4"/>
      <c r="J485" s="4"/>
      <c r="K485" s="5"/>
      <c r="M485" s="7"/>
      <c r="O485" s="4"/>
    </row>
    <row r="486" ht="12.75" customHeight="1">
      <c r="C486" s="4"/>
      <c r="D486" s="4"/>
      <c r="E486" s="4"/>
      <c r="J486" s="4"/>
      <c r="K486" s="5"/>
      <c r="M486" s="7"/>
      <c r="O486" s="4"/>
    </row>
    <row r="487" ht="12.75" customHeight="1">
      <c r="C487" s="4"/>
      <c r="D487" s="4"/>
      <c r="E487" s="4"/>
      <c r="J487" s="4"/>
      <c r="K487" s="5"/>
      <c r="M487" s="7"/>
      <c r="O487" s="4"/>
    </row>
    <row r="488" ht="12.75" customHeight="1">
      <c r="C488" s="4"/>
      <c r="D488" s="4"/>
      <c r="E488" s="4"/>
      <c r="J488" s="4"/>
      <c r="K488" s="5"/>
      <c r="M488" s="7"/>
      <c r="O488" s="4"/>
    </row>
    <row r="489" ht="12.75" customHeight="1">
      <c r="C489" s="4"/>
      <c r="D489" s="4"/>
      <c r="E489" s="4"/>
      <c r="J489" s="4"/>
      <c r="K489" s="5"/>
      <c r="M489" s="7"/>
      <c r="O489" s="4"/>
    </row>
    <row r="490" ht="12.75" customHeight="1">
      <c r="C490" s="4"/>
      <c r="D490" s="4"/>
      <c r="E490" s="4"/>
      <c r="J490" s="4"/>
      <c r="K490" s="5"/>
      <c r="M490" s="7"/>
      <c r="O490" s="4"/>
    </row>
    <row r="491" ht="12.75" customHeight="1">
      <c r="C491" s="4"/>
      <c r="D491" s="4"/>
      <c r="E491" s="4"/>
      <c r="J491" s="4"/>
      <c r="K491" s="5"/>
      <c r="M491" s="7"/>
      <c r="O491" s="4"/>
    </row>
    <row r="492" ht="12.75" customHeight="1">
      <c r="C492" s="4"/>
      <c r="D492" s="4"/>
      <c r="E492" s="4"/>
      <c r="J492" s="4"/>
      <c r="K492" s="5"/>
      <c r="M492" s="7"/>
      <c r="O492" s="4"/>
    </row>
    <row r="493" ht="12.75" customHeight="1">
      <c r="C493" s="4"/>
      <c r="D493" s="4"/>
      <c r="E493" s="4"/>
      <c r="J493" s="4"/>
      <c r="K493" s="5"/>
      <c r="M493" s="7"/>
      <c r="O493" s="4"/>
    </row>
    <row r="494" ht="12.75" customHeight="1">
      <c r="C494" s="4"/>
      <c r="D494" s="4"/>
      <c r="E494" s="4"/>
      <c r="J494" s="4"/>
      <c r="K494" s="5"/>
      <c r="M494" s="7"/>
      <c r="O494" s="4"/>
    </row>
    <row r="495" ht="12.75" customHeight="1">
      <c r="C495" s="4"/>
      <c r="D495" s="4"/>
      <c r="E495" s="4"/>
      <c r="J495" s="4"/>
      <c r="K495" s="5"/>
      <c r="M495" s="7"/>
      <c r="O495" s="4"/>
    </row>
    <row r="496" ht="12.75" customHeight="1">
      <c r="C496" s="4"/>
      <c r="D496" s="4"/>
      <c r="E496" s="4"/>
      <c r="J496" s="4"/>
      <c r="K496" s="5"/>
      <c r="M496" s="7"/>
      <c r="O496" s="4"/>
    </row>
    <row r="497" ht="12.75" customHeight="1">
      <c r="C497" s="4"/>
      <c r="D497" s="4"/>
      <c r="E497" s="4"/>
      <c r="J497" s="4"/>
      <c r="K497" s="5"/>
      <c r="M497" s="7"/>
      <c r="O497" s="4"/>
    </row>
    <row r="498" ht="12.75" customHeight="1">
      <c r="C498" s="4"/>
      <c r="D498" s="4"/>
      <c r="E498" s="4"/>
      <c r="J498" s="4"/>
      <c r="K498" s="5"/>
      <c r="M498" s="7"/>
      <c r="O498" s="4"/>
    </row>
    <row r="499" ht="12.75" customHeight="1">
      <c r="C499" s="4"/>
      <c r="D499" s="4"/>
      <c r="E499" s="4"/>
      <c r="J499" s="4"/>
      <c r="K499" s="5"/>
      <c r="M499" s="7"/>
      <c r="O499" s="4"/>
    </row>
    <row r="500" ht="12.75" customHeight="1">
      <c r="C500" s="4"/>
      <c r="D500" s="4"/>
      <c r="E500" s="4"/>
      <c r="J500" s="4"/>
      <c r="K500" s="5"/>
      <c r="M500" s="7"/>
      <c r="O500" s="4"/>
    </row>
    <row r="501" ht="12.75" customHeight="1">
      <c r="C501" s="4"/>
      <c r="D501" s="4"/>
      <c r="E501" s="4"/>
      <c r="J501" s="4"/>
      <c r="K501" s="5"/>
      <c r="M501" s="7"/>
      <c r="O501" s="4"/>
    </row>
    <row r="502" ht="12.75" customHeight="1">
      <c r="C502" s="4"/>
      <c r="D502" s="4"/>
      <c r="E502" s="4"/>
      <c r="J502" s="4"/>
      <c r="K502" s="5"/>
      <c r="M502" s="7"/>
      <c r="O502" s="4"/>
    </row>
    <row r="503" ht="12.75" customHeight="1">
      <c r="C503" s="4"/>
      <c r="D503" s="4"/>
      <c r="E503" s="4"/>
      <c r="J503" s="4"/>
      <c r="K503" s="5"/>
      <c r="M503" s="7"/>
      <c r="O503" s="4"/>
    </row>
    <row r="504" ht="12.75" customHeight="1">
      <c r="C504" s="4"/>
      <c r="D504" s="4"/>
      <c r="E504" s="4"/>
      <c r="J504" s="4"/>
      <c r="K504" s="5"/>
      <c r="M504" s="7"/>
      <c r="O504" s="4"/>
    </row>
    <row r="505" ht="12.75" customHeight="1">
      <c r="C505" s="4"/>
      <c r="D505" s="4"/>
      <c r="E505" s="4"/>
      <c r="J505" s="4"/>
      <c r="K505" s="5"/>
      <c r="M505" s="7"/>
      <c r="O505" s="4"/>
    </row>
    <row r="506" ht="12.75" customHeight="1">
      <c r="C506" s="4"/>
      <c r="D506" s="4"/>
      <c r="E506" s="4"/>
      <c r="J506" s="4"/>
      <c r="K506" s="5"/>
      <c r="M506" s="7"/>
      <c r="O506" s="4"/>
    </row>
    <row r="507" ht="12.75" customHeight="1">
      <c r="C507" s="4"/>
      <c r="D507" s="4"/>
      <c r="E507" s="4"/>
      <c r="J507" s="4"/>
      <c r="K507" s="5"/>
      <c r="M507" s="7"/>
      <c r="O507" s="4"/>
    </row>
    <row r="508" ht="12.75" customHeight="1">
      <c r="C508" s="4"/>
      <c r="D508" s="4"/>
      <c r="E508" s="4"/>
      <c r="J508" s="4"/>
      <c r="K508" s="5"/>
      <c r="M508" s="7"/>
      <c r="O508" s="4"/>
    </row>
    <row r="509" ht="12.75" customHeight="1">
      <c r="C509" s="4"/>
      <c r="D509" s="4"/>
      <c r="E509" s="4"/>
      <c r="J509" s="4"/>
      <c r="K509" s="5"/>
      <c r="M509" s="7"/>
      <c r="O509" s="4"/>
    </row>
    <row r="510" ht="12.75" customHeight="1">
      <c r="C510" s="4"/>
      <c r="D510" s="4"/>
      <c r="E510" s="4"/>
      <c r="J510" s="4"/>
      <c r="K510" s="5"/>
      <c r="M510" s="7"/>
      <c r="O510" s="4"/>
    </row>
    <row r="511" ht="12.75" customHeight="1">
      <c r="C511" s="4"/>
      <c r="D511" s="4"/>
      <c r="E511" s="4"/>
      <c r="J511" s="4"/>
      <c r="K511" s="5"/>
      <c r="M511" s="7"/>
      <c r="O511" s="4"/>
    </row>
    <row r="512" ht="12.75" customHeight="1">
      <c r="C512" s="4"/>
      <c r="D512" s="4"/>
      <c r="E512" s="4"/>
      <c r="J512" s="4"/>
      <c r="K512" s="5"/>
      <c r="M512" s="7"/>
      <c r="O512" s="4"/>
    </row>
    <row r="513" ht="12.75" customHeight="1">
      <c r="C513" s="4"/>
      <c r="D513" s="4"/>
      <c r="E513" s="4"/>
      <c r="J513" s="4"/>
      <c r="K513" s="5"/>
      <c r="M513" s="7"/>
      <c r="O513" s="4"/>
    </row>
    <row r="514" ht="12.75" customHeight="1">
      <c r="C514" s="4"/>
      <c r="D514" s="4"/>
      <c r="E514" s="4"/>
      <c r="J514" s="4"/>
      <c r="K514" s="5"/>
      <c r="M514" s="7"/>
      <c r="O514" s="4"/>
    </row>
    <row r="515" ht="12.75" customHeight="1">
      <c r="C515" s="4"/>
      <c r="D515" s="4"/>
      <c r="E515" s="4"/>
      <c r="J515" s="4"/>
      <c r="K515" s="5"/>
      <c r="M515" s="7"/>
      <c r="O515" s="4"/>
    </row>
    <row r="516" ht="12.75" customHeight="1">
      <c r="C516" s="4"/>
      <c r="D516" s="4"/>
      <c r="E516" s="4"/>
      <c r="J516" s="4"/>
      <c r="K516" s="5"/>
      <c r="M516" s="7"/>
      <c r="O516" s="4"/>
    </row>
    <row r="517" ht="12.75" customHeight="1">
      <c r="C517" s="4"/>
      <c r="D517" s="4"/>
      <c r="E517" s="4"/>
      <c r="J517" s="4"/>
      <c r="K517" s="5"/>
      <c r="M517" s="7"/>
      <c r="O517" s="4"/>
    </row>
    <row r="518" ht="12.75" customHeight="1">
      <c r="C518" s="4"/>
      <c r="D518" s="4"/>
      <c r="E518" s="4"/>
      <c r="J518" s="4"/>
      <c r="K518" s="5"/>
      <c r="M518" s="7"/>
      <c r="O518" s="4"/>
    </row>
    <row r="519" ht="12.75" customHeight="1">
      <c r="C519" s="4"/>
      <c r="D519" s="4"/>
      <c r="E519" s="4"/>
      <c r="J519" s="4"/>
      <c r="K519" s="5"/>
      <c r="M519" s="7"/>
      <c r="O519" s="4"/>
    </row>
    <row r="520" ht="12.75" customHeight="1">
      <c r="C520" s="4"/>
      <c r="D520" s="4"/>
      <c r="E520" s="4"/>
      <c r="J520" s="4"/>
      <c r="K520" s="5"/>
      <c r="M520" s="7"/>
      <c r="O520" s="4"/>
    </row>
    <row r="521" ht="12.75" customHeight="1">
      <c r="C521" s="4"/>
      <c r="D521" s="4"/>
      <c r="E521" s="4"/>
      <c r="J521" s="4"/>
      <c r="K521" s="5"/>
      <c r="M521" s="7"/>
      <c r="O521" s="4"/>
    </row>
    <row r="522" ht="12.75" customHeight="1">
      <c r="C522" s="4"/>
      <c r="D522" s="4"/>
      <c r="E522" s="4"/>
      <c r="J522" s="4"/>
      <c r="K522" s="5"/>
      <c r="M522" s="7"/>
      <c r="O522" s="4"/>
    </row>
    <row r="523" ht="12.75" customHeight="1">
      <c r="C523" s="4"/>
      <c r="D523" s="4"/>
      <c r="E523" s="4"/>
      <c r="J523" s="4"/>
      <c r="K523" s="5"/>
      <c r="M523" s="7"/>
      <c r="O523" s="4"/>
    </row>
    <row r="524" ht="12.75" customHeight="1">
      <c r="C524" s="4"/>
      <c r="D524" s="4"/>
      <c r="E524" s="4"/>
      <c r="J524" s="4"/>
      <c r="K524" s="5"/>
      <c r="M524" s="7"/>
      <c r="O524" s="4"/>
    </row>
    <row r="525" ht="12.75" customHeight="1">
      <c r="C525" s="4"/>
      <c r="D525" s="4"/>
      <c r="E525" s="4"/>
      <c r="J525" s="4"/>
      <c r="K525" s="5"/>
      <c r="M525" s="7"/>
      <c r="O525" s="4"/>
    </row>
    <row r="526" ht="12.75" customHeight="1">
      <c r="C526" s="4"/>
      <c r="D526" s="4"/>
      <c r="E526" s="4"/>
      <c r="J526" s="4"/>
      <c r="K526" s="5"/>
      <c r="M526" s="7"/>
      <c r="O526" s="4"/>
    </row>
    <row r="527" ht="12.75" customHeight="1">
      <c r="C527" s="4"/>
      <c r="D527" s="4"/>
      <c r="E527" s="4"/>
      <c r="J527" s="4"/>
      <c r="K527" s="5"/>
      <c r="M527" s="7"/>
      <c r="O527" s="4"/>
    </row>
    <row r="528" ht="12.75" customHeight="1">
      <c r="C528" s="4"/>
      <c r="D528" s="4"/>
      <c r="E528" s="4"/>
      <c r="J528" s="4"/>
      <c r="K528" s="5"/>
      <c r="M528" s="7"/>
      <c r="O528" s="4"/>
    </row>
    <row r="529" ht="12.75" customHeight="1">
      <c r="C529" s="4"/>
      <c r="D529" s="4"/>
      <c r="E529" s="4"/>
      <c r="J529" s="4"/>
      <c r="K529" s="5"/>
      <c r="M529" s="7"/>
      <c r="O529" s="4"/>
    </row>
    <row r="530" ht="12.75" customHeight="1">
      <c r="C530" s="4"/>
      <c r="D530" s="4"/>
      <c r="E530" s="4"/>
      <c r="J530" s="4"/>
      <c r="K530" s="5"/>
      <c r="M530" s="7"/>
      <c r="O530" s="4"/>
    </row>
    <row r="531" ht="12.75" customHeight="1">
      <c r="C531" s="4"/>
      <c r="D531" s="4"/>
      <c r="E531" s="4"/>
      <c r="J531" s="4"/>
      <c r="K531" s="5"/>
      <c r="M531" s="7"/>
      <c r="O531" s="4"/>
    </row>
    <row r="532" ht="12.75" customHeight="1">
      <c r="C532" s="4"/>
      <c r="D532" s="4"/>
      <c r="E532" s="4"/>
      <c r="J532" s="4"/>
      <c r="K532" s="5"/>
      <c r="M532" s="7"/>
      <c r="O532" s="4"/>
    </row>
    <row r="533" ht="12.75" customHeight="1">
      <c r="C533" s="4"/>
      <c r="D533" s="4"/>
      <c r="E533" s="4"/>
      <c r="J533" s="4"/>
      <c r="K533" s="5"/>
      <c r="M533" s="7"/>
      <c r="O533" s="4"/>
    </row>
    <row r="534" ht="12.75" customHeight="1">
      <c r="C534" s="4"/>
      <c r="D534" s="4"/>
      <c r="E534" s="4"/>
      <c r="J534" s="4"/>
      <c r="K534" s="5"/>
      <c r="M534" s="7"/>
      <c r="O534" s="4"/>
    </row>
    <row r="535" ht="12.75" customHeight="1">
      <c r="C535" s="4"/>
      <c r="D535" s="4"/>
      <c r="E535" s="4"/>
      <c r="J535" s="4"/>
      <c r="K535" s="5"/>
      <c r="M535" s="7"/>
      <c r="O535" s="4"/>
    </row>
    <row r="536" ht="12.75" customHeight="1">
      <c r="C536" s="4"/>
      <c r="D536" s="4"/>
      <c r="E536" s="4"/>
      <c r="J536" s="4"/>
      <c r="K536" s="5"/>
      <c r="M536" s="7"/>
      <c r="O536" s="4"/>
    </row>
    <row r="537" ht="12.75" customHeight="1">
      <c r="C537" s="4"/>
      <c r="D537" s="4"/>
      <c r="E537" s="4"/>
      <c r="J537" s="4"/>
      <c r="K537" s="5"/>
      <c r="M537" s="7"/>
      <c r="O537" s="4"/>
    </row>
    <row r="538" ht="12.75" customHeight="1">
      <c r="C538" s="4"/>
      <c r="D538" s="4"/>
      <c r="E538" s="4"/>
      <c r="J538" s="4"/>
      <c r="K538" s="5"/>
      <c r="M538" s="7"/>
      <c r="O538" s="4"/>
    </row>
    <row r="539" ht="12.75" customHeight="1">
      <c r="C539" s="4"/>
      <c r="D539" s="4"/>
      <c r="E539" s="4"/>
      <c r="J539" s="4"/>
      <c r="K539" s="5"/>
      <c r="M539" s="7"/>
      <c r="O539" s="4"/>
    </row>
    <row r="540" ht="12.75" customHeight="1">
      <c r="C540" s="4"/>
      <c r="D540" s="4"/>
      <c r="E540" s="4"/>
      <c r="J540" s="4"/>
      <c r="K540" s="5"/>
      <c r="M540" s="7"/>
      <c r="O540" s="4"/>
    </row>
    <row r="541" ht="12.75" customHeight="1">
      <c r="C541" s="4"/>
      <c r="D541" s="4"/>
      <c r="E541" s="4"/>
      <c r="J541" s="4"/>
      <c r="K541" s="5"/>
      <c r="M541" s="7"/>
      <c r="O541" s="4"/>
    </row>
    <row r="542" ht="12.75" customHeight="1">
      <c r="C542" s="4"/>
      <c r="D542" s="4"/>
      <c r="E542" s="4"/>
      <c r="J542" s="4"/>
      <c r="K542" s="5"/>
      <c r="M542" s="7"/>
      <c r="O542" s="4"/>
    </row>
    <row r="543" ht="12.75" customHeight="1">
      <c r="C543" s="4"/>
      <c r="D543" s="4"/>
      <c r="E543" s="4"/>
      <c r="J543" s="4"/>
      <c r="K543" s="5"/>
      <c r="M543" s="7"/>
      <c r="O543" s="4"/>
    </row>
    <row r="544" ht="12.75" customHeight="1">
      <c r="C544" s="4"/>
      <c r="D544" s="4"/>
      <c r="E544" s="4"/>
      <c r="J544" s="4"/>
      <c r="K544" s="5"/>
      <c r="M544" s="7"/>
      <c r="O544" s="4"/>
    </row>
    <row r="545" ht="12.75" customHeight="1">
      <c r="C545" s="4"/>
      <c r="D545" s="4"/>
      <c r="E545" s="4"/>
      <c r="J545" s="4"/>
      <c r="K545" s="5"/>
      <c r="M545" s="7"/>
      <c r="O545" s="4"/>
    </row>
    <row r="546" ht="12.75" customHeight="1">
      <c r="C546" s="4"/>
      <c r="D546" s="4"/>
      <c r="E546" s="4"/>
      <c r="J546" s="4"/>
      <c r="K546" s="5"/>
      <c r="M546" s="7"/>
      <c r="O546" s="4"/>
    </row>
    <row r="547" ht="12.75" customHeight="1">
      <c r="C547" s="4"/>
      <c r="D547" s="4"/>
      <c r="E547" s="4"/>
      <c r="J547" s="4"/>
      <c r="K547" s="5"/>
      <c r="M547" s="7"/>
      <c r="O547" s="4"/>
    </row>
    <row r="548" ht="12.75" customHeight="1">
      <c r="C548" s="4"/>
      <c r="D548" s="4"/>
      <c r="E548" s="4"/>
      <c r="J548" s="4"/>
      <c r="K548" s="5"/>
      <c r="M548" s="7"/>
      <c r="O548" s="4"/>
    </row>
    <row r="549" ht="12.75" customHeight="1">
      <c r="C549" s="4"/>
      <c r="D549" s="4"/>
      <c r="E549" s="4"/>
      <c r="J549" s="4"/>
      <c r="K549" s="5"/>
      <c r="M549" s="7"/>
      <c r="O549" s="4"/>
    </row>
    <row r="550" ht="12.75" customHeight="1">
      <c r="C550" s="4"/>
      <c r="D550" s="4"/>
      <c r="E550" s="4"/>
      <c r="J550" s="4"/>
      <c r="K550" s="5"/>
      <c r="M550" s="7"/>
      <c r="O550" s="4"/>
    </row>
    <row r="551" ht="12.75" customHeight="1">
      <c r="C551" s="4"/>
      <c r="D551" s="4"/>
      <c r="E551" s="4"/>
      <c r="J551" s="4"/>
      <c r="K551" s="5"/>
      <c r="M551" s="7"/>
      <c r="O551" s="4"/>
    </row>
    <row r="552" ht="12.75" customHeight="1">
      <c r="C552" s="4"/>
      <c r="D552" s="4"/>
      <c r="E552" s="4"/>
      <c r="J552" s="4"/>
      <c r="K552" s="5"/>
      <c r="M552" s="7"/>
      <c r="O552" s="4"/>
    </row>
    <row r="553" ht="12.75" customHeight="1">
      <c r="C553" s="4"/>
      <c r="D553" s="4"/>
      <c r="E553" s="4"/>
      <c r="J553" s="4"/>
      <c r="K553" s="5"/>
      <c r="M553" s="7"/>
      <c r="O553" s="4"/>
    </row>
    <row r="554" ht="12.75" customHeight="1">
      <c r="C554" s="4"/>
      <c r="D554" s="4"/>
      <c r="E554" s="4"/>
      <c r="J554" s="4"/>
      <c r="K554" s="5"/>
      <c r="M554" s="7"/>
      <c r="O554" s="4"/>
    </row>
    <row r="555" ht="12.75" customHeight="1">
      <c r="C555" s="4"/>
      <c r="D555" s="4"/>
      <c r="E555" s="4"/>
      <c r="J555" s="4"/>
      <c r="K555" s="5"/>
      <c r="M555" s="7"/>
      <c r="O555" s="4"/>
    </row>
    <row r="556" ht="12.75" customHeight="1">
      <c r="C556" s="4"/>
      <c r="D556" s="4"/>
      <c r="E556" s="4"/>
      <c r="J556" s="4"/>
      <c r="K556" s="5"/>
      <c r="M556" s="7"/>
      <c r="O556" s="4"/>
    </row>
    <row r="557" ht="12.75" customHeight="1">
      <c r="C557" s="4"/>
      <c r="D557" s="4"/>
      <c r="E557" s="4"/>
      <c r="J557" s="4"/>
      <c r="K557" s="5"/>
      <c r="M557" s="7"/>
      <c r="O557" s="4"/>
    </row>
    <row r="558" ht="12.75" customHeight="1">
      <c r="C558" s="4"/>
      <c r="D558" s="4"/>
      <c r="E558" s="4"/>
      <c r="J558" s="4"/>
      <c r="K558" s="5"/>
      <c r="M558" s="7"/>
      <c r="O558" s="4"/>
    </row>
    <row r="559" ht="12.75" customHeight="1">
      <c r="C559" s="4"/>
      <c r="D559" s="4"/>
      <c r="E559" s="4"/>
      <c r="J559" s="4"/>
      <c r="K559" s="5"/>
      <c r="M559" s="7"/>
      <c r="O559" s="4"/>
    </row>
    <row r="560" ht="12.75" customHeight="1">
      <c r="C560" s="4"/>
      <c r="D560" s="4"/>
      <c r="E560" s="4"/>
      <c r="J560" s="4"/>
      <c r="K560" s="5"/>
      <c r="M560" s="7"/>
      <c r="O560" s="4"/>
    </row>
    <row r="561" ht="12.75" customHeight="1">
      <c r="C561" s="4"/>
      <c r="D561" s="4"/>
      <c r="E561" s="4"/>
      <c r="J561" s="4"/>
      <c r="K561" s="5"/>
      <c r="M561" s="7"/>
      <c r="O561" s="4"/>
    </row>
    <row r="562" ht="12.75" customHeight="1">
      <c r="C562" s="4"/>
      <c r="D562" s="4"/>
      <c r="E562" s="4"/>
      <c r="J562" s="4"/>
      <c r="K562" s="5"/>
      <c r="M562" s="7"/>
      <c r="O562" s="4"/>
    </row>
    <row r="563" ht="12.75" customHeight="1">
      <c r="C563" s="4"/>
      <c r="D563" s="4"/>
      <c r="E563" s="4"/>
      <c r="J563" s="4"/>
      <c r="K563" s="5"/>
      <c r="M563" s="7"/>
      <c r="O563" s="4"/>
    </row>
    <row r="564" ht="12.75" customHeight="1">
      <c r="C564" s="4"/>
      <c r="D564" s="4"/>
      <c r="E564" s="4"/>
      <c r="J564" s="4"/>
      <c r="K564" s="5"/>
      <c r="M564" s="7"/>
      <c r="O564" s="4"/>
    </row>
    <row r="565" ht="12.75" customHeight="1">
      <c r="C565" s="4"/>
      <c r="D565" s="4"/>
      <c r="E565" s="4"/>
      <c r="J565" s="4"/>
      <c r="K565" s="5"/>
      <c r="M565" s="7"/>
      <c r="O565" s="4"/>
    </row>
    <row r="566" ht="12.75" customHeight="1">
      <c r="C566" s="4"/>
      <c r="D566" s="4"/>
      <c r="E566" s="4"/>
      <c r="J566" s="4"/>
      <c r="K566" s="5"/>
      <c r="M566" s="7"/>
      <c r="O566" s="4"/>
    </row>
    <row r="567" ht="12.75" customHeight="1">
      <c r="C567" s="4"/>
      <c r="D567" s="4"/>
      <c r="E567" s="4"/>
      <c r="J567" s="4"/>
      <c r="K567" s="5"/>
      <c r="M567" s="7"/>
      <c r="O567" s="4"/>
    </row>
    <row r="568" ht="12.75" customHeight="1">
      <c r="C568" s="4"/>
      <c r="D568" s="4"/>
      <c r="E568" s="4"/>
      <c r="J568" s="4"/>
      <c r="K568" s="5"/>
      <c r="M568" s="7"/>
      <c r="O568" s="4"/>
    </row>
    <row r="569" ht="12.75" customHeight="1">
      <c r="C569" s="4"/>
      <c r="D569" s="4"/>
      <c r="E569" s="4"/>
      <c r="J569" s="4"/>
      <c r="K569" s="5"/>
      <c r="M569" s="7"/>
      <c r="O569" s="4"/>
    </row>
    <row r="570" ht="12.75" customHeight="1">
      <c r="C570" s="4"/>
      <c r="D570" s="4"/>
      <c r="E570" s="4"/>
      <c r="J570" s="4"/>
      <c r="K570" s="5"/>
      <c r="M570" s="7"/>
      <c r="O570" s="4"/>
    </row>
    <row r="571" ht="12.75" customHeight="1">
      <c r="C571" s="4"/>
      <c r="D571" s="4"/>
      <c r="E571" s="4"/>
      <c r="J571" s="4"/>
      <c r="K571" s="5"/>
      <c r="M571" s="7"/>
      <c r="O571" s="4"/>
    </row>
    <row r="572" ht="12.75" customHeight="1">
      <c r="C572" s="4"/>
      <c r="D572" s="4"/>
      <c r="E572" s="4"/>
      <c r="J572" s="4"/>
      <c r="K572" s="5"/>
      <c r="M572" s="7"/>
      <c r="O572" s="4"/>
    </row>
    <row r="573" ht="12.75" customHeight="1">
      <c r="C573" s="4"/>
      <c r="D573" s="4"/>
      <c r="E573" s="4"/>
      <c r="J573" s="4"/>
      <c r="K573" s="5"/>
      <c r="M573" s="7"/>
      <c r="O573" s="4"/>
    </row>
    <row r="574" ht="12.75" customHeight="1">
      <c r="C574" s="4"/>
      <c r="D574" s="4"/>
      <c r="E574" s="4"/>
      <c r="J574" s="4"/>
      <c r="K574" s="5"/>
      <c r="M574" s="7"/>
      <c r="O574" s="4"/>
    </row>
    <row r="575" ht="12.75" customHeight="1">
      <c r="C575" s="4"/>
      <c r="D575" s="4"/>
      <c r="E575" s="4"/>
      <c r="J575" s="4"/>
      <c r="K575" s="5"/>
      <c r="M575" s="7"/>
      <c r="O575" s="4"/>
    </row>
    <row r="576" ht="12.75" customHeight="1">
      <c r="C576" s="4"/>
      <c r="D576" s="4"/>
      <c r="E576" s="4"/>
      <c r="J576" s="4"/>
      <c r="K576" s="5"/>
      <c r="M576" s="7"/>
      <c r="O576" s="4"/>
    </row>
    <row r="577" ht="12.75" customHeight="1">
      <c r="C577" s="4"/>
      <c r="D577" s="4"/>
      <c r="E577" s="4"/>
      <c r="J577" s="4"/>
      <c r="K577" s="5"/>
      <c r="M577" s="7"/>
      <c r="O577" s="4"/>
    </row>
    <row r="578" ht="12.75" customHeight="1">
      <c r="C578" s="4"/>
      <c r="D578" s="4"/>
      <c r="E578" s="4"/>
      <c r="J578" s="4"/>
      <c r="K578" s="5"/>
      <c r="M578" s="7"/>
      <c r="O578" s="4"/>
    </row>
    <row r="579" ht="12.75" customHeight="1">
      <c r="C579" s="4"/>
      <c r="D579" s="4"/>
      <c r="E579" s="4"/>
      <c r="J579" s="4"/>
      <c r="K579" s="5"/>
      <c r="M579" s="7"/>
      <c r="O579" s="4"/>
    </row>
    <row r="580" ht="12.75" customHeight="1">
      <c r="C580" s="4"/>
      <c r="D580" s="4"/>
      <c r="E580" s="4"/>
      <c r="J580" s="4"/>
      <c r="K580" s="5"/>
      <c r="M580" s="7"/>
      <c r="O580" s="4"/>
    </row>
    <row r="581" ht="12.75" customHeight="1">
      <c r="C581" s="4"/>
      <c r="D581" s="4"/>
      <c r="E581" s="4"/>
      <c r="J581" s="4"/>
      <c r="K581" s="5"/>
      <c r="M581" s="7"/>
      <c r="O581" s="4"/>
    </row>
    <row r="582" ht="12.75" customHeight="1">
      <c r="C582" s="4"/>
      <c r="D582" s="4"/>
      <c r="E582" s="4"/>
      <c r="J582" s="4"/>
      <c r="K582" s="5"/>
      <c r="M582" s="7"/>
      <c r="O582" s="4"/>
    </row>
    <row r="583" ht="12.75" customHeight="1">
      <c r="C583" s="4"/>
      <c r="D583" s="4"/>
      <c r="E583" s="4"/>
      <c r="J583" s="4"/>
      <c r="K583" s="5"/>
      <c r="M583" s="7"/>
      <c r="O583" s="4"/>
    </row>
    <row r="584" ht="12.75" customHeight="1">
      <c r="C584" s="4"/>
      <c r="D584" s="4"/>
      <c r="E584" s="4"/>
      <c r="J584" s="4"/>
      <c r="K584" s="5"/>
      <c r="M584" s="7"/>
      <c r="O584" s="4"/>
    </row>
    <row r="585" ht="12.75" customHeight="1">
      <c r="C585" s="4"/>
      <c r="D585" s="4"/>
      <c r="E585" s="4"/>
      <c r="J585" s="4"/>
      <c r="K585" s="5"/>
      <c r="M585" s="7"/>
      <c r="O585" s="4"/>
    </row>
    <row r="586" ht="12.75" customHeight="1">
      <c r="C586" s="4"/>
      <c r="D586" s="4"/>
      <c r="E586" s="4"/>
      <c r="J586" s="4"/>
      <c r="K586" s="5"/>
      <c r="M586" s="7"/>
      <c r="O586" s="4"/>
    </row>
    <row r="587" ht="12.75" customHeight="1">
      <c r="C587" s="4"/>
      <c r="D587" s="4"/>
      <c r="E587" s="4"/>
      <c r="J587" s="4"/>
      <c r="K587" s="5"/>
      <c r="M587" s="7"/>
      <c r="O587" s="4"/>
    </row>
    <row r="588" ht="12.75" customHeight="1">
      <c r="C588" s="4"/>
      <c r="D588" s="4"/>
      <c r="E588" s="4"/>
      <c r="J588" s="4"/>
      <c r="K588" s="5"/>
      <c r="M588" s="7"/>
      <c r="O588" s="4"/>
    </row>
    <row r="589" ht="12.75" customHeight="1">
      <c r="C589" s="4"/>
      <c r="D589" s="4"/>
      <c r="E589" s="4"/>
      <c r="J589" s="4"/>
      <c r="K589" s="5"/>
      <c r="M589" s="7"/>
      <c r="O589" s="4"/>
    </row>
    <row r="590" ht="12.75" customHeight="1">
      <c r="C590" s="4"/>
      <c r="D590" s="4"/>
      <c r="E590" s="4"/>
      <c r="J590" s="4"/>
      <c r="K590" s="5"/>
      <c r="M590" s="7"/>
      <c r="O590" s="4"/>
    </row>
    <row r="591" ht="12.75" customHeight="1">
      <c r="C591" s="4"/>
      <c r="D591" s="4"/>
      <c r="E591" s="4"/>
      <c r="J591" s="4"/>
      <c r="K591" s="5"/>
      <c r="M591" s="7"/>
      <c r="O591" s="4"/>
    </row>
    <row r="592" ht="12.75" customHeight="1">
      <c r="C592" s="4"/>
      <c r="D592" s="4"/>
      <c r="E592" s="4"/>
      <c r="J592" s="4"/>
      <c r="K592" s="5"/>
      <c r="M592" s="7"/>
      <c r="O592" s="4"/>
    </row>
    <row r="593" ht="12.75" customHeight="1">
      <c r="C593" s="4"/>
      <c r="D593" s="4"/>
      <c r="E593" s="4"/>
      <c r="J593" s="4"/>
      <c r="K593" s="5"/>
      <c r="M593" s="7"/>
      <c r="O593" s="4"/>
    </row>
    <row r="594" ht="12.75" customHeight="1">
      <c r="C594" s="4"/>
      <c r="D594" s="4"/>
      <c r="E594" s="4"/>
      <c r="J594" s="4"/>
      <c r="K594" s="5"/>
      <c r="M594" s="7"/>
      <c r="O594" s="4"/>
    </row>
    <row r="595" ht="12.75" customHeight="1">
      <c r="C595" s="4"/>
      <c r="D595" s="4"/>
      <c r="E595" s="4"/>
      <c r="J595" s="4"/>
      <c r="K595" s="5"/>
      <c r="M595" s="7"/>
      <c r="O595" s="4"/>
    </row>
    <row r="596" ht="12.75" customHeight="1">
      <c r="C596" s="4"/>
      <c r="D596" s="4"/>
      <c r="E596" s="4"/>
      <c r="J596" s="4"/>
      <c r="K596" s="5"/>
      <c r="M596" s="7"/>
      <c r="O596" s="4"/>
    </row>
    <row r="597" ht="12.75" customHeight="1">
      <c r="C597" s="4"/>
      <c r="D597" s="4"/>
      <c r="E597" s="4"/>
      <c r="J597" s="4"/>
      <c r="K597" s="5"/>
      <c r="M597" s="7"/>
      <c r="O597" s="4"/>
    </row>
    <row r="598" ht="12.75" customHeight="1">
      <c r="C598" s="4"/>
      <c r="D598" s="4"/>
      <c r="E598" s="4"/>
      <c r="J598" s="4"/>
      <c r="K598" s="5"/>
      <c r="M598" s="7"/>
      <c r="O598" s="4"/>
    </row>
    <row r="599" ht="12.75" customHeight="1">
      <c r="C599" s="4"/>
      <c r="D599" s="4"/>
      <c r="E599" s="4"/>
      <c r="J599" s="4"/>
      <c r="K599" s="5"/>
      <c r="M599" s="7"/>
      <c r="O599" s="4"/>
    </row>
    <row r="600" ht="12.75" customHeight="1">
      <c r="C600" s="4"/>
      <c r="D600" s="4"/>
      <c r="E600" s="4"/>
      <c r="J600" s="4"/>
      <c r="K600" s="5"/>
      <c r="M600" s="7"/>
      <c r="O600" s="4"/>
    </row>
    <row r="601" ht="12.75" customHeight="1">
      <c r="C601" s="4"/>
      <c r="D601" s="4"/>
      <c r="E601" s="4"/>
      <c r="J601" s="4"/>
      <c r="K601" s="5"/>
      <c r="M601" s="7"/>
      <c r="O601" s="4"/>
    </row>
    <row r="602" ht="12.75" customHeight="1">
      <c r="C602" s="4"/>
      <c r="D602" s="4"/>
      <c r="E602" s="4"/>
      <c r="J602" s="4"/>
      <c r="K602" s="5"/>
      <c r="M602" s="7"/>
      <c r="O602" s="4"/>
    </row>
    <row r="603" ht="12.75" customHeight="1">
      <c r="C603" s="4"/>
      <c r="D603" s="4"/>
      <c r="E603" s="4"/>
      <c r="J603" s="4"/>
      <c r="K603" s="5"/>
      <c r="M603" s="7"/>
      <c r="O603" s="4"/>
    </row>
    <row r="604" ht="12.75" customHeight="1">
      <c r="C604" s="4"/>
      <c r="D604" s="4"/>
      <c r="E604" s="4"/>
      <c r="J604" s="4"/>
      <c r="K604" s="5"/>
      <c r="M604" s="7"/>
      <c r="O604" s="4"/>
    </row>
    <row r="605" ht="12.75" customHeight="1">
      <c r="C605" s="4"/>
      <c r="D605" s="4"/>
      <c r="E605" s="4"/>
      <c r="J605" s="4"/>
      <c r="K605" s="5"/>
      <c r="M605" s="7"/>
      <c r="O605" s="4"/>
    </row>
    <row r="606" ht="12.75" customHeight="1">
      <c r="C606" s="4"/>
      <c r="D606" s="4"/>
      <c r="E606" s="4"/>
      <c r="J606" s="4"/>
      <c r="K606" s="5"/>
      <c r="M606" s="7"/>
      <c r="O606" s="4"/>
    </row>
    <row r="607" ht="12.75" customHeight="1">
      <c r="C607" s="4"/>
      <c r="D607" s="4"/>
      <c r="E607" s="4"/>
      <c r="J607" s="4"/>
      <c r="K607" s="5"/>
      <c r="M607" s="7"/>
      <c r="O607" s="4"/>
    </row>
    <row r="608" ht="12.75" customHeight="1">
      <c r="C608" s="4"/>
      <c r="D608" s="4"/>
      <c r="E608" s="4"/>
      <c r="J608" s="4"/>
      <c r="K608" s="5"/>
      <c r="M608" s="7"/>
      <c r="O608" s="4"/>
    </row>
    <row r="609" ht="12.75" customHeight="1">
      <c r="C609" s="4"/>
      <c r="D609" s="4"/>
      <c r="E609" s="4"/>
      <c r="J609" s="4"/>
      <c r="K609" s="5"/>
      <c r="M609" s="7"/>
      <c r="O609" s="4"/>
    </row>
    <row r="610" ht="12.75" customHeight="1">
      <c r="C610" s="4"/>
      <c r="D610" s="4"/>
      <c r="E610" s="4"/>
      <c r="J610" s="4"/>
      <c r="K610" s="5"/>
      <c r="M610" s="7"/>
      <c r="O610" s="4"/>
    </row>
    <row r="611" ht="12.75" customHeight="1">
      <c r="C611" s="4"/>
      <c r="D611" s="4"/>
      <c r="E611" s="4"/>
      <c r="J611" s="4"/>
      <c r="K611" s="5"/>
      <c r="M611" s="7"/>
      <c r="O611" s="4"/>
    </row>
    <row r="612" ht="12.75" customHeight="1">
      <c r="C612" s="4"/>
      <c r="D612" s="4"/>
      <c r="E612" s="4"/>
      <c r="J612" s="4"/>
      <c r="K612" s="5"/>
      <c r="M612" s="7"/>
      <c r="O612" s="4"/>
    </row>
    <row r="613" ht="12.75" customHeight="1">
      <c r="C613" s="4"/>
      <c r="D613" s="4"/>
      <c r="E613" s="4"/>
      <c r="J613" s="4"/>
      <c r="K613" s="5"/>
      <c r="M613" s="7"/>
      <c r="O613" s="4"/>
    </row>
    <row r="614" ht="12.75" customHeight="1">
      <c r="C614" s="4"/>
      <c r="D614" s="4"/>
      <c r="E614" s="4"/>
      <c r="J614" s="4"/>
      <c r="K614" s="5"/>
      <c r="M614" s="7"/>
      <c r="O614" s="4"/>
    </row>
    <row r="615" ht="12.75" customHeight="1">
      <c r="C615" s="4"/>
      <c r="D615" s="4"/>
      <c r="E615" s="4"/>
      <c r="J615" s="4"/>
      <c r="K615" s="5"/>
      <c r="M615" s="7"/>
      <c r="O615" s="4"/>
    </row>
    <row r="616" ht="12.75" customHeight="1">
      <c r="C616" s="4"/>
      <c r="D616" s="4"/>
      <c r="E616" s="4"/>
      <c r="J616" s="4"/>
      <c r="K616" s="5"/>
      <c r="M616" s="7"/>
      <c r="O616" s="4"/>
    </row>
    <row r="617" ht="12.75" customHeight="1">
      <c r="C617" s="4"/>
      <c r="D617" s="4"/>
      <c r="E617" s="4"/>
      <c r="J617" s="4"/>
      <c r="K617" s="5"/>
      <c r="M617" s="7"/>
      <c r="O617" s="4"/>
    </row>
    <row r="618" ht="12.75" customHeight="1">
      <c r="C618" s="4"/>
      <c r="D618" s="4"/>
      <c r="E618" s="4"/>
      <c r="J618" s="4"/>
      <c r="K618" s="5"/>
      <c r="M618" s="7"/>
      <c r="O618" s="4"/>
    </row>
    <row r="619" ht="12.75" customHeight="1">
      <c r="C619" s="4"/>
      <c r="D619" s="4"/>
      <c r="E619" s="4"/>
      <c r="J619" s="4"/>
      <c r="K619" s="5"/>
      <c r="M619" s="7"/>
      <c r="O619" s="4"/>
    </row>
    <row r="620" ht="12.75" customHeight="1">
      <c r="C620" s="4"/>
      <c r="D620" s="4"/>
      <c r="E620" s="4"/>
      <c r="J620" s="4"/>
      <c r="K620" s="5"/>
      <c r="M620" s="7"/>
      <c r="O620" s="4"/>
    </row>
    <row r="621" ht="12.75" customHeight="1">
      <c r="C621" s="4"/>
      <c r="D621" s="4"/>
      <c r="E621" s="4"/>
      <c r="J621" s="4"/>
      <c r="K621" s="5"/>
      <c r="M621" s="7"/>
      <c r="O621" s="4"/>
    </row>
    <row r="622" ht="12.75" customHeight="1">
      <c r="C622" s="4"/>
      <c r="D622" s="4"/>
      <c r="E622" s="4"/>
      <c r="J622" s="4"/>
      <c r="K622" s="5"/>
      <c r="M622" s="7"/>
      <c r="O622" s="4"/>
    </row>
    <row r="623" ht="12.75" customHeight="1">
      <c r="C623" s="4"/>
      <c r="D623" s="4"/>
      <c r="E623" s="4"/>
      <c r="J623" s="4"/>
      <c r="K623" s="5"/>
      <c r="M623" s="7"/>
      <c r="O623" s="4"/>
    </row>
    <row r="624" ht="12.75" customHeight="1">
      <c r="C624" s="4"/>
      <c r="D624" s="4"/>
      <c r="E624" s="4"/>
      <c r="J624" s="4"/>
      <c r="K624" s="5"/>
      <c r="M624" s="7"/>
      <c r="O624" s="4"/>
    </row>
    <row r="625" ht="12.75" customHeight="1">
      <c r="C625" s="4"/>
      <c r="D625" s="4"/>
      <c r="E625" s="4"/>
      <c r="J625" s="4"/>
      <c r="K625" s="5"/>
      <c r="M625" s="7"/>
      <c r="O625" s="4"/>
    </row>
    <row r="626" ht="12.75" customHeight="1">
      <c r="C626" s="4"/>
      <c r="D626" s="4"/>
      <c r="E626" s="4"/>
      <c r="J626" s="4"/>
      <c r="K626" s="5"/>
      <c r="M626" s="7"/>
      <c r="O626" s="4"/>
    </row>
    <row r="627" ht="12.75" customHeight="1">
      <c r="C627" s="4"/>
      <c r="D627" s="4"/>
      <c r="E627" s="4"/>
      <c r="J627" s="4"/>
      <c r="K627" s="5"/>
      <c r="M627" s="7"/>
      <c r="O627" s="4"/>
    </row>
    <row r="628" ht="12.75" customHeight="1">
      <c r="C628" s="4"/>
      <c r="D628" s="4"/>
      <c r="E628" s="4"/>
      <c r="J628" s="4"/>
      <c r="K628" s="5"/>
      <c r="M628" s="7"/>
      <c r="O628" s="4"/>
    </row>
    <row r="629" ht="12.75" customHeight="1">
      <c r="C629" s="4"/>
      <c r="D629" s="4"/>
      <c r="E629" s="4"/>
      <c r="J629" s="4"/>
      <c r="K629" s="5"/>
      <c r="M629" s="7"/>
      <c r="O629" s="4"/>
    </row>
    <row r="630" ht="12.75" customHeight="1">
      <c r="C630" s="4"/>
      <c r="D630" s="4"/>
      <c r="E630" s="4"/>
      <c r="J630" s="4"/>
      <c r="K630" s="5"/>
      <c r="M630" s="7"/>
      <c r="O630" s="4"/>
    </row>
    <row r="631" ht="12.75" customHeight="1">
      <c r="C631" s="4"/>
      <c r="D631" s="4"/>
      <c r="E631" s="4"/>
      <c r="J631" s="4"/>
      <c r="K631" s="5"/>
      <c r="M631" s="7"/>
      <c r="O631" s="4"/>
    </row>
    <row r="632" ht="12.75" customHeight="1">
      <c r="C632" s="4"/>
      <c r="D632" s="4"/>
      <c r="E632" s="4"/>
      <c r="J632" s="4"/>
      <c r="K632" s="5"/>
      <c r="M632" s="7"/>
      <c r="O632" s="4"/>
    </row>
    <row r="633" ht="12.75" customHeight="1">
      <c r="C633" s="4"/>
      <c r="D633" s="4"/>
      <c r="E633" s="4"/>
      <c r="J633" s="4"/>
      <c r="K633" s="5"/>
      <c r="M633" s="7"/>
      <c r="O633" s="4"/>
    </row>
    <row r="634" ht="12.75" customHeight="1">
      <c r="C634" s="4"/>
      <c r="D634" s="4"/>
      <c r="E634" s="4"/>
      <c r="J634" s="4"/>
      <c r="K634" s="5"/>
      <c r="M634" s="7"/>
      <c r="O634" s="4"/>
    </row>
    <row r="635" ht="12.75" customHeight="1">
      <c r="C635" s="4"/>
      <c r="D635" s="4"/>
      <c r="E635" s="4"/>
      <c r="J635" s="4"/>
      <c r="K635" s="5"/>
      <c r="M635" s="7"/>
      <c r="O635" s="4"/>
    </row>
    <row r="636" ht="12.75" customHeight="1">
      <c r="C636" s="4"/>
      <c r="D636" s="4"/>
      <c r="E636" s="4"/>
      <c r="J636" s="4"/>
      <c r="K636" s="5"/>
      <c r="M636" s="7"/>
      <c r="O636" s="4"/>
    </row>
    <row r="637" ht="12.75" customHeight="1">
      <c r="C637" s="4"/>
      <c r="D637" s="4"/>
      <c r="E637" s="4"/>
      <c r="J637" s="4"/>
      <c r="K637" s="5"/>
      <c r="M637" s="7"/>
      <c r="O637" s="4"/>
    </row>
    <row r="638" ht="12.75" customHeight="1">
      <c r="C638" s="4"/>
      <c r="D638" s="4"/>
      <c r="E638" s="4"/>
      <c r="J638" s="4"/>
      <c r="K638" s="5"/>
      <c r="M638" s="7"/>
      <c r="O638" s="4"/>
    </row>
    <row r="639" ht="12.75" customHeight="1">
      <c r="C639" s="4"/>
      <c r="D639" s="4"/>
      <c r="E639" s="4"/>
      <c r="J639" s="4"/>
      <c r="K639" s="5"/>
      <c r="M639" s="7"/>
      <c r="O639" s="4"/>
    </row>
    <row r="640" ht="12.75" customHeight="1">
      <c r="C640" s="4"/>
      <c r="D640" s="4"/>
      <c r="E640" s="4"/>
      <c r="J640" s="4"/>
      <c r="K640" s="5"/>
      <c r="M640" s="7"/>
      <c r="O640" s="4"/>
    </row>
    <row r="641" ht="12.75" customHeight="1">
      <c r="C641" s="4"/>
      <c r="D641" s="4"/>
      <c r="E641" s="4"/>
      <c r="J641" s="4"/>
      <c r="K641" s="5"/>
      <c r="M641" s="7"/>
      <c r="O641" s="4"/>
    </row>
    <row r="642" ht="12.75" customHeight="1">
      <c r="C642" s="4"/>
      <c r="D642" s="4"/>
      <c r="E642" s="4"/>
      <c r="J642" s="4"/>
      <c r="K642" s="5"/>
      <c r="M642" s="7"/>
      <c r="O642" s="4"/>
    </row>
    <row r="643" ht="12.75" customHeight="1">
      <c r="C643" s="4"/>
      <c r="D643" s="4"/>
      <c r="E643" s="4"/>
      <c r="J643" s="4"/>
      <c r="K643" s="5"/>
      <c r="M643" s="7"/>
      <c r="O643" s="4"/>
    </row>
    <row r="644" ht="12.75" customHeight="1">
      <c r="C644" s="4"/>
      <c r="D644" s="4"/>
      <c r="E644" s="4"/>
      <c r="J644" s="4"/>
      <c r="K644" s="5"/>
      <c r="M644" s="7"/>
      <c r="O644" s="4"/>
    </row>
    <row r="645" ht="12.75" customHeight="1">
      <c r="C645" s="4"/>
      <c r="D645" s="4"/>
      <c r="E645" s="4"/>
      <c r="J645" s="4"/>
      <c r="K645" s="5"/>
      <c r="M645" s="7"/>
      <c r="O645" s="4"/>
    </row>
    <row r="646" ht="12.75" customHeight="1">
      <c r="C646" s="4"/>
      <c r="D646" s="4"/>
      <c r="E646" s="4"/>
      <c r="J646" s="4"/>
      <c r="K646" s="5"/>
      <c r="M646" s="7"/>
      <c r="O646" s="4"/>
    </row>
    <row r="647" ht="12.75" customHeight="1">
      <c r="C647" s="4"/>
      <c r="D647" s="4"/>
      <c r="E647" s="4"/>
      <c r="J647" s="4"/>
      <c r="K647" s="5"/>
      <c r="M647" s="7"/>
      <c r="O647" s="4"/>
    </row>
    <row r="648" ht="12.75" customHeight="1">
      <c r="C648" s="4"/>
      <c r="D648" s="4"/>
      <c r="E648" s="4"/>
      <c r="J648" s="4"/>
      <c r="K648" s="5"/>
      <c r="M648" s="7"/>
      <c r="O648" s="4"/>
    </row>
    <row r="649" ht="12.75" customHeight="1">
      <c r="C649" s="4"/>
      <c r="D649" s="4"/>
      <c r="E649" s="4"/>
      <c r="J649" s="4"/>
      <c r="K649" s="5"/>
      <c r="M649" s="7"/>
      <c r="O649" s="4"/>
    </row>
    <row r="650" ht="12.75" customHeight="1">
      <c r="C650" s="4"/>
      <c r="D650" s="4"/>
      <c r="E650" s="4"/>
      <c r="J650" s="4"/>
      <c r="K650" s="5"/>
      <c r="M650" s="7"/>
      <c r="O650" s="4"/>
    </row>
    <row r="651" ht="12.75" customHeight="1">
      <c r="C651" s="4"/>
      <c r="D651" s="4"/>
      <c r="E651" s="4"/>
      <c r="J651" s="4"/>
      <c r="K651" s="5"/>
      <c r="M651" s="7"/>
      <c r="O651" s="4"/>
    </row>
    <row r="652" ht="12.75" customHeight="1">
      <c r="C652" s="4"/>
      <c r="D652" s="4"/>
      <c r="E652" s="4"/>
      <c r="J652" s="4"/>
      <c r="K652" s="5"/>
      <c r="M652" s="7"/>
      <c r="O652" s="4"/>
    </row>
    <row r="653" ht="12.75" customHeight="1">
      <c r="C653" s="4"/>
      <c r="D653" s="4"/>
      <c r="E653" s="4"/>
      <c r="J653" s="4"/>
      <c r="K653" s="5"/>
      <c r="M653" s="7"/>
      <c r="O653" s="4"/>
    </row>
    <row r="654" ht="12.75" customHeight="1">
      <c r="C654" s="4"/>
      <c r="D654" s="4"/>
      <c r="E654" s="4"/>
      <c r="J654" s="4"/>
      <c r="K654" s="5"/>
      <c r="M654" s="7"/>
      <c r="O654" s="4"/>
    </row>
    <row r="655" ht="12.75" customHeight="1">
      <c r="C655" s="4"/>
      <c r="D655" s="4"/>
      <c r="E655" s="4"/>
      <c r="J655" s="4"/>
      <c r="K655" s="5"/>
      <c r="M655" s="7"/>
      <c r="O655" s="4"/>
    </row>
    <row r="656" ht="12.75" customHeight="1">
      <c r="C656" s="4"/>
      <c r="D656" s="4"/>
      <c r="E656" s="4"/>
      <c r="J656" s="4"/>
      <c r="K656" s="5"/>
      <c r="M656" s="7"/>
      <c r="O656" s="4"/>
    </row>
    <row r="657" ht="12.75" customHeight="1">
      <c r="C657" s="4"/>
      <c r="D657" s="4"/>
      <c r="E657" s="4"/>
      <c r="J657" s="4"/>
      <c r="K657" s="5"/>
      <c r="M657" s="7"/>
      <c r="O657" s="4"/>
    </row>
    <row r="658" ht="12.75" customHeight="1">
      <c r="C658" s="4"/>
      <c r="D658" s="4"/>
      <c r="E658" s="4"/>
      <c r="J658" s="4"/>
      <c r="K658" s="5"/>
      <c r="M658" s="7"/>
      <c r="O658" s="4"/>
    </row>
    <row r="659" ht="12.75" customHeight="1">
      <c r="C659" s="4"/>
      <c r="D659" s="4"/>
      <c r="E659" s="4"/>
      <c r="J659" s="4"/>
      <c r="K659" s="5"/>
      <c r="M659" s="7"/>
      <c r="O659" s="4"/>
    </row>
    <row r="660" ht="12.75" customHeight="1">
      <c r="C660" s="4"/>
      <c r="D660" s="4"/>
      <c r="E660" s="4"/>
      <c r="J660" s="4"/>
      <c r="K660" s="5"/>
      <c r="M660" s="7"/>
      <c r="O660" s="4"/>
    </row>
    <row r="661" ht="12.75" customHeight="1">
      <c r="C661" s="4"/>
      <c r="D661" s="4"/>
      <c r="E661" s="4"/>
      <c r="J661" s="4"/>
      <c r="K661" s="5"/>
      <c r="M661" s="7"/>
      <c r="O661" s="4"/>
    </row>
    <row r="662" ht="12.75" customHeight="1">
      <c r="C662" s="4"/>
      <c r="D662" s="4"/>
      <c r="E662" s="4"/>
      <c r="J662" s="4"/>
      <c r="K662" s="5"/>
      <c r="M662" s="7"/>
      <c r="O662" s="4"/>
    </row>
    <row r="663" ht="12.75" customHeight="1">
      <c r="C663" s="4"/>
      <c r="D663" s="4"/>
      <c r="E663" s="4"/>
      <c r="J663" s="4"/>
      <c r="K663" s="5"/>
      <c r="M663" s="7"/>
      <c r="O663" s="4"/>
    </row>
    <row r="664" ht="12.75" customHeight="1">
      <c r="C664" s="4"/>
      <c r="D664" s="4"/>
      <c r="E664" s="4"/>
      <c r="J664" s="4"/>
      <c r="K664" s="5"/>
      <c r="M664" s="7"/>
      <c r="O664" s="4"/>
    </row>
    <row r="665" ht="12.75" customHeight="1">
      <c r="C665" s="4"/>
      <c r="D665" s="4"/>
      <c r="E665" s="4"/>
      <c r="J665" s="4"/>
      <c r="K665" s="5"/>
      <c r="M665" s="7"/>
      <c r="O665" s="4"/>
    </row>
    <row r="666" ht="12.75" customHeight="1">
      <c r="C666" s="4"/>
      <c r="D666" s="4"/>
      <c r="E666" s="4"/>
      <c r="J666" s="4"/>
      <c r="K666" s="5"/>
      <c r="M666" s="7"/>
      <c r="O666" s="4"/>
    </row>
    <row r="667" ht="12.75" customHeight="1">
      <c r="C667" s="4"/>
      <c r="D667" s="4"/>
      <c r="E667" s="4"/>
      <c r="J667" s="4"/>
      <c r="K667" s="5"/>
      <c r="M667" s="7"/>
      <c r="O667" s="4"/>
    </row>
    <row r="668" ht="12.75" customHeight="1">
      <c r="C668" s="4"/>
      <c r="D668" s="4"/>
      <c r="E668" s="4"/>
      <c r="J668" s="4"/>
      <c r="K668" s="5"/>
      <c r="M668" s="7"/>
      <c r="O668" s="4"/>
    </row>
    <row r="669" ht="12.75" customHeight="1">
      <c r="C669" s="4"/>
      <c r="D669" s="4"/>
      <c r="E669" s="4"/>
      <c r="J669" s="4"/>
      <c r="K669" s="5"/>
      <c r="M669" s="7"/>
      <c r="O669" s="4"/>
    </row>
    <row r="670" ht="12.75" customHeight="1">
      <c r="C670" s="4"/>
      <c r="D670" s="4"/>
      <c r="E670" s="4"/>
      <c r="J670" s="4"/>
      <c r="K670" s="5"/>
      <c r="M670" s="7"/>
      <c r="O670" s="4"/>
    </row>
    <row r="671" ht="12.75" customHeight="1">
      <c r="C671" s="4"/>
      <c r="D671" s="4"/>
      <c r="E671" s="4"/>
      <c r="J671" s="4"/>
      <c r="K671" s="5"/>
      <c r="M671" s="7"/>
      <c r="O671" s="4"/>
    </row>
    <row r="672" ht="12.75" customHeight="1">
      <c r="C672" s="4"/>
      <c r="D672" s="4"/>
      <c r="E672" s="4"/>
      <c r="J672" s="4"/>
      <c r="K672" s="5"/>
      <c r="M672" s="7"/>
      <c r="O672" s="4"/>
    </row>
    <row r="673" ht="12.75" customHeight="1">
      <c r="C673" s="4"/>
      <c r="D673" s="4"/>
      <c r="E673" s="4"/>
      <c r="J673" s="4"/>
      <c r="K673" s="5"/>
      <c r="M673" s="7"/>
      <c r="O673" s="4"/>
    </row>
    <row r="674" ht="12.75" customHeight="1">
      <c r="C674" s="4"/>
      <c r="D674" s="4"/>
      <c r="E674" s="4"/>
      <c r="J674" s="4"/>
      <c r="K674" s="5"/>
      <c r="M674" s="7"/>
      <c r="O674" s="4"/>
    </row>
    <row r="675" ht="12.75" customHeight="1">
      <c r="C675" s="4"/>
      <c r="D675" s="4"/>
      <c r="E675" s="4"/>
      <c r="J675" s="4"/>
      <c r="K675" s="5"/>
      <c r="M675" s="7"/>
      <c r="O675" s="4"/>
    </row>
    <row r="676" ht="12.75" customHeight="1">
      <c r="C676" s="4"/>
      <c r="D676" s="4"/>
      <c r="E676" s="4"/>
      <c r="J676" s="4"/>
      <c r="K676" s="5"/>
      <c r="M676" s="7"/>
      <c r="O676" s="4"/>
    </row>
    <row r="677" ht="12.75" customHeight="1">
      <c r="C677" s="4"/>
      <c r="D677" s="4"/>
      <c r="E677" s="4"/>
      <c r="J677" s="4"/>
      <c r="K677" s="5"/>
      <c r="M677" s="7"/>
      <c r="O677" s="4"/>
    </row>
    <row r="678" ht="12.75" customHeight="1">
      <c r="C678" s="4"/>
      <c r="D678" s="4"/>
      <c r="E678" s="4"/>
      <c r="J678" s="4"/>
      <c r="K678" s="5"/>
      <c r="M678" s="7"/>
      <c r="O678" s="4"/>
    </row>
    <row r="679" ht="12.75" customHeight="1">
      <c r="C679" s="4"/>
      <c r="D679" s="4"/>
      <c r="E679" s="4"/>
      <c r="J679" s="4"/>
      <c r="K679" s="5"/>
      <c r="M679" s="7"/>
      <c r="O679" s="4"/>
    </row>
    <row r="680" ht="12.75" customHeight="1">
      <c r="C680" s="4"/>
      <c r="D680" s="4"/>
      <c r="E680" s="4"/>
      <c r="J680" s="4"/>
      <c r="K680" s="5"/>
      <c r="M680" s="7"/>
      <c r="O680" s="4"/>
    </row>
    <row r="681" ht="12.75" customHeight="1">
      <c r="C681" s="4"/>
      <c r="D681" s="4"/>
      <c r="E681" s="4"/>
      <c r="J681" s="4"/>
      <c r="K681" s="5"/>
      <c r="M681" s="7"/>
      <c r="O681" s="4"/>
    </row>
    <row r="682" ht="12.75" customHeight="1">
      <c r="C682" s="4"/>
      <c r="D682" s="4"/>
      <c r="E682" s="4"/>
      <c r="J682" s="4"/>
      <c r="K682" s="5"/>
      <c r="M682" s="7"/>
      <c r="O682" s="4"/>
    </row>
    <row r="683" ht="12.75" customHeight="1">
      <c r="C683" s="4"/>
      <c r="D683" s="4"/>
      <c r="E683" s="4"/>
      <c r="J683" s="4"/>
      <c r="K683" s="5"/>
      <c r="M683" s="7"/>
      <c r="O683" s="4"/>
    </row>
    <row r="684" ht="12.75" customHeight="1">
      <c r="C684" s="4"/>
      <c r="D684" s="4"/>
      <c r="E684" s="4"/>
      <c r="J684" s="4"/>
      <c r="K684" s="5"/>
      <c r="M684" s="7"/>
      <c r="O684" s="4"/>
    </row>
    <row r="685" ht="12.75" customHeight="1">
      <c r="C685" s="4"/>
      <c r="D685" s="4"/>
      <c r="E685" s="4"/>
      <c r="J685" s="4"/>
      <c r="K685" s="5"/>
      <c r="M685" s="7"/>
      <c r="O685" s="4"/>
    </row>
    <row r="686" ht="12.75" customHeight="1">
      <c r="C686" s="4"/>
      <c r="D686" s="4"/>
      <c r="E686" s="4"/>
      <c r="J686" s="4"/>
      <c r="K686" s="5"/>
      <c r="M686" s="7"/>
      <c r="O686" s="4"/>
    </row>
    <row r="687" ht="12.75" customHeight="1">
      <c r="C687" s="4"/>
      <c r="D687" s="4"/>
      <c r="E687" s="4"/>
      <c r="J687" s="4"/>
      <c r="K687" s="5"/>
      <c r="M687" s="7"/>
      <c r="O687" s="4"/>
    </row>
    <row r="688" ht="12.75" customHeight="1">
      <c r="C688" s="4"/>
      <c r="D688" s="4"/>
      <c r="E688" s="4"/>
      <c r="J688" s="4"/>
      <c r="K688" s="5"/>
      <c r="M688" s="7"/>
      <c r="O688" s="4"/>
    </row>
    <row r="689" ht="12.75" customHeight="1">
      <c r="C689" s="4"/>
      <c r="D689" s="4"/>
      <c r="E689" s="4"/>
      <c r="J689" s="4"/>
      <c r="K689" s="5"/>
      <c r="M689" s="7"/>
      <c r="O689" s="4"/>
    </row>
    <row r="690" ht="12.75" customHeight="1">
      <c r="C690" s="4"/>
      <c r="D690" s="4"/>
      <c r="E690" s="4"/>
      <c r="J690" s="4"/>
      <c r="K690" s="5"/>
      <c r="M690" s="7"/>
      <c r="O690" s="4"/>
    </row>
    <row r="691" ht="12.75" customHeight="1">
      <c r="C691" s="4"/>
      <c r="D691" s="4"/>
      <c r="E691" s="4"/>
      <c r="J691" s="4"/>
      <c r="K691" s="5"/>
      <c r="M691" s="7"/>
      <c r="O691" s="4"/>
    </row>
    <row r="692" ht="12.75" customHeight="1">
      <c r="C692" s="4"/>
      <c r="D692" s="4"/>
      <c r="E692" s="4"/>
      <c r="J692" s="4"/>
      <c r="K692" s="5"/>
      <c r="M692" s="7"/>
      <c r="O692" s="4"/>
    </row>
    <row r="693" ht="12.75" customHeight="1">
      <c r="C693" s="4"/>
      <c r="D693" s="4"/>
      <c r="E693" s="4"/>
      <c r="J693" s="4"/>
      <c r="K693" s="5"/>
      <c r="M693" s="7"/>
      <c r="O693" s="4"/>
    </row>
    <row r="694" ht="12.75" customHeight="1">
      <c r="C694" s="4"/>
      <c r="D694" s="4"/>
      <c r="E694" s="4"/>
      <c r="J694" s="4"/>
      <c r="K694" s="5"/>
      <c r="M694" s="7"/>
      <c r="O694" s="4"/>
    </row>
    <row r="695" ht="12.75" customHeight="1">
      <c r="C695" s="4"/>
      <c r="D695" s="4"/>
      <c r="E695" s="4"/>
      <c r="J695" s="4"/>
      <c r="K695" s="5"/>
      <c r="M695" s="7"/>
      <c r="O695" s="4"/>
    </row>
    <row r="696" ht="12.75" customHeight="1">
      <c r="C696" s="4"/>
      <c r="D696" s="4"/>
      <c r="E696" s="4"/>
      <c r="J696" s="4"/>
      <c r="K696" s="5"/>
      <c r="M696" s="7"/>
      <c r="O696" s="4"/>
    </row>
    <row r="697" ht="12.75" customHeight="1">
      <c r="C697" s="4"/>
      <c r="D697" s="4"/>
      <c r="E697" s="4"/>
      <c r="J697" s="4"/>
      <c r="K697" s="5"/>
      <c r="M697" s="7"/>
      <c r="O697" s="4"/>
    </row>
    <row r="698" ht="12.75" customHeight="1">
      <c r="C698" s="4"/>
      <c r="D698" s="4"/>
      <c r="E698" s="4"/>
      <c r="J698" s="4"/>
      <c r="K698" s="5"/>
      <c r="M698" s="7"/>
      <c r="O698" s="4"/>
    </row>
    <row r="699" ht="12.75" customHeight="1">
      <c r="C699" s="4"/>
      <c r="D699" s="4"/>
      <c r="E699" s="4"/>
      <c r="J699" s="4"/>
      <c r="K699" s="5"/>
      <c r="M699" s="7"/>
      <c r="O699" s="4"/>
    </row>
    <row r="700" ht="12.75" customHeight="1">
      <c r="C700" s="4"/>
      <c r="D700" s="4"/>
      <c r="E700" s="4"/>
      <c r="J700" s="4"/>
      <c r="K700" s="5"/>
      <c r="M700" s="7"/>
      <c r="O700" s="4"/>
    </row>
    <row r="701" ht="12.75" customHeight="1">
      <c r="C701" s="4"/>
      <c r="D701" s="4"/>
      <c r="E701" s="4"/>
      <c r="J701" s="4"/>
      <c r="K701" s="5"/>
      <c r="M701" s="7"/>
      <c r="O701" s="4"/>
    </row>
    <row r="702" ht="12.75" customHeight="1">
      <c r="C702" s="4"/>
      <c r="D702" s="4"/>
      <c r="E702" s="4"/>
      <c r="J702" s="4"/>
      <c r="K702" s="5"/>
      <c r="M702" s="7"/>
      <c r="O702" s="4"/>
    </row>
    <row r="703" ht="12.75" customHeight="1">
      <c r="C703" s="4"/>
      <c r="D703" s="4"/>
      <c r="E703" s="4"/>
      <c r="J703" s="4"/>
      <c r="K703" s="5"/>
      <c r="M703" s="7"/>
      <c r="O703" s="4"/>
    </row>
    <row r="704" ht="12.75" customHeight="1">
      <c r="C704" s="4"/>
      <c r="D704" s="4"/>
      <c r="E704" s="4"/>
      <c r="J704" s="4"/>
      <c r="K704" s="5"/>
      <c r="M704" s="7"/>
      <c r="O704" s="4"/>
    </row>
    <row r="705" ht="12.75" customHeight="1">
      <c r="C705" s="4"/>
      <c r="D705" s="4"/>
      <c r="E705" s="4"/>
      <c r="J705" s="4"/>
      <c r="K705" s="5"/>
      <c r="M705" s="7"/>
      <c r="O705" s="4"/>
    </row>
    <row r="706" ht="12.75" customHeight="1">
      <c r="C706" s="4"/>
      <c r="D706" s="4"/>
      <c r="E706" s="4"/>
      <c r="J706" s="4"/>
      <c r="K706" s="5"/>
      <c r="M706" s="7"/>
      <c r="O706" s="4"/>
    </row>
    <row r="707" ht="12.75" customHeight="1">
      <c r="C707" s="4"/>
      <c r="D707" s="4"/>
      <c r="E707" s="4"/>
      <c r="J707" s="4"/>
      <c r="K707" s="5"/>
      <c r="M707" s="7"/>
      <c r="O707" s="4"/>
    </row>
    <row r="708" ht="12.75" customHeight="1">
      <c r="C708" s="4"/>
      <c r="D708" s="4"/>
      <c r="E708" s="4"/>
      <c r="J708" s="4"/>
      <c r="K708" s="5"/>
      <c r="M708" s="7"/>
      <c r="O708" s="4"/>
    </row>
    <row r="709" ht="12.75" customHeight="1">
      <c r="C709" s="4"/>
      <c r="D709" s="4"/>
      <c r="E709" s="4"/>
      <c r="J709" s="4"/>
      <c r="K709" s="5"/>
      <c r="M709" s="7"/>
      <c r="O709" s="4"/>
    </row>
    <row r="710" ht="12.75" customHeight="1">
      <c r="C710" s="4"/>
      <c r="D710" s="4"/>
      <c r="E710" s="4"/>
      <c r="J710" s="4"/>
      <c r="K710" s="5"/>
      <c r="M710" s="7"/>
      <c r="O710" s="4"/>
    </row>
    <row r="711" ht="12.75" customHeight="1">
      <c r="C711" s="4"/>
      <c r="D711" s="4"/>
      <c r="E711" s="4"/>
      <c r="J711" s="4"/>
      <c r="K711" s="5"/>
      <c r="M711" s="7"/>
      <c r="O711" s="4"/>
    </row>
    <row r="712" ht="12.75" customHeight="1">
      <c r="C712" s="4"/>
      <c r="D712" s="4"/>
      <c r="E712" s="4"/>
      <c r="J712" s="4"/>
      <c r="K712" s="5"/>
      <c r="M712" s="7"/>
      <c r="O712" s="4"/>
    </row>
    <row r="713" ht="12.75" customHeight="1">
      <c r="C713" s="4"/>
      <c r="D713" s="4"/>
      <c r="E713" s="4"/>
      <c r="J713" s="4"/>
      <c r="K713" s="5"/>
      <c r="M713" s="7"/>
      <c r="O713" s="4"/>
    </row>
    <row r="714" ht="12.75" customHeight="1">
      <c r="C714" s="4"/>
      <c r="D714" s="4"/>
      <c r="E714" s="4"/>
      <c r="J714" s="4"/>
      <c r="K714" s="5"/>
      <c r="M714" s="7"/>
      <c r="O714" s="4"/>
    </row>
    <row r="715" ht="12.75" customHeight="1">
      <c r="C715" s="4"/>
      <c r="D715" s="4"/>
      <c r="E715" s="4"/>
      <c r="J715" s="4"/>
      <c r="K715" s="5"/>
      <c r="M715" s="7"/>
      <c r="O715" s="4"/>
    </row>
    <row r="716" ht="12.75" customHeight="1">
      <c r="C716" s="4"/>
      <c r="D716" s="4"/>
      <c r="E716" s="4"/>
      <c r="J716" s="4"/>
      <c r="K716" s="5"/>
      <c r="M716" s="7"/>
      <c r="O716" s="4"/>
    </row>
    <row r="717" ht="12.75" customHeight="1">
      <c r="C717" s="4"/>
      <c r="D717" s="4"/>
      <c r="E717" s="4"/>
      <c r="J717" s="4"/>
      <c r="K717" s="5"/>
      <c r="M717" s="7"/>
      <c r="O717" s="4"/>
    </row>
    <row r="718" ht="12.75" customHeight="1">
      <c r="C718" s="4"/>
      <c r="D718" s="4"/>
      <c r="E718" s="4"/>
      <c r="J718" s="4"/>
      <c r="K718" s="5"/>
      <c r="M718" s="7"/>
      <c r="O718" s="4"/>
    </row>
    <row r="719" ht="12.75" customHeight="1">
      <c r="C719" s="4"/>
      <c r="D719" s="4"/>
      <c r="E719" s="4"/>
      <c r="J719" s="4"/>
      <c r="K719" s="5"/>
      <c r="M719" s="7"/>
      <c r="O719" s="4"/>
    </row>
    <row r="720" ht="12.75" customHeight="1">
      <c r="C720" s="4"/>
      <c r="D720" s="4"/>
      <c r="E720" s="4"/>
      <c r="J720" s="4"/>
      <c r="K720" s="5"/>
      <c r="M720" s="7"/>
      <c r="O720" s="4"/>
    </row>
    <row r="721" ht="12.75" customHeight="1">
      <c r="C721" s="4"/>
      <c r="D721" s="4"/>
      <c r="E721" s="4"/>
      <c r="J721" s="4"/>
      <c r="K721" s="5"/>
      <c r="M721" s="7"/>
      <c r="O721" s="4"/>
    </row>
    <row r="722" ht="12.75" customHeight="1">
      <c r="C722" s="4"/>
      <c r="D722" s="4"/>
      <c r="E722" s="4"/>
      <c r="J722" s="4"/>
      <c r="K722" s="5"/>
      <c r="M722" s="7"/>
      <c r="O722" s="4"/>
    </row>
    <row r="723" ht="12.75" customHeight="1">
      <c r="C723" s="4"/>
      <c r="D723" s="4"/>
      <c r="E723" s="4"/>
      <c r="J723" s="4"/>
      <c r="K723" s="5"/>
      <c r="M723" s="7"/>
      <c r="O723" s="4"/>
    </row>
    <row r="724" ht="12.75" customHeight="1">
      <c r="C724" s="4"/>
      <c r="D724" s="4"/>
      <c r="E724" s="4"/>
      <c r="J724" s="4"/>
      <c r="K724" s="5"/>
      <c r="M724" s="7"/>
      <c r="O724" s="4"/>
    </row>
    <row r="725" ht="12.75" customHeight="1">
      <c r="C725" s="4"/>
      <c r="D725" s="4"/>
      <c r="E725" s="4"/>
      <c r="J725" s="4"/>
      <c r="K725" s="5"/>
      <c r="M725" s="7"/>
      <c r="O725" s="4"/>
    </row>
    <row r="726" ht="12.75" customHeight="1">
      <c r="C726" s="4"/>
      <c r="D726" s="4"/>
      <c r="E726" s="4"/>
      <c r="J726" s="4"/>
      <c r="K726" s="5"/>
      <c r="M726" s="7"/>
      <c r="O726" s="4"/>
    </row>
    <row r="727" ht="12.75" customHeight="1">
      <c r="C727" s="4"/>
      <c r="D727" s="4"/>
      <c r="E727" s="4"/>
      <c r="J727" s="4"/>
      <c r="K727" s="5"/>
      <c r="M727" s="7"/>
      <c r="O727" s="4"/>
    </row>
    <row r="728" ht="12.75" customHeight="1">
      <c r="C728" s="4"/>
      <c r="D728" s="4"/>
      <c r="E728" s="4"/>
      <c r="J728" s="4"/>
      <c r="K728" s="5"/>
      <c r="M728" s="7"/>
      <c r="O728" s="4"/>
    </row>
    <row r="729" ht="12.75" customHeight="1">
      <c r="C729" s="4"/>
      <c r="D729" s="4"/>
      <c r="E729" s="4"/>
      <c r="J729" s="4"/>
      <c r="K729" s="5"/>
      <c r="M729" s="7"/>
      <c r="O729" s="4"/>
    </row>
    <row r="730" ht="12.75" customHeight="1">
      <c r="C730" s="4"/>
      <c r="D730" s="4"/>
      <c r="E730" s="4"/>
      <c r="J730" s="4"/>
      <c r="K730" s="5"/>
      <c r="M730" s="7"/>
      <c r="O730" s="4"/>
    </row>
    <row r="731" ht="12.75" customHeight="1">
      <c r="C731" s="4"/>
      <c r="D731" s="4"/>
      <c r="E731" s="4"/>
      <c r="J731" s="4"/>
      <c r="K731" s="5"/>
      <c r="M731" s="7"/>
      <c r="O731" s="4"/>
    </row>
    <row r="732" ht="12.75" customHeight="1">
      <c r="C732" s="4"/>
      <c r="D732" s="4"/>
      <c r="E732" s="4"/>
      <c r="J732" s="4"/>
      <c r="K732" s="5"/>
      <c r="M732" s="7"/>
      <c r="O732" s="4"/>
    </row>
    <row r="733" ht="12.75" customHeight="1">
      <c r="C733" s="4"/>
      <c r="D733" s="4"/>
      <c r="E733" s="4"/>
      <c r="J733" s="4"/>
      <c r="K733" s="5"/>
      <c r="M733" s="7"/>
      <c r="O733" s="4"/>
    </row>
    <row r="734" ht="12.75" customHeight="1">
      <c r="C734" s="4"/>
      <c r="D734" s="4"/>
      <c r="E734" s="4"/>
      <c r="J734" s="4"/>
      <c r="K734" s="5"/>
      <c r="M734" s="7"/>
      <c r="O734" s="4"/>
    </row>
    <row r="735" ht="12.75" customHeight="1">
      <c r="C735" s="4"/>
      <c r="D735" s="4"/>
      <c r="E735" s="4"/>
      <c r="J735" s="4"/>
      <c r="K735" s="5"/>
      <c r="M735" s="7"/>
      <c r="O735" s="4"/>
    </row>
    <row r="736" ht="12.75" customHeight="1">
      <c r="C736" s="4"/>
      <c r="D736" s="4"/>
      <c r="E736" s="4"/>
      <c r="J736" s="4"/>
      <c r="K736" s="5"/>
      <c r="M736" s="7"/>
      <c r="O736" s="4"/>
    </row>
    <row r="737" ht="12.75" customHeight="1">
      <c r="C737" s="4"/>
      <c r="D737" s="4"/>
      <c r="E737" s="4"/>
      <c r="J737" s="4"/>
      <c r="K737" s="5"/>
      <c r="M737" s="7"/>
      <c r="O737" s="4"/>
    </row>
    <row r="738" ht="12.75" customHeight="1">
      <c r="C738" s="4"/>
      <c r="D738" s="4"/>
      <c r="E738" s="4"/>
      <c r="J738" s="4"/>
      <c r="K738" s="5"/>
      <c r="M738" s="7"/>
      <c r="O738" s="4"/>
    </row>
    <row r="739" ht="12.75" customHeight="1">
      <c r="C739" s="4"/>
      <c r="D739" s="4"/>
      <c r="E739" s="4"/>
      <c r="J739" s="4"/>
      <c r="K739" s="5"/>
      <c r="M739" s="7"/>
      <c r="O739" s="4"/>
    </row>
    <row r="740" ht="12.75" customHeight="1">
      <c r="C740" s="4"/>
      <c r="D740" s="4"/>
      <c r="E740" s="4"/>
      <c r="J740" s="4"/>
      <c r="K740" s="5"/>
      <c r="M740" s="7"/>
      <c r="O740" s="4"/>
    </row>
    <row r="741" ht="12.75" customHeight="1">
      <c r="C741" s="4"/>
      <c r="D741" s="4"/>
      <c r="E741" s="4"/>
      <c r="J741" s="4"/>
      <c r="K741" s="5"/>
      <c r="M741" s="7"/>
      <c r="O741" s="4"/>
    </row>
    <row r="742" ht="12.75" customHeight="1">
      <c r="C742" s="4"/>
      <c r="D742" s="4"/>
      <c r="E742" s="4"/>
      <c r="J742" s="4"/>
      <c r="K742" s="5"/>
      <c r="M742" s="7"/>
      <c r="O742" s="4"/>
    </row>
    <row r="743" ht="12.75" customHeight="1">
      <c r="C743" s="4"/>
      <c r="D743" s="4"/>
      <c r="E743" s="4"/>
      <c r="J743" s="4"/>
      <c r="K743" s="5"/>
      <c r="M743" s="7"/>
      <c r="O743" s="4"/>
    </row>
    <row r="744" ht="12.75" customHeight="1">
      <c r="C744" s="4"/>
      <c r="D744" s="4"/>
      <c r="E744" s="4"/>
      <c r="J744" s="4"/>
      <c r="K744" s="5"/>
      <c r="M744" s="7"/>
      <c r="O744" s="4"/>
    </row>
    <row r="745" ht="12.75" customHeight="1">
      <c r="C745" s="4"/>
      <c r="D745" s="4"/>
      <c r="E745" s="4"/>
      <c r="J745" s="4"/>
      <c r="K745" s="5"/>
      <c r="M745" s="7"/>
      <c r="O745" s="4"/>
    </row>
    <row r="746" ht="12.75" customHeight="1">
      <c r="C746" s="4"/>
      <c r="D746" s="4"/>
      <c r="E746" s="4"/>
      <c r="J746" s="4"/>
      <c r="K746" s="5"/>
      <c r="M746" s="7"/>
      <c r="O746" s="4"/>
    </row>
    <row r="747" ht="12.75" customHeight="1">
      <c r="C747" s="4"/>
      <c r="D747" s="4"/>
      <c r="E747" s="4"/>
      <c r="J747" s="4"/>
      <c r="K747" s="5"/>
      <c r="M747" s="7"/>
      <c r="O747" s="4"/>
    </row>
    <row r="748" ht="12.75" customHeight="1">
      <c r="C748" s="4"/>
      <c r="D748" s="4"/>
      <c r="E748" s="4"/>
      <c r="J748" s="4"/>
      <c r="K748" s="5"/>
      <c r="M748" s="7"/>
      <c r="O748" s="4"/>
    </row>
    <row r="749" ht="12.75" customHeight="1">
      <c r="C749" s="4"/>
      <c r="D749" s="4"/>
      <c r="E749" s="4"/>
      <c r="J749" s="4"/>
      <c r="K749" s="5"/>
      <c r="M749" s="7"/>
      <c r="O749" s="4"/>
    </row>
    <row r="750" ht="12.75" customHeight="1">
      <c r="C750" s="4"/>
      <c r="D750" s="4"/>
      <c r="E750" s="4"/>
      <c r="J750" s="4"/>
      <c r="K750" s="5"/>
      <c r="M750" s="7"/>
      <c r="O750" s="4"/>
    </row>
    <row r="751" ht="12.75" customHeight="1">
      <c r="C751" s="4"/>
      <c r="D751" s="4"/>
      <c r="E751" s="4"/>
      <c r="J751" s="4"/>
      <c r="K751" s="5"/>
      <c r="M751" s="7"/>
      <c r="O751" s="4"/>
    </row>
    <row r="752" ht="12.75" customHeight="1">
      <c r="C752" s="4"/>
      <c r="D752" s="4"/>
      <c r="E752" s="4"/>
      <c r="J752" s="4"/>
      <c r="K752" s="5"/>
      <c r="M752" s="7"/>
      <c r="O752" s="4"/>
    </row>
    <row r="753" ht="12.75" customHeight="1">
      <c r="C753" s="4"/>
      <c r="D753" s="4"/>
      <c r="E753" s="4"/>
      <c r="J753" s="4"/>
      <c r="K753" s="5"/>
      <c r="M753" s="7"/>
      <c r="O753" s="4"/>
    </row>
    <row r="754" ht="12.75" customHeight="1">
      <c r="C754" s="4"/>
      <c r="D754" s="4"/>
      <c r="E754" s="4"/>
      <c r="J754" s="4"/>
      <c r="K754" s="5"/>
      <c r="M754" s="7"/>
      <c r="O754" s="4"/>
    </row>
    <row r="755" ht="12.75" customHeight="1">
      <c r="C755" s="4"/>
      <c r="D755" s="4"/>
      <c r="E755" s="4"/>
      <c r="J755" s="4"/>
      <c r="K755" s="5"/>
      <c r="M755" s="7"/>
      <c r="O755" s="4"/>
    </row>
    <row r="756" ht="12.75" customHeight="1">
      <c r="C756" s="4"/>
      <c r="D756" s="4"/>
      <c r="E756" s="4"/>
      <c r="J756" s="4"/>
      <c r="K756" s="5"/>
      <c r="M756" s="7"/>
      <c r="O756" s="4"/>
    </row>
    <row r="757" ht="12.75" customHeight="1">
      <c r="C757" s="4"/>
      <c r="D757" s="4"/>
      <c r="E757" s="4"/>
      <c r="J757" s="4"/>
      <c r="K757" s="5"/>
      <c r="M757" s="7"/>
      <c r="O757" s="4"/>
    </row>
    <row r="758" ht="12.75" customHeight="1">
      <c r="C758" s="4"/>
      <c r="D758" s="4"/>
      <c r="E758" s="4"/>
      <c r="J758" s="4"/>
      <c r="K758" s="5"/>
      <c r="M758" s="7"/>
      <c r="O758" s="4"/>
    </row>
    <row r="759" ht="12.75" customHeight="1">
      <c r="C759" s="4"/>
      <c r="D759" s="4"/>
      <c r="E759" s="4"/>
      <c r="J759" s="4"/>
      <c r="K759" s="5"/>
      <c r="M759" s="7"/>
      <c r="O759" s="4"/>
    </row>
    <row r="760" ht="12.75" customHeight="1">
      <c r="C760" s="4"/>
      <c r="D760" s="4"/>
      <c r="E760" s="4"/>
      <c r="J760" s="4"/>
      <c r="K760" s="5"/>
      <c r="M760" s="7"/>
      <c r="O760" s="4"/>
    </row>
    <row r="761" ht="12.75" customHeight="1">
      <c r="C761" s="4"/>
      <c r="D761" s="4"/>
      <c r="E761" s="4"/>
      <c r="J761" s="4"/>
      <c r="K761" s="5"/>
      <c r="M761" s="7"/>
      <c r="O761" s="4"/>
    </row>
    <row r="762" ht="12.75" customHeight="1">
      <c r="C762" s="4"/>
      <c r="D762" s="4"/>
      <c r="E762" s="4"/>
      <c r="J762" s="4"/>
      <c r="K762" s="5"/>
      <c r="M762" s="7"/>
      <c r="O762" s="4"/>
    </row>
    <row r="763" ht="12.75" customHeight="1">
      <c r="C763" s="4"/>
      <c r="D763" s="4"/>
      <c r="E763" s="4"/>
      <c r="J763" s="4"/>
      <c r="K763" s="5"/>
      <c r="M763" s="7"/>
      <c r="O763" s="4"/>
    </row>
    <row r="764" ht="12.75" customHeight="1">
      <c r="C764" s="4"/>
      <c r="D764" s="4"/>
      <c r="E764" s="4"/>
      <c r="J764" s="4"/>
      <c r="K764" s="5"/>
      <c r="M764" s="7"/>
      <c r="O764" s="4"/>
    </row>
    <row r="765" ht="12.75" customHeight="1">
      <c r="C765" s="4"/>
      <c r="D765" s="4"/>
      <c r="E765" s="4"/>
      <c r="J765" s="4"/>
      <c r="K765" s="5"/>
      <c r="M765" s="7"/>
      <c r="O765" s="4"/>
    </row>
    <row r="766" ht="12.75" customHeight="1">
      <c r="C766" s="4"/>
      <c r="D766" s="4"/>
      <c r="E766" s="4"/>
      <c r="J766" s="4"/>
      <c r="K766" s="5"/>
      <c r="M766" s="7"/>
      <c r="O766" s="4"/>
    </row>
    <row r="767" ht="12.75" customHeight="1">
      <c r="C767" s="4"/>
      <c r="D767" s="4"/>
      <c r="E767" s="4"/>
      <c r="J767" s="4"/>
      <c r="K767" s="5"/>
      <c r="M767" s="7"/>
      <c r="O767" s="4"/>
    </row>
    <row r="768" ht="12.75" customHeight="1">
      <c r="C768" s="4"/>
      <c r="D768" s="4"/>
      <c r="E768" s="4"/>
      <c r="J768" s="4"/>
      <c r="K768" s="5"/>
      <c r="M768" s="7"/>
      <c r="O768" s="4"/>
    </row>
    <row r="769" ht="12.75" customHeight="1">
      <c r="C769" s="4"/>
      <c r="D769" s="4"/>
      <c r="E769" s="4"/>
      <c r="J769" s="4"/>
      <c r="K769" s="5"/>
      <c r="M769" s="7"/>
      <c r="O769" s="4"/>
    </row>
    <row r="770" ht="12.75" customHeight="1">
      <c r="C770" s="4"/>
      <c r="D770" s="4"/>
      <c r="E770" s="4"/>
      <c r="J770" s="4"/>
      <c r="K770" s="5"/>
      <c r="M770" s="7"/>
      <c r="O770" s="4"/>
    </row>
    <row r="771" ht="12.75" customHeight="1">
      <c r="C771" s="4"/>
      <c r="D771" s="4"/>
      <c r="E771" s="4"/>
      <c r="J771" s="4"/>
      <c r="K771" s="5"/>
      <c r="M771" s="7"/>
      <c r="O771" s="4"/>
    </row>
    <row r="772" ht="12.75" customHeight="1">
      <c r="C772" s="4"/>
      <c r="D772" s="4"/>
      <c r="E772" s="4"/>
      <c r="J772" s="4"/>
      <c r="K772" s="5"/>
      <c r="M772" s="7"/>
      <c r="O772" s="4"/>
    </row>
    <row r="773" ht="12.75" customHeight="1">
      <c r="C773" s="4"/>
      <c r="D773" s="4"/>
      <c r="E773" s="4"/>
      <c r="J773" s="4"/>
      <c r="K773" s="5"/>
      <c r="M773" s="7"/>
      <c r="O773" s="4"/>
    </row>
    <row r="774" ht="12.75" customHeight="1">
      <c r="C774" s="4"/>
      <c r="D774" s="4"/>
      <c r="E774" s="4"/>
      <c r="J774" s="4"/>
      <c r="K774" s="5"/>
      <c r="M774" s="7"/>
      <c r="O774" s="4"/>
    </row>
    <row r="775" ht="12.75" customHeight="1">
      <c r="C775" s="4"/>
      <c r="D775" s="4"/>
      <c r="E775" s="4"/>
      <c r="J775" s="4"/>
      <c r="K775" s="5"/>
      <c r="M775" s="7"/>
      <c r="O775" s="4"/>
    </row>
    <row r="776" ht="12.75" customHeight="1">
      <c r="C776" s="4"/>
      <c r="D776" s="4"/>
      <c r="E776" s="4"/>
      <c r="J776" s="4"/>
      <c r="K776" s="5"/>
      <c r="M776" s="7"/>
      <c r="O776" s="4"/>
    </row>
    <row r="777" ht="12.75" customHeight="1">
      <c r="C777" s="4"/>
      <c r="D777" s="4"/>
      <c r="E777" s="4"/>
      <c r="J777" s="4"/>
      <c r="K777" s="5"/>
      <c r="M777" s="7"/>
      <c r="O777" s="4"/>
    </row>
    <row r="778" ht="12.75" customHeight="1">
      <c r="C778" s="4"/>
      <c r="D778" s="4"/>
      <c r="E778" s="4"/>
      <c r="J778" s="4"/>
      <c r="K778" s="5"/>
      <c r="M778" s="7"/>
      <c r="O778" s="4"/>
    </row>
    <row r="779" ht="12.75" customHeight="1">
      <c r="C779" s="4"/>
      <c r="D779" s="4"/>
      <c r="E779" s="4"/>
      <c r="J779" s="4"/>
      <c r="K779" s="5"/>
      <c r="M779" s="7"/>
      <c r="O779" s="4"/>
    </row>
    <row r="780" ht="12.75" customHeight="1">
      <c r="C780" s="4"/>
      <c r="D780" s="4"/>
      <c r="E780" s="4"/>
      <c r="J780" s="4"/>
      <c r="K780" s="5"/>
      <c r="M780" s="7"/>
      <c r="O780" s="4"/>
    </row>
    <row r="781" ht="12.75" customHeight="1">
      <c r="C781" s="4"/>
      <c r="D781" s="4"/>
      <c r="E781" s="4"/>
      <c r="J781" s="4"/>
      <c r="K781" s="5"/>
      <c r="M781" s="7"/>
      <c r="O781" s="4"/>
    </row>
    <row r="782" ht="12.75" customHeight="1">
      <c r="C782" s="4"/>
      <c r="D782" s="4"/>
      <c r="E782" s="4"/>
      <c r="J782" s="4"/>
      <c r="K782" s="5"/>
      <c r="M782" s="7"/>
      <c r="O782" s="4"/>
    </row>
    <row r="783" ht="12.75" customHeight="1">
      <c r="C783" s="4"/>
      <c r="D783" s="4"/>
      <c r="E783" s="4"/>
      <c r="J783" s="4"/>
      <c r="K783" s="5"/>
      <c r="M783" s="7"/>
      <c r="O783" s="4"/>
    </row>
    <row r="784" ht="12.75" customHeight="1">
      <c r="C784" s="4"/>
      <c r="D784" s="4"/>
      <c r="E784" s="4"/>
      <c r="J784" s="4"/>
      <c r="K784" s="5"/>
      <c r="M784" s="7"/>
      <c r="O784" s="4"/>
    </row>
    <row r="785" ht="12.75" customHeight="1">
      <c r="C785" s="4"/>
      <c r="D785" s="4"/>
      <c r="E785" s="4"/>
      <c r="J785" s="4"/>
      <c r="K785" s="5"/>
      <c r="M785" s="7"/>
      <c r="O785" s="4"/>
    </row>
    <row r="786" ht="12.75" customHeight="1">
      <c r="C786" s="4"/>
      <c r="D786" s="4"/>
      <c r="E786" s="4"/>
      <c r="J786" s="4"/>
      <c r="K786" s="5"/>
      <c r="M786" s="7"/>
      <c r="O786" s="4"/>
    </row>
    <row r="787" ht="12.75" customHeight="1">
      <c r="C787" s="4"/>
      <c r="D787" s="4"/>
      <c r="E787" s="4"/>
      <c r="J787" s="4"/>
      <c r="K787" s="5"/>
      <c r="M787" s="7"/>
      <c r="O787" s="4"/>
    </row>
    <row r="788" ht="12.75" customHeight="1">
      <c r="C788" s="4"/>
      <c r="D788" s="4"/>
      <c r="E788" s="4"/>
      <c r="J788" s="4"/>
      <c r="K788" s="5"/>
      <c r="M788" s="7"/>
      <c r="O788" s="4"/>
    </row>
    <row r="789" ht="12.75" customHeight="1">
      <c r="C789" s="4"/>
      <c r="D789" s="4"/>
      <c r="E789" s="4"/>
      <c r="J789" s="4"/>
      <c r="K789" s="5"/>
      <c r="M789" s="7"/>
      <c r="O789" s="4"/>
    </row>
    <row r="790" ht="12.75" customHeight="1">
      <c r="C790" s="4"/>
      <c r="D790" s="4"/>
      <c r="E790" s="4"/>
      <c r="J790" s="4"/>
      <c r="K790" s="5"/>
      <c r="M790" s="7"/>
      <c r="O790" s="4"/>
    </row>
    <row r="791" ht="12.75" customHeight="1">
      <c r="C791" s="4"/>
      <c r="D791" s="4"/>
      <c r="E791" s="4"/>
      <c r="J791" s="4"/>
      <c r="K791" s="5"/>
      <c r="M791" s="7"/>
      <c r="O791" s="4"/>
    </row>
    <row r="792" ht="12.75" customHeight="1">
      <c r="C792" s="4"/>
      <c r="D792" s="4"/>
      <c r="E792" s="4"/>
      <c r="J792" s="4"/>
      <c r="K792" s="5"/>
      <c r="M792" s="7"/>
      <c r="O792" s="4"/>
    </row>
    <row r="793" ht="12.75" customHeight="1">
      <c r="C793" s="4"/>
      <c r="D793" s="4"/>
      <c r="E793" s="4"/>
      <c r="J793" s="4"/>
      <c r="K793" s="5"/>
      <c r="M793" s="7"/>
      <c r="O793" s="4"/>
    </row>
    <row r="794" ht="12.75" customHeight="1">
      <c r="C794" s="4"/>
      <c r="D794" s="4"/>
      <c r="E794" s="4"/>
      <c r="J794" s="4"/>
      <c r="K794" s="5"/>
      <c r="M794" s="7"/>
      <c r="O794" s="4"/>
    </row>
    <row r="795" ht="12.75" customHeight="1">
      <c r="C795" s="4"/>
      <c r="D795" s="4"/>
      <c r="E795" s="4"/>
      <c r="J795" s="4"/>
      <c r="K795" s="5"/>
      <c r="M795" s="7"/>
      <c r="O795" s="4"/>
    </row>
    <row r="796" ht="12.75" customHeight="1">
      <c r="C796" s="4"/>
      <c r="D796" s="4"/>
      <c r="E796" s="4"/>
      <c r="J796" s="4"/>
      <c r="K796" s="5"/>
      <c r="M796" s="7"/>
      <c r="O796" s="4"/>
    </row>
    <row r="797" ht="12.75" customHeight="1">
      <c r="C797" s="4"/>
      <c r="D797" s="4"/>
      <c r="E797" s="4"/>
      <c r="J797" s="4"/>
      <c r="K797" s="5"/>
      <c r="M797" s="7"/>
      <c r="O797" s="4"/>
    </row>
    <row r="798" ht="12.75" customHeight="1">
      <c r="C798" s="4"/>
      <c r="D798" s="4"/>
      <c r="E798" s="4"/>
      <c r="J798" s="4"/>
      <c r="K798" s="5"/>
      <c r="M798" s="7"/>
      <c r="O798" s="4"/>
    </row>
    <row r="799" ht="12.75" customHeight="1">
      <c r="C799" s="4"/>
      <c r="D799" s="4"/>
      <c r="E799" s="4"/>
      <c r="J799" s="4"/>
      <c r="K799" s="5"/>
      <c r="M799" s="7"/>
      <c r="O799" s="4"/>
    </row>
    <row r="800" ht="12.75" customHeight="1">
      <c r="C800" s="4"/>
      <c r="D800" s="4"/>
      <c r="E800" s="4"/>
      <c r="J800" s="4"/>
      <c r="K800" s="5"/>
      <c r="M800" s="7"/>
      <c r="O800" s="4"/>
    </row>
    <row r="801" ht="12.75" customHeight="1">
      <c r="C801" s="4"/>
      <c r="D801" s="4"/>
      <c r="E801" s="4"/>
      <c r="J801" s="4"/>
      <c r="K801" s="5"/>
      <c r="M801" s="7"/>
      <c r="O801" s="4"/>
    </row>
    <row r="802" ht="12.75" customHeight="1">
      <c r="C802" s="4"/>
      <c r="D802" s="4"/>
      <c r="E802" s="4"/>
      <c r="J802" s="4"/>
      <c r="K802" s="5"/>
      <c r="M802" s="7"/>
      <c r="O802" s="4"/>
    </row>
    <row r="803" ht="12.75" customHeight="1">
      <c r="C803" s="4"/>
      <c r="D803" s="4"/>
      <c r="E803" s="4"/>
      <c r="J803" s="4"/>
      <c r="K803" s="5"/>
      <c r="M803" s="7"/>
      <c r="O803" s="4"/>
    </row>
    <row r="804" ht="12.75" customHeight="1">
      <c r="C804" s="4"/>
      <c r="D804" s="4"/>
      <c r="E804" s="4"/>
      <c r="J804" s="4"/>
      <c r="K804" s="5"/>
      <c r="M804" s="7"/>
      <c r="O804" s="4"/>
    </row>
    <row r="805" ht="12.75" customHeight="1">
      <c r="C805" s="4"/>
      <c r="D805" s="4"/>
      <c r="E805" s="4"/>
      <c r="J805" s="4"/>
      <c r="K805" s="5"/>
      <c r="M805" s="7"/>
      <c r="O805" s="4"/>
    </row>
    <row r="806" ht="12.75" customHeight="1">
      <c r="C806" s="4"/>
      <c r="D806" s="4"/>
      <c r="E806" s="4"/>
      <c r="J806" s="4"/>
      <c r="K806" s="5"/>
      <c r="M806" s="7"/>
      <c r="O806" s="4"/>
    </row>
    <row r="807" ht="12.75" customHeight="1">
      <c r="C807" s="4"/>
      <c r="D807" s="4"/>
      <c r="E807" s="4"/>
      <c r="J807" s="4"/>
      <c r="K807" s="5"/>
      <c r="M807" s="7"/>
      <c r="O807" s="4"/>
    </row>
    <row r="808" ht="12.75" customHeight="1">
      <c r="C808" s="4"/>
      <c r="D808" s="4"/>
      <c r="E808" s="4"/>
      <c r="J808" s="4"/>
      <c r="K808" s="5"/>
      <c r="M808" s="7"/>
      <c r="O808" s="4"/>
    </row>
    <row r="809" ht="12.75" customHeight="1">
      <c r="C809" s="4"/>
      <c r="D809" s="4"/>
      <c r="E809" s="4"/>
      <c r="J809" s="4"/>
      <c r="K809" s="5"/>
      <c r="M809" s="7"/>
      <c r="O809" s="4"/>
    </row>
    <row r="810" ht="12.75" customHeight="1">
      <c r="C810" s="4"/>
      <c r="D810" s="4"/>
      <c r="E810" s="4"/>
      <c r="J810" s="4"/>
      <c r="K810" s="5"/>
      <c r="M810" s="7"/>
      <c r="O810" s="4"/>
    </row>
    <row r="811" ht="12.75" customHeight="1">
      <c r="C811" s="4"/>
      <c r="D811" s="4"/>
      <c r="E811" s="4"/>
      <c r="J811" s="4"/>
      <c r="K811" s="5"/>
      <c r="M811" s="7"/>
      <c r="O811" s="4"/>
    </row>
    <row r="812" ht="12.75" customHeight="1">
      <c r="C812" s="4"/>
      <c r="D812" s="4"/>
      <c r="E812" s="4"/>
      <c r="J812" s="4"/>
      <c r="K812" s="5"/>
      <c r="M812" s="7"/>
      <c r="O812" s="4"/>
    </row>
    <row r="813" ht="12.75" customHeight="1">
      <c r="C813" s="4"/>
      <c r="D813" s="4"/>
      <c r="E813" s="4"/>
      <c r="J813" s="4"/>
      <c r="K813" s="5"/>
      <c r="M813" s="7"/>
      <c r="O813" s="4"/>
    </row>
    <row r="814" ht="12.75" customHeight="1">
      <c r="C814" s="4"/>
      <c r="D814" s="4"/>
      <c r="E814" s="4"/>
      <c r="J814" s="4"/>
      <c r="K814" s="5"/>
      <c r="M814" s="7"/>
      <c r="O814" s="4"/>
    </row>
    <row r="815" ht="12.75" customHeight="1">
      <c r="C815" s="4"/>
      <c r="D815" s="4"/>
      <c r="E815" s="4"/>
      <c r="J815" s="4"/>
      <c r="K815" s="5"/>
      <c r="M815" s="7"/>
      <c r="O815" s="4"/>
    </row>
    <row r="816" ht="12.75" customHeight="1">
      <c r="C816" s="4"/>
      <c r="D816" s="4"/>
      <c r="E816" s="4"/>
      <c r="J816" s="4"/>
      <c r="K816" s="5"/>
      <c r="M816" s="7"/>
      <c r="O816" s="4"/>
    </row>
    <row r="817" ht="12.75" customHeight="1">
      <c r="C817" s="4"/>
      <c r="D817" s="4"/>
      <c r="E817" s="4"/>
      <c r="J817" s="4"/>
      <c r="K817" s="5"/>
      <c r="M817" s="7"/>
      <c r="O817" s="4"/>
    </row>
    <row r="818" ht="12.75" customHeight="1">
      <c r="C818" s="4"/>
      <c r="D818" s="4"/>
      <c r="E818" s="4"/>
      <c r="J818" s="4"/>
      <c r="K818" s="5"/>
      <c r="M818" s="7"/>
      <c r="O818" s="4"/>
    </row>
    <row r="819" ht="12.75" customHeight="1">
      <c r="C819" s="4"/>
      <c r="D819" s="4"/>
      <c r="E819" s="4"/>
      <c r="J819" s="4"/>
      <c r="K819" s="5"/>
      <c r="M819" s="7"/>
      <c r="O819" s="4"/>
    </row>
    <row r="820" ht="12.75" customHeight="1">
      <c r="C820" s="4"/>
      <c r="D820" s="4"/>
      <c r="E820" s="4"/>
      <c r="J820" s="4"/>
      <c r="K820" s="5"/>
      <c r="M820" s="7"/>
      <c r="O820" s="4"/>
    </row>
    <row r="821" ht="12.75" customHeight="1">
      <c r="C821" s="4"/>
      <c r="D821" s="4"/>
      <c r="E821" s="4"/>
      <c r="J821" s="4"/>
      <c r="K821" s="5"/>
      <c r="M821" s="7"/>
      <c r="O821" s="4"/>
    </row>
    <row r="822" ht="12.75" customHeight="1">
      <c r="C822" s="4"/>
      <c r="D822" s="4"/>
      <c r="E822" s="4"/>
      <c r="J822" s="4"/>
      <c r="K822" s="5"/>
      <c r="M822" s="7"/>
      <c r="O822" s="4"/>
    </row>
    <row r="823" ht="12.75" customHeight="1">
      <c r="C823" s="4"/>
      <c r="D823" s="4"/>
      <c r="E823" s="4"/>
      <c r="J823" s="4"/>
      <c r="K823" s="5"/>
      <c r="M823" s="7"/>
      <c r="O823" s="4"/>
    </row>
    <row r="824" ht="12.75" customHeight="1">
      <c r="C824" s="4"/>
      <c r="D824" s="4"/>
      <c r="E824" s="4"/>
      <c r="J824" s="4"/>
      <c r="K824" s="5"/>
      <c r="M824" s="7"/>
      <c r="O824" s="4"/>
    </row>
    <row r="825" ht="12.75" customHeight="1">
      <c r="C825" s="4"/>
      <c r="D825" s="4"/>
      <c r="E825" s="4"/>
      <c r="J825" s="4"/>
      <c r="K825" s="5"/>
      <c r="M825" s="7"/>
      <c r="O825" s="4"/>
    </row>
    <row r="826" ht="12.75" customHeight="1">
      <c r="C826" s="4"/>
      <c r="D826" s="4"/>
      <c r="E826" s="4"/>
      <c r="J826" s="4"/>
      <c r="K826" s="5"/>
      <c r="M826" s="7"/>
      <c r="O826" s="4"/>
    </row>
    <row r="827" ht="12.75" customHeight="1">
      <c r="C827" s="4"/>
      <c r="D827" s="4"/>
      <c r="E827" s="4"/>
      <c r="J827" s="4"/>
      <c r="K827" s="5"/>
      <c r="M827" s="7"/>
      <c r="O827" s="4"/>
    </row>
    <row r="828" ht="12.75" customHeight="1">
      <c r="C828" s="4"/>
      <c r="D828" s="4"/>
      <c r="E828" s="4"/>
      <c r="J828" s="4"/>
      <c r="K828" s="5"/>
      <c r="M828" s="7"/>
      <c r="O828" s="4"/>
    </row>
    <row r="829" ht="12.75" customHeight="1">
      <c r="C829" s="4"/>
      <c r="D829" s="4"/>
      <c r="E829" s="4"/>
      <c r="J829" s="4"/>
      <c r="K829" s="5"/>
      <c r="M829" s="7"/>
      <c r="O829" s="4"/>
    </row>
    <row r="830" ht="12.75" customHeight="1">
      <c r="C830" s="4"/>
      <c r="D830" s="4"/>
      <c r="E830" s="4"/>
      <c r="J830" s="4"/>
      <c r="K830" s="5"/>
      <c r="M830" s="7"/>
      <c r="O830" s="4"/>
    </row>
    <row r="831" ht="12.75" customHeight="1">
      <c r="C831" s="4"/>
      <c r="D831" s="4"/>
      <c r="E831" s="4"/>
      <c r="J831" s="4"/>
      <c r="K831" s="5"/>
      <c r="M831" s="7"/>
      <c r="O831" s="4"/>
    </row>
    <row r="832" ht="12.75" customHeight="1">
      <c r="C832" s="4"/>
      <c r="D832" s="4"/>
      <c r="E832" s="4"/>
      <c r="J832" s="4"/>
      <c r="K832" s="5"/>
      <c r="M832" s="7"/>
      <c r="O832" s="4"/>
    </row>
    <row r="833" ht="12.75" customHeight="1">
      <c r="C833" s="4"/>
      <c r="D833" s="4"/>
      <c r="E833" s="4"/>
      <c r="J833" s="4"/>
      <c r="K833" s="5"/>
      <c r="M833" s="7"/>
      <c r="O833" s="4"/>
    </row>
    <row r="834" ht="12.75" customHeight="1">
      <c r="C834" s="4"/>
      <c r="D834" s="4"/>
      <c r="E834" s="4"/>
      <c r="J834" s="4"/>
      <c r="K834" s="5"/>
      <c r="M834" s="7"/>
      <c r="O834" s="4"/>
    </row>
    <row r="835" ht="12.75" customHeight="1">
      <c r="C835" s="4"/>
      <c r="D835" s="4"/>
      <c r="E835" s="4"/>
      <c r="J835" s="4"/>
      <c r="K835" s="5"/>
      <c r="M835" s="7"/>
      <c r="O835" s="4"/>
    </row>
    <row r="836" ht="12.75" customHeight="1">
      <c r="C836" s="4"/>
      <c r="D836" s="4"/>
      <c r="E836" s="4"/>
      <c r="J836" s="4"/>
      <c r="K836" s="5"/>
      <c r="M836" s="7"/>
      <c r="O836" s="4"/>
    </row>
    <row r="837" ht="12.75" customHeight="1">
      <c r="C837" s="4"/>
      <c r="D837" s="4"/>
      <c r="E837" s="4"/>
      <c r="J837" s="4"/>
      <c r="K837" s="5"/>
      <c r="M837" s="7"/>
      <c r="O837" s="4"/>
    </row>
    <row r="838" ht="12.75" customHeight="1">
      <c r="C838" s="4"/>
      <c r="D838" s="4"/>
      <c r="E838" s="4"/>
      <c r="J838" s="4"/>
      <c r="K838" s="5"/>
      <c r="M838" s="7"/>
      <c r="O838" s="4"/>
    </row>
    <row r="839" ht="12.75" customHeight="1">
      <c r="C839" s="4"/>
      <c r="D839" s="4"/>
      <c r="E839" s="4"/>
      <c r="J839" s="4"/>
      <c r="K839" s="5"/>
      <c r="M839" s="7"/>
      <c r="O839" s="4"/>
    </row>
    <row r="840" ht="12.75" customHeight="1">
      <c r="C840" s="4"/>
      <c r="D840" s="4"/>
      <c r="E840" s="4"/>
      <c r="J840" s="4"/>
      <c r="K840" s="5"/>
      <c r="M840" s="7"/>
      <c r="O840" s="4"/>
    </row>
    <row r="841" ht="12.75" customHeight="1">
      <c r="C841" s="4"/>
      <c r="D841" s="4"/>
      <c r="E841" s="4"/>
      <c r="J841" s="4"/>
      <c r="K841" s="5"/>
      <c r="M841" s="7"/>
      <c r="O841" s="4"/>
    </row>
    <row r="842" ht="12.75" customHeight="1">
      <c r="C842" s="4"/>
      <c r="D842" s="4"/>
      <c r="E842" s="4"/>
      <c r="J842" s="4"/>
      <c r="K842" s="5"/>
      <c r="M842" s="7"/>
      <c r="O842" s="4"/>
    </row>
    <row r="843" ht="12.75" customHeight="1">
      <c r="C843" s="4"/>
      <c r="D843" s="4"/>
      <c r="E843" s="4"/>
      <c r="J843" s="4"/>
      <c r="K843" s="5"/>
      <c r="M843" s="7"/>
      <c r="O843" s="4"/>
    </row>
    <row r="844" ht="12.75" customHeight="1">
      <c r="C844" s="4"/>
      <c r="D844" s="4"/>
      <c r="E844" s="4"/>
      <c r="J844" s="4"/>
      <c r="K844" s="5"/>
      <c r="M844" s="7"/>
      <c r="O844" s="4"/>
    </row>
    <row r="845" ht="12.75" customHeight="1">
      <c r="C845" s="4"/>
      <c r="D845" s="4"/>
      <c r="E845" s="4"/>
      <c r="J845" s="4"/>
      <c r="K845" s="5"/>
      <c r="M845" s="7"/>
      <c r="O845" s="4"/>
    </row>
    <row r="846" ht="12.75" customHeight="1">
      <c r="C846" s="4"/>
      <c r="D846" s="4"/>
      <c r="E846" s="4"/>
      <c r="J846" s="4"/>
      <c r="K846" s="5"/>
      <c r="M846" s="7"/>
      <c r="O846" s="4"/>
    </row>
    <row r="847" ht="12.75" customHeight="1">
      <c r="C847" s="4"/>
      <c r="D847" s="4"/>
      <c r="E847" s="4"/>
      <c r="J847" s="4"/>
      <c r="K847" s="5"/>
      <c r="M847" s="7"/>
      <c r="O847" s="4"/>
    </row>
    <row r="848" ht="12.75" customHeight="1">
      <c r="C848" s="4"/>
      <c r="D848" s="4"/>
      <c r="E848" s="4"/>
      <c r="J848" s="4"/>
      <c r="K848" s="5"/>
      <c r="M848" s="7"/>
      <c r="O848" s="4"/>
    </row>
    <row r="849" ht="12.75" customHeight="1">
      <c r="C849" s="4"/>
      <c r="D849" s="4"/>
      <c r="E849" s="4"/>
      <c r="J849" s="4"/>
      <c r="K849" s="5"/>
      <c r="M849" s="7"/>
      <c r="O849" s="4"/>
    </row>
    <row r="850" ht="12.75" customHeight="1">
      <c r="C850" s="4"/>
      <c r="D850" s="4"/>
      <c r="E850" s="4"/>
      <c r="J850" s="4"/>
      <c r="K850" s="5"/>
      <c r="M850" s="7"/>
      <c r="O850" s="4"/>
    </row>
    <row r="851" ht="12.75" customHeight="1">
      <c r="C851" s="4"/>
      <c r="D851" s="4"/>
      <c r="E851" s="4"/>
      <c r="J851" s="4"/>
      <c r="K851" s="5"/>
      <c r="M851" s="7"/>
      <c r="O851" s="4"/>
    </row>
    <row r="852" ht="12.75" customHeight="1">
      <c r="C852" s="4"/>
      <c r="D852" s="4"/>
      <c r="E852" s="4"/>
      <c r="J852" s="4"/>
      <c r="K852" s="5"/>
      <c r="M852" s="7"/>
      <c r="O852" s="4"/>
    </row>
    <row r="853" ht="12.75" customHeight="1">
      <c r="C853" s="4"/>
      <c r="D853" s="4"/>
      <c r="E853" s="4"/>
      <c r="J853" s="4"/>
      <c r="K853" s="5"/>
      <c r="M853" s="7"/>
      <c r="O853" s="4"/>
    </row>
    <row r="854" ht="12.75" customHeight="1">
      <c r="C854" s="4"/>
      <c r="D854" s="4"/>
      <c r="E854" s="4"/>
      <c r="J854" s="4"/>
      <c r="K854" s="5"/>
      <c r="M854" s="7"/>
      <c r="O854" s="4"/>
    </row>
    <row r="855" ht="12.75" customHeight="1">
      <c r="C855" s="4"/>
      <c r="D855" s="4"/>
      <c r="E855" s="4"/>
      <c r="J855" s="4"/>
      <c r="K855" s="5"/>
      <c r="M855" s="7"/>
      <c r="O855" s="4"/>
    </row>
    <row r="856" ht="12.75" customHeight="1">
      <c r="C856" s="4"/>
      <c r="D856" s="4"/>
      <c r="E856" s="4"/>
      <c r="J856" s="4"/>
      <c r="K856" s="5"/>
      <c r="M856" s="7"/>
      <c r="O856" s="4"/>
    </row>
    <row r="857" ht="12.75" customHeight="1">
      <c r="C857" s="4"/>
      <c r="D857" s="4"/>
      <c r="E857" s="4"/>
      <c r="J857" s="4"/>
      <c r="K857" s="5"/>
      <c r="M857" s="7"/>
      <c r="O857" s="4"/>
    </row>
    <row r="858" ht="12.75" customHeight="1">
      <c r="C858" s="4"/>
      <c r="D858" s="4"/>
      <c r="E858" s="4"/>
      <c r="J858" s="4"/>
      <c r="K858" s="5"/>
      <c r="M858" s="7"/>
      <c r="O858" s="4"/>
    </row>
    <row r="859" ht="12.75" customHeight="1">
      <c r="C859" s="4"/>
      <c r="D859" s="4"/>
      <c r="E859" s="4"/>
      <c r="J859" s="4"/>
      <c r="K859" s="5"/>
      <c r="M859" s="7"/>
      <c r="O859" s="4"/>
    </row>
    <row r="860" ht="12.75" customHeight="1">
      <c r="C860" s="4"/>
      <c r="D860" s="4"/>
      <c r="E860" s="4"/>
      <c r="J860" s="4"/>
      <c r="K860" s="5"/>
      <c r="M860" s="7"/>
      <c r="O860" s="4"/>
    </row>
    <row r="861" ht="12.75" customHeight="1">
      <c r="C861" s="4"/>
      <c r="D861" s="4"/>
      <c r="E861" s="4"/>
      <c r="J861" s="4"/>
      <c r="K861" s="5"/>
      <c r="M861" s="7"/>
      <c r="O861" s="4"/>
    </row>
    <row r="862" ht="12.75" customHeight="1">
      <c r="C862" s="4"/>
      <c r="D862" s="4"/>
      <c r="E862" s="4"/>
      <c r="J862" s="4"/>
      <c r="K862" s="5"/>
      <c r="M862" s="7"/>
      <c r="O862" s="4"/>
    </row>
    <row r="863" ht="12.75" customHeight="1">
      <c r="C863" s="4"/>
      <c r="D863" s="4"/>
      <c r="E863" s="4"/>
      <c r="J863" s="4"/>
      <c r="K863" s="5"/>
      <c r="M863" s="7"/>
      <c r="O863" s="4"/>
    </row>
    <row r="864" ht="12.75" customHeight="1">
      <c r="C864" s="4"/>
      <c r="D864" s="4"/>
      <c r="E864" s="4"/>
      <c r="J864" s="4"/>
      <c r="K864" s="5"/>
      <c r="M864" s="7"/>
      <c r="O864" s="4"/>
    </row>
    <row r="865" ht="12.75" customHeight="1">
      <c r="C865" s="4"/>
      <c r="D865" s="4"/>
      <c r="E865" s="4"/>
      <c r="J865" s="4"/>
      <c r="K865" s="5"/>
      <c r="M865" s="7"/>
      <c r="O865" s="4"/>
    </row>
    <row r="866" ht="12.75" customHeight="1">
      <c r="C866" s="4"/>
      <c r="D866" s="4"/>
      <c r="E866" s="4"/>
      <c r="J866" s="4"/>
      <c r="K866" s="5"/>
      <c r="M866" s="7"/>
      <c r="O866" s="4"/>
    </row>
    <row r="867" ht="12.75" customHeight="1">
      <c r="C867" s="4"/>
      <c r="D867" s="4"/>
      <c r="E867" s="4"/>
      <c r="J867" s="4"/>
      <c r="K867" s="5"/>
      <c r="M867" s="7"/>
      <c r="O867" s="4"/>
    </row>
    <row r="868" ht="12.75" customHeight="1">
      <c r="C868" s="4"/>
      <c r="D868" s="4"/>
      <c r="E868" s="4"/>
      <c r="J868" s="4"/>
      <c r="K868" s="5"/>
      <c r="M868" s="7"/>
      <c r="O868" s="4"/>
    </row>
    <row r="869" ht="12.75" customHeight="1">
      <c r="C869" s="4"/>
      <c r="D869" s="4"/>
      <c r="E869" s="4"/>
      <c r="J869" s="4"/>
      <c r="K869" s="5"/>
      <c r="M869" s="7"/>
      <c r="O869" s="4"/>
    </row>
    <row r="870" ht="12.75" customHeight="1">
      <c r="C870" s="4"/>
      <c r="D870" s="4"/>
      <c r="E870" s="4"/>
      <c r="J870" s="4"/>
      <c r="K870" s="5"/>
      <c r="M870" s="7"/>
      <c r="O870" s="4"/>
    </row>
    <row r="871" ht="12.75" customHeight="1">
      <c r="C871" s="4"/>
      <c r="D871" s="4"/>
      <c r="E871" s="4"/>
      <c r="J871" s="4"/>
      <c r="K871" s="5"/>
      <c r="M871" s="7"/>
      <c r="O871" s="4"/>
    </row>
    <row r="872" ht="12.75" customHeight="1">
      <c r="C872" s="4"/>
      <c r="D872" s="4"/>
      <c r="E872" s="4"/>
      <c r="J872" s="4"/>
      <c r="K872" s="5"/>
      <c r="M872" s="7"/>
      <c r="O872" s="4"/>
    </row>
    <row r="873" ht="12.75" customHeight="1">
      <c r="C873" s="4"/>
      <c r="D873" s="4"/>
      <c r="E873" s="4"/>
      <c r="J873" s="4"/>
      <c r="K873" s="5"/>
      <c r="M873" s="7"/>
      <c r="O873" s="4"/>
    </row>
    <row r="874" ht="12.75" customHeight="1">
      <c r="C874" s="4"/>
      <c r="D874" s="4"/>
      <c r="E874" s="4"/>
      <c r="J874" s="4"/>
      <c r="K874" s="5"/>
      <c r="M874" s="7"/>
      <c r="O874" s="4"/>
    </row>
    <row r="875" ht="12.75" customHeight="1">
      <c r="C875" s="4"/>
      <c r="D875" s="4"/>
      <c r="E875" s="4"/>
      <c r="J875" s="4"/>
      <c r="K875" s="5"/>
      <c r="M875" s="7"/>
      <c r="O875" s="4"/>
    </row>
    <row r="876" ht="12.75" customHeight="1">
      <c r="C876" s="4"/>
      <c r="D876" s="4"/>
      <c r="E876" s="4"/>
      <c r="J876" s="4"/>
      <c r="K876" s="5"/>
      <c r="M876" s="7"/>
      <c r="O876" s="4"/>
    </row>
    <row r="877" ht="12.75" customHeight="1">
      <c r="C877" s="4"/>
      <c r="D877" s="4"/>
      <c r="E877" s="4"/>
      <c r="J877" s="4"/>
      <c r="K877" s="5"/>
      <c r="M877" s="7"/>
      <c r="O877" s="4"/>
    </row>
    <row r="878" ht="12.75" customHeight="1">
      <c r="C878" s="4"/>
      <c r="D878" s="4"/>
      <c r="E878" s="4"/>
      <c r="J878" s="4"/>
      <c r="K878" s="5"/>
      <c r="M878" s="7"/>
      <c r="O878" s="4"/>
    </row>
    <row r="879" ht="12.75" customHeight="1">
      <c r="C879" s="4"/>
      <c r="D879" s="4"/>
      <c r="E879" s="4"/>
      <c r="J879" s="4"/>
      <c r="K879" s="5"/>
      <c r="M879" s="7"/>
      <c r="O879" s="4"/>
    </row>
    <row r="880" ht="12.75" customHeight="1">
      <c r="C880" s="4"/>
      <c r="D880" s="4"/>
      <c r="E880" s="4"/>
      <c r="J880" s="4"/>
      <c r="K880" s="5"/>
      <c r="M880" s="7"/>
      <c r="O880" s="4"/>
    </row>
    <row r="881" ht="12.75" customHeight="1">
      <c r="C881" s="4"/>
      <c r="D881" s="4"/>
      <c r="E881" s="4"/>
      <c r="J881" s="4"/>
      <c r="K881" s="5"/>
      <c r="M881" s="7"/>
      <c r="O881" s="4"/>
    </row>
    <row r="882" ht="12.75" customHeight="1">
      <c r="C882" s="4"/>
      <c r="D882" s="4"/>
      <c r="E882" s="4"/>
      <c r="J882" s="4"/>
      <c r="K882" s="5"/>
      <c r="M882" s="7"/>
      <c r="O882" s="4"/>
    </row>
    <row r="883" ht="12.75" customHeight="1">
      <c r="C883" s="4"/>
      <c r="D883" s="4"/>
      <c r="E883" s="4"/>
      <c r="J883" s="4"/>
      <c r="K883" s="5"/>
      <c r="M883" s="7"/>
      <c r="O883" s="4"/>
    </row>
    <row r="884" ht="12.75" customHeight="1">
      <c r="C884" s="4"/>
      <c r="D884" s="4"/>
      <c r="E884" s="4"/>
      <c r="J884" s="4"/>
      <c r="K884" s="5"/>
      <c r="M884" s="7"/>
      <c r="O884" s="4"/>
    </row>
    <row r="885" ht="12.75" customHeight="1">
      <c r="C885" s="4"/>
      <c r="D885" s="4"/>
      <c r="E885" s="4"/>
      <c r="J885" s="4"/>
      <c r="K885" s="5"/>
      <c r="M885" s="7"/>
      <c r="O885" s="4"/>
    </row>
    <row r="886" ht="12.75" customHeight="1">
      <c r="C886" s="4"/>
      <c r="D886" s="4"/>
      <c r="E886" s="4"/>
      <c r="J886" s="4"/>
      <c r="K886" s="5"/>
      <c r="M886" s="7"/>
      <c r="O886" s="4"/>
    </row>
    <row r="887" ht="12.75" customHeight="1">
      <c r="C887" s="4"/>
      <c r="D887" s="4"/>
      <c r="E887" s="4"/>
      <c r="J887" s="4"/>
      <c r="K887" s="5"/>
      <c r="M887" s="7"/>
      <c r="O887" s="4"/>
    </row>
    <row r="888" ht="12.75" customHeight="1">
      <c r="C888" s="4"/>
      <c r="D888" s="4"/>
      <c r="E888" s="4"/>
      <c r="J888" s="4"/>
      <c r="K888" s="5"/>
      <c r="M888" s="7"/>
      <c r="O888" s="4"/>
    </row>
    <row r="889" ht="12.75" customHeight="1">
      <c r="C889" s="4"/>
      <c r="D889" s="4"/>
      <c r="E889" s="4"/>
      <c r="J889" s="4"/>
      <c r="K889" s="5"/>
      <c r="M889" s="7"/>
      <c r="O889" s="4"/>
    </row>
    <row r="890" ht="12.75" customHeight="1">
      <c r="C890" s="4"/>
      <c r="D890" s="4"/>
      <c r="E890" s="4"/>
      <c r="J890" s="4"/>
      <c r="K890" s="5"/>
      <c r="M890" s="7"/>
      <c r="O890" s="4"/>
    </row>
    <row r="891" ht="12.75" customHeight="1">
      <c r="C891" s="4"/>
      <c r="D891" s="4"/>
      <c r="E891" s="4"/>
      <c r="J891" s="4"/>
      <c r="K891" s="5"/>
      <c r="M891" s="7"/>
      <c r="O891" s="4"/>
    </row>
    <row r="892" ht="12.75" customHeight="1">
      <c r="C892" s="4"/>
      <c r="D892" s="4"/>
      <c r="E892" s="4"/>
      <c r="J892" s="4"/>
      <c r="K892" s="5"/>
      <c r="M892" s="7"/>
      <c r="O892" s="4"/>
    </row>
    <row r="893" ht="12.75" customHeight="1">
      <c r="C893" s="4"/>
      <c r="D893" s="4"/>
      <c r="E893" s="4"/>
      <c r="J893" s="4"/>
      <c r="K893" s="5"/>
      <c r="M893" s="7"/>
      <c r="O893" s="4"/>
    </row>
    <row r="894" ht="12.75" customHeight="1">
      <c r="C894" s="4"/>
      <c r="D894" s="4"/>
      <c r="E894" s="4"/>
      <c r="J894" s="4"/>
      <c r="K894" s="5"/>
      <c r="M894" s="7"/>
      <c r="O894" s="4"/>
    </row>
    <row r="895" ht="12.75" customHeight="1">
      <c r="C895" s="4"/>
      <c r="D895" s="4"/>
      <c r="E895" s="4"/>
      <c r="J895" s="4"/>
      <c r="K895" s="5"/>
      <c r="M895" s="7"/>
      <c r="O895" s="4"/>
    </row>
    <row r="896" ht="12.75" customHeight="1">
      <c r="C896" s="4"/>
      <c r="D896" s="4"/>
      <c r="E896" s="4"/>
      <c r="J896" s="4"/>
      <c r="K896" s="5"/>
      <c r="M896" s="7"/>
      <c r="O896" s="4"/>
    </row>
    <row r="897" ht="12.75" customHeight="1">
      <c r="C897" s="4"/>
      <c r="D897" s="4"/>
      <c r="E897" s="4"/>
      <c r="J897" s="4"/>
      <c r="K897" s="5"/>
      <c r="M897" s="7"/>
      <c r="O897" s="4"/>
    </row>
    <row r="898" ht="12.75" customHeight="1">
      <c r="C898" s="4"/>
      <c r="D898" s="4"/>
      <c r="E898" s="4"/>
      <c r="J898" s="4"/>
      <c r="K898" s="5"/>
      <c r="M898" s="7"/>
      <c r="O898" s="4"/>
    </row>
    <row r="899" ht="12.75" customHeight="1">
      <c r="C899" s="4"/>
      <c r="D899" s="4"/>
      <c r="E899" s="4"/>
      <c r="J899" s="4"/>
      <c r="K899" s="5"/>
      <c r="M899" s="7"/>
      <c r="O899" s="4"/>
    </row>
    <row r="900" ht="12.75" customHeight="1">
      <c r="C900" s="4"/>
      <c r="D900" s="4"/>
      <c r="E900" s="4"/>
      <c r="J900" s="4"/>
      <c r="K900" s="5"/>
      <c r="M900" s="7"/>
      <c r="O900" s="4"/>
    </row>
    <row r="901" ht="12.75" customHeight="1">
      <c r="C901" s="4"/>
      <c r="D901" s="4"/>
      <c r="E901" s="4"/>
      <c r="J901" s="4"/>
      <c r="K901" s="5"/>
      <c r="M901" s="7"/>
      <c r="O901" s="4"/>
    </row>
    <row r="902" ht="12.75" customHeight="1">
      <c r="C902" s="4"/>
      <c r="D902" s="4"/>
      <c r="E902" s="4"/>
      <c r="J902" s="4"/>
      <c r="K902" s="5"/>
      <c r="M902" s="7"/>
      <c r="O902" s="4"/>
    </row>
    <row r="903" ht="12.75" customHeight="1">
      <c r="C903" s="4"/>
      <c r="D903" s="4"/>
      <c r="E903" s="4"/>
      <c r="J903" s="4"/>
      <c r="K903" s="5"/>
      <c r="M903" s="7"/>
      <c r="O903" s="4"/>
    </row>
    <row r="904" ht="12.75" customHeight="1">
      <c r="C904" s="4"/>
      <c r="D904" s="4"/>
      <c r="E904" s="4"/>
      <c r="J904" s="4"/>
      <c r="K904" s="5"/>
      <c r="M904" s="7"/>
      <c r="O904" s="4"/>
    </row>
    <row r="905" ht="12.75" customHeight="1">
      <c r="C905" s="4"/>
      <c r="D905" s="4"/>
      <c r="E905" s="4"/>
      <c r="J905" s="4"/>
      <c r="K905" s="5"/>
      <c r="M905" s="7"/>
      <c r="O905" s="4"/>
    </row>
    <row r="906" ht="12.75" customHeight="1">
      <c r="C906" s="4"/>
      <c r="D906" s="4"/>
      <c r="E906" s="4"/>
      <c r="J906" s="4"/>
      <c r="K906" s="5"/>
      <c r="M906" s="7"/>
      <c r="O906" s="4"/>
    </row>
    <row r="907" ht="12.75" customHeight="1">
      <c r="C907" s="4"/>
      <c r="D907" s="4"/>
      <c r="E907" s="4"/>
      <c r="J907" s="4"/>
      <c r="K907" s="5"/>
      <c r="M907" s="7"/>
      <c r="O907" s="4"/>
    </row>
    <row r="908" ht="12.75" customHeight="1">
      <c r="C908" s="4"/>
      <c r="D908" s="4"/>
      <c r="E908" s="4"/>
      <c r="J908" s="4"/>
      <c r="K908" s="5"/>
      <c r="M908" s="7"/>
      <c r="O908" s="4"/>
    </row>
    <row r="909" ht="12.75" customHeight="1">
      <c r="C909" s="4"/>
      <c r="D909" s="4"/>
      <c r="E909" s="4"/>
      <c r="J909" s="4"/>
      <c r="K909" s="5"/>
      <c r="M909" s="7"/>
      <c r="O909" s="4"/>
    </row>
    <row r="910" ht="12.75" customHeight="1">
      <c r="C910" s="4"/>
      <c r="D910" s="4"/>
      <c r="E910" s="4"/>
      <c r="J910" s="4"/>
      <c r="K910" s="5"/>
      <c r="M910" s="7"/>
      <c r="O910" s="4"/>
    </row>
    <row r="911" ht="12.75" customHeight="1">
      <c r="C911" s="4"/>
      <c r="D911" s="4"/>
      <c r="E911" s="4"/>
      <c r="J911" s="4"/>
      <c r="K911" s="5"/>
      <c r="M911" s="7"/>
      <c r="O911" s="4"/>
    </row>
    <row r="912" ht="12.75" customHeight="1">
      <c r="C912" s="4"/>
      <c r="D912" s="4"/>
      <c r="E912" s="4"/>
      <c r="J912" s="4"/>
      <c r="K912" s="5"/>
      <c r="M912" s="7"/>
      <c r="O912" s="4"/>
    </row>
    <row r="913" ht="12.75" customHeight="1">
      <c r="C913" s="4"/>
      <c r="D913" s="4"/>
      <c r="E913" s="4"/>
      <c r="J913" s="4"/>
      <c r="K913" s="5"/>
      <c r="M913" s="7"/>
      <c r="O913" s="4"/>
    </row>
    <row r="914" ht="12.75" customHeight="1">
      <c r="C914" s="4"/>
      <c r="D914" s="4"/>
      <c r="E914" s="4"/>
      <c r="J914" s="4"/>
      <c r="K914" s="5"/>
      <c r="M914" s="7"/>
      <c r="O914" s="4"/>
    </row>
    <row r="915" ht="12.75" customHeight="1">
      <c r="C915" s="4"/>
      <c r="D915" s="4"/>
      <c r="E915" s="4"/>
      <c r="J915" s="4"/>
      <c r="K915" s="5"/>
      <c r="M915" s="7"/>
      <c r="O915" s="4"/>
    </row>
    <row r="916" ht="12.75" customHeight="1">
      <c r="C916" s="4"/>
      <c r="D916" s="4"/>
      <c r="E916" s="4"/>
      <c r="J916" s="4"/>
      <c r="K916" s="5"/>
      <c r="M916" s="7"/>
      <c r="O916" s="4"/>
    </row>
    <row r="917" ht="12.75" customHeight="1">
      <c r="C917" s="4"/>
      <c r="D917" s="4"/>
      <c r="E917" s="4"/>
      <c r="J917" s="4"/>
      <c r="K917" s="5"/>
      <c r="M917" s="7"/>
      <c r="O917" s="4"/>
    </row>
    <row r="918" ht="12.75" customHeight="1">
      <c r="C918" s="4"/>
      <c r="D918" s="4"/>
      <c r="E918" s="4"/>
      <c r="J918" s="4"/>
      <c r="K918" s="5"/>
      <c r="M918" s="7"/>
      <c r="O918" s="4"/>
    </row>
    <row r="919" ht="12.75" customHeight="1">
      <c r="C919" s="4"/>
      <c r="D919" s="4"/>
      <c r="E919" s="4"/>
      <c r="J919" s="4"/>
      <c r="K919" s="5"/>
      <c r="M919" s="7"/>
      <c r="O919" s="4"/>
    </row>
    <row r="920" ht="12.75" customHeight="1">
      <c r="C920" s="4"/>
      <c r="D920" s="4"/>
      <c r="E920" s="4"/>
      <c r="J920" s="4"/>
      <c r="K920" s="5"/>
      <c r="M920" s="7"/>
      <c r="O920" s="4"/>
    </row>
    <row r="921" ht="12.75" customHeight="1">
      <c r="C921" s="4"/>
      <c r="D921" s="4"/>
      <c r="E921" s="4"/>
      <c r="J921" s="4"/>
      <c r="K921" s="5"/>
      <c r="M921" s="7"/>
      <c r="O921" s="4"/>
    </row>
    <row r="922" ht="12.75" customHeight="1">
      <c r="C922" s="4"/>
      <c r="D922" s="4"/>
      <c r="E922" s="4"/>
      <c r="J922" s="4"/>
      <c r="K922" s="5"/>
      <c r="M922" s="7"/>
      <c r="O922" s="4"/>
    </row>
    <row r="923" ht="12.75" customHeight="1">
      <c r="C923" s="4"/>
      <c r="D923" s="4"/>
      <c r="E923" s="4"/>
      <c r="J923" s="4"/>
      <c r="K923" s="5"/>
      <c r="M923" s="7"/>
      <c r="O923" s="4"/>
    </row>
    <row r="924" ht="12.75" customHeight="1">
      <c r="C924" s="4"/>
      <c r="D924" s="4"/>
      <c r="E924" s="4"/>
      <c r="J924" s="4"/>
      <c r="K924" s="5"/>
      <c r="M924" s="7"/>
      <c r="O924" s="4"/>
    </row>
    <row r="925" ht="12.75" customHeight="1">
      <c r="C925" s="4"/>
      <c r="D925" s="4"/>
      <c r="E925" s="4"/>
      <c r="J925" s="4"/>
      <c r="K925" s="5"/>
      <c r="M925" s="7"/>
      <c r="O925" s="4"/>
    </row>
    <row r="926" ht="12.75" customHeight="1">
      <c r="C926" s="4"/>
      <c r="D926" s="4"/>
      <c r="E926" s="4"/>
      <c r="J926" s="4"/>
      <c r="K926" s="5"/>
      <c r="M926" s="7"/>
      <c r="O926" s="4"/>
    </row>
    <row r="927" ht="12.75" customHeight="1">
      <c r="C927" s="4"/>
      <c r="D927" s="4"/>
      <c r="E927" s="4"/>
      <c r="J927" s="4"/>
      <c r="K927" s="5"/>
      <c r="M927" s="7"/>
      <c r="O927" s="4"/>
    </row>
    <row r="928" ht="12.75" customHeight="1">
      <c r="C928" s="4"/>
      <c r="D928" s="4"/>
      <c r="E928" s="4"/>
      <c r="J928" s="4"/>
      <c r="K928" s="5"/>
      <c r="M928" s="7"/>
      <c r="O928" s="4"/>
    </row>
    <row r="929" ht="12.75" customHeight="1">
      <c r="C929" s="4"/>
      <c r="D929" s="4"/>
      <c r="E929" s="4"/>
      <c r="J929" s="4"/>
      <c r="K929" s="5"/>
      <c r="M929" s="7"/>
      <c r="O929" s="4"/>
    </row>
    <row r="930" ht="12.75" customHeight="1">
      <c r="C930" s="4"/>
      <c r="D930" s="4"/>
      <c r="E930" s="4"/>
      <c r="J930" s="4"/>
      <c r="K930" s="5"/>
      <c r="M930" s="7"/>
      <c r="O930" s="4"/>
    </row>
    <row r="931" ht="12.75" customHeight="1">
      <c r="C931" s="4"/>
      <c r="D931" s="4"/>
      <c r="E931" s="4"/>
      <c r="J931" s="4"/>
      <c r="K931" s="5"/>
      <c r="M931" s="7"/>
      <c r="O931" s="4"/>
    </row>
    <row r="932" ht="12.75" customHeight="1">
      <c r="C932" s="4"/>
      <c r="D932" s="4"/>
      <c r="E932" s="4"/>
      <c r="J932" s="4"/>
      <c r="K932" s="5"/>
      <c r="M932" s="7"/>
      <c r="O932" s="4"/>
    </row>
    <row r="933" ht="12.75" customHeight="1">
      <c r="C933" s="4"/>
      <c r="D933" s="4"/>
      <c r="E933" s="4"/>
      <c r="J933" s="4"/>
      <c r="K933" s="5"/>
      <c r="M933" s="7"/>
      <c r="O933" s="4"/>
    </row>
    <row r="934" ht="12.75" customHeight="1">
      <c r="C934" s="4"/>
      <c r="D934" s="4"/>
      <c r="E934" s="4"/>
      <c r="J934" s="4"/>
      <c r="K934" s="5"/>
      <c r="M934" s="7"/>
      <c r="O934" s="4"/>
    </row>
    <row r="935" ht="12.75" customHeight="1">
      <c r="C935" s="4"/>
      <c r="D935" s="4"/>
      <c r="E935" s="4"/>
      <c r="J935" s="4"/>
      <c r="K935" s="5"/>
      <c r="M935" s="7"/>
      <c r="O935" s="4"/>
    </row>
    <row r="936" ht="12.75" customHeight="1">
      <c r="C936" s="4"/>
      <c r="D936" s="4"/>
      <c r="E936" s="4"/>
      <c r="J936" s="4"/>
      <c r="K936" s="5"/>
      <c r="M936" s="7"/>
      <c r="O936" s="4"/>
    </row>
    <row r="937" ht="12.75" customHeight="1">
      <c r="C937" s="4"/>
      <c r="D937" s="4"/>
      <c r="E937" s="4"/>
      <c r="J937" s="4"/>
      <c r="K937" s="5"/>
      <c r="M937" s="7"/>
      <c r="O937" s="4"/>
    </row>
    <row r="938" ht="12.75" customHeight="1">
      <c r="C938" s="4"/>
      <c r="D938" s="4"/>
      <c r="E938" s="4"/>
      <c r="J938" s="4"/>
      <c r="K938" s="5"/>
      <c r="M938" s="7"/>
      <c r="O938" s="4"/>
    </row>
    <row r="939" ht="12.75" customHeight="1">
      <c r="C939" s="4"/>
      <c r="D939" s="4"/>
      <c r="E939" s="4"/>
      <c r="J939" s="4"/>
      <c r="K939" s="5"/>
      <c r="M939" s="7"/>
      <c r="O939" s="4"/>
    </row>
    <row r="940" ht="12.75" customHeight="1">
      <c r="C940" s="4"/>
      <c r="D940" s="4"/>
      <c r="E940" s="4"/>
      <c r="J940" s="4"/>
      <c r="K940" s="5"/>
      <c r="M940" s="7"/>
      <c r="O940" s="4"/>
    </row>
    <row r="941" ht="12.75" customHeight="1">
      <c r="C941" s="4"/>
      <c r="D941" s="4"/>
      <c r="E941" s="4"/>
      <c r="J941" s="4"/>
      <c r="K941" s="5"/>
      <c r="M941" s="7"/>
      <c r="O941" s="4"/>
    </row>
    <row r="942" ht="12.75" customHeight="1">
      <c r="C942" s="4"/>
      <c r="D942" s="4"/>
      <c r="E942" s="4"/>
      <c r="J942" s="4"/>
      <c r="K942" s="5"/>
      <c r="M942" s="7"/>
      <c r="O942" s="4"/>
    </row>
    <row r="943" ht="12.75" customHeight="1">
      <c r="C943" s="4"/>
      <c r="D943" s="4"/>
      <c r="E943" s="4"/>
      <c r="J943" s="4"/>
      <c r="K943" s="5"/>
      <c r="M943" s="7"/>
      <c r="O943" s="4"/>
    </row>
    <row r="944" ht="12.75" customHeight="1">
      <c r="C944" s="4"/>
      <c r="D944" s="4"/>
      <c r="E944" s="4"/>
      <c r="J944" s="4"/>
      <c r="K944" s="5"/>
      <c r="M944" s="7"/>
      <c r="O944" s="4"/>
    </row>
    <row r="945" ht="12.75" customHeight="1">
      <c r="C945" s="4"/>
      <c r="D945" s="4"/>
      <c r="E945" s="4"/>
      <c r="J945" s="4"/>
      <c r="K945" s="5"/>
      <c r="M945" s="7"/>
      <c r="O945" s="4"/>
    </row>
    <row r="946" ht="12.75" customHeight="1">
      <c r="C946" s="4"/>
      <c r="D946" s="4"/>
      <c r="E946" s="4"/>
      <c r="J946" s="4"/>
      <c r="K946" s="5"/>
      <c r="M946" s="7"/>
      <c r="O946" s="4"/>
    </row>
    <row r="947" ht="12.75" customHeight="1">
      <c r="C947" s="4"/>
      <c r="D947" s="4"/>
      <c r="E947" s="4"/>
      <c r="J947" s="4"/>
      <c r="K947" s="5"/>
      <c r="M947" s="7"/>
      <c r="O947" s="4"/>
    </row>
    <row r="948" ht="12.75" customHeight="1">
      <c r="C948" s="4"/>
      <c r="D948" s="4"/>
      <c r="E948" s="4"/>
      <c r="J948" s="4"/>
      <c r="K948" s="5"/>
      <c r="M948" s="7"/>
      <c r="O948" s="4"/>
    </row>
    <row r="949" ht="12.75" customHeight="1">
      <c r="C949" s="4"/>
      <c r="D949" s="4"/>
      <c r="E949" s="4"/>
      <c r="J949" s="4"/>
      <c r="K949" s="5"/>
      <c r="M949" s="7"/>
      <c r="O949" s="4"/>
    </row>
    <row r="950" ht="12.75" customHeight="1">
      <c r="C950" s="4"/>
      <c r="D950" s="4"/>
      <c r="E950" s="4"/>
      <c r="J950" s="4"/>
      <c r="K950" s="5"/>
      <c r="M950" s="7"/>
      <c r="O950" s="4"/>
    </row>
    <row r="951" ht="12.75" customHeight="1">
      <c r="C951" s="4"/>
      <c r="D951" s="4"/>
      <c r="E951" s="4"/>
      <c r="J951" s="4"/>
      <c r="K951" s="5"/>
      <c r="M951" s="7"/>
      <c r="O951" s="4"/>
    </row>
    <row r="952" ht="12.75" customHeight="1">
      <c r="C952" s="4"/>
      <c r="D952" s="4"/>
      <c r="E952" s="4"/>
      <c r="J952" s="4"/>
      <c r="K952" s="5"/>
      <c r="M952" s="7"/>
      <c r="O952" s="4"/>
    </row>
    <row r="953" ht="12.75" customHeight="1">
      <c r="C953" s="4"/>
      <c r="D953" s="4"/>
      <c r="E953" s="4"/>
      <c r="J953" s="4"/>
      <c r="K953" s="5"/>
      <c r="M953" s="7"/>
      <c r="O953" s="4"/>
    </row>
    <row r="954" ht="12.75" customHeight="1">
      <c r="C954" s="4"/>
      <c r="D954" s="4"/>
      <c r="E954" s="4"/>
      <c r="J954" s="4"/>
      <c r="K954" s="5"/>
      <c r="M954" s="7"/>
      <c r="O954" s="4"/>
    </row>
    <row r="955" ht="12.75" customHeight="1">
      <c r="C955" s="4"/>
      <c r="D955" s="4"/>
      <c r="E955" s="4"/>
      <c r="J955" s="4"/>
      <c r="K955" s="5"/>
      <c r="M955" s="7"/>
      <c r="O955" s="4"/>
    </row>
    <row r="956" ht="12.75" customHeight="1">
      <c r="C956" s="4"/>
      <c r="D956" s="4"/>
      <c r="E956" s="4"/>
      <c r="J956" s="4"/>
      <c r="K956" s="5"/>
      <c r="M956" s="7"/>
      <c r="O956" s="4"/>
    </row>
    <row r="957" ht="12.75" customHeight="1">
      <c r="C957" s="4"/>
      <c r="D957" s="4"/>
      <c r="E957" s="4"/>
      <c r="J957" s="4"/>
      <c r="K957" s="5"/>
      <c r="M957" s="7"/>
      <c r="O957" s="4"/>
    </row>
    <row r="958" ht="12.75" customHeight="1">
      <c r="C958" s="4"/>
      <c r="D958" s="4"/>
      <c r="E958" s="4"/>
      <c r="J958" s="4"/>
      <c r="K958" s="5"/>
      <c r="M958" s="7"/>
      <c r="O958" s="4"/>
    </row>
    <row r="959" ht="12.75" customHeight="1">
      <c r="C959" s="4"/>
      <c r="D959" s="4"/>
      <c r="E959" s="4"/>
      <c r="J959" s="4"/>
      <c r="K959" s="5"/>
      <c r="M959" s="7"/>
      <c r="O959" s="4"/>
    </row>
    <row r="960" ht="12.75" customHeight="1">
      <c r="C960" s="4"/>
      <c r="D960" s="4"/>
      <c r="E960" s="4"/>
      <c r="J960" s="4"/>
      <c r="K960" s="5"/>
      <c r="M960" s="7"/>
      <c r="O960" s="4"/>
    </row>
    <row r="961" ht="12.75" customHeight="1">
      <c r="C961" s="4"/>
      <c r="D961" s="4"/>
      <c r="E961" s="4"/>
      <c r="J961" s="4"/>
      <c r="K961" s="5"/>
      <c r="M961" s="7"/>
      <c r="O961" s="4"/>
    </row>
    <row r="962" ht="12.75" customHeight="1">
      <c r="C962" s="4"/>
      <c r="D962" s="4"/>
      <c r="E962" s="4"/>
      <c r="J962" s="4"/>
      <c r="K962" s="5"/>
      <c r="M962" s="7"/>
      <c r="O962" s="4"/>
    </row>
    <row r="963" ht="12.75" customHeight="1">
      <c r="C963" s="4"/>
      <c r="D963" s="4"/>
      <c r="E963" s="4"/>
      <c r="J963" s="4"/>
      <c r="K963" s="5"/>
      <c r="M963" s="7"/>
      <c r="O963" s="4"/>
    </row>
    <row r="964" ht="12.75" customHeight="1">
      <c r="C964" s="4"/>
      <c r="D964" s="4"/>
      <c r="E964" s="4"/>
      <c r="J964" s="4"/>
      <c r="K964" s="5"/>
      <c r="M964" s="7"/>
      <c r="O964" s="4"/>
    </row>
    <row r="965" ht="12.75" customHeight="1">
      <c r="C965" s="4"/>
      <c r="D965" s="4"/>
      <c r="E965" s="4"/>
      <c r="J965" s="4"/>
      <c r="K965" s="5"/>
      <c r="M965" s="7"/>
      <c r="O965" s="4"/>
    </row>
    <row r="966" ht="12.75" customHeight="1">
      <c r="C966" s="4"/>
      <c r="D966" s="4"/>
      <c r="E966" s="4"/>
      <c r="J966" s="4"/>
      <c r="K966" s="5"/>
      <c r="M966" s="7"/>
      <c r="O966" s="4"/>
    </row>
    <row r="967" ht="12.75" customHeight="1">
      <c r="C967" s="4"/>
      <c r="D967" s="4"/>
      <c r="E967" s="4"/>
      <c r="J967" s="4"/>
      <c r="K967" s="5"/>
      <c r="M967" s="7"/>
      <c r="O967" s="4"/>
    </row>
    <row r="968" ht="12.75" customHeight="1">
      <c r="C968" s="4"/>
      <c r="D968" s="4"/>
      <c r="E968" s="4"/>
      <c r="J968" s="4"/>
      <c r="K968" s="5"/>
      <c r="M968" s="7"/>
      <c r="O968" s="4"/>
    </row>
    <row r="969" ht="12.75" customHeight="1">
      <c r="C969" s="4"/>
      <c r="D969" s="4"/>
      <c r="E969" s="4"/>
      <c r="J969" s="4"/>
      <c r="K969" s="5"/>
      <c r="M969" s="7"/>
      <c r="O969" s="4"/>
    </row>
    <row r="970" ht="12.75" customHeight="1">
      <c r="C970" s="4"/>
      <c r="D970" s="4"/>
      <c r="E970" s="4"/>
      <c r="J970" s="4"/>
      <c r="K970" s="5"/>
      <c r="M970" s="7"/>
      <c r="O970" s="4"/>
    </row>
    <row r="971" ht="12.75" customHeight="1">
      <c r="C971" s="4"/>
      <c r="D971" s="4"/>
      <c r="E971" s="4"/>
      <c r="J971" s="4"/>
      <c r="K971" s="5"/>
      <c r="M971" s="7"/>
      <c r="O971" s="4"/>
    </row>
    <row r="972" ht="12.75" customHeight="1">
      <c r="C972" s="4"/>
      <c r="D972" s="4"/>
      <c r="E972" s="4"/>
      <c r="J972" s="4"/>
      <c r="K972" s="5"/>
      <c r="M972" s="7"/>
      <c r="O972" s="4"/>
    </row>
    <row r="973" ht="12.75" customHeight="1">
      <c r="C973" s="4"/>
      <c r="D973" s="4"/>
      <c r="E973" s="4"/>
      <c r="J973" s="4"/>
      <c r="K973" s="5"/>
      <c r="M973" s="7"/>
      <c r="O973" s="4"/>
    </row>
    <row r="974" ht="12.75" customHeight="1">
      <c r="C974" s="4"/>
      <c r="D974" s="4"/>
      <c r="E974" s="4"/>
      <c r="J974" s="4"/>
      <c r="K974" s="5"/>
      <c r="M974" s="7"/>
      <c r="O974" s="4"/>
    </row>
    <row r="975" ht="12.75" customHeight="1">
      <c r="C975" s="4"/>
      <c r="D975" s="4"/>
      <c r="E975" s="4"/>
      <c r="J975" s="4"/>
      <c r="K975" s="5"/>
      <c r="M975" s="7"/>
      <c r="O975" s="4"/>
    </row>
    <row r="976" ht="12.75" customHeight="1">
      <c r="C976" s="4"/>
      <c r="D976" s="4"/>
      <c r="E976" s="4"/>
      <c r="J976" s="4"/>
      <c r="K976" s="5"/>
      <c r="M976" s="7"/>
      <c r="O976" s="4"/>
    </row>
    <row r="977" ht="12.75" customHeight="1">
      <c r="C977" s="4"/>
      <c r="D977" s="4"/>
      <c r="E977" s="4"/>
      <c r="J977" s="4"/>
      <c r="K977" s="5"/>
      <c r="M977" s="7"/>
      <c r="O977" s="4"/>
    </row>
    <row r="978" ht="12.75" customHeight="1">
      <c r="C978" s="4"/>
      <c r="D978" s="4"/>
      <c r="E978" s="4"/>
      <c r="J978" s="4"/>
      <c r="K978" s="5"/>
      <c r="M978" s="7"/>
      <c r="O978" s="4"/>
    </row>
    <row r="979" ht="12.75" customHeight="1">
      <c r="C979" s="4"/>
      <c r="D979" s="4"/>
      <c r="E979" s="4"/>
      <c r="J979" s="4"/>
      <c r="K979" s="5"/>
      <c r="M979" s="7"/>
      <c r="O979" s="4"/>
    </row>
    <row r="980" ht="12.75" customHeight="1">
      <c r="C980" s="4"/>
      <c r="D980" s="4"/>
      <c r="E980" s="4"/>
      <c r="J980" s="4"/>
      <c r="K980" s="5"/>
      <c r="M980" s="7"/>
      <c r="O980" s="4"/>
    </row>
    <row r="981" ht="12.75" customHeight="1">
      <c r="C981" s="4"/>
      <c r="D981" s="4"/>
      <c r="E981" s="4"/>
      <c r="J981" s="4"/>
      <c r="K981" s="5"/>
      <c r="M981" s="7"/>
      <c r="O981" s="4"/>
    </row>
    <row r="982" ht="12.75" customHeight="1">
      <c r="C982" s="4"/>
      <c r="D982" s="4"/>
      <c r="E982" s="4"/>
      <c r="J982" s="4"/>
      <c r="K982" s="5"/>
      <c r="M982" s="7"/>
      <c r="O982" s="4"/>
    </row>
    <row r="983" ht="12.75" customHeight="1">
      <c r="C983" s="4"/>
      <c r="D983" s="4"/>
      <c r="E983" s="4"/>
      <c r="J983" s="4"/>
      <c r="K983" s="5"/>
      <c r="M983" s="7"/>
      <c r="O983" s="4"/>
    </row>
    <row r="984" ht="12.75" customHeight="1">
      <c r="C984" s="4"/>
      <c r="D984" s="4"/>
      <c r="E984" s="4"/>
      <c r="J984" s="4"/>
      <c r="K984" s="5"/>
      <c r="M984" s="7"/>
      <c r="O984" s="4"/>
    </row>
    <row r="985" ht="12.75" customHeight="1">
      <c r="C985" s="4"/>
      <c r="D985" s="4"/>
      <c r="E985" s="4"/>
      <c r="J985" s="4"/>
      <c r="K985" s="5"/>
      <c r="M985" s="7"/>
      <c r="O985" s="4"/>
    </row>
    <row r="986" ht="12.75" customHeight="1">
      <c r="C986" s="4"/>
      <c r="D986" s="4"/>
      <c r="E986" s="4"/>
      <c r="J986" s="4"/>
      <c r="K986" s="5"/>
      <c r="M986" s="7"/>
      <c r="O986" s="4"/>
    </row>
    <row r="987" ht="12.75" customHeight="1">
      <c r="C987" s="4"/>
      <c r="D987" s="4"/>
      <c r="E987" s="4"/>
      <c r="J987" s="4"/>
      <c r="K987" s="5"/>
      <c r="M987" s="7"/>
      <c r="O987" s="4"/>
    </row>
    <row r="988" ht="12.75" customHeight="1">
      <c r="C988" s="4"/>
      <c r="D988" s="4"/>
      <c r="E988" s="4"/>
      <c r="J988" s="4"/>
      <c r="K988" s="5"/>
      <c r="M988" s="7"/>
      <c r="O988" s="4"/>
    </row>
    <row r="989" ht="12.75" customHeight="1">
      <c r="C989" s="4"/>
      <c r="D989" s="4"/>
      <c r="E989" s="4"/>
      <c r="J989" s="4"/>
      <c r="K989" s="5"/>
      <c r="M989" s="7"/>
      <c r="O989" s="4"/>
    </row>
    <row r="990" ht="12.75" customHeight="1">
      <c r="C990" s="4"/>
      <c r="D990" s="4"/>
      <c r="E990" s="4"/>
      <c r="J990" s="4"/>
      <c r="K990" s="5"/>
      <c r="M990" s="7"/>
      <c r="O990" s="4"/>
    </row>
    <row r="991" ht="12.75" customHeight="1">
      <c r="C991" s="4"/>
      <c r="D991" s="4"/>
      <c r="E991" s="4"/>
      <c r="J991" s="4"/>
      <c r="K991" s="5"/>
      <c r="M991" s="7"/>
      <c r="O991" s="4"/>
    </row>
    <row r="992" ht="12.75" customHeight="1">
      <c r="C992" s="4"/>
      <c r="D992" s="4"/>
      <c r="E992" s="4"/>
      <c r="J992" s="4"/>
      <c r="K992" s="5"/>
      <c r="M992" s="7"/>
      <c r="O992" s="4"/>
    </row>
    <row r="993" ht="12.75" customHeight="1">
      <c r="C993" s="4"/>
      <c r="D993" s="4"/>
      <c r="E993" s="4"/>
      <c r="J993" s="4"/>
      <c r="K993" s="5"/>
      <c r="M993" s="7"/>
      <c r="O993" s="4"/>
    </row>
    <row r="994" ht="12.75" customHeight="1">
      <c r="C994" s="4"/>
      <c r="D994" s="4"/>
      <c r="E994" s="4"/>
      <c r="J994" s="4"/>
      <c r="K994" s="5"/>
      <c r="M994" s="7"/>
      <c r="O994" s="4"/>
    </row>
    <row r="995" ht="12.75" customHeight="1">
      <c r="C995" s="4"/>
      <c r="D995" s="4"/>
      <c r="E995" s="4"/>
      <c r="J995" s="4"/>
      <c r="K995" s="5"/>
      <c r="M995" s="7"/>
      <c r="O995" s="4"/>
    </row>
    <row r="996" ht="12.75" customHeight="1">
      <c r="C996" s="4"/>
      <c r="D996" s="4"/>
      <c r="E996" s="4"/>
      <c r="J996" s="4"/>
      <c r="K996" s="5"/>
      <c r="M996" s="7"/>
      <c r="O996" s="4"/>
    </row>
    <row r="997" ht="12.75" customHeight="1">
      <c r="C997" s="4"/>
      <c r="D997" s="4"/>
      <c r="E997" s="4"/>
      <c r="J997" s="4"/>
      <c r="K997" s="5"/>
      <c r="M997" s="7"/>
      <c r="O997" s="4"/>
    </row>
    <row r="998" ht="12.75" customHeight="1">
      <c r="C998" s="4"/>
      <c r="D998" s="4"/>
      <c r="E998" s="4"/>
      <c r="J998" s="4"/>
      <c r="K998" s="5"/>
      <c r="M998" s="7"/>
      <c r="O998" s="4"/>
    </row>
    <row r="999" ht="12.75" customHeight="1">
      <c r="C999" s="4"/>
      <c r="D999" s="4"/>
      <c r="E999" s="4"/>
      <c r="J999" s="4"/>
      <c r="K999" s="5"/>
      <c r="M999" s="7"/>
      <c r="O999" s="4"/>
    </row>
    <row r="1000" ht="12.75" customHeight="1">
      <c r="C1000" s="4"/>
      <c r="D1000" s="4"/>
      <c r="E1000" s="4"/>
      <c r="J1000" s="4"/>
      <c r="K1000" s="5"/>
      <c r="M1000" s="7"/>
      <c r="O1000" s="4"/>
    </row>
  </sheetData>
  <mergeCells count="42">
    <mergeCell ref="E36:H36"/>
    <mergeCell ref="E35:H35"/>
    <mergeCell ref="E22:E23"/>
    <mergeCell ref="H22:H23"/>
    <mergeCell ref="C21:D21"/>
    <mergeCell ref="F21:G21"/>
    <mergeCell ref="K30:M31"/>
    <mergeCell ref="D28:G29"/>
    <mergeCell ref="K28:M29"/>
    <mergeCell ref="E38:F38"/>
    <mergeCell ref="K4:M5"/>
    <mergeCell ref="C34:D34"/>
    <mergeCell ref="C35:D35"/>
    <mergeCell ref="C6:E6"/>
    <mergeCell ref="C4:G5"/>
    <mergeCell ref="H4:H5"/>
    <mergeCell ref="K6:M7"/>
    <mergeCell ref="F6:H6"/>
    <mergeCell ref="S2:T2"/>
    <mergeCell ref="S4:S5"/>
    <mergeCell ref="T4:T5"/>
    <mergeCell ref="O4:Q5"/>
    <mergeCell ref="O2:Q2"/>
    <mergeCell ref="K2:M2"/>
    <mergeCell ref="C2:H2"/>
    <mergeCell ref="C42:D42"/>
    <mergeCell ref="C41:E41"/>
    <mergeCell ref="F41:H41"/>
    <mergeCell ref="E42:H42"/>
    <mergeCell ref="D25:F26"/>
    <mergeCell ref="G25:G26"/>
    <mergeCell ref="C36:D36"/>
    <mergeCell ref="C33:E33"/>
    <mergeCell ref="C43:D43"/>
    <mergeCell ref="C39:H39"/>
    <mergeCell ref="C44:D44"/>
    <mergeCell ref="E44:H44"/>
    <mergeCell ref="E46:F46"/>
    <mergeCell ref="C47:H47"/>
    <mergeCell ref="E43:H43"/>
    <mergeCell ref="E34:H34"/>
    <mergeCell ref="F33:H33"/>
  </mergeCells>
  <conditionalFormatting sqref="D6:E23 C6 C8:C23">
    <cfRule type="expression" dxfId="0" priority="1" stopIfTrue="1">
      <formula>AND($H$4="Kg")</formula>
    </cfRule>
  </conditionalFormatting>
  <conditionalFormatting sqref="F6:H9 F21:H23">
    <cfRule type="expression" dxfId="0" priority="2" stopIfTrue="1">
      <formula>AND($H$4="Lb")</formula>
    </cfRule>
  </conditionalFormatting>
  <conditionalFormatting sqref="F10:G20">
    <cfRule type="expression" dxfId="0" priority="3" stopIfTrue="1">
      <formula>AND($H$4="Lb")</formula>
    </cfRule>
  </conditionalFormatting>
  <conditionalFormatting sqref="F24:G24">
    <cfRule type="expression" dxfId="0" priority="4" stopIfTrue="1">
      <formula>AND($H$4="Lb")</formula>
    </cfRule>
  </conditionalFormatting>
  <conditionalFormatting sqref="H10:H20">
    <cfRule type="expression" dxfId="0" priority="5" stopIfTrue="1">
      <formula>AND($H$4="Lb")</formula>
    </cfRule>
  </conditionalFormatting>
  <conditionalFormatting sqref="C24:D24">
    <cfRule type="expression" dxfId="0" priority="6" stopIfTrue="1">
      <formula>AND($H$4="Kg")</formula>
    </cfRule>
  </conditionalFormatting>
  <dataValidations>
    <dataValidation type="list" allowBlank="1" showInputMessage="1" showErrorMessage="1" prompt="Determine place using - 1 = Division, Wt Class &amp; total_x000a_2 = Division &amp; Total x Coef_x000a_3 = Division &amp; Total x Coef x Age Coef" sqref="Q7:Q246">
      <formula1>"1.0,2.0,3.0"</formula1>
    </dataValidation>
    <dataValidation type="list" allowBlank="1" showErrorMessage="1" sqref="C42">
      <formula1>$X$2:$X$3</formula1>
    </dataValidation>
    <dataValidation type="list" allowBlank="1" showErrorMessage="1" sqref="H4">
      <formula1>"Lb,Kg"</formula1>
    </dataValidation>
    <dataValidation type="list" allowBlank="1" showErrorMessage="1" sqref="G25">
      <formula1>"yes,no"</formula1>
    </dataValidation>
    <dataValidation type="list" allowBlank="1" showInputMessage="1" showErrorMessage="1" prompt="Weigh In scales - Select Kg (kilograms) or Lb (pounds) depending on the scales used at weigh -in" sqref="K6">
      <formula1>"BWt (Kg),BWt (Lb)"</formula1>
    </dataValidation>
    <dataValidation type="list" allowBlank="1" showErrorMessage="1" sqref="O2">
      <formula1>$BB$1:$BF$1</formula1>
    </dataValidation>
    <dataValidation type="list" allowBlank="1" showErrorMessage="1" sqref="F12">
      <formula1>"0.0,2.0,4.0,6.0,8.0,10.0,12.0,14.0,16.0,18.0,20.0,22.0,24.0"</formula1>
    </dataValidation>
    <dataValidation type="list" allowBlank="1" showErrorMessage="1" sqref="F33 F41">
      <formula1>"Enable,Disable"</formula1>
    </dataValidation>
    <dataValidation type="list" allowBlank="1" showInputMessage="1" showErrorMessage="1" prompt="Weight of bar &amp; collars - select the weight of the Bar plus collars from the pulldown list" sqref="D22:D24">
      <formula1>"45.0,50.0,55.0,65.0,70.0"</formula1>
    </dataValidation>
    <dataValidation type="list" allowBlank="1" showErrorMessage="1" sqref="C13 F13 C15:C18 F15:F18 J26:J28">
      <formula1>"2.0,4.0,6.0,8.0,10.0,12.0,14.0,16.0,18.0,20.0"</formula1>
    </dataValidation>
    <dataValidation type="list" allowBlank="1" showInputMessage="1" showErrorMessage="1" prompt="Coefficients - Select Best Lifter Formula from list" sqref="K30">
      <formula1>"Wilks,Schwartz,Schwartz/Malone,Glossbrenner,Reshel"</formula1>
    </dataValidation>
    <dataValidation type="list" allowBlank="1" showErrorMessage="1" sqref="F10:F11 C10:C12 C14 F14 J24:J25">
      <formula1>"0.0,2.0,4.0,6.0,8.0,10.0,12.0,14.0,16.0,18.0,20.0"</formula1>
    </dataValidation>
    <dataValidation type="list" allowBlank="1" showInputMessage="1" showErrorMessage="1" prompt="Weight of bar &amp; collars - select the weight of the Bar plus collars from the pulldown list" sqref="G22:G24">
      <formula1>"20.0,22.5,25.0,27.5,30.0,32.5,35.0"</formula1>
    </dataValidation>
    <dataValidation type="custom" allowBlank="1" showInputMessage="1" showErrorMessage="1" prompt="Division Abbreviation - First letter must be M or F to for the program to compute coefficients_x000a_Then a few letters or numbers to identify the division_x000a_Example M-M1 = Men's Master 40-45" sqref="O7:O246">
      <formula1>OR(LEFT(O7,1)="M",LEFT(O7,1)="F")</formula1>
    </dataValidation>
    <dataValidation type="list" allowBlank="1" showInputMessage="1" prompt="Wt Class - Start with the lightest weight class and finish with SHW. _x000a_You may choose weight classes that are not on the list and the program will use the value you enter as the upper limit for the class._x000a_" sqref="K9:K23 M9:M23">
      <formula1>INDIRECT($L$1)</formula1>
    </dataValidation>
  </dataValidations>
  <printOptions/>
  <pageMargins bottom="1.0" footer="0.0" header="0.0" left="0.75" right="0.75" top="1.0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8.71"/>
    <col customWidth="1" min="2" max="2" width="5.71"/>
    <col customWidth="1" min="3" max="3" width="14.86"/>
    <col customWidth="1" min="4" max="4" width="6.57"/>
    <col customWidth="1" min="5" max="10" width="7.57"/>
    <col customWidth="1" min="11" max="13" width="9.71"/>
    <col customWidth="1" min="14" max="14" width="11.71"/>
    <col customWidth="1" min="15" max="15" width="33.86"/>
    <col customWidth="1" min="16" max="17" width="9.14"/>
    <col customWidth="1" min="18" max="37" width="8.71"/>
  </cols>
  <sheetData>
    <row r="1" ht="12.75" customHeight="1">
      <c r="A1" s="215" t="s">
        <v>12</v>
      </c>
      <c r="B1" s="216" t="s">
        <v>717</v>
      </c>
      <c r="C1" s="217"/>
      <c r="D1" s="217"/>
      <c r="E1" s="217"/>
      <c r="F1" s="217"/>
      <c r="G1" s="217"/>
      <c r="H1" s="217"/>
      <c r="I1" s="217"/>
      <c r="J1" s="217"/>
      <c r="K1" s="218"/>
      <c r="L1" s="218"/>
      <c r="M1" s="218"/>
      <c r="N1" s="218"/>
      <c r="O1" s="218"/>
      <c r="P1" s="217"/>
      <c r="Q1" s="217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</row>
    <row r="2" ht="28.5" customHeight="1">
      <c r="A2" s="160" t="s">
        <v>9</v>
      </c>
      <c r="B2" s="161" t="s">
        <v>10</v>
      </c>
      <c r="C2" s="162" t="s">
        <v>11</v>
      </c>
      <c r="D2" s="162" t="s">
        <v>76</v>
      </c>
      <c r="E2" s="162" t="s">
        <v>13</v>
      </c>
      <c r="F2" s="163" t="s">
        <v>255</v>
      </c>
      <c r="G2" s="164" t="s">
        <v>29</v>
      </c>
      <c r="H2" s="164" t="s">
        <v>30</v>
      </c>
      <c r="I2" s="164" t="s">
        <v>31</v>
      </c>
      <c r="J2" s="164" t="s">
        <v>32</v>
      </c>
      <c r="K2" s="219" t="s">
        <v>33</v>
      </c>
      <c r="L2" s="220" t="s">
        <v>34</v>
      </c>
      <c r="M2" s="220" t="s">
        <v>35</v>
      </c>
      <c r="N2" s="220" t="s">
        <v>700</v>
      </c>
      <c r="O2" s="220" t="s">
        <v>37</v>
      </c>
      <c r="P2" s="162" t="s">
        <v>701</v>
      </c>
      <c r="Q2" s="167" t="s">
        <v>39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71"/>
      <c r="AI2" s="171"/>
      <c r="AJ2" s="171"/>
      <c r="AK2" s="171"/>
    </row>
    <row r="3" ht="12.75" customHeight="1">
      <c r="A3" s="221" t="s">
        <v>93</v>
      </c>
      <c r="B3" s="222">
        <v>6.0</v>
      </c>
      <c r="C3" s="222"/>
      <c r="D3" s="222">
        <v>22.1</v>
      </c>
      <c r="E3" s="222" t="s">
        <v>784</v>
      </c>
      <c r="F3" s="222" t="e">
        <v>#N/A</v>
      </c>
      <c r="G3" s="222">
        <v>25.0</v>
      </c>
      <c r="H3" s="222">
        <v>27.5</v>
      </c>
      <c r="I3" s="222">
        <v>30.0</v>
      </c>
      <c r="J3" s="222"/>
      <c r="K3" s="223">
        <v>30.0</v>
      </c>
      <c r="L3" s="223" t="e">
        <v>#N/A</v>
      </c>
      <c r="M3" s="223">
        <v>0.0</v>
      </c>
      <c r="N3" s="223">
        <v>1.0</v>
      </c>
      <c r="O3" s="223" t="s">
        <v>785</v>
      </c>
      <c r="P3" s="222">
        <v>3.0</v>
      </c>
      <c r="Q3" s="222" t="s">
        <v>57</v>
      </c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</row>
    <row r="4" ht="12.75" customHeight="1">
      <c r="A4" s="224" t="s">
        <v>712</v>
      </c>
      <c r="B4" s="225">
        <v>33.0</v>
      </c>
      <c r="C4" s="225" t="s">
        <v>55</v>
      </c>
      <c r="D4" s="225">
        <v>58.3</v>
      </c>
      <c r="E4" s="225">
        <v>60.0</v>
      </c>
      <c r="F4" s="225">
        <v>1.0107</v>
      </c>
      <c r="G4" s="225">
        <v>120.0</v>
      </c>
      <c r="H4" s="225">
        <v>127.5</v>
      </c>
      <c r="I4" s="225">
        <v>140.0</v>
      </c>
      <c r="J4" s="225"/>
      <c r="K4" s="226">
        <v>140.0</v>
      </c>
      <c r="L4" s="226">
        <v>141.498</v>
      </c>
      <c r="M4" s="226">
        <v>0.0</v>
      </c>
      <c r="N4" s="226">
        <v>1.0</v>
      </c>
      <c r="O4" s="226" t="s">
        <v>719</v>
      </c>
      <c r="P4" s="225">
        <v>3.0</v>
      </c>
      <c r="Q4" s="225" t="s">
        <v>57</v>
      </c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</row>
    <row r="5" ht="12.75" customHeight="1">
      <c r="A5" s="221" t="s">
        <v>87</v>
      </c>
      <c r="B5" s="222">
        <v>28.0</v>
      </c>
      <c r="C5" s="222" t="s">
        <v>88</v>
      </c>
      <c r="D5" s="222">
        <v>66.7</v>
      </c>
      <c r="E5" s="222">
        <v>67.5</v>
      </c>
      <c r="F5" s="222">
        <v>0.90805</v>
      </c>
      <c r="G5" s="222">
        <v>117.5</v>
      </c>
      <c r="H5" s="222">
        <v>125.0</v>
      </c>
      <c r="I5" s="222">
        <v>132.5</v>
      </c>
      <c r="J5" s="222"/>
      <c r="K5" s="223">
        <v>132.5</v>
      </c>
      <c r="L5" s="223">
        <v>120.316625</v>
      </c>
      <c r="M5" s="223">
        <v>0.0</v>
      </c>
      <c r="N5" s="223">
        <v>1.0</v>
      </c>
      <c r="O5" s="223" t="s">
        <v>786</v>
      </c>
      <c r="P5" s="222">
        <v>3.0</v>
      </c>
      <c r="Q5" s="222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</row>
    <row r="6" ht="12.75" customHeight="1">
      <c r="A6" s="221" t="s">
        <v>241</v>
      </c>
      <c r="B6" s="222">
        <v>59.0</v>
      </c>
      <c r="C6" s="222" t="s">
        <v>242</v>
      </c>
      <c r="D6" s="222">
        <v>117.9</v>
      </c>
      <c r="E6" s="222">
        <v>125.0</v>
      </c>
      <c r="F6" s="222">
        <v>0.55355</v>
      </c>
      <c r="G6" s="222">
        <v>150.0</v>
      </c>
      <c r="H6" s="222">
        <v>157.5</v>
      </c>
      <c r="I6" s="222">
        <v>160.0</v>
      </c>
      <c r="J6" s="222"/>
      <c r="K6" s="223">
        <v>160.0</v>
      </c>
      <c r="L6" s="223">
        <v>88.568</v>
      </c>
      <c r="M6" s="223">
        <v>116.46691999999999</v>
      </c>
      <c r="N6" s="223">
        <v>1.0</v>
      </c>
      <c r="O6" s="223" t="s">
        <v>787</v>
      </c>
      <c r="P6" s="222">
        <v>3.0</v>
      </c>
      <c r="Q6" s="222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</row>
    <row r="7" ht="12.75" customHeight="1">
      <c r="A7" s="221" t="s">
        <v>161</v>
      </c>
      <c r="B7" s="222">
        <v>37.0</v>
      </c>
      <c r="C7" s="222" t="s">
        <v>162</v>
      </c>
      <c r="D7" s="222">
        <v>74.4</v>
      </c>
      <c r="E7" s="222">
        <v>75.0</v>
      </c>
      <c r="F7" s="222">
        <v>0.69265</v>
      </c>
      <c r="G7" s="222">
        <v>175.0</v>
      </c>
      <c r="H7" s="222">
        <v>190.0</v>
      </c>
      <c r="I7" s="222">
        <v>197.5</v>
      </c>
      <c r="J7" s="222"/>
      <c r="K7" s="223">
        <v>197.5</v>
      </c>
      <c r="L7" s="223">
        <v>136.798375</v>
      </c>
      <c r="M7" s="223">
        <v>0.0</v>
      </c>
      <c r="N7" s="223">
        <v>1.0</v>
      </c>
      <c r="O7" s="223" t="s">
        <v>788</v>
      </c>
      <c r="P7" s="222">
        <v>3.0</v>
      </c>
      <c r="Q7" s="222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  <c r="AK7" s="221"/>
    </row>
    <row r="8" ht="12.75" customHeight="1">
      <c r="A8" s="227" t="s">
        <v>267</v>
      </c>
      <c r="B8" s="228">
        <v>23.0</v>
      </c>
      <c r="C8" s="228" t="s">
        <v>168</v>
      </c>
      <c r="D8" s="228">
        <v>102.4</v>
      </c>
      <c r="E8" s="228">
        <v>110.0</v>
      </c>
      <c r="F8" s="228">
        <v>0.57585</v>
      </c>
      <c r="G8" s="228">
        <v>270.0</v>
      </c>
      <c r="H8" s="228">
        <v>295.0</v>
      </c>
      <c r="I8" s="228">
        <v>-310.0</v>
      </c>
      <c r="J8" s="228"/>
      <c r="K8" s="229">
        <v>295.0</v>
      </c>
      <c r="L8" s="229">
        <v>169.87574999999998</v>
      </c>
      <c r="M8" s="229">
        <v>0.0</v>
      </c>
      <c r="N8" s="229">
        <v>1.0</v>
      </c>
      <c r="O8" s="229" t="s">
        <v>779</v>
      </c>
      <c r="P8" s="228">
        <v>3.0</v>
      </c>
      <c r="Q8" s="228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</row>
    <row r="9" ht="12.75" customHeight="1">
      <c r="A9" s="227" t="s">
        <v>220</v>
      </c>
      <c r="B9" s="228">
        <v>28.0</v>
      </c>
      <c r="C9" s="228" t="s">
        <v>117</v>
      </c>
      <c r="D9" s="228">
        <v>104.3</v>
      </c>
      <c r="E9" s="228">
        <v>110.0</v>
      </c>
      <c r="F9" s="228">
        <v>0.5720000000000001</v>
      </c>
      <c r="G9" s="228">
        <v>-227.5</v>
      </c>
      <c r="H9" s="228">
        <v>242.5</v>
      </c>
      <c r="I9" s="228">
        <v>252.5</v>
      </c>
      <c r="J9" s="228"/>
      <c r="K9" s="229">
        <v>252.5</v>
      </c>
      <c r="L9" s="229">
        <v>144.43</v>
      </c>
      <c r="M9" s="229">
        <v>0.0</v>
      </c>
      <c r="N9" s="229">
        <v>1.0</v>
      </c>
      <c r="O9" s="229" t="s">
        <v>757</v>
      </c>
      <c r="P9" s="228">
        <v>3.0</v>
      </c>
      <c r="Q9" s="228" t="s">
        <v>86</v>
      </c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</row>
    <row r="10" ht="12.75" customHeight="1">
      <c r="A10" s="8"/>
      <c r="B10" s="4"/>
      <c r="C10" s="4"/>
      <c r="D10" s="4"/>
      <c r="E10" s="4"/>
      <c r="F10" s="4"/>
      <c r="G10" s="4"/>
      <c r="H10" s="4"/>
      <c r="I10" s="4"/>
      <c r="J10" s="4"/>
      <c r="K10" s="231"/>
      <c r="L10" s="231"/>
      <c r="M10" s="231"/>
      <c r="N10" s="231"/>
      <c r="O10" s="231"/>
      <c r="P10" s="4"/>
      <c r="Q10" s="4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ht="12.75" customHeight="1">
      <c r="A11" s="215"/>
      <c r="B11" s="216" t="s">
        <v>771</v>
      </c>
      <c r="C11" s="217"/>
      <c r="D11" s="217"/>
      <c r="E11" s="217"/>
      <c r="F11" s="217"/>
      <c r="G11" s="217"/>
      <c r="H11" s="217"/>
      <c r="I11" s="217"/>
      <c r="J11" s="217"/>
      <c r="K11" s="218"/>
      <c r="L11" s="218"/>
      <c r="M11" s="218"/>
      <c r="N11" s="218"/>
      <c r="O11" s="218"/>
      <c r="P11" s="217"/>
      <c r="Q11" s="217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</row>
    <row r="12" ht="12.75" customHeight="1">
      <c r="A12" s="160" t="s">
        <v>9</v>
      </c>
      <c r="B12" s="161" t="s">
        <v>10</v>
      </c>
      <c r="C12" s="162" t="s">
        <v>11</v>
      </c>
      <c r="D12" s="162" t="s">
        <v>76</v>
      </c>
      <c r="E12" s="162" t="s">
        <v>13</v>
      </c>
      <c r="F12" s="232" t="s">
        <v>255</v>
      </c>
      <c r="G12" s="164" t="s">
        <v>29</v>
      </c>
      <c r="H12" s="164" t="s">
        <v>30</v>
      </c>
      <c r="I12" s="164" t="s">
        <v>31</v>
      </c>
      <c r="J12" s="164" t="s">
        <v>32</v>
      </c>
      <c r="K12" s="233" t="s">
        <v>33</v>
      </c>
      <c r="L12" s="220" t="s">
        <v>34</v>
      </c>
      <c r="M12" s="220" t="s">
        <v>35</v>
      </c>
      <c r="N12" s="220" t="s">
        <v>700</v>
      </c>
      <c r="O12" s="220" t="s">
        <v>37</v>
      </c>
      <c r="P12" s="162" t="s">
        <v>701</v>
      </c>
      <c r="Q12" s="167" t="s">
        <v>39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ht="12.75" customHeight="1">
      <c r="A13" s="221" t="s">
        <v>93</v>
      </c>
      <c r="B13" s="222">
        <v>6.0</v>
      </c>
      <c r="C13" s="222"/>
      <c r="D13" s="222">
        <v>22.1</v>
      </c>
      <c r="E13" s="222" t="s">
        <v>784</v>
      </c>
      <c r="F13" s="222" t="e">
        <v>#N/A</v>
      </c>
      <c r="G13" s="222">
        <v>55.115</v>
      </c>
      <c r="H13" s="222">
        <v>60.6265</v>
      </c>
      <c r="I13" s="222">
        <v>66.138</v>
      </c>
      <c r="J13" s="222">
        <v>0.0</v>
      </c>
      <c r="K13" s="223">
        <v>66.138</v>
      </c>
      <c r="L13" s="223" t="e">
        <v>#N/A</v>
      </c>
      <c r="M13" s="223">
        <v>0.0</v>
      </c>
      <c r="N13" s="223">
        <v>1.0</v>
      </c>
      <c r="O13" s="223">
        <v>0.0</v>
      </c>
      <c r="P13" s="222">
        <v>3.0</v>
      </c>
      <c r="Q13" s="222" t="s">
        <v>57</v>
      </c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</row>
    <row r="14" ht="12.75" customHeight="1">
      <c r="A14" s="224" t="s">
        <v>712</v>
      </c>
      <c r="B14" s="225">
        <v>33.0</v>
      </c>
      <c r="C14" s="225" t="s">
        <v>55</v>
      </c>
      <c r="D14" s="225">
        <v>58.3</v>
      </c>
      <c r="E14" s="225">
        <v>60.0</v>
      </c>
      <c r="F14" s="225">
        <v>1.0107</v>
      </c>
      <c r="G14" s="225">
        <v>264.552</v>
      </c>
      <c r="H14" s="225">
        <v>281.0865</v>
      </c>
      <c r="I14" s="225">
        <v>308.644</v>
      </c>
      <c r="J14" s="225">
        <v>0.0</v>
      </c>
      <c r="K14" s="226">
        <v>308.644</v>
      </c>
      <c r="L14" s="226">
        <v>141.498</v>
      </c>
      <c r="M14" s="226">
        <v>0.0</v>
      </c>
      <c r="N14" s="226">
        <v>1.0</v>
      </c>
      <c r="O14" s="226" t="s">
        <v>719</v>
      </c>
      <c r="P14" s="225">
        <v>3.0</v>
      </c>
      <c r="Q14" s="225" t="s">
        <v>57</v>
      </c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</row>
    <row r="15" ht="12.75" customHeight="1">
      <c r="A15" s="221" t="s">
        <v>87</v>
      </c>
      <c r="B15" s="222">
        <v>28.0</v>
      </c>
      <c r="C15" s="222" t="s">
        <v>88</v>
      </c>
      <c r="D15" s="222">
        <v>66.7</v>
      </c>
      <c r="E15" s="222">
        <v>67.5</v>
      </c>
      <c r="F15" s="222">
        <v>0.90805</v>
      </c>
      <c r="G15" s="222">
        <v>259.0405</v>
      </c>
      <c r="H15" s="222">
        <v>275.575</v>
      </c>
      <c r="I15" s="222">
        <v>292.1095</v>
      </c>
      <c r="J15" s="222">
        <v>0.0</v>
      </c>
      <c r="K15" s="223">
        <v>292.1095</v>
      </c>
      <c r="L15" s="223">
        <v>120.316625</v>
      </c>
      <c r="M15" s="223">
        <v>0.0</v>
      </c>
      <c r="N15" s="223">
        <v>1.0</v>
      </c>
      <c r="O15" s="223" t="s">
        <v>786</v>
      </c>
      <c r="P15" s="222">
        <v>3.0</v>
      </c>
      <c r="Q15" s="222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</row>
    <row r="16" ht="12.75" customHeight="1">
      <c r="A16" s="221" t="s">
        <v>241</v>
      </c>
      <c r="B16" s="222">
        <v>59.0</v>
      </c>
      <c r="C16" s="222" t="s">
        <v>242</v>
      </c>
      <c r="D16" s="222">
        <v>117.9</v>
      </c>
      <c r="E16" s="222">
        <v>125.0</v>
      </c>
      <c r="F16" s="222">
        <v>0.55355</v>
      </c>
      <c r="G16" s="222">
        <v>330.69</v>
      </c>
      <c r="H16" s="222">
        <v>347.22450000000003</v>
      </c>
      <c r="I16" s="222">
        <v>352.736</v>
      </c>
      <c r="J16" s="222">
        <v>0.0</v>
      </c>
      <c r="K16" s="223">
        <v>352.736</v>
      </c>
      <c r="L16" s="223">
        <v>88.568</v>
      </c>
      <c r="M16" s="223">
        <v>116.46691999999999</v>
      </c>
      <c r="N16" s="223">
        <v>1.0</v>
      </c>
      <c r="O16" s="223" t="s">
        <v>787</v>
      </c>
      <c r="P16" s="222">
        <v>3.0</v>
      </c>
      <c r="Q16" s="222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</row>
    <row r="17" ht="12.75" customHeight="1">
      <c r="A17" s="221" t="s">
        <v>161</v>
      </c>
      <c r="B17" s="222">
        <v>37.0</v>
      </c>
      <c r="C17" s="222" t="s">
        <v>162</v>
      </c>
      <c r="D17" s="222">
        <v>74.4</v>
      </c>
      <c r="E17" s="222">
        <v>75.0</v>
      </c>
      <c r="F17" s="222">
        <v>0.69265</v>
      </c>
      <c r="G17" s="222">
        <v>385.805</v>
      </c>
      <c r="H17" s="222">
        <v>418.874</v>
      </c>
      <c r="I17" s="222">
        <v>435.4085</v>
      </c>
      <c r="J17" s="222">
        <v>0.0</v>
      </c>
      <c r="K17" s="223">
        <v>435.4085</v>
      </c>
      <c r="L17" s="223">
        <v>136.798375</v>
      </c>
      <c r="M17" s="223">
        <v>0.0</v>
      </c>
      <c r="N17" s="223">
        <v>1.0</v>
      </c>
      <c r="O17" s="223" t="s">
        <v>788</v>
      </c>
      <c r="P17" s="222">
        <v>3.0</v>
      </c>
      <c r="Q17" s="222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</row>
    <row r="18" ht="12.75" customHeight="1">
      <c r="A18" s="227" t="s">
        <v>267</v>
      </c>
      <c r="B18" s="228">
        <v>23.0</v>
      </c>
      <c r="C18" s="228" t="s">
        <v>168</v>
      </c>
      <c r="D18" s="228">
        <v>102.4</v>
      </c>
      <c r="E18" s="228">
        <v>110.0</v>
      </c>
      <c r="F18" s="228">
        <v>0.57585</v>
      </c>
      <c r="G18" s="228">
        <v>595.2420000000001</v>
      </c>
      <c r="H18" s="228">
        <v>650.3570000000001</v>
      </c>
      <c r="I18" s="228">
        <v>-683.426</v>
      </c>
      <c r="J18" s="228">
        <v>0.0</v>
      </c>
      <c r="K18" s="229">
        <v>650.3570000000001</v>
      </c>
      <c r="L18" s="229">
        <v>169.87574999999998</v>
      </c>
      <c r="M18" s="229">
        <v>0.0</v>
      </c>
      <c r="N18" s="229">
        <v>1.0</v>
      </c>
      <c r="O18" s="229" t="s">
        <v>779</v>
      </c>
      <c r="P18" s="228">
        <v>3.0</v>
      </c>
      <c r="Q18" s="228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</row>
    <row r="19" ht="12.75" customHeight="1">
      <c r="A19" s="227" t="s">
        <v>222</v>
      </c>
      <c r="B19" s="228">
        <v>28.0</v>
      </c>
      <c r="C19" s="228" t="s">
        <v>117</v>
      </c>
      <c r="D19" s="228">
        <v>104.3</v>
      </c>
      <c r="E19" s="228">
        <v>110.0</v>
      </c>
      <c r="F19" s="228">
        <v>0.5720000000000001</v>
      </c>
      <c r="G19" s="228">
        <v>-501.54650000000004</v>
      </c>
      <c r="H19" s="228">
        <v>534.6155</v>
      </c>
      <c r="I19" s="228">
        <v>556.6615</v>
      </c>
      <c r="J19" s="228">
        <v>0.0</v>
      </c>
      <c r="K19" s="229">
        <v>556.6615</v>
      </c>
      <c r="L19" s="229">
        <v>144.43</v>
      </c>
      <c r="M19" s="229">
        <v>0.0</v>
      </c>
      <c r="N19" s="229">
        <v>1.0</v>
      </c>
      <c r="O19" s="229" t="s">
        <v>757</v>
      </c>
      <c r="P19" s="228">
        <v>3.0</v>
      </c>
      <c r="Q19" s="228" t="s">
        <v>86</v>
      </c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  <c r="AJ19" s="227"/>
      <c r="AK19" s="227"/>
    </row>
    <row r="20" ht="12.75" customHeight="1">
      <c r="A20" s="221"/>
      <c r="B20" s="222"/>
      <c r="C20" s="222"/>
      <c r="D20" s="222"/>
      <c r="E20" s="222"/>
      <c r="F20" s="222"/>
      <c r="G20" s="222"/>
      <c r="H20" s="222"/>
      <c r="I20" s="222"/>
      <c r="J20" s="222"/>
      <c r="K20" s="223"/>
      <c r="L20" s="223"/>
      <c r="M20" s="223"/>
      <c r="N20" s="223"/>
      <c r="O20" s="223"/>
      <c r="P20" s="222"/>
      <c r="Q20" s="222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</row>
    <row r="21" ht="12.75" customHeight="1">
      <c r="B21" s="4"/>
      <c r="C21" s="4"/>
      <c r="D21" s="4"/>
      <c r="E21" s="4"/>
      <c r="F21" s="4"/>
      <c r="G21" s="4"/>
      <c r="H21" s="4"/>
      <c r="I21" s="4"/>
      <c r="J21" s="4"/>
      <c r="K21" s="231"/>
      <c r="L21" s="231"/>
      <c r="M21" s="231"/>
      <c r="N21" s="231"/>
      <c r="O21" s="231"/>
      <c r="P21" s="4"/>
      <c r="Q21" s="4"/>
    </row>
    <row r="22" ht="12.75" customHeight="1">
      <c r="A22" s="234"/>
      <c r="B22" s="235"/>
      <c r="C22" s="235"/>
      <c r="D22" s="235"/>
      <c r="E22" s="235"/>
      <c r="F22" s="235"/>
      <c r="G22" s="235"/>
      <c r="H22" s="235"/>
      <c r="I22" s="235"/>
      <c r="J22" s="235"/>
      <c r="K22" s="236"/>
      <c r="L22" s="236"/>
      <c r="M22" s="236"/>
      <c r="N22" s="236"/>
      <c r="O22" s="236"/>
      <c r="P22" s="235"/>
      <c r="Q22" s="235"/>
    </row>
    <row r="23" ht="12.75" customHeight="1">
      <c r="B23" s="4"/>
      <c r="C23" s="4"/>
      <c r="D23" s="4"/>
      <c r="E23" s="4"/>
      <c r="F23" s="4"/>
      <c r="G23" s="4"/>
      <c r="H23" s="4"/>
      <c r="I23" s="4"/>
      <c r="J23" s="4"/>
      <c r="K23" s="231"/>
      <c r="L23" s="231"/>
      <c r="M23" s="231"/>
      <c r="N23" s="231"/>
      <c r="O23" s="231"/>
      <c r="P23" s="4"/>
      <c r="Q23" s="4"/>
    </row>
    <row r="24" ht="12.75" customHeight="1">
      <c r="B24" s="4"/>
      <c r="C24" s="4"/>
      <c r="D24" s="4"/>
      <c r="E24" s="4"/>
      <c r="F24" s="4"/>
      <c r="G24" s="4"/>
      <c r="H24" s="4"/>
      <c r="I24" s="4"/>
      <c r="J24" s="4"/>
      <c r="K24" s="231"/>
      <c r="L24" s="231"/>
      <c r="M24" s="231"/>
      <c r="N24" s="231"/>
      <c r="O24" s="231"/>
      <c r="P24" s="4"/>
      <c r="Q24" s="4"/>
    </row>
    <row r="25" ht="12.75" customHeight="1">
      <c r="B25" s="4"/>
      <c r="C25" s="4"/>
      <c r="D25" s="4"/>
      <c r="E25" s="4"/>
      <c r="F25" s="4"/>
      <c r="G25" s="4"/>
      <c r="H25" s="4"/>
      <c r="I25" s="4"/>
      <c r="J25" s="4"/>
      <c r="K25" s="231"/>
      <c r="L25" s="231"/>
      <c r="M25" s="231"/>
      <c r="N25" s="231"/>
      <c r="O25" s="231"/>
      <c r="P25" s="4"/>
      <c r="Q25" s="4"/>
    </row>
    <row r="26" ht="12.75" customHeight="1">
      <c r="B26" s="4"/>
      <c r="C26" s="4"/>
      <c r="D26" s="4"/>
      <c r="E26" s="4"/>
      <c r="F26" s="4"/>
      <c r="G26" s="4"/>
      <c r="H26" s="4"/>
      <c r="I26" s="4"/>
      <c r="J26" s="4"/>
      <c r="K26" s="231"/>
      <c r="L26" s="231"/>
      <c r="M26" s="231"/>
      <c r="N26" s="231"/>
      <c r="O26" s="231"/>
      <c r="P26" s="4"/>
      <c r="Q26" s="4"/>
    </row>
    <row r="27" ht="12.75" customHeight="1">
      <c r="B27" s="4"/>
      <c r="C27" s="4"/>
      <c r="D27" s="4"/>
      <c r="E27" s="4"/>
      <c r="F27" s="4"/>
      <c r="G27" s="4"/>
      <c r="H27" s="4"/>
      <c r="I27" s="4"/>
      <c r="J27" s="4"/>
      <c r="K27" s="231"/>
      <c r="L27" s="231"/>
      <c r="M27" s="231"/>
      <c r="N27" s="231"/>
      <c r="O27" s="231"/>
      <c r="P27" s="4"/>
      <c r="Q27" s="4"/>
    </row>
    <row r="28" ht="12.75" customHeight="1">
      <c r="B28" s="4"/>
      <c r="C28" s="4"/>
      <c r="D28" s="4"/>
      <c r="E28" s="4"/>
      <c r="F28" s="4"/>
      <c r="G28" s="4"/>
      <c r="H28" s="4"/>
      <c r="I28" s="4"/>
      <c r="J28" s="4"/>
      <c r="K28" s="231"/>
      <c r="L28" s="231"/>
      <c r="M28" s="231"/>
      <c r="N28" s="231"/>
      <c r="O28" s="231"/>
      <c r="P28" s="4"/>
      <c r="Q28" s="4"/>
    </row>
    <row r="29" ht="12.75" customHeight="1">
      <c r="B29" s="4"/>
      <c r="C29" s="4"/>
      <c r="D29" s="4"/>
      <c r="E29" s="4"/>
      <c r="F29" s="4"/>
      <c r="G29" s="4"/>
      <c r="H29" s="4"/>
      <c r="I29" s="4"/>
      <c r="J29" s="4"/>
      <c r="K29" s="231"/>
      <c r="L29" s="231"/>
      <c r="M29" s="231"/>
      <c r="N29" s="231"/>
      <c r="O29" s="231"/>
      <c r="P29" s="4"/>
      <c r="Q29" s="4"/>
    </row>
    <row r="30" ht="12.75" customHeight="1">
      <c r="B30" s="4"/>
      <c r="C30" s="4"/>
      <c r="D30" s="4"/>
      <c r="E30" s="4"/>
      <c r="F30" s="4"/>
      <c r="G30" s="4"/>
      <c r="H30" s="4"/>
      <c r="I30" s="4"/>
      <c r="J30" s="4"/>
      <c r="K30" s="231"/>
      <c r="L30" s="231"/>
      <c r="M30" s="231"/>
      <c r="N30" s="231"/>
      <c r="O30" s="231"/>
      <c r="P30" s="4"/>
      <c r="Q30" s="4"/>
    </row>
    <row r="31" ht="12.75" customHeight="1">
      <c r="B31" s="4"/>
      <c r="C31" s="4"/>
      <c r="D31" s="4"/>
      <c r="E31" s="4"/>
      <c r="F31" s="4"/>
      <c r="G31" s="4"/>
      <c r="H31" s="4"/>
      <c r="I31" s="4"/>
      <c r="J31" s="4"/>
      <c r="K31" s="231"/>
      <c r="L31" s="231"/>
      <c r="M31" s="231"/>
      <c r="N31" s="231"/>
      <c r="O31" s="231"/>
      <c r="P31" s="4"/>
      <c r="Q31" s="4"/>
    </row>
    <row r="32" ht="12.75" customHeight="1">
      <c r="B32" s="4"/>
      <c r="C32" s="4"/>
      <c r="D32" s="4"/>
      <c r="E32" s="4"/>
      <c r="F32" s="4"/>
      <c r="G32" s="4"/>
      <c r="H32" s="4"/>
      <c r="I32" s="4"/>
      <c r="J32" s="4"/>
      <c r="K32" s="231"/>
      <c r="L32" s="231"/>
      <c r="M32" s="231"/>
      <c r="N32" s="231"/>
      <c r="O32" s="231"/>
      <c r="P32" s="4"/>
      <c r="Q32" s="4"/>
    </row>
    <row r="33" ht="12.75" customHeight="1">
      <c r="B33" s="4"/>
      <c r="C33" s="4"/>
      <c r="D33" s="4"/>
      <c r="E33" s="4"/>
      <c r="F33" s="4"/>
      <c r="G33" s="4"/>
      <c r="H33" s="4"/>
      <c r="I33" s="4"/>
      <c r="J33" s="4"/>
      <c r="K33" s="231"/>
      <c r="L33" s="231"/>
      <c r="M33" s="231"/>
      <c r="N33" s="231"/>
      <c r="O33" s="231"/>
      <c r="P33" s="4"/>
      <c r="Q33" s="4"/>
    </row>
    <row r="34" ht="12.75" customHeight="1">
      <c r="B34" s="4"/>
      <c r="C34" s="4"/>
      <c r="D34" s="4"/>
      <c r="E34" s="4"/>
      <c r="F34" s="4"/>
      <c r="G34" s="4"/>
      <c r="H34" s="4"/>
      <c r="I34" s="4"/>
      <c r="J34" s="4"/>
      <c r="K34" s="231"/>
      <c r="L34" s="231"/>
      <c r="M34" s="231"/>
      <c r="N34" s="231"/>
      <c r="O34" s="231"/>
      <c r="P34" s="4"/>
      <c r="Q34" s="4"/>
    </row>
    <row r="35" ht="12.75" customHeight="1">
      <c r="B35" s="4"/>
      <c r="C35" s="4"/>
      <c r="D35" s="4"/>
      <c r="E35" s="4"/>
      <c r="F35" s="4"/>
      <c r="G35" s="4"/>
      <c r="H35" s="4"/>
      <c r="I35" s="4"/>
      <c r="J35" s="4"/>
      <c r="K35" s="231"/>
      <c r="L35" s="231"/>
      <c r="M35" s="231"/>
      <c r="N35" s="231"/>
      <c r="O35" s="231"/>
      <c r="P35" s="4"/>
      <c r="Q35" s="4"/>
    </row>
    <row r="36" ht="12.75" customHeight="1">
      <c r="B36" s="4"/>
      <c r="C36" s="4"/>
      <c r="D36" s="4"/>
      <c r="E36" s="4"/>
      <c r="F36" s="4"/>
      <c r="G36" s="4"/>
      <c r="H36" s="4"/>
      <c r="I36" s="4"/>
      <c r="J36" s="4"/>
      <c r="K36" s="231"/>
      <c r="L36" s="231"/>
      <c r="M36" s="231"/>
      <c r="N36" s="231"/>
      <c r="O36" s="231"/>
      <c r="P36" s="4"/>
      <c r="Q36" s="4"/>
    </row>
    <row r="37" ht="12.75" customHeight="1">
      <c r="B37" s="4"/>
      <c r="C37" s="4"/>
      <c r="D37" s="4"/>
      <c r="E37" s="4"/>
      <c r="F37" s="4"/>
      <c r="G37" s="4"/>
      <c r="H37" s="4"/>
      <c r="I37" s="4"/>
      <c r="J37" s="4"/>
      <c r="K37" s="231"/>
      <c r="L37" s="231"/>
      <c r="M37" s="231"/>
      <c r="N37" s="231"/>
      <c r="O37" s="231"/>
      <c r="P37" s="4"/>
      <c r="Q37" s="4"/>
    </row>
    <row r="38" ht="12.75" customHeight="1">
      <c r="B38" s="4"/>
      <c r="C38" s="4"/>
      <c r="D38" s="4"/>
      <c r="E38" s="4"/>
      <c r="F38" s="4"/>
      <c r="G38" s="4"/>
      <c r="H38" s="4"/>
      <c r="I38" s="4"/>
      <c r="J38" s="4"/>
      <c r="K38" s="231"/>
      <c r="L38" s="231"/>
      <c r="M38" s="231"/>
      <c r="N38" s="231"/>
      <c r="O38" s="231"/>
      <c r="P38" s="4"/>
      <c r="Q38" s="4"/>
    </row>
    <row r="39" ht="12.75" customHeight="1">
      <c r="B39" s="4"/>
      <c r="C39" s="4"/>
      <c r="D39" s="4"/>
      <c r="E39" s="4"/>
      <c r="F39" s="4"/>
      <c r="G39" s="4"/>
      <c r="H39" s="4"/>
      <c r="I39" s="4"/>
      <c r="J39" s="4"/>
      <c r="K39" s="231"/>
      <c r="L39" s="231"/>
      <c r="M39" s="231"/>
      <c r="N39" s="231"/>
      <c r="O39" s="231"/>
      <c r="P39" s="4"/>
      <c r="Q39" s="4"/>
    </row>
    <row r="40" ht="12.75" customHeight="1">
      <c r="B40" s="4"/>
      <c r="C40" s="4"/>
      <c r="D40" s="4"/>
      <c r="E40" s="4"/>
      <c r="F40" s="4"/>
      <c r="G40" s="4"/>
      <c r="H40" s="4"/>
      <c r="I40" s="4"/>
      <c r="J40" s="4"/>
      <c r="K40" s="231"/>
      <c r="L40" s="231"/>
      <c r="M40" s="231"/>
      <c r="N40" s="231"/>
      <c r="O40" s="231"/>
      <c r="P40" s="4"/>
      <c r="Q40" s="4"/>
    </row>
    <row r="41" ht="12.75" customHeight="1">
      <c r="B41" s="4"/>
      <c r="C41" s="4"/>
      <c r="D41" s="4"/>
      <c r="E41" s="4"/>
      <c r="F41" s="4"/>
      <c r="G41" s="4"/>
      <c r="H41" s="4"/>
      <c r="I41" s="4"/>
      <c r="J41" s="4"/>
      <c r="K41" s="231"/>
      <c r="L41" s="231"/>
      <c r="M41" s="231"/>
      <c r="N41" s="231"/>
      <c r="O41" s="231"/>
      <c r="P41" s="4"/>
      <c r="Q41" s="4"/>
    </row>
    <row r="42" ht="12.75" customHeight="1">
      <c r="B42" s="4"/>
      <c r="C42" s="4"/>
      <c r="D42" s="4"/>
      <c r="E42" s="4"/>
      <c r="F42" s="4"/>
      <c r="G42" s="4"/>
      <c r="H42" s="4"/>
      <c r="I42" s="4"/>
      <c r="J42" s="4"/>
      <c r="K42" s="231"/>
      <c r="L42" s="231"/>
      <c r="M42" s="231"/>
      <c r="N42" s="231"/>
      <c r="O42" s="231"/>
      <c r="P42" s="4"/>
      <c r="Q42" s="4"/>
    </row>
    <row r="43" ht="12.75" customHeight="1">
      <c r="B43" s="4"/>
      <c r="C43" s="4"/>
      <c r="D43" s="4"/>
      <c r="E43" s="4"/>
      <c r="F43" s="4"/>
      <c r="G43" s="4"/>
      <c r="H43" s="4"/>
      <c r="I43" s="4"/>
      <c r="J43" s="4"/>
      <c r="K43" s="231"/>
      <c r="L43" s="231"/>
      <c r="M43" s="231"/>
      <c r="N43" s="231"/>
      <c r="O43" s="231"/>
      <c r="P43" s="4"/>
      <c r="Q43" s="4"/>
    </row>
    <row r="44" ht="12.75" customHeight="1">
      <c r="B44" s="4"/>
      <c r="C44" s="4"/>
      <c r="D44" s="4"/>
      <c r="E44" s="4"/>
      <c r="F44" s="4"/>
      <c r="G44" s="4"/>
      <c r="H44" s="4"/>
      <c r="I44" s="4"/>
      <c r="J44" s="4"/>
      <c r="K44" s="231"/>
      <c r="L44" s="231"/>
      <c r="M44" s="231"/>
      <c r="N44" s="231"/>
      <c r="O44" s="231"/>
      <c r="P44" s="4"/>
      <c r="Q44" s="4"/>
    </row>
    <row r="45" ht="12.75" customHeight="1">
      <c r="B45" s="4"/>
      <c r="C45" s="4"/>
      <c r="D45" s="4"/>
      <c r="E45" s="4"/>
      <c r="F45" s="4"/>
      <c r="G45" s="4"/>
      <c r="H45" s="4"/>
      <c r="I45" s="4"/>
      <c r="J45" s="4"/>
      <c r="K45" s="231"/>
      <c r="L45" s="231"/>
      <c r="M45" s="231"/>
      <c r="N45" s="231"/>
      <c r="O45" s="231"/>
      <c r="P45" s="4"/>
      <c r="Q45" s="4"/>
    </row>
    <row r="46" ht="12.75" customHeight="1">
      <c r="A46" s="8"/>
      <c r="B46" s="4"/>
      <c r="C46" s="4"/>
      <c r="D46" s="4"/>
      <c r="E46" s="4"/>
      <c r="F46" s="4"/>
      <c r="G46" s="4"/>
      <c r="H46" s="4"/>
      <c r="I46" s="4"/>
      <c r="J46" s="4"/>
      <c r="K46" s="231"/>
      <c r="L46" s="231"/>
      <c r="M46" s="231"/>
      <c r="N46" s="231"/>
      <c r="O46" s="231"/>
      <c r="P46" s="4"/>
      <c r="Q46" s="4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</row>
    <row r="47" ht="12.75" customHeight="1">
      <c r="B47" s="4"/>
      <c r="C47" s="4"/>
      <c r="D47" s="4"/>
      <c r="E47" s="4"/>
      <c r="F47" s="4"/>
      <c r="G47" s="4"/>
      <c r="H47" s="4"/>
      <c r="I47" s="4"/>
      <c r="J47" s="4"/>
      <c r="K47" s="231"/>
      <c r="L47" s="231"/>
      <c r="M47" s="231"/>
      <c r="N47" s="231"/>
      <c r="O47" s="231"/>
      <c r="P47" s="4"/>
      <c r="Q47" s="4"/>
    </row>
    <row r="48" ht="12.75" customHeight="1">
      <c r="B48" s="4"/>
      <c r="C48" s="4"/>
      <c r="D48" s="4"/>
      <c r="E48" s="4"/>
      <c r="F48" s="4"/>
      <c r="G48" s="4"/>
      <c r="H48" s="4"/>
      <c r="I48" s="4"/>
      <c r="J48" s="4"/>
      <c r="K48" s="231"/>
      <c r="L48" s="231"/>
      <c r="M48" s="231"/>
      <c r="N48" s="231"/>
      <c r="O48" s="231"/>
      <c r="P48" s="4"/>
      <c r="Q48" s="4"/>
    </row>
    <row r="49" ht="12.75" customHeight="1">
      <c r="B49" s="4"/>
      <c r="C49" s="4"/>
      <c r="D49" s="4"/>
      <c r="E49" s="4"/>
      <c r="F49" s="4"/>
      <c r="G49" s="4"/>
      <c r="H49" s="4"/>
      <c r="I49" s="4"/>
      <c r="J49" s="4"/>
      <c r="K49" s="231"/>
      <c r="L49" s="231"/>
      <c r="M49" s="231"/>
      <c r="N49" s="231"/>
      <c r="O49" s="231"/>
      <c r="P49" s="4"/>
      <c r="Q49" s="4"/>
    </row>
    <row r="50" ht="12.75" customHeight="1">
      <c r="B50" s="4"/>
      <c r="C50" s="4"/>
      <c r="D50" s="4"/>
      <c r="E50" s="4"/>
      <c r="F50" s="4"/>
      <c r="G50" s="4"/>
      <c r="H50" s="4"/>
      <c r="I50" s="4"/>
      <c r="J50" s="4"/>
      <c r="K50" s="231"/>
      <c r="L50" s="231"/>
      <c r="M50" s="231"/>
      <c r="N50" s="231"/>
      <c r="O50" s="231"/>
      <c r="P50" s="4"/>
      <c r="Q50" s="4"/>
    </row>
    <row r="51" ht="12.75" customHeight="1">
      <c r="B51" s="4"/>
      <c r="C51" s="4"/>
      <c r="D51" s="4"/>
      <c r="E51" s="4"/>
      <c r="F51" s="4"/>
      <c r="G51" s="4"/>
      <c r="H51" s="4"/>
      <c r="I51" s="4"/>
      <c r="J51" s="4"/>
      <c r="K51" s="231"/>
      <c r="L51" s="231"/>
      <c r="M51" s="231"/>
      <c r="N51" s="231"/>
      <c r="O51" s="231"/>
      <c r="P51" s="4"/>
      <c r="Q51" s="4"/>
    </row>
    <row r="52" ht="12.75" customHeight="1">
      <c r="B52" s="4"/>
      <c r="C52" s="4"/>
      <c r="D52" s="4"/>
      <c r="E52" s="4"/>
      <c r="F52" s="4"/>
      <c r="G52" s="4"/>
      <c r="H52" s="4"/>
      <c r="I52" s="4"/>
      <c r="J52" s="4"/>
      <c r="K52" s="231"/>
      <c r="L52" s="231"/>
      <c r="M52" s="231"/>
      <c r="N52" s="231"/>
      <c r="O52" s="231"/>
      <c r="P52" s="4"/>
      <c r="Q52" s="4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  <c r="AJ52" s="216"/>
      <c r="AK52" s="216"/>
    </row>
    <row r="53" ht="12.75" customHeight="1">
      <c r="B53" s="4"/>
      <c r="C53" s="4"/>
      <c r="D53" s="4"/>
      <c r="E53" s="4"/>
      <c r="F53" s="4"/>
      <c r="G53" s="4"/>
      <c r="H53" s="4"/>
      <c r="I53" s="4"/>
      <c r="J53" s="4"/>
      <c r="K53" s="231"/>
      <c r="L53" s="231"/>
      <c r="M53" s="231"/>
      <c r="N53" s="231"/>
      <c r="O53" s="231"/>
      <c r="P53" s="4"/>
      <c r="Q53" s="4"/>
      <c r="R53" s="234"/>
      <c r="S53" s="234"/>
      <c r="T53" s="234"/>
      <c r="U53" s="234"/>
      <c r="V53" s="234"/>
      <c r="W53" s="234"/>
      <c r="X53" s="234"/>
      <c r="Y53" s="234"/>
      <c r="Z53" s="234"/>
      <c r="AA53" s="234"/>
      <c r="AB53" s="234"/>
      <c r="AC53" s="234"/>
      <c r="AD53" s="234"/>
      <c r="AE53" s="234"/>
      <c r="AF53" s="234"/>
      <c r="AG53" s="234"/>
      <c r="AH53" s="234"/>
      <c r="AI53" s="234"/>
      <c r="AJ53" s="234"/>
      <c r="AK53" s="234"/>
    </row>
    <row r="54" ht="12.75" customHeight="1">
      <c r="A54" s="216"/>
      <c r="B54" s="217"/>
      <c r="C54" s="217"/>
      <c r="D54" s="217"/>
      <c r="E54" s="217"/>
      <c r="F54" s="217"/>
      <c r="G54" s="217"/>
      <c r="H54" s="217"/>
      <c r="I54" s="217"/>
      <c r="J54" s="217"/>
      <c r="K54" s="218"/>
      <c r="L54" s="218"/>
      <c r="M54" s="218"/>
      <c r="N54" s="218"/>
      <c r="O54" s="218"/>
      <c r="P54" s="217"/>
      <c r="Q54" s="217"/>
    </row>
    <row r="55" ht="12.75" customHeight="1">
      <c r="B55" s="4"/>
      <c r="C55" s="4"/>
      <c r="D55" s="4"/>
      <c r="E55" s="4"/>
      <c r="F55" s="4"/>
      <c r="G55" s="4"/>
      <c r="H55" s="4"/>
      <c r="I55" s="4"/>
      <c r="J55" s="4"/>
      <c r="K55" s="231"/>
      <c r="L55" s="231"/>
      <c r="M55" s="231"/>
      <c r="N55" s="231"/>
      <c r="O55" s="231"/>
      <c r="P55" s="4"/>
      <c r="Q55" s="4"/>
    </row>
    <row r="56" ht="12.75" customHeight="1">
      <c r="A56" s="234"/>
      <c r="B56" s="235"/>
      <c r="C56" s="235"/>
      <c r="D56" s="235"/>
      <c r="E56" s="235"/>
      <c r="F56" s="235"/>
      <c r="G56" s="235"/>
      <c r="H56" s="235"/>
      <c r="I56" s="235"/>
      <c r="J56" s="235"/>
      <c r="K56" s="236"/>
      <c r="L56" s="236"/>
      <c r="M56" s="236"/>
      <c r="N56" s="236"/>
      <c r="O56" s="236"/>
      <c r="P56" s="235"/>
      <c r="Q56" s="235"/>
    </row>
    <row r="57" ht="12.75" customHeight="1">
      <c r="B57" s="4"/>
      <c r="C57" s="4"/>
      <c r="D57" s="4"/>
      <c r="E57" s="4"/>
      <c r="F57" s="4"/>
      <c r="G57" s="4"/>
      <c r="H57" s="4"/>
      <c r="I57" s="4"/>
      <c r="J57" s="4"/>
      <c r="K57" s="231"/>
      <c r="L57" s="231"/>
      <c r="M57" s="231"/>
      <c r="N57" s="231"/>
      <c r="O57" s="231"/>
      <c r="P57" s="4"/>
      <c r="Q57" s="4"/>
    </row>
    <row r="58" ht="12.75" customHeight="1">
      <c r="B58" s="4"/>
      <c r="C58" s="4"/>
      <c r="D58" s="4"/>
      <c r="E58" s="4"/>
      <c r="F58" s="4"/>
      <c r="G58" s="4"/>
      <c r="H58" s="4"/>
      <c r="I58" s="4"/>
      <c r="J58" s="4"/>
      <c r="K58" s="231"/>
      <c r="L58" s="231"/>
      <c r="M58" s="231"/>
      <c r="N58" s="231"/>
      <c r="O58" s="231"/>
      <c r="P58" s="4"/>
      <c r="Q58" s="4"/>
    </row>
    <row r="59" ht="12.75" customHeight="1">
      <c r="B59" s="4"/>
      <c r="C59" s="4"/>
      <c r="D59" s="4"/>
      <c r="E59" s="4"/>
      <c r="F59" s="4"/>
      <c r="G59" s="4"/>
      <c r="H59" s="4"/>
      <c r="I59" s="4"/>
      <c r="J59" s="4"/>
      <c r="K59" s="231"/>
      <c r="L59" s="231"/>
      <c r="M59" s="231"/>
      <c r="N59" s="231"/>
      <c r="O59" s="231"/>
      <c r="P59" s="4"/>
      <c r="Q59" s="4"/>
    </row>
    <row r="60" ht="12.75" customHeight="1">
      <c r="B60" s="4"/>
      <c r="C60" s="4"/>
      <c r="D60" s="4"/>
      <c r="E60" s="4"/>
      <c r="F60" s="4"/>
      <c r="G60" s="4"/>
      <c r="H60" s="4"/>
      <c r="I60" s="4"/>
      <c r="J60" s="4"/>
      <c r="K60" s="231"/>
      <c r="L60" s="231"/>
      <c r="M60" s="231"/>
      <c r="N60" s="231"/>
      <c r="O60" s="231"/>
      <c r="P60" s="4"/>
      <c r="Q60" s="4"/>
      <c r="R60" s="234"/>
      <c r="S60" s="234"/>
      <c r="T60" s="234"/>
      <c r="U60" s="234"/>
      <c r="V60" s="234"/>
      <c r="W60" s="234"/>
      <c r="X60" s="234"/>
      <c r="Y60" s="234"/>
      <c r="Z60" s="234"/>
      <c r="AA60" s="234"/>
      <c r="AB60" s="234"/>
      <c r="AC60" s="234"/>
      <c r="AD60" s="234"/>
      <c r="AE60" s="234"/>
      <c r="AF60" s="234"/>
      <c r="AG60" s="234"/>
      <c r="AH60" s="234"/>
      <c r="AI60" s="234"/>
      <c r="AJ60" s="234"/>
      <c r="AK60" s="234"/>
    </row>
    <row r="61" ht="12.75" customHeight="1">
      <c r="B61" s="4"/>
      <c r="C61" s="4"/>
      <c r="D61" s="4"/>
      <c r="E61" s="4"/>
      <c r="F61" s="4"/>
      <c r="G61" s="4"/>
      <c r="H61" s="4"/>
      <c r="I61" s="4"/>
      <c r="J61" s="4"/>
      <c r="K61" s="231"/>
      <c r="L61" s="231"/>
      <c r="M61" s="231"/>
      <c r="N61" s="231"/>
      <c r="O61" s="231"/>
      <c r="P61" s="4"/>
      <c r="Q61" s="4"/>
    </row>
    <row r="62" ht="12.75" customHeight="1">
      <c r="B62" s="4"/>
      <c r="C62" s="4"/>
      <c r="D62" s="4"/>
      <c r="E62" s="4"/>
      <c r="F62" s="4"/>
      <c r="G62" s="4"/>
      <c r="H62" s="4"/>
      <c r="I62" s="4"/>
      <c r="J62" s="4"/>
      <c r="K62" s="231"/>
      <c r="L62" s="231"/>
      <c r="M62" s="231"/>
      <c r="N62" s="231"/>
      <c r="O62" s="231"/>
      <c r="P62" s="4"/>
      <c r="Q62" s="4"/>
    </row>
    <row r="63" ht="12.75" customHeight="1">
      <c r="B63" s="4"/>
      <c r="C63" s="4"/>
      <c r="D63" s="4"/>
      <c r="E63" s="4"/>
      <c r="F63" s="4"/>
      <c r="G63" s="4"/>
      <c r="H63" s="4"/>
      <c r="I63" s="4"/>
      <c r="J63" s="4"/>
      <c r="K63" s="231"/>
      <c r="L63" s="231"/>
      <c r="M63" s="231"/>
      <c r="N63" s="231"/>
      <c r="O63" s="231"/>
      <c r="P63" s="4"/>
      <c r="Q63" s="4"/>
    </row>
    <row r="64" ht="12.75" customHeight="1">
      <c r="B64" s="4"/>
      <c r="C64" s="4"/>
      <c r="D64" s="4"/>
      <c r="E64" s="4"/>
      <c r="F64" s="4"/>
      <c r="G64" s="4"/>
      <c r="H64" s="4"/>
      <c r="I64" s="4"/>
      <c r="J64" s="4"/>
      <c r="K64" s="231"/>
      <c r="L64" s="231"/>
      <c r="M64" s="231"/>
      <c r="N64" s="231"/>
      <c r="O64" s="231"/>
      <c r="P64" s="4"/>
      <c r="Q64" s="4"/>
      <c r="R64" s="234"/>
      <c r="S64" s="234"/>
      <c r="T64" s="234"/>
      <c r="U64" s="234"/>
      <c r="V64" s="234"/>
      <c r="W64" s="234"/>
      <c r="X64" s="234"/>
      <c r="Y64" s="234"/>
      <c r="Z64" s="234"/>
      <c r="AA64" s="234"/>
      <c r="AB64" s="234"/>
      <c r="AC64" s="234"/>
      <c r="AD64" s="234"/>
      <c r="AE64" s="234"/>
      <c r="AF64" s="234"/>
      <c r="AG64" s="234"/>
      <c r="AH64" s="234"/>
      <c r="AI64" s="234"/>
      <c r="AJ64" s="234"/>
      <c r="AK64" s="234"/>
    </row>
    <row r="65" ht="12.75" customHeight="1">
      <c r="B65" s="4"/>
      <c r="C65" s="4"/>
      <c r="D65" s="4"/>
      <c r="E65" s="4"/>
      <c r="F65" s="4"/>
      <c r="G65" s="4"/>
      <c r="H65" s="4"/>
      <c r="I65" s="4"/>
      <c r="J65" s="4"/>
      <c r="K65" s="231"/>
      <c r="L65" s="231"/>
      <c r="M65" s="231"/>
      <c r="N65" s="231"/>
      <c r="O65" s="231"/>
      <c r="P65" s="4"/>
      <c r="Q65" s="4"/>
    </row>
    <row r="66" ht="12.75" customHeight="1">
      <c r="B66" s="4"/>
      <c r="C66" s="4"/>
      <c r="D66" s="4"/>
      <c r="E66" s="4"/>
      <c r="F66" s="4"/>
      <c r="G66" s="4"/>
      <c r="H66" s="4"/>
      <c r="I66" s="4"/>
      <c r="J66" s="4"/>
      <c r="K66" s="231"/>
      <c r="L66" s="231"/>
      <c r="M66" s="231"/>
      <c r="N66" s="231"/>
      <c r="O66" s="231"/>
      <c r="P66" s="4"/>
      <c r="Q66" s="4"/>
    </row>
    <row r="67" ht="12.75" customHeight="1">
      <c r="B67" s="4"/>
      <c r="C67" s="4"/>
      <c r="D67" s="4"/>
      <c r="E67" s="4"/>
      <c r="F67" s="4"/>
      <c r="G67" s="4"/>
      <c r="H67" s="4"/>
      <c r="I67" s="4"/>
      <c r="J67" s="4"/>
      <c r="K67" s="231"/>
      <c r="L67" s="231"/>
      <c r="M67" s="231"/>
      <c r="N67" s="231"/>
      <c r="O67" s="231"/>
      <c r="P67" s="4"/>
      <c r="Q67" s="4"/>
    </row>
    <row r="68" ht="12.75" customHeight="1">
      <c r="A68" s="234"/>
      <c r="B68" s="235"/>
      <c r="C68" s="235"/>
      <c r="D68" s="235"/>
      <c r="E68" s="235"/>
      <c r="F68" s="235"/>
      <c r="G68" s="235"/>
      <c r="H68" s="235"/>
      <c r="I68" s="235"/>
      <c r="J68" s="235"/>
      <c r="K68" s="236"/>
      <c r="L68" s="236"/>
      <c r="M68" s="236"/>
      <c r="N68" s="236"/>
      <c r="O68" s="236"/>
      <c r="P68" s="235"/>
      <c r="Q68" s="235"/>
    </row>
    <row r="69" ht="12.75" customHeight="1">
      <c r="B69" s="4"/>
      <c r="C69" s="4"/>
      <c r="D69" s="4"/>
      <c r="E69" s="4"/>
      <c r="F69" s="4"/>
      <c r="G69" s="4"/>
      <c r="H69" s="4"/>
      <c r="I69" s="4"/>
      <c r="J69" s="4"/>
      <c r="K69" s="231"/>
      <c r="L69" s="231"/>
      <c r="M69" s="231"/>
      <c r="N69" s="231"/>
      <c r="O69" s="231"/>
      <c r="P69" s="4"/>
      <c r="Q69" s="4"/>
    </row>
    <row r="70" ht="12.75" customHeight="1">
      <c r="B70" s="4"/>
      <c r="C70" s="4"/>
      <c r="D70" s="4"/>
      <c r="E70" s="4"/>
      <c r="F70" s="4"/>
      <c r="G70" s="4"/>
      <c r="H70" s="4"/>
      <c r="I70" s="4"/>
      <c r="J70" s="4"/>
      <c r="K70" s="231"/>
      <c r="L70" s="231"/>
      <c r="M70" s="231"/>
      <c r="N70" s="231"/>
      <c r="O70" s="231"/>
      <c r="P70" s="4"/>
      <c r="Q70" s="4"/>
    </row>
    <row r="71" ht="12.75" customHeight="1">
      <c r="A71" s="216"/>
      <c r="B71" s="217"/>
      <c r="C71" s="217"/>
      <c r="D71" s="217"/>
      <c r="E71" s="217"/>
      <c r="F71" s="217"/>
      <c r="G71" s="217"/>
      <c r="H71" s="217"/>
      <c r="I71" s="217"/>
      <c r="J71" s="217"/>
      <c r="K71" s="218"/>
      <c r="L71" s="218"/>
      <c r="M71" s="218"/>
      <c r="N71" s="218"/>
      <c r="O71" s="218"/>
      <c r="P71" s="217"/>
      <c r="Q71" s="217"/>
    </row>
    <row r="72" ht="12.75" customHeight="1">
      <c r="A72" s="216"/>
      <c r="B72" s="217"/>
      <c r="C72" s="217"/>
      <c r="D72" s="217"/>
      <c r="E72" s="217"/>
      <c r="F72" s="217"/>
      <c r="G72" s="217"/>
      <c r="H72" s="217"/>
      <c r="I72" s="217"/>
      <c r="J72" s="217"/>
      <c r="K72" s="218"/>
      <c r="L72" s="218"/>
      <c r="M72" s="218"/>
      <c r="N72" s="218"/>
      <c r="O72" s="218"/>
      <c r="P72" s="217"/>
      <c r="Q72" s="217"/>
    </row>
    <row r="73" ht="12.75" customHeight="1">
      <c r="B73" s="4"/>
      <c r="C73" s="4"/>
      <c r="D73" s="4"/>
      <c r="E73" s="4"/>
      <c r="F73" s="4"/>
      <c r="G73" s="4"/>
      <c r="H73" s="4"/>
      <c r="I73" s="4"/>
      <c r="J73" s="4"/>
      <c r="K73" s="231"/>
      <c r="L73" s="231"/>
      <c r="M73" s="231"/>
      <c r="N73" s="231"/>
      <c r="O73" s="231"/>
      <c r="P73" s="4"/>
      <c r="Q73" s="4"/>
    </row>
    <row r="74" ht="12.75" customHeight="1">
      <c r="B74" s="4"/>
      <c r="C74" s="4"/>
      <c r="D74" s="4"/>
      <c r="E74" s="4"/>
      <c r="F74" s="4"/>
      <c r="G74" s="4"/>
      <c r="H74" s="4"/>
      <c r="I74" s="4"/>
      <c r="J74" s="4"/>
      <c r="K74" s="231"/>
      <c r="L74" s="231"/>
      <c r="M74" s="231"/>
      <c r="N74" s="231"/>
      <c r="O74" s="231"/>
      <c r="P74" s="4"/>
      <c r="Q74" s="4"/>
    </row>
    <row r="75" ht="12.75" customHeight="1">
      <c r="B75" s="4"/>
      <c r="C75" s="4"/>
      <c r="D75" s="4"/>
      <c r="E75" s="4"/>
      <c r="F75" s="4"/>
      <c r="G75" s="4"/>
      <c r="H75" s="4"/>
      <c r="I75" s="4"/>
      <c r="J75" s="4"/>
      <c r="K75" s="231"/>
      <c r="L75" s="231"/>
      <c r="M75" s="231"/>
      <c r="N75" s="231"/>
      <c r="O75" s="231"/>
      <c r="P75" s="4"/>
      <c r="Q75" s="4"/>
    </row>
    <row r="76" ht="12.75" customHeight="1">
      <c r="B76" s="4"/>
      <c r="C76" s="4"/>
      <c r="D76" s="4"/>
      <c r="E76" s="4"/>
      <c r="F76" s="4"/>
      <c r="G76" s="4"/>
      <c r="H76" s="4"/>
      <c r="I76" s="4"/>
      <c r="J76" s="4"/>
      <c r="K76" s="231"/>
      <c r="L76" s="231"/>
      <c r="M76" s="231"/>
      <c r="N76" s="231"/>
      <c r="O76" s="231"/>
      <c r="P76" s="4"/>
      <c r="Q76" s="4"/>
    </row>
    <row r="77" ht="12.75" customHeight="1">
      <c r="B77" s="4"/>
      <c r="C77" s="4"/>
      <c r="D77" s="4"/>
      <c r="E77" s="4"/>
      <c r="F77" s="4"/>
      <c r="G77" s="4"/>
      <c r="H77" s="4"/>
      <c r="I77" s="4"/>
      <c r="J77" s="4"/>
      <c r="K77" s="231"/>
      <c r="L77" s="231"/>
      <c r="M77" s="231"/>
      <c r="N77" s="231"/>
      <c r="O77" s="231"/>
      <c r="P77" s="4"/>
      <c r="Q77" s="4"/>
    </row>
    <row r="78" ht="12.75" customHeight="1">
      <c r="B78" s="4"/>
      <c r="C78" s="4"/>
      <c r="D78" s="4"/>
      <c r="E78" s="4"/>
      <c r="F78" s="4"/>
      <c r="G78" s="4"/>
      <c r="H78" s="4"/>
      <c r="I78" s="4"/>
      <c r="J78" s="4"/>
      <c r="K78" s="231"/>
      <c r="L78" s="231"/>
      <c r="M78" s="231"/>
      <c r="N78" s="231"/>
      <c r="O78" s="231"/>
      <c r="P78" s="4"/>
      <c r="Q78" s="4"/>
    </row>
    <row r="79" ht="12.75" customHeight="1">
      <c r="B79" s="4"/>
      <c r="C79" s="4"/>
      <c r="D79" s="4"/>
      <c r="E79" s="4"/>
      <c r="F79" s="4"/>
      <c r="G79" s="4"/>
      <c r="H79" s="4"/>
      <c r="I79" s="4"/>
      <c r="J79" s="4"/>
      <c r="K79" s="231"/>
      <c r="L79" s="231"/>
      <c r="M79" s="231"/>
      <c r="N79" s="231"/>
      <c r="O79" s="231"/>
      <c r="P79" s="4"/>
      <c r="Q79" s="4"/>
    </row>
    <row r="80" ht="12.75" customHeight="1">
      <c r="B80" s="4"/>
      <c r="C80" s="4"/>
      <c r="D80" s="4"/>
      <c r="E80" s="4"/>
      <c r="F80" s="4"/>
      <c r="G80" s="4"/>
      <c r="H80" s="4"/>
      <c r="I80" s="4"/>
      <c r="J80" s="4"/>
      <c r="K80" s="231"/>
      <c r="L80" s="231"/>
      <c r="M80" s="231"/>
      <c r="N80" s="231"/>
      <c r="O80" s="231"/>
      <c r="P80" s="4"/>
      <c r="Q80" s="4"/>
    </row>
    <row r="81" ht="12.75" customHeight="1">
      <c r="B81" s="4"/>
      <c r="C81" s="4"/>
      <c r="D81" s="4"/>
      <c r="E81" s="4"/>
      <c r="F81" s="4"/>
      <c r="G81" s="4"/>
      <c r="H81" s="4"/>
      <c r="I81" s="4"/>
      <c r="J81" s="4"/>
      <c r="K81" s="231"/>
      <c r="L81" s="231"/>
      <c r="M81" s="231"/>
      <c r="N81" s="231"/>
      <c r="O81" s="231"/>
      <c r="P81" s="4"/>
      <c r="Q81" s="4"/>
    </row>
    <row r="82" ht="12.75" customHeight="1">
      <c r="B82" s="4"/>
      <c r="C82" s="4"/>
      <c r="D82" s="4"/>
      <c r="E82" s="4"/>
      <c r="F82" s="4"/>
      <c r="G82" s="4"/>
      <c r="H82" s="4"/>
      <c r="I82" s="4"/>
      <c r="J82" s="4"/>
      <c r="K82" s="231"/>
      <c r="L82" s="231"/>
      <c r="M82" s="231"/>
      <c r="N82" s="231"/>
      <c r="O82" s="231"/>
      <c r="P82" s="4"/>
      <c r="Q82" s="4"/>
    </row>
    <row r="83" ht="12.75" customHeight="1">
      <c r="B83" s="4"/>
      <c r="C83" s="4"/>
      <c r="D83" s="4"/>
      <c r="E83" s="4"/>
      <c r="F83" s="4"/>
      <c r="G83" s="4"/>
      <c r="H83" s="4"/>
      <c r="I83" s="4"/>
      <c r="J83" s="4"/>
      <c r="K83" s="231"/>
      <c r="L83" s="231"/>
      <c r="M83" s="231"/>
      <c r="N83" s="231"/>
      <c r="O83" s="231"/>
      <c r="P83" s="4"/>
      <c r="Q83" s="4"/>
    </row>
    <row r="84" ht="12.75" customHeight="1">
      <c r="B84" s="4"/>
      <c r="C84" s="4"/>
      <c r="D84" s="4"/>
      <c r="E84" s="4"/>
      <c r="F84" s="4"/>
      <c r="G84" s="4"/>
      <c r="H84" s="4"/>
      <c r="I84" s="4"/>
      <c r="J84" s="4"/>
      <c r="K84" s="231"/>
      <c r="L84" s="231"/>
      <c r="M84" s="231"/>
      <c r="N84" s="231"/>
      <c r="O84" s="231"/>
      <c r="P84" s="4"/>
      <c r="Q84" s="4"/>
    </row>
    <row r="85" ht="12.75" customHeight="1">
      <c r="B85" s="4"/>
      <c r="C85" s="4"/>
      <c r="D85" s="4"/>
      <c r="E85" s="4"/>
      <c r="F85" s="4"/>
      <c r="G85" s="4"/>
      <c r="H85" s="4"/>
      <c r="I85" s="4"/>
      <c r="J85" s="4"/>
      <c r="K85" s="231"/>
      <c r="L85" s="231"/>
      <c r="M85" s="231"/>
      <c r="N85" s="231"/>
      <c r="O85" s="231"/>
      <c r="P85" s="4"/>
      <c r="Q85" s="4"/>
    </row>
    <row r="86" ht="12.75" customHeight="1">
      <c r="B86" s="4"/>
      <c r="C86" s="4"/>
      <c r="D86" s="4"/>
      <c r="E86" s="4"/>
      <c r="F86" s="4"/>
      <c r="G86" s="4"/>
      <c r="H86" s="4"/>
      <c r="I86" s="4"/>
      <c r="J86" s="4"/>
      <c r="K86" s="231"/>
      <c r="L86" s="231"/>
      <c r="M86" s="231"/>
      <c r="N86" s="231"/>
      <c r="O86" s="231"/>
      <c r="P86" s="4"/>
      <c r="Q86" s="4"/>
    </row>
    <row r="87" ht="12.75" customHeight="1">
      <c r="B87" s="4"/>
      <c r="C87" s="4"/>
      <c r="D87" s="4"/>
      <c r="E87" s="4"/>
      <c r="F87" s="4"/>
      <c r="G87" s="4"/>
      <c r="H87" s="4"/>
      <c r="I87" s="4"/>
      <c r="J87" s="4"/>
      <c r="K87" s="231"/>
      <c r="L87" s="231"/>
      <c r="M87" s="231"/>
      <c r="N87" s="231"/>
      <c r="O87" s="231"/>
      <c r="P87" s="4"/>
      <c r="Q87" s="4"/>
    </row>
    <row r="88" ht="12.75" customHeight="1">
      <c r="A88" s="234"/>
      <c r="B88" s="235"/>
      <c r="C88" s="235"/>
      <c r="D88" s="235"/>
      <c r="E88" s="235"/>
      <c r="F88" s="235"/>
      <c r="G88" s="235"/>
      <c r="H88" s="235"/>
      <c r="I88" s="235"/>
      <c r="J88" s="235"/>
      <c r="K88" s="236"/>
      <c r="L88" s="236"/>
      <c r="M88" s="236"/>
      <c r="N88" s="236"/>
      <c r="O88" s="236"/>
      <c r="P88" s="235"/>
      <c r="Q88" s="235"/>
      <c r="R88" s="234"/>
      <c r="S88" s="234"/>
      <c r="T88" s="234"/>
      <c r="U88" s="234"/>
      <c r="V88" s="234"/>
      <c r="W88" s="234"/>
      <c r="X88" s="234"/>
      <c r="Y88" s="234"/>
      <c r="Z88" s="234"/>
      <c r="AA88" s="234"/>
      <c r="AB88" s="234"/>
      <c r="AC88" s="234"/>
      <c r="AD88" s="234"/>
      <c r="AE88" s="234"/>
      <c r="AF88" s="234"/>
      <c r="AG88" s="234"/>
      <c r="AH88" s="234"/>
      <c r="AI88" s="234"/>
      <c r="AJ88" s="234"/>
      <c r="AK88" s="234"/>
    </row>
    <row r="89" ht="12.75" customHeight="1">
      <c r="A89" s="8"/>
      <c r="B89" s="4"/>
      <c r="C89" s="4"/>
      <c r="D89" s="4"/>
      <c r="E89" s="4"/>
      <c r="F89" s="4"/>
      <c r="G89" s="4"/>
      <c r="H89" s="4"/>
      <c r="I89" s="4"/>
      <c r="J89" s="4"/>
      <c r="K89" s="231"/>
      <c r="L89" s="231"/>
      <c r="M89" s="231"/>
      <c r="N89" s="231"/>
      <c r="O89" s="231"/>
      <c r="P89" s="4"/>
      <c r="Q89" s="4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</row>
    <row r="90" ht="12.75" customHeight="1">
      <c r="B90" s="4"/>
      <c r="C90" s="4"/>
      <c r="D90" s="4"/>
      <c r="E90" s="4"/>
      <c r="F90" s="4"/>
      <c r="G90" s="4"/>
      <c r="H90" s="4"/>
      <c r="I90" s="4"/>
      <c r="J90" s="4"/>
      <c r="K90" s="231"/>
      <c r="L90" s="231"/>
      <c r="M90" s="231"/>
      <c r="N90" s="231"/>
      <c r="O90" s="231"/>
      <c r="P90" s="4"/>
      <c r="Q90" s="4"/>
    </row>
    <row r="91" ht="12.75" customHeight="1">
      <c r="B91" s="4"/>
      <c r="C91" s="4"/>
      <c r="D91" s="4"/>
      <c r="E91" s="4"/>
      <c r="F91" s="4"/>
      <c r="G91" s="4"/>
      <c r="H91" s="4"/>
      <c r="I91" s="4"/>
      <c r="J91" s="4"/>
      <c r="K91" s="231"/>
      <c r="L91" s="231"/>
      <c r="M91" s="231"/>
      <c r="N91" s="231"/>
      <c r="O91" s="231"/>
      <c r="P91" s="4"/>
      <c r="Q91" s="4"/>
    </row>
    <row r="92" ht="12.75" customHeight="1">
      <c r="B92" s="4"/>
      <c r="C92" s="4"/>
      <c r="D92" s="4"/>
      <c r="E92" s="4"/>
      <c r="F92" s="4"/>
      <c r="G92" s="4"/>
      <c r="H92" s="4"/>
      <c r="I92" s="4"/>
      <c r="J92" s="4"/>
      <c r="K92" s="231"/>
      <c r="L92" s="231"/>
      <c r="M92" s="231"/>
      <c r="N92" s="231"/>
      <c r="O92" s="231"/>
      <c r="P92" s="4"/>
      <c r="Q92" s="4"/>
    </row>
    <row r="93" ht="12.75" customHeight="1">
      <c r="B93" s="4"/>
      <c r="C93" s="4"/>
      <c r="D93" s="4"/>
      <c r="E93" s="4"/>
      <c r="F93" s="4"/>
      <c r="G93" s="4"/>
      <c r="H93" s="4"/>
      <c r="I93" s="4"/>
      <c r="J93" s="4"/>
      <c r="K93" s="231"/>
      <c r="L93" s="231"/>
      <c r="M93" s="231"/>
      <c r="N93" s="231"/>
      <c r="O93" s="231"/>
      <c r="P93" s="4"/>
      <c r="Q93" s="4"/>
    </row>
    <row r="94" ht="12.75" customHeight="1">
      <c r="B94" s="4"/>
      <c r="C94" s="4"/>
      <c r="D94" s="4"/>
      <c r="E94" s="4"/>
      <c r="F94" s="4"/>
      <c r="G94" s="4"/>
      <c r="H94" s="4"/>
      <c r="I94" s="4"/>
      <c r="J94" s="4"/>
      <c r="K94" s="231"/>
      <c r="L94" s="231"/>
      <c r="M94" s="231"/>
      <c r="N94" s="231"/>
      <c r="O94" s="231"/>
      <c r="P94" s="4"/>
      <c r="Q94" s="4"/>
    </row>
    <row r="95" ht="12.75" customHeight="1">
      <c r="B95" s="4"/>
      <c r="C95" s="4"/>
      <c r="D95" s="4"/>
      <c r="E95" s="4"/>
      <c r="F95" s="4"/>
      <c r="G95" s="4"/>
      <c r="H95" s="4"/>
      <c r="I95" s="4"/>
      <c r="J95" s="4"/>
      <c r="K95" s="231"/>
      <c r="L95" s="231"/>
      <c r="M95" s="231"/>
      <c r="N95" s="231"/>
      <c r="O95" s="231"/>
      <c r="P95" s="4"/>
      <c r="Q95" s="4"/>
    </row>
    <row r="96" ht="12.75" customHeight="1">
      <c r="B96" s="4"/>
      <c r="C96" s="4"/>
      <c r="D96" s="4"/>
      <c r="E96" s="4"/>
      <c r="F96" s="4"/>
      <c r="G96" s="4"/>
      <c r="H96" s="4"/>
      <c r="I96" s="4"/>
      <c r="J96" s="4"/>
      <c r="K96" s="231"/>
      <c r="L96" s="231"/>
      <c r="M96" s="231"/>
      <c r="N96" s="231"/>
      <c r="O96" s="231"/>
      <c r="P96" s="4"/>
      <c r="Q96" s="4"/>
    </row>
    <row r="97" ht="12.75" customHeight="1">
      <c r="B97" s="4"/>
      <c r="C97" s="4"/>
      <c r="D97" s="4"/>
      <c r="E97" s="4"/>
      <c r="F97" s="4"/>
      <c r="G97" s="4"/>
      <c r="H97" s="4"/>
      <c r="I97" s="4"/>
      <c r="J97" s="4"/>
      <c r="K97" s="231"/>
      <c r="L97" s="231"/>
      <c r="M97" s="231"/>
      <c r="N97" s="231"/>
      <c r="O97" s="231"/>
      <c r="P97" s="4"/>
      <c r="Q97" s="4"/>
    </row>
    <row r="98" ht="12.75" customHeight="1">
      <c r="B98" s="4"/>
      <c r="C98" s="4"/>
      <c r="D98" s="4"/>
      <c r="E98" s="4"/>
      <c r="F98" s="4"/>
      <c r="G98" s="4"/>
      <c r="H98" s="4"/>
      <c r="I98" s="4"/>
      <c r="J98" s="4"/>
      <c r="K98" s="231"/>
      <c r="L98" s="231"/>
      <c r="M98" s="231"/>
      <c r="N98" s="231"/>
      <c r="O98" s="231"/>
      <c r="P98" s="4"/>
      <c r="Q98" s="4"/>
    </row>
    <row r="99" ht="12.75" customHeight="1">
      <c r="B99" s="4"/>
      <c r="C99" s="4"/>
      <c r="D99" s="4"/>
      <c r="E99" s="4"/>
      <c r="F99" s="4"/>
      <c r="G99" s="4"/>
      <c r="H99" s="4"/>
      <c r="I99" s="4"/>
      <c r="J99" s="4"/>
      <c r="K99" s="231"/>
      <c r="L99" s="231"/>
      <c r="M99" s="231"/>
      <c r="N99" s="231"/>
      <c r="O99" s="231"/>
      <c r="P99" s="4"/>
      <c r="Q99" s="4"/>
    </row>
    <row r="100" ht="12.75" customHeight="1">
      <c r="B100" s="4"/>
      <c r="C100" s="4"/>
      <c r="D100" s="4"/>
      <c r="E100" s="4"/>
      <c r="F100" s="4"/>
      <c r="G100" s="4"/>
      <c r="H100" s="4"/>
      <c r="I100" s="4"/>
      <c r="J100" s="4"/>
      <c r="K100" s="231"/>
      <c r="L100" s="231"/>
      <c r="M100" s="231"/>
      <c r="N100" s="231"/>
      <c r="O100" s="231"/>
      <c r="P100" s="4"/>
      <c r="Q100" s="4"/>
    </row>
    <row r="101" ht="12.75" customHeight="1">
      <c r="A101" s="216"/>
      <c r="B101" s="217"/>
      <c r="C101" s="217"/>
      <c r="D101" s="217"/>
      <c r="E101" s="217"/>
      <c r="F101" s="217"/>
      <c r="G101" s="217"/>
      <c r="H101" s="217"/>
      <c r="I101" s="217"/>
      <c r="J101" s="217"/>
      <c r="K101" s="218"/>
      <c r="L101" s="218"/>
      <c r="M101" s="218"/>
      <c r="N101" s="218"/>
      <c r="O101" s="218"/>
      <c r="P101" s="217"/>
      <c r="Q101" s="217"/>
      <c r="R101" s="216"/>
      <c r="S101" s="216"/>
      <c r="T101" s="216"/>
      <c r="U101" s="216"/>
      <c r="V101" s="216"/>
      <c r="W101" s="216"/>
      <c r="X101" s="216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</row>
    <row r="102" ht="12.75" customHeight="1">
      <c r="B102" s="4"/>
      <c r="C102" s="4"/>
      <c r="D102" s="4"/>
      <c r="E102" s="4"/>
      <c r="F102" s="4"/>
      <c r="G102" s="4"/>
      <c r="H102" s="4"/>
      <c r="I102" s="4"/>
      <c r="J102" s="4"/>
      <c r="K102" s="231"/>
      <c r="L102" s="231"/>
      <c r="M102" s="231"/>
      <c r="N102" s="231"/>
      <c r="O102" s="231"/>
      <c r="P102" s="4"/>
      <c r="Q102" s="4"/>
    </row>
    <row r="103" ht="12.75" customHeight="1">
      <c r="B103" s="4"/>
      <c r="C103" s="4"/>
      <c r="D103" s="4"/>
      <c r="E103" s="4"/>
      <c r="F103" s="4"/>
      <c r="G103" s="4"/>
      <c r="H103" s="4"/>
      <c r="I103" s="4"/>
      <c r="J103" s="4"/>
      <c r="K103" s="231"/>
      <c r="L103" s="231"/>
      <c r="M103" s="231"/>
      <c r="N103" s="231"/>
      <c r="O103" s="231"/>
      <c r="P103" s="4"/>
      <c r="Q103" s="4"/>
    </row>
    <row r="104" ht="12.75" customHeight="1">
      <c r="B104" s="4"/>
      <c r="C104" s="4"/>
      <c r="D104" s="4"/>
      <c r="E104" s="4"/>
      <c r="F104" s="4"/>
      <c r="G104" s="4"/>
      <c r="H104" s="4"/>
      <c r="I104" s="4"/>
      <c r="J104" s="4"/>
      <c r="K104" s="231"/>
      <c r="L104" s="231"/>
      <c r="M104" s="231"/>
      <c r="N104" s="231"/>
      <c r="O104" s="231"/>
      <c r="P104" s="4"/>
      <c r="Q104" s="4"/>
    </row>
    <row r="105" ht="12.75" customHeight="1">
      <c r="B105" s="4"/>
      <c r="C105" s="4"/>
      <c r="D105" s="4"/>
      <c r="E105" s="4"/>
      <c r="F105" s="4"/>
      <c r="G105" s="4"/>
      <c r="H105" s="4"/>
      <c r="I105" s="4"/>
      <c r="J105" s="4"/>
      <c r="K105" s="231"/>
      <c r="L105" s="231"/>
      <c r="M105" s="231"/>
      <c r="N105" s="231"/>
      <c r="O105" s="231"/>
      <c r="P105" s="4"/>
      <c r="Q105" s="4"/>
    </row>
    <row r="106" ht="12.75" customHeight="1">
      <c r="B106" s="4"/>
      <c r="C106" s="4"/>
      <c r="D106" s="4"/>
      <c r="E106" s="4"/>
      <c r="F106" s="4"/>
      <c r="G106" s="4"/>
      <c r="H106" s="4"/>
      <c r="I106" s="4"/>
      <c r="J106" s="4"/>
      <c r="K106" s="231"/>
      <c r="L106" s="231"/>
      <c r="M106" s="231"/>
      <c r="N106" s="231"/>
      <c r="O106" s="231"/>
      <c r="P106" s="4"/>
      <c r="Q106" s="4"/>
    </row>
    <row r="107" ht="12.75" customHeight="1">
      <c r="B107" s="4"/>
      <c r="C107" s="4"/>
      <c r="D107" s="4"/>
      <c r="E107" s="4"/>
      <c r="F107" s="4"/>
      <c r="G107" s="4"/>
      <c r="H107" s="4"/>
      <c r="I107" s="4"/>
      <c r="J107" s="4"/>
      <c r="K107" s="231"/>
      <c r="L107" s="231"/>
      <c r="M107" s="231"/>
      <c r="N107" s="231"/>
      <c r="O107" s="231"/>
      <c r="P107" s="4"/>
      <c r="Q107" s="4"/>
    </row>
    <row r="108" ht="12.75" customHeight="1">
      <c r="B108" s="4"/>
      <c r="C108" s="4"/>
      <c r="D108" s="4"/>
      <c r="E108" s="4"/>
      <c r="F108" s="4"/>
      <c r="G108" s="4"/>
      <c r="H108" s="4"/>
      <c r="I108" s="4"/>
      <c r="J108" s="4"/>
      <c r="K108" s="231"/>
      <c r="L108" s="231"/>
      <c r="M108" s="231"/>
      <c r="N108" s="231"/>
      <c r="O108" s="231"/>
      <c r="P108" s="4"/>
      <c r="Q108" s="4"/>
    </row>
    <row r="109" ht="12.75" customHeight="1">
      <c r="B109" s="4"/>
      <c r="C109" s="4"/>
      <c r="D109" s="4"/>
      <c r="E109" s="4"/>
      <c r="F109" s="4"/>
      <c r="G109" s="4"/>
      <c r="H109" s="4"/>
      <c r="I109" s="4"/>
      <c r="J109" s="4"/>
      <c r="K109" s="231"/>
      <c r="L109" s="231"/>
      <c r="M109" s="231"/>
      <c r="N109" s="231"/>
      <c r="O109" s="231"/>
      <c r="P109" s="4"/>
      <c r="Q109" s="4"/>
    </row>
    <row r="110" ht="12.75" customHeight="1">
      <c r="B110" s="4"/>
      <c r="C110" s="4"/>
      <c r="D110" s="4"/>
      <c r="E110" s="4"/>
      <c r="F110" s="4"/>
      <c r="G110" s="4"/>
      <c r="H110" s="4"/>
      <c r="I110" s="4"/>
      <c r="J110" s="4"/>
      <c r="K110" s="231"/>
      <c r="L110" s="231"/>
      <c r="M110" s="231"/>
      <c r="N110" s="231"/>
      <c r="O110" s="231"/>
      <c r="P110" s="4"/>
      <c r="Q110" s="4"/>
    </row>
    <row r="111" ht="12.75" customHeight="1">
      <c r="B111" s="4"/>
      <c r="C111" s="4"/>
      <c r="D111" s="4"/>
      <c r="E111" s="4"/>
      <c r="F111" s="4"/>
      <c r="G111" s="4"/>
      <c r="H111" s="4"/>
      <c r="I111" s="4"/>
      <c r="J111" s="4"/>
      <c r="K111" s="231"/>
      <c r="L111" s="231"/>
      <c r="M111" s="231"/>
      <c r="N111" s="231"/>
      <c r="O111" s="231"/>
      <c r="P111" s="4"/>
      <c r="Q111" s="4"/>
    </row>
    <row r="112" ht="12.75" customHeight="1">
      <c r="B112" s="4"/>
      <c r="C112" s="4"/>
      <c r="D112" s="4"/>
      <c r="E112" s="4"/>
      <c r="F112" s="4"/>
      <c r="G112" s="4"/>
      <c r="H112" s="4"/>
      <c r="I112" s="4"/>
      <c r="J112" s="4"/>
      <c r="K112" s="231"/>
      <c r="L112" s="231"/>
      <c r="M112" s="231"/>
      <c r="N112" s="231"/>
      <c r="O112" s="231"/>
      <c r="P112" s="4"/>
      <c r="Q112" s="4"/>
    </row>
    <row r="113" ht="12.75" customHeight="1">
      <c r="B113" s="4"/>
      <c r="C113" s="4"/>
      <c r="D113" s="4"/>
      <c r="E113" s="4"/>
      <c r="F113" s="4"/>
      <c r="G113" s="4"/>
      <c r="H113" s="4"/>
      <c r="I113" s="4"/>
      <c r="J113" s="4"/>
      <c r="K113" s="231"/>
      <c r="L113" s="231"/>
      <c r="M113" s="231"/>
      <c r="N113" s="231"/>
      <c r="O113" s="231"/>
      <c r="P113" s="4"/>
      <c r="Q113" s="4"/>
    </row>
    <row r="114" ht="12.75" customHeight="1">
      <c r="B114" s="4"/>
      <c r="C114" s="4"/>
      <c r="D114" s="4"/>
      <c r="E114" s="4"/>
      <c r="F114" s="4"/>
      <c r="G114" s="4"/>
      <c r="H114" s="4"/>
      <c r="I114" s="4"/>
      <c r="J114" s="4"/>
      <c r="K114" s="231"/>
      <c r="L114" s="231"/>
      <c r="M114" s="231"/>
      <c r="N114" s="231"/>
      <c r="O114" s="231"/>
      <c r="P114" s="4"/>
      <c r="Q114" s="4"/>
    </row>
    <row r="115" ht="12.75" customHeight="1">
      <c r="B115" s="4"/>
      <c r="C115" s="4"/>
      <c r="D115" s="4"/>
      <c r="E115" s="4"/>
      <c r="F115" s="4"/>
      <c r="G115" s="4"/>
      <c r="H115" s="4"/>
      <c r="I115" s="4"/>
      <c r="J115" s="4"/>
      <c r="K115" s="231"/>
      <c r="L115" s="231"/>
      <c r="M115" s="231"/>
      <c r="N115" s="231"/>
      <c r="O115" s="231"/>
      <c r="P115" s="4"/>
      <c r="Q115" s="4"/>
    </row>
    <row r="116" ht="12.75" customHeight="1">
      <c r="B116" s="4"/>
      <c r="C116" s="4"/>
      <c r="D116" s="4"/>
      <c r="E116" s="4"/>
      <c r="F116" s="4"/>
      <c r="G116" s="4"/>
      <c r="H116" s="4"/>
      <c r="I116" s="4"/>
      <c r="J116" s="4"/>
      <c r="K116" s="231"/>
      <c r="L116" s="231"/>
      <c r="M116" s="231"/>
      <c r="N116" s="231"/>
      <c r="O116" s="231"/>
      <c r="P116" s="4"/>
      <c r="Q116" s="4"/>
    </row>
    <row r="117" ht="12.75" customHeight="1">
      <c r="B117" s="4"/>
      <c r="C117" s="4"/>
      <c r="D117" s="4"/>
      <c r="E117" s="4"/>
      <c r="F117" s="4"/>
      <c r="G117" s="4"/>
      <c r="H117" s="4"/>
      <c r="I117" s="4"/>
      <c r="J117" s="4"/>
      <c r="K117" s="231"/>
      <c r="L117" s="231"/>
      <c r="M117" s="231"/>
      <c r="N117" s="231"/>
      <c r="O117" s="231"/>
      <c r="P117" s="4"/>
      <c r="Q117" s="4"/>
    </row>
    <row r="118" ht="12.75" customHeight="1">
      <c r="B118" s="4"/>
      <c r="C118" s="4"/>
      <c r="D118" s="4"/>
      <c r="E118" s="4"/>
      <c r="F118" s="4"/>
      <c r="G118" s="4"/>
      <c r="H118" s="4"/>
      <c r="I118" s="4"/>
      <c r="J118" s="4"/>
      <c r="K118" s="231"/>
      <c r="L118" s="231"/>
      <c r="M118" s="231"/>
      <c r="N118" s="231"/>
      <c r="O118" s="231"/>
      <c r="P118" s="4"/>
      <c r="Q118" s="4"/>
    </row>
    <row r="119" ht="12.75" customHeight="1">
      <c r="B119" s="4"/>
      <c r="C119" s="4"/>
      <c r="D119" s="4"/>
      <c r="E119" s="4"/>
      <c r="F119" s="4"/>
      <c r="G119" s="4"/>
      <c r="H119" s="4"/>
      <c r="I119" s="4"/>
      <c r="J119" s="4"/>
      <c r="K119" s="231"/>
      <c r="L119" s="231"/>
      <c r="M119" s="231"/>
      <c r="N119" s="231"/>
      <c r="O119" s="231"/>
      <c r="P119" s="4"/>
      <c r="Q119" s="4"/>
    </row>
    <row r="120" ht="12.75" customHeight="1">
      <c r="B120" s="4"/>
      <c r="C120" s="4"/>
      <c r="D120" s="4"/>
      <c r="E120" s="4"/>
      <c r="F120" s="4"/>
      <c r="G120" s="4"/>
      <c r="H120" s="4"/>
      <c r="I120" s="4"/>
      <c r="J120" s="4"/>
      <c r="K120" s="231"/>
      <c r="L120" s="231"/>
      <c r="M120" s="231"/>
      <c r="N120" s="231"/>
      <c r="O120" s="231"/>
      <c r="P120" s="4"/>
      <c r="Q120" s="4"/>
    </row>
    <row r="121" ht="12.75" customHeight="1">
      <c r="B121" s="4"/>
      <c r="C121" s="4"/>
      <c r="D121" s="4"/>
      <c r="E121" s="4"/>
      <c r="F121" s="4"/>
      <c r="G121" s="4"/>
      <c r="H121" s="4"/>
      <c r="I121" s="4"/>
      <c r="J121" s="4"/>
      <c r="K121" s="231"/>
      <c r="L121" s="231"/>
      <c r="M121" s="231"/>
      <c r="N121" s="231"/>
      <c r="O121" s="231"/>
      <c r="P121" s="4"/>
      <c r="Q121" s="4"/>
    </row>
    <row r="122" ht="12.75" customHeight="1">
      <c r="B122" s="4"/>
      <c r="C122" s="4"/>
      <c r="D122" s="4"/>
      <c r="E122" s="4"/>
      <c r="F122" s="4"/>
      <c r="G122" s="4"/>
      <c r="H122" s="4"/>
      <c r="I122" s="4"/>
      <c r="J122" s="4"/>
      <c r="K122" s="231"/>
      <c r="L122" s="231"/>
      <c r="M122" s="231"/>
      <c r="N122" s="231"/>
      <c r="O122" s="231"/>
      <c r="P122" s="4"/>
      <c r="Q122" s="4"/>
    </row>
    <row r="123" ht="12.75" customHeight="1">
      <c r="B123" s="4"/>
      <c r="C123" s="4"/>
      <c r="D123" s="4"/>
      <c r="E123" s="4"/>
      <c r="F123" s="4"/>
      <c r="G123" s="4"/>
      <c r="H123" s="4"/>
      <c r="I123" s="4"/>
      <c r="J123" s="4"/>
      <c r="K123" s="231"/>
      <c r="L123" s="231"/>
      <c r="M123" s="231"/>
      <c r="N123" s="231"/>
      <c r="O123" s="231"/>
      <c r="P123" s="4"/>
      <c r="Q123" s="4"/>
    </row>
    <row r="124" ht="12.75" customHeight="1">
      <c r="B124" s="4"/>
      <c r="C124" s="4"/>
      <c r="D124" s="4"/>
      <c r="E124" s="4"/>
      <c r="F124" s="4"/>
      <c r="G124" s="4"/>
      <c r="H124" s="4"/>
      <c r="I124" s="4"/>
      <c r="J124" s="4"/>
      <c r="K124" s="231"/>
      <c r="L124" s="231"/>
      <c r="M124" s="231"/>
      <c r="N124" s="231"/>
      <c r="O124" s="231"/>
      <c r="P124" s="4"/>
      <c r="Q124" s="4"/>
    </row>
    <row r="125" ht="12.75" customHeight="1">
      <c r="B125" s="4"/>
      <c r="C125" s="4"/>
      <c r="D125" s="4"/>
      <c r="E125" s="4"/>
      <c r="F125" s="4"/>
      <c r="G125" s="4"/>
      <c r="H125" s="4"/>
      <c r="I125" s="4"/>
      <c r="J125" s="4"/>
      <c r="K125" s="231"/>
      <c r="L125" s="231"/>
      <c r="M125" s="231"/>
      <c r="N125" s="231"/>
      <c r="O125" s="231"/>
      <c r="P125" s="4"/>
      <c r="Q125" s="4"/>
    </row>
    <row r="126" ht="12.75" customHeight="1">
      <c r="B126" s="4"/>
      <c r="C126" s="4"/>
      <c r="D126" s="4"/>
      <c r="E126" s="4"/>
      <c r="F126" s="4"/>
      <c r="G126" s="4"/>
      <c r="H126" s="4"/>
      <c r="I126" s="4"/>
      <c r="J126" s="4"/>
      <c r="K126" s="231"/>
      <c r="L126" s="231"/>
      <c r="M126" s="231"/>
      <c r="N126" s="231"/>
      <c r="O126" s="231"/>
      <c r="P126" s="4"/>
      <c r="Q126" s="4"/>
    </row>
    <row r="127" ht="12.75" customHeight="1">
      <c r="B127" s="4"/>
      <c r="C127" s="4"/>
      <c r="D127" s="4"/>
      <c r="E127" s="4"/>
      <c r="F127" s="4"/>
      <c r="G127" s="4"/>
      <c r="H127" s="4"/>
      <c r="I127" s="4"/>
      <c r="J127" s="4"/>
      <c r="K127" s="231"/>
      <c r="L127" s="231"/>
      <c r="M127" s="231"/>
      <c r="N127" s="231"/>
      <c r="O127" s="231"/>
      <c r="P127" s="4"/>
      <c r="Q127" s="4"/>
    </row>
    <row r="128" ht="12.75" customHeight="1">
      <c r="B128" s="4"/>
      <c r="C128" s="4"/>
      <c r="D128" s="4"/>
      <c r="E128" s="4"/>
      <c r="F128" s="4"/>
      <c r="G128" s="4"/>
      <c r="H128" s="4"/>
      <c r="I128" s="4"/>
      <c r="J128" s="4"/>
      <c r="K128" s="231"/>
      <c r="L128" s="231"/>
      <c r="M128" s="231"/>
      <c r="N128" s="231"/>
      <c r="O128" s="231"/>
      <c r="P128" s="4"/>
      <c r="Q128" s="4"/>
    </row>
    <row r="129" ht="12.75" customHeight="1">
      <c r="B129" s="4"/>
      <c r="C129" s="4"/>
      <c r="D129" s="4"/>
      <c r="E129" s="4"/>
      <c r="F129" s="4"/>
      <c r="G129" s="4"/>
      <c r="H129" s="4"/>
      <c r="I129" s="4"/>
      <c r="J129" s="4"/>
      <c r="K129" s="231"/>
      <c r="L129" s="231"/>
      <c r="M129" s="231"/>
      <c r="N129" s="231"/>
      <c r="O129" s="231"/>
      <c r="P129" s="4"/>
      <c r="Q129" s="4"/>
    </row>
    <row r="130" ht="12.75" customHeight="1">
      <c r="B130" s="4"/>
      <c r="C130" s="4"/>
      <c r="D130" s="4"/>
      <c r="E130" s="4"/>
      <c r="F130" s="4"/>
      <c r="G130" s="4"/>
      <c r="H130" s="4"/>
      <c r="I130" s="4"/>
      <c r="J130" s="4"/>
      <c r="K130" s="231"/>
      <c r="L130" s="231"/>
      <c r="M130" s="231"/>
      <c r="N130" s="231"/>
      <c r="O130" s="231"/>
      <c r="P130" s="4"/>
      <c r="Q130" s="4"/>
    </row>
    <row r="131" ht="12.75" customHeight="1">
      <c r="B131" s="4"/>
      <c r="C131" s="4"/>
      <c r="D131" s="4"/>
      <c r="E131" s="4"/>
      <c r="F131" s="4"/>
      <c r="G131" s="4"/>
      <c r="H131" s="4"/>
      <c r="I131" s="4"/>
      <c r="J131" s="4"/>
      <c r="K131" s="231"/>
      <c r="L131" s="231"/>
      <c r="M131" s="231"/>
      <c r="N131" s="231"/>
      <c r="O131" s="231"/>
      <c r="P131" s="4"/>
      <c r="Q131" s="4"/>
    </row>
    <row r="132" ht="12.75" customHeight="1">
      <c r="B132" s="4"/>
      <c r="C132" s="4"/>
      <c r="D132" s="4"/>
      <c r="E132" s="4"/>
      <c r="F132" s="4"/>
      <c r="G132" s="4"/>
      <c r="H132" s="4"/>
      <c r="I132" s="4"/>
      <c r="J132" s="4"/>
      <c r="K132" s="231"/>
      <c r="L132" s="231"/>
      <c r="M132" s="231"/>
      <c r="N132" s="231"/>
      <c r="O132" s="231"/>
      <c r="P132" s="4"/>
      <c r="Q132" s="4"/>
    </row>
    <row r="133" ht="12.75" customHeight="1">
      <c r="B133" s="4"/>
      <c r="C133" s="4"/>
      <c r="D133" s="4"/>
      <c r="E133" s="4"/>
      <c r="F133" s="4"/>
      <c r="G133" s="4"/>
      <c r="H133" s="4"/>
      <c r="I133" s="4"/>
      <c r="J133" s="4"/>
      <c r="K133" s="231"/>
      <c r="L133" s="231"/>
      <c r="M133" s="231"/>
      <c r="N133" s="231"/>
      <c r="O133" s="231"/>
      <c r="P133" s="4"/>
      <c r="Q133" s="4"/>
    </row>
    <row r="134" ht="12.75" customHeight="1">
      <c r="B134" s="4"/>
      <c r="C134" s="4"/>
      <c r="D134" s="4"/>
      <c r="E134" s="4"/>
      <c r="F134" s="4"/>
      <c r="G134" s="4"/>
      <c r="H134" s="4"/>
      <c r="I134" s="4"/>
      <c r="J134" s="4"/>
      <c r="K134" s="231"/>
      <c r="L134" s="231"/>
      <c r="M134" s="231"/>
      <c r="N134" s="231"/>
      <c r="O134" s="231"/>
      <c r="P134" s="4"/>
      <c r="Q134" s="4"/>
    </row>
    <row r="135" ht="12.75" customHeight="1">
      <c r="B135" s="4"/>
      <c r="C135" s="4"/>
      <c r="D135" s="4"/>
      <c r="E135" s="4"/>
      <c r="F135" s="4"/>
      <c r="G135" s="4"/>
      <c r="H135" s="4"/>
      <c r="I135" s="4"/>
      <c r="J135" s="4"/>
      <c r="K135" s="231"/>
      <c r="L135" s="231"/>
      <c r="M135" s="231"/>
      <c r="N135" s="231"/>
      <c r="O135" s="231"/>
      <c r="P135" s="4"/>
      <c r="Q135" s="4"/>
    </row>
    <row r="136" ht="12.75" customHeight="1">
      <c r="B136" s="4"/>
      <c r="C136" s="4"/>
      <c r="D136" s="4"/>
      <c r="E136" s="4"/>
      <c r="F136" s="4"/>
      <c r="G136" s="4"/>
      <c r="H136" s="4"/>
      <c r="I136" s="4"/>
      <c r="J136" s="4"/>
      <c r="K136" s="231"/>
      <c r="L136" s="231"/>
      <c r="M136" s="231"/>
      <c r="N136" s="231"/>
      <c r="O136" s="231"/>
      <c r="P136" s="4"/>
      <c r="Q136" s="4"/>
    </row>
    <row r="137" ht="12.75" customHeight="1">
      <c r="B137" s="4"/>
      <c r="C137" s="4"/>
      <c r="D137" s="4"/>
      <c r="E137" s="4"/>
      <c r="F137" s="4"/>
      <c r="G137" s="4"/>
      <c r="H137" s="4"/>
      <c r="I137" s="4"/>
      <c r="J137" s="4"/>
      <c r="K137" s="231"/>
      <c r="L137" s="231"/>
      <c r="M137" s="231"/>
      <c r="N137" s="231"/>
      <c r="O137" s="231"/>
      <c r="P137" s="4"/>
      <c r="Q137" s="4"/>
    </row>
    <row r="138" ht="12.75" customHeight="1">
      <c r="B138" s="4"/>
      <c r="C138" s="4"/>
      <c r="D138" s="4"/>
      <c r="E138" s="4"/>
      <c r="F138" s="4"/>
      <c r="G138" s="4"/>
      <c r="H138" s="4"/>
      <c r="I138" s="4"/>
      <c r="J138" s="4"/>
      <c r="K138" s="231"/>
      <c r="L138" s="231"/>
      <c r="M138" s="231"/>
      <c r="N138" s="231"/>
      <c r="O138" s="231"/>
      <c r="P138" s="4"/>
      <c r="Q138" s="4"/>
    </row>
    <row r="139" ht="12.75" customHeight="1">
      <c r="B139" s="4"/>
      <c r="C139" s="4"/>
      <c r="D139" s="4"/>
      <c r="E139" s="4"/>
      <c r="F139" s="4"/>
      <c r="G139" s="4"/>
      <c r="H139" s="4"/>
      <c r="I139" s="4"/>
      <c r="J139" s="4"/>
      <c r="K139" s="231"/>
      <c r="L139" s="231"/>
      <c r="M139" s="231"/>
      <c r="N139" s="231"/>
      <c r="O139" s="231"/>
      <c r="P139" s="4"/>
      <c r="Q139" s="4"/>
    </row>
    <row r="140" ht="12.75" customHeight="1">
      <c r="B140" s="4"/>
      <c r="C140" s="4"/>
      <c r="D140" s="4"/>
      <c r="E140" s="4"/>
      <c r="F140" s="4"/>
      <c r="G140" s="4"/>
      <c r="H140" s="4"/>
      <c r="I140" s="4"/>
      <c r="J140" s="4"/>
      <c r="K140" s="231"/>
      <c r="L140" s="231"/>
      <c r="M140" s="231"/>
      <c r="N140" s="231"/>
      <c r="O140" s="231"/>
      <c r="P140" s="4"/>
      <c r="Q140" s="4"/>
    </row>
    <row r="141" ht="12.75" customHeight="1">
      <c r="B141" s="4"/>
      <c r="C141" s="4"/>
      <c r="D141" s="4"/>
      <c r="E141" s="4"/>
      <c r="F141" s="4"/>
      <c r="G141" s="4"/>
      <c r="H141" s="4"/>
      <c r="I141" s="4"/>
      <c r="J141" s="4"/>
      <c r="K141" s="231"/>
      <c r="L141" s="231"/>
      <c r="M141" s="231"/>
      <c r="N141" s="231"/>
      <c r="O141" s="231"/>
      <c r="P141" s="4"/>
      <c r="Q141" s="4"/>
    </row>
    <row r="142" ht="12.75" customHeight="1">
      <c r="B142" s="4"/>
      <c r="C142" s="4"/>
      <c r="D142" s="4"/>
      <c r="E142" s="4"/>
      <c r="F142" s="4"/>
      <c r="G142" s="4"/>
      <c r="H142" s="4"/>
      <c r="I142" s="4"/>
      <c r="J142" s="4"/>
      <c r="K142" s="231"/>
      <c r="L142" s="231"/>
      <c r="M142" s="231"/>
      <c r="N142" s="231"/>
      <c r="O142" s="231"/>
      <c r="P142" s="4"/>
      <c r="Q142" s="4"/>
    </row>
    <row r="143" ht="12.75" customHeight="1">
      <c r="B143" s="4"/>
      <c r="C143" s="4"/>
      <c r="D143" s="4"/>
      <c r="E143" s="4"/>
      <c r="F143" s="4"/>
      <c r="G143" s="4"/>
      <c r="H143" s="4"/>
      <c r="I143" s="4"/>
      <c r="J143" s="4"/>
      <c r="K143" s="231"/>
      <c r="L143" s="231"/>
      <c r="M143" s="231"/>
      <c r="N143" s="231"/>
      <c r="O143" s="231"/>
      <c r="P143" s="4"/>
      <c r="Q143" s="4"/>
    </row>
    <row r="144" ht="12.75" customHeight="1">
      <c r="B144" s="4"/>
      <c r="C144" s="4"/>
      <c r="D144" s="4"/>
      <c r="E144" s="4"/>
      <c r="F144" s="4"/>
      <c r="G144" s="4"/>
      <c r="H144" s="4"/>
      <c r="I144" s="4"/>
      <c r="J144" s="4"/>
      <c r="K144" s="231"/>
      <c r="L144" s="231"/>
      <c r="M144" s="231"/>
      <c r="N144" s="231"/>
      <c r="O144" s="231"/>
      <c r="P144" s="4"/>
      <c r="Q144" s="4"/>
    </row>
    <row r="145" ht="12.75" customHeight="1">
      <c r="B145" s="4"/>
      <c r="C145" s="4"/>
      <c r="D145" s="4"/>
      <c r="E145" s="4"/>
      <c r="F145" s="4"/>
      <c r="G145" s="4"/>
      <c r="H145" s="4"/>
      <c r="I145" s="4"/>
      <c r="J145" s="4"/>
      <c r="K145" s="231"/>
      <c r="L145" s="231"/>
      <c r="M145" s="231"/>
      <c r="N145" s="231"/>
      <c r="O145" s="231"/>
      <c r="P145" s="4"/>
      <c r="Q145" s="4"/>
    </row>
    <row r="146" ht="12.75" customHeight="1">
      <c r="B146" s="4"/>
      <c r="C146" s="4"/>
      <c r="D146" s="4"/>
      <c r="E146" s="4"/>
      <c r="F146" s="4"/>
      <c r="G146" s="4"/>
      <c r="H146" s="4"/>
      <c r="I146" s="4"/>
      <c r="J146" s="4"/>
      <c r="K146" s="231"/>
      <c r="L146" s="231"/>
      <c r="M146" s="231"/>
      <c r="N146" s="231"/>
      <c r="O146" s="231"/>
      <c r="P146" s="4"/>
      <c r="Q146" s="4"/>
    </row>
    <row r="147" ht="12.75" customHeight="1">
      <c r="B147" s="4"/>
      <c r="C147" s="4"/>
      <c r="D147" s="4"/>
      <c r="E147" s="4"/>
      <c r="F147" s="4"/>
      <c r="G147" s="4"/>
      <c r="H147" s="4"/>
      <c r="I147" s="4"/>
      <c r="J147" s="4"/>
      <c r="K147" s="231"/>
      <c r="L147" s="231"/>
      <c r="M147" s="231"/>
      <c r="N147" s="231"/>
      <c r="O147" s="231"/>
      <c r="P147" s="4"/>
      <c r="Q147" s="4"/>
    </row>
    <row r="148" ht="12.75" customHeight="1">
      <c r="B148" s="4"/>
      <c r="C148" s="4"/>
      <c r="D148" s="4"/>
      <c r="E148" s="4"/>
      <c r="F148" s="4"/>
      <c r="G148" s="4"/>
      <c r="H148" s="4"/>
      <c r="I148" s="4"/>
      <c r="J148" s="4"/>
      <c r="K148" s="231"/>
      <c r="L148" s="231"/>
      <c r="M148" s="231"/>
      <c r="N148" s="231"/>
      <c r="O148" s="231"/>
      <c r="P148" s="4"/>
      <c r="Q148" s="4"/>
    </row>
    <row r="149" ht="12.75" customHeight="1">
      <c r="B149" s="4"/>
      <c r="C149" s="4"/>
      <c r="D149" s="4"/>
      <c r="E149" s="4"/>
      <c r="F149" s="4"/>
      <c r="G149" s="4"/>
      <c r="H149" s="4"/>
      <c r="I149" s="4"/>
      <c r="J149" s="4"/>
      <c r="K149" s="231"/>
      <c r="L149" s="231"/>
      <c r="M149" s="231"/>
      <c r="N149" s="231"/>
      <c r="O149" s="231"/>
      <c r="P149" s="4"/>
      <c r="Q149" s="4"/>
    </row>
    <row r="150" ht="12.75" customHeight="1">
      <c r="B150" s="4"/>
      <c r="C150" s="4"/>
      <c r="D150" s="4"/>
      <c r="E150" s="4"/>
      <c r="F150" s="4"/>
      <c r="G150" s="4"/>
      <c r="H150" s="4"/>
      <c r="I150" s="4"/>
      <c r="J150" s="4"/>
      <c r="K150" s="231"/>
      <c r="L150" s="231"/>
      <c r="M150" s="231"/>
      <c r="N150" s="231"/>
      <c r="O150" s="231"/>
      <c r="P150" s="4"/>
      <c r="Q150" s="4"/>
    </row>
    <row r="151" ht="12.75" customHeight="1">
      <c r="B151" s="4"/>
      <c r="C151" s="4"/>
      <c r="D151" s="4"/>
      <c r="E151" s="4"/>
      <c r="F151" s="4"/>
      <c r="G151" s="4"/>
      <c r="H151" s="4"/>
      <c r="I151" s="4"/>
      <c r="J151" s="4"/>
      <c r="K151" s="231"/>
      <c r="L151" s="231"/>
      <c r="M151" s="231"/>
      <c r="N151" s="231"/>
      <c r="O151" s="231"/>
      <c r="P151" s="4"/>
      <c r="Q151" s="4"/>
    </row>
    <row r="152" ht="12.75" customHeight="1">
      <c r="B152" s="4"/>
      <c r="C152" s="4"/>
      <c r="D152" s="4"/>
      <c r="E152" s="4"/>
      <c r="F152" s="4"/>
      <c r="G152" s="4"/>
      <c r="H152" s="4"/>
      <c r="I152" s="4"/>
      <c r="J152" s="4"/>
      <c r="K152" s="231"/>
      <c r="L152" s="231"/>
      <c r="M152" s="231"/>
      <c r="N152" s="231"/>
      <c r="O152" s="231"/>
      <c r="P152" s="4"/>
      <c r="Q152" s="4"/>
    </row>
    <row r="153" ht="12.75" customHeight="1">
      <c r="B153" s="4"/>
      <c r="C153" s="4"/>
      <c r="D153" s="4"/>
      <c r="E153" s="4"/>
      <c r="F153" s="4"/>
      <c r="G153" s="4"/>
      <c r="H153" s="4"/>
      <c r="I153" s="4"/>
      <c r="J153" s="4"/>
      <c r="K153" s="231"/>
      <c r="L153" s="231"/>
      <c r="M153" s="231"/>
      <c r="N153" s="231"/>
      <c r="O153" s="231"/>
      <c r="P153" s="4"/>
      <c r="Q153" s="4"/>
    </row>
    <row r="154" ht="12.75" customHeight="1">
      <c r="B154" s="4"/>
      <c r="C154" s="4"/>
      <c r="D154" s="4"/>
      <c r="E154" s="4"/>
      <c r="F154" s="4"/>
      <c r="G154" s="4"/>
      <c r="H154" s="4"/>
      <c r="I154" s="4"/>
      <c r="J154" s="4"/>
      <c r="K154" s="231"/>
      <c r="L154" s="231"/>
      <c r="M154" s="231"/>
      <c r="N154" s="231"/>
      <c r="O154" s="231"/>
      <c r="P154" s="4"/>
      <c r="Q154" s="4"/>
    </row>
    <row r="155" ht="12.75" customHeight="1">
      <c r="B155" s="4"/>
      <c r="C155" s="4"/>
      <c r="D155" s="4"/>
      <c r="E155" s="4"/>
      <c r="F155" s="4"/>
      <c r="G155" s="4"/>
      <c r="H155" s="4"/>
      <c r="I155" s="4"/>
      <c r="J155" s="4"/>
      <c r="K155" s="231"/>
      <c r="L155" s="231"/>
      <c r="M155" s="231"/>
      <c r="N155" s="231"/>
      <c r="O155" s="231"/>
      <c r="P155" s="4"/>
      <c r="Q155" s="4"/>
    </row>
    <row r="156" ht="12.75" customHeight="1">
      <c r="B156" s="4"/>
      <c r="C156" s="4"/>
      <c r="D156" s="4"/>
      <c r="E156" s="4"/>
      <c r="F156" s="4"/>
      <c r="G156" s="4"/>
      <c r="H156" s="4"/>
      <c r="I156" s="4"/>
      <c r="J156" s="4"/>
      <c r="K156" s="231"/>
      <c r="L156" s="231"/>
      <c r="M156" s="231"/>
      <c r="N156" s="231"/>
      <c r="O156" s="231"/>
      <c r="P156" s="4"/>
      <c r="Q156" s="4"/>
    </row>
    <row r="157" ht="12.75" customHeight="1">
      <c r="B157" s="4"/>
      <c r="C157" s="4"/>
      <c r="D157" s="4"/>
      <c r="E157" s="4"/>
      <c r="F157" s="4"/>
      <c r="G157" s="4"/>
      <c r="H157" s="4"/>
      <c r="I157" s="4"/>
      <c r="J157" s="4"/>
      <c r="K157" s="231"/>
      <c r="L157" s="231"/>
      <c r="M157" s="231"/>
      <c r="N157" s="231"/>
      <c r="O157" s="231"/>
      <c r="P157" s="4"/>
      <c r="Q157" s="4"/>
    </row>
    <row r="158" ht="12.75" customHeight="1">
      <c r="B158" s="4"/>
      <c r="C158" s="4"/>
      <c r="D158" s="4"/>
      <c r="E158" s="4"/>
      <c r="F158" s="4"/>
      <c r="G158" s="4"/>
      <c r="H158" s="4"/>
      <c r="I158" s="4"/>
      <c r="J158" s="4"/>
      <c r="K158" s="231"/>
      <c r="L158" s="231"/>
      <c r="M158" s="231"/>
      <c r="N158" s="231"/>
      <c r="O158" s="231"/>
      <c r="P158" s="4"/>
      <c r="Q158" s="4"/>
    </row>
    <row r="159" ht="12.75" customHeight="1">
      <c r="B159" s="4"/>
      <c r="C159" s="4"/>
      <c r="D159" s="4"/>
      <c r="E159" s="4"/>
      <c r="F159" s="4"/>
      <c r="G159" s="4"/>
      <c r="H159" s="4"/>
      <c r="I159" s="4"/>
      <c r="J159" s="4"/>
      <c r="K159" s="231"/>
      <c r="L159" s="231"/>
      <c r="M159" s="231"/>
      <c r="N159" s="231"/>
      <c r="O159" s="231"/>
      <c r="P159" s="4"/>
      <c r="Q159" s="4"/>
    </row>
    <row r="160" ht="12.75" customHeight="1">
      <c r="B160" s="4"/>
      <c r="C160" s="4"/>
      <c r="D160" s="4"/>
      <c r="E160" s="4"/>
      <c r="F160" s="4"/>
      <c r="G160" s="4"/>
      <c r="H160" s="4"/>
      <c r="I160" s="4"/>
      <c r="J160" s="4"/>
      <c r="K160" s="231"/>
      <c r="L160" s="231"/>
      <c r="M160" s="231"/>
      <c r="N160" s="231"/>
      <c r="O160" s="231"/>
      <c r="P160" s="4"/>
      <c r="Q160" s="4"/>
    </row>
    <row r="161" ht="12.75" customHeight="1">
      <c r="B161" s="4"/>
      <c r="C161" s="4"/>
      <c r="D161" s="4"/>
      <c r="E161" s="4"/>
      <c r="F161" s="4"/>
      <c r="G161" s="4"/>
      <c r="H161" s="4"/>
      <c r="I161" s="4"/>
      <c r="J161" s="4"/>
      <c r="K161" s="231"/>
      <c r="L161" s="231"/>
      <c r="M161" s="231"/>
      <c r="N161" s="231"/>
      <c r="O161" s="231"/>
      <c r="P161" s="4"/>
      <c r="Q161" s="4"/>
    </row>
    <row r="162" ht="12.75" customHeight="1">
      <c r="B162" s="4"/>
      <c r="C162" s="4"/>
      <c r="D162" s="4"/>
      <c r="E162" s="4"/>
      <c r="F162" s="4"/>
      <c r="G162" s="4"/>
      <c r="H162" s="4"/>
      <c r="I162" s="4"/>
      <c r="J162" s="4"/>
      <c r="K162" s="231"/>
      <c r="L162" s="231"/>
      <c r="M162" s="231"/>
      <c r="N162" s="231"/>
      <c r="O162" s="231"/>
      <c r="P162" s="4"/>
      <c r="Q162" s="4"/>
    </row>
    <row r="163" ht="12.75" customHeight="1">
      <c r="B163" s="4"/>
      <c r="C163" s="4"/>
      <c r="D163" s="4"/>
      <c r="E163" s="4"/>
      <c r="F163" s="4"/>
      <c r="G163" s="4"/>
      <c r="H163" s="4"/>
      <c r="I163" s="4"/>
      <c r="J163" s="4"/>
      <c r="K163" s="231"/>
      <c r="L163" s="231"/>
      <c r="M163" s="231"/>
      <c r="N163" s="231"/>
      <c r="O163" s="231"/>
      <c r="P163" s="4"/>
      <c r="Q163" s="4"/>
    </row>
    <row r="164" ht="12.75" customHeight="1">
      <c r="B164" s="4"/>
      <c r="C164" s="4"/>
      <c r="D164" s="4"/>
      <c r="E164" s="4"/>
      <c r="F164" s="4"/>
      <c r="G164" s="4"/>
      <c r="H164" s="4"/>
      <c r="I164" s="4"/>
      <c r="J164" s="4"/>
      <c r="K164" s="231"/>
      <c r="L164" s="231"/>
      <c r="M164" s="231"/>
      <c r="N164" s="231"/>
      <c r="O164" s="231"/>
      <c r="P164" s="4"/>
      <c r="Q164" s="4"/>
    </row>
    <row r="165" ht="12.75" customHeight="1">
      <c r="B165" s="4"/>
      <c r="C165" s="4"/>
      <c r="D165" s="4"/>
      <c r="E165" s="4"/>
      <c r="F165" s="4"/>
      <c r="G165" s="4"/>
      <c r="H165" s="4"/>
      <c r="I165" s="4"/>
      <c r="J165" s="4"/>
      <c r="K165" s="231"/>
      <c r="L165" s="231"/>
      <c r="M165" s="231"/>
      <c r="N165" s="231"/>
      <c r="O165" s="231"/>
      <c r="P165" s="4"/>
      <c r="Q165" s="4"/>
    </row>
    <row r="166" ht="12.75" customHeight="1">
      <c r="B166" s="4"/>
      <c r="C166" s="4"/>
      <c r="D166" s="4"/>
      <c r="E166" s="4"/>
      <c r="F166" s="4"/>
      <c r="G166" s="4"/>
      <c r="H166" s="4"/>
      <c r="I166" s="4"/>
      <c r="J166" s="4"/>
      <c r="K166" s="231"/>
      <c r="L166" s="231"/>
      <c r="M166" s="231"/>
      <c r="N166" s="231"/>
      <c r="O166" s="231"/>
      <c r="P166" s="4"/>
      <c r="Q166" s="4"/>
    </row>
    <row r="167" ht="12.75" customHeight="1">
      <c r="B167" s="4"/>
      <c r="C167" s="4"/>
      <c r="D167" s="4"/>
      <c r="E167" s="4"/>
      <c r="F167" s="4"/>
      <c r="G167" s="4"/>
      <c r="H167" s="4"/>
      <c r="I167" s="4"/>
      <c r="J167" s="4"/>
      <c r="K167" s="231"/>
      <c r="L167" s="231"/>
      <c r="M167" s="231"/>
      <c r="N167" s="231"/>
      <c r="O167" s="231"/>
      <c r="P167" s="4"/>
      <c r="Q167" s="4"/>
    </row>
    <row r="168" ht="12.75" customHeight="1">
      <c r="B168" s="4"/>
      <c r="C168" s="4"/>
      <c r="D168" s="4"/>
      <c r="E168" s="4"/>
      <c r="F168" s="4"/>
      <c r="G168" s="4"/>
      <c r="H168" s="4"/>
      <c r="I168" s="4"/>
      <c r="J168" s="4"/>
      <c r="K168" s="231"/>
      <c r="L168" s="231"/>
      <c r="M168" s="231"/>
      <c r="N168" s="231"/>
      <c r="O168" s="231"/>
      <c r="P168" s="4"/>
      <c r="Q168" s="4"/>
    </row>
    <row r="169" ht="12.75" customHeight="1">
      <c r="B169" s="4"/>
      <c r="C169" s="4"/>
      <c r="D169" s="4"/>
      <c r="E169" s="4"/>
      <c r="F169" s="4"/>
      <c r="G169" s="4"/>
      <c r="H169" s="4"/>
      <c r="I169" s="4"/>
      <c r="J169" s="4"/>
      <c r="K169" s="231"/>
      <c r="L169" s="231"/>
      <c r="M169" s="231"/>
      <c r="N169" s="231"/>
      <c r="O169" s="231"/>
      <c r="P169" s="4"/>
      <c r="Q169" s="4"/>
    </row>
    <row r="170" ht="12.75" customHeight="1">
      <c r="B170" s="4"/>
      <c r="C170" s="4"/>
      <c r="D170" s="4"/>
      <c r="E170" s="4"/>
      <c r="F170" s="4"/>
      <c r="G170" s="4"/>
      <c r="H170" s="4"/>
      <c r="I170" s="4"/>
      <c r="J170" s="4"/>
      <c r="K170" s="231"/>
      <c r="L170" s="231"/>
      <c r="M170" s="231"/>
      <c r="N170" s="231"/>
      <c r="O170" s="231"/>
      <c r="P170" s="4"/>
      <c r="Q170" s="4"/>
    </row>
    <row r="171" ht="12.75" customHeight="1">
      <c r="B171" s="4"/>
      <c r="C171" s="4"/>
      <c r="D171" s="4"/>
      <c r="E171" s="4"/>
      <c r="F171" s="4"/>
      <c r="G171" s="4"/>
      <c r="H171" s="4"/>
      <c r="I171" s="4"/>
      <c r="J171" s="4"/>
      <c r="K171" s="231"/>
      <c r="L171" s="231"/>
      <c r="M171" s="231"/>
      <c r="N171" s="231"/>
      <c r="O171" s="231"/>
      <c r="P171" s="4"/>
      <c r="Q171" s="4"/>
    </row>
    <row r="172" ht="12.75" customHeight="1">
      <c r="B172" s="4"/>
      <c r="C172" s="4"/>
      <c r="D172" s="4"/>
      <c r="E172" s="4"/>
      <c r="F172" s="4"/>
      <c r="G172" s="4"/>
      <c r="H172" s="4"/>
      <c r="I172" s="4"/>
      <c r="J172" s="4"/>
      <c r="K172" s="231"/>
      <c r="L172" s="231"/>
      <c r="M172" s="231"/>
      <c r="N172" s="231"/>
      <c r="O172" s="231"/>
      <c r="P172" s="4"/>
      <c r="Q172" s="4"/>
    </row>
    <row r="173" ht="12.75" customHeight="1">
      <c r="B173" s="4"/>
      <c r="C173" s="4"/>
      <c r="D173" s="4"/>
      <c r="E173" s="4"/>
      <c r="F173" s="4"/>
      <c r="G173" s="4"/>
      <c r="H173" s="4"/>
      <c r="I173" s="4"/>
      <c r="J173" s="4"/>
      <c r="K173" s="231"/>
      <c r="L173" s="231"/>
      <c r="M173" s="231"/>
      <c r="N173" s="231"/>
      <c r="O173" s="231"/>
      <c r="P173" s="4"/>
      <c r="Q173" s="4"/>
    </row>
    <row r="174" ht="12.75" customHeight="1">
      <c r="B174" s="4"/>
      <c r="C174" s="4"/>
      <c r="D174" s="4"/>
      <c r="E174" s="4"/>
      <c r="F174" s="4"/>
      <c r="G174" s="4"/>
      <c r="H174" s="4"/>
      <c r="I174" s="4"/>
      <c r="J174" s="4"/>
      <c r="K174" s="231"/>
      <c r="L174" s="231"/>
      <c r="M174" s="231"/>
      <c r="N174" s="231"/>
      <c r="O174" s="231"/>
      <c r="P174" s="4"/>
      <c r="Q174" s="4"/>
    </row>
    <row r="175" ht="12.75" customHeight="1">
      <c r="B175" s="4"/>
      <c r="C175" s="4"/>
      <c r="D175" s="4"/>
      <c r="E175" s="4"/>
      <c r="F175" s="4"/>
      <c r="G175" s="4"/>
      <c r="H175" s="4"/>
      <c r="I175" s="4"/>
      <c r="J175" s="4"/>
      <c r="K175" s="231"/>
      <c r="L175" s="231"/>
      <c r="M175" s="231"/>
      <c r="N175" s="231"/>
      <c r="O175" s="231"/>
      <c r="P175" s="4"/>
      <c r="Q175" s="4"/>
    </row>
    <row r="176" ht="12.75" customHeight="1">
      <c r="B176" s="4"/>
      <c r="C176" s="4"/>
      <c r="D176" s="4"/>
      <c r="E176" s="4"/>
      <c r="F176" s="4"/>
      <c r="G176" s="4"/>
      <c r="H176" s="4"/>
      <c r="I176" s="4"/>
      <c r="J176" s="4"/>
      <c r="K176" s="231"/>
      <c r="L176" s="231"/>
      <c r="M176" s="231"/>
      <c r="N176" s="231"/>
      <c r="O176" s="231"/>
      <c r="P176" s="4"/>
      <c r="Q176" s="4"/>
    </row>
    <row r="177" ht="12.75" customHeight="1">
      <c r="B177" s="4"/>
      <c r="C177" s="4"/>
      <c r="D177" s="4"/>
      <c r="E177" s="4"/>
      <c r="F177" s="4"/>
      <c r="G177" s="4"/>
      <c r="H177" s="4"/>
      <c r="I177" s="4"/>
      <c r="J177" s="4"/>
      <c r="K177" s="231"/>
      <c r="L177" s="231"/>
      <c r="M177" s="231"/>
      <c r="N177" s="231"/>
      <c r="O177" s="231"/>
      <c r="P177" s="4"/>
      <c r="Q177" s="4"/>
    </row>
    <row r="178" ht="12.75" customHeight="1">
      <c r="B178" s="4"/>
      <c r="C178" s="4"/>
      <c r="D178" s="4"/>
      <c r="E178" s="4"/>
      <c r="F178" s="4"/>
      <c r="G178" s="4"/>
      <c r="H178" s="4"/>
      <c r="I178" s="4"/>
      <c r="J178" s="4"/>
      <c r="K178" s="231"/>
      <c r="L178" s="231"/>
      <c r="M178" s="231"/>
      <c r="N178" s="231"/>
      <c r="O178" s="231"/>
      <c r="P178" s="4"/>
      <c r="Q178" s="4"/>
    </row>
    <row r="179" ht="12.75" customHeight="1">
      <c r="B179" s="4"/>
      <c r="C179" s="4"/>
      <c r="D179" s="4"/>
      <c r="E179" s="4"/>
      <c r="F179" s="4"/>
      <c r="G179" s="4"/>
      <c r="H179" s="4"/>
      <c r="I179" s="4"/>
      <c r="J179" s="4"/>
      <c r="K179" s="231"/>
      <c r="L179" s="231"/>
      <c r="M179" s="231"/>
      <c r="N179" s="231"/>
      <c r="O179" s="231"/>
      <c r="P179" s="4"/>
      <c r="Q179" s="4"/>
    </row>
    <row r="180" ht="12.75" customHeight="1">
      <c r="B180" s="4"/>
      <c r="C180" s="4"/>
      <c r="D180" s="4"/>
      <c r="E180" s="4"/>
      <c r="F180" s="4"/>
      <c r="G180" s="4"/>
      <c r="H180" s="4"/>
      <c r="I180" s="4"/>
      <c r="J180" s="4"/>
      <c r="K180" s="231"/>
      <c r="L180" s="231"/>
      <c r="M180" s="231"/>
      <c r="N180" s="231"/>
      <c r="O180" s="231"/>
      <c r="P180" s="4"/>
      <c r="Q180" s="4"/>
    </row>
    <row r="181" ht="12.75" customHeight="1">
      <c r="B181" s="4"/>
      <c r="C181" s="4"/>
      <c r="D181" s="4"/>
      <c r="E181" s="4"/>
      <c r="F181" s="4"/>
      <c r="G181" s="4"/>
      <c r="H181" s="4"/>
      <c r="I181" s="4"/>
      <c r="J181" s="4"/>
      <c r="K181" s="231"/>
      <c r="L181" s="231"/>
      <c r="M181" s="231"/>
      <c r="N181" s="231"/>
      <c r="O181" s="231"/>
      <c r="P181" s="4"/>
      <c r="Q181" s="4"/>
    </row>
    <row r="182" ht="12.75" customHeight="1">
      <c r="B182" s="4"/>
      <c r="C182" s="4"/>
      <c r="D182" s="4"/>
      <c r="E182" s="4"/>
      <c r="F182" s="4"/>
      <c r="G182" s="4"/>
      <c r="H182" s="4"/>
      <c r="I182" s="4"/>
      <c r="J182" s="4"/>
      <c r="K182" s="231"/>
      <c r="L182" s="231"/>
      <c r="M182" s="231"/>
      <c r="N182" s="231"/>
      <c r="O182" s="231"/>
      <c r="P182" s="4"/>
      <c r="Q182" s="4"/>
    </row>
    <row r="183" ht="12.75" customHeight="1">
      <c r="B183" s="4"/>
      <c r="C183" s="4"/>
      <c r="D183" s="4"/>
      <c r="E183" s="4"/>
      <c r="F183" s="4"/>
      <c r="G183" s="4"/>
      <c r="H183" s="4"/>
      <c r="I183" s="4"/>
      <c r="J183" s="4"/>
      <c r="K183" s="231"/>
      <c r="L183" s="231"/>
      <c r="M183" s="231"/>
      <c r="N183" s="231"/>
      <c r="O183" s="231"/>
      <c r="P183" s="4"/>
      <c r="Q183" s="4"/>
    </row>
    <row r="184" ht="12.75" customHeight="1">
      <c r="B184" s="4"/>
      <c r="C184" s="4"/>
      <c r="D184" s="4"/>
      <c r="E184" s="4"/>
      <c r="F184" s="4"/>
      <c r="G184" s="4"/>
      <c r="H184" s="4"/>
      <c r="I184" s="4"/>
      <c r="J184" s="4"/>
      <c r="K184" s="231"/>
      <c r="L184" s="231"/>
      <c r="M184" s="231"/>
      <c r="N184" s="231"/>
      <c r="O184" s="231"/>
      <c r="P184" s="4"/>
      <c r="Q184" s="4"/>
    </row>
    <row r="185" ht="12.75" customHeight="1">
      <c r="B185" s="4"/>
      <c r="C185" s="4"/>
      <c r="D185" s="4"/>
      <c r="E185" s="4"/>
      <c r="F185" s="4"/>
      <c r="G185" s="4"/>
      <c r="H185" s="4"/>
      <c r="I185" s="4"/>
      <c r="J185" s="4"/>
      <c r="K185" s="231"/>
      <c r="L185" s="231"/>
      <c r="M185" s="231"/>
      <c r="N185" s="231"/>
      <c r="O185" s="231"/>
      <c r="P185" s="4"/>
      <c r="Q185" s="4"/>
    </row>
    <row r="186" ht="12.75" customHeight="1">
      <c r="B186" s="4"/>
      <c r="C186" s="4"/>
      <c r="D186" s="4"/>
      <c r="E186" s="4"/>
      <c r="F186" s="4"/>
      <c r="G186" s="4"/>
      <c r="H186" s="4"/>
      <c r="I186" s="4"/>
      <c r="J186" s="4"/>
      <c r="K186" s="231"/>
      <c r="L186" s="231"/>
      <c r="M186" s="231"/>
      <c r="N186" s="231"/>
      <c r="O186" s="231"/>
      <c r="P186" s="4"/>
      <c r="Q186" s="4"/>
    </row>
    <row r="187" ht="12.75" customHeight="1">
      <c r="B187" s="4"/>
      <c r="C187" s="4"/>
      <c r="D187" s="4"/>
      <c r="E187" s="4"/>
      <c r="F187" s="4"/>
      <c r="G187" s="4"/>
      <c r="H187" s="4"/>
      <c r="I187" s="4"/>
      <c r="J187" s="4"/>
      <c r="K187" s="231"/>
      <c r="L187" s="231"/>
      <c r="M187" s="231"/>
      <c r="N187" s="231"/>
      <c r="O187" s="231"/>
      <c r="P187" s="4"/>
      <c r="Q187" s="4"/>
    </row>
    <row r="188" ht="12.75" customHeight="1">
      <c r="B188" s="4"/>
      <c r="C188" s="4"/>
      <c r="D188" s="4"/>
      <c r="E188" s="4"/>
      <c r="F188" s="4"/>
      <c r="G188" s="4"/>
      <c r="H188" s="4"/>
      <c r="I188" s="4"/>
      <c r="J188" s="4"/>
      <c r="K188" s="231"/>
      <c r="L188" s="231"/>
      <c r="M188" s="231"/>
      <c r="N188" s="231"/>
      <c r="O188" s="231"/>
      <c r="P188" s="4"/>
      <c r="Q188" s="4"/>
    </row>
    <row r="189" ht="12.75" customHeight="1">
      <c r="B189" s="4"/>
      <c r="C189" s="4"/>
      <c r="D189" s="4"/>
      <c r="E189" s="4"/>
      <c r="F189" s="4"/>
      <c r="G189" s="4"/>
      <c r="H189" s="4"/>
      <c r="I189" s="4"/>
      <c r="J189" s="4"/>
      <c r="K189" s="231"/>
      <c r="L189" s="231"/>
      <c r="M189" s="231"/>
      <c r="N189" s="231"/>
      <c r="O189" s="231"/>
      <c r="P189" s="4"/>
      <c r="Q189" s="4"/>
    </row>
    <row r="190" ht="12.75" customHeight="1">
      <c r="B190" s="4"/>
      <c r="C190" s="4"/>
      <c r="D190" s="4"/>
      <c r="E190" s="4"/>
      <c r="F190" s="4"/>
      <c r="G190" s="4"/>
      <c r="H190" s="4"/>
      <c r="I190" s="4"/>
      <c r="J190" s="4"/>
      <c r="K190" s="231"/>
      <c r="L190" s="231"/>
      <c r="M190" s="231"/>
      <c r="N190" s="231"/>
      <c r="O190" s="231"/>
      <c r="P190" s="4"/>
      <c r="Q190" s="4"/>
    </row>
    <row r="191" ht="12.75" customHeight="1">
      <c r="B191" s="4"/>
      <c r="C191" s="4"/>
      <c r="D191" s="4"/>
      <c r="E191" s="4"/>
      <c r="F191" s="4"/>
      <c r="G191" s="4"/>
      <c r="H191" s="4"/>
      <c r="I191" s="4"/>
      <c r="J191" s="4"/>
      <c r="K191" s="231"/>
      <c r="L191" s="231"/>
      <c r="M191" s="231"/>
      <c r="N191" s="231"/>
      <c r="O191" s="231"/>
      <c r="P191" s="4"/>
      <c r="Q191" s="4"/>
    </row>
    <row r="192" ht="12.75" customHeight="1">
      <c r="B192" s="4"/>
      <c r="C192" s="4"/>
      <c r="D192" s="4"/>
      <c r="E192" s="4"/>
      <c r="F192" s="4"/>
      <c r="G192" s="4"/>
      <c r="H192" s="4"/>
      <c r="I192" s="4"/>
      <c r="J192" s="4"/>
      <c r="K192" s="231"/>
      <c r="L192" s="231"/>
      <c r="M192" s="231"/>
      <c r="N192" s="231"/>
      <c r="O192" s="231"/>
      <c r="P192" s="4"/>
      <c r="Q192" s="4"/>
    </row>
    <row r="193" ht="12.75" customHeight="1">
      <c r="B193" s="4"/>
      <c r="C193" s="4"/>
      <c r="D193" s="4"/>
      <c r="E193" s="4"/>
      <c r="F193" s="4"/>
      <c r="G193" s="4"/>
      <c r="H193" s="4"/>
      <c r="I193" s="4"/>
      <c r="J193" s="4"/>
      <c r="K193" s="231"/>
      <c r="L193" s="231"/>
      <c r="M193" s="231"/>
      <c r="N193" s="231"/>
      <c r="O193" s="231"/>
      <c r="P193" s="4"/>
      <c r="Q193" s="4"/>
    </row>
    <row r="194" ht="12.75" customHeight="1">
      <c r="B194" s="4"/>
      <c r="C194" s="4"/>
      <c r="D194" s="4"/>
      <c r="E194" s="4"/>
      <c r="F194" s="4"/>
      <c r="G194" s="4"/>
      <c r="H194" s="4"/>
      <c r="I194" s="4"/>
      <c r="J194" s="4"/>
      <c r="K194" s="231"/>
      <c r="L194" s="231"/>
      <c r="M194" s="231"/>
      <c r="N194" s="231"/>
      <c r="O194" s="231"/>
      <c r="P194" s="4"/>
      <c r="Q194" s="4"/>
    </row>
    <row r="195" ht="12.75" customHeight="1">
      <c r="B195" s="4"/>
      <c r="C195" s="4"/>
      <c r="D195" s="4"/>
      <c r="E195" s="4"/>
      <c r="F195" s="4"/>
      <c r="G195" s="4"/>
      <c r="H195" s="4"/>
      <c r="I195" s="4"/>
      <c r="J195" s="4"/>
      <c r="K195" s="231"/>
      <c r="L195" s="231"/>
      <c r="M195" s="231"/>
      <c r="N195" s="231"/>
      <c r="O195" s="231"/>
      <c r="P195" s="4"/>
      <c r="Q195" s="4"/>
    </row>
    <row r="196" ht="12.75" customHeight="1">
      <c r="B196" s="4"/>
      <c r="C196" s="4"/>
      <c r="D196" s="4"/>
      <c r="E196" s="4"/>
      <c r="F196" s="4"/>
      <c r="G196" s="4"/>
      <c r="H196" s="4"/>
      <c r="I196" s="4"/>
      <c r="J196" s="4"/>
      <c r="K196" s="231"/>
      <c r="L196" s="231"/>
      <c r="M196" s="231"/>
      <c r="N196" s="231"/>
      <c r="O196" s="231"/>
      <c r="P196" s="4"/>
      <c r="Q196" s="4"/>
    </row>
    <row r="197" ht="12.75" customHeight="1">
      <c r="B197" s="4"/>
      <c r="C197" s="4"/>
      <c r="D197" s="4"/>
      <c r="E197" s="4"/>
      <c r="F197" s="4"/>
      <c r="G197" s="4"/>
      <c r="H197" s="4"/>
      <c r="I197" s="4"/>
      <c r="J197" s="4"/>
      <c r="K197" s="231"/>
      <c r="L197" s="231"/>
      <c r="M197" s="231"/>
      <c r="N197" s="231"/>
      <c r="O197" s="231"/>
      <c r="P197" s="4"/>
      <c r="Q197" s="4"/>
    </row>
    <row r="198" ht="12.75" customHeight="1">
      <c r="B198" s="4"/>
      <c r="C198" s="4"/>
      <c r="D198" s="4"/>
      <c r="E198" s="4"/>
      <c r="F198" s="4"/>
      <c r="G198" s="4"/>
      <c r="H198" s="4"/>
      <c r="I198" s="4"/>
      <c r="J198" s="4"/>
      <c r="K198" s="231"/>
      <c r="L198" s="231"/>
      <c r="M198" s="231"/>
      <c r="N198" s="231"/>
      <c r="O198" s="231"/>
      <c r="P198" s="4"/>
      <c r="Q198" s="4"/>
    </row>
    <row r="199" ht="12.75" customHeight="1">
      <c r="B199" s="4"/>
      <c r="C199" s="4"/>
      <c r="D199" s="4"/>
      <c r="E199" s="4"/>
      <c r="F199" s="4"/>
      <c r="G199" s="4"/>
      <c r="H199" s="4"/>
      <c r="I199" s="4"/>
      <c r="J199" s="4"/>
      <c r="K199" s="231"/>
      <c r="L199" s="231"/>
      <c r="M199" s="231"/>
      <c r="N199" s="231"/>
      <c r="O199" s="231"/>
      <c r="P199" s="4"/>
      <c r="Q199" s="4"/>
    </row>
    <row r="200" ht="12.75" customHeight="1">
      <c r="B200" s="4"/>
      <c r="C200" s="4"/>
      <c r="D200" s="4"/>
      <c r="E200" s="4"/>
      <c r="F200" s="4"/>
      <c r="G200" s="4"/>
      <c r="H200" s="4"/>
      <c r="I200" s="4"/>
      <c r="J200" s="4"/>
      <c r="K200" s="231"/>
      <c r="L200" s="231"/>
      <c r="M200" s="231"/>
      <c r="N200" s="231"/>
      <c r="O200" s="231"/>
      <c r="P200" s="4"/>
      <c r="Q200" s="4"/>
    </row>
    <row r="201" ht="12.75" customHeight="1">
      <c r="B201" s="4"/>
      <c r="C201" s="4"/>
      <c r="D201" s="4"/>
      <c r="E201" s="4"/>
      <c r="F201" s="4"/>
      <c r="G201" s="4"/>
      <c r="H201" s="4"/>
      <c r="I201" s="4"/>
      <c r="J201" s="4"/>
      <c r="K201" s="231"/>
      <c r="L201" s="231"/>
      <c r="M201" s="231"/>
      <c r="N201" s="231"/>
      <c r="O201" s="231"/>
      <c r="P201" s="4"/>
      <c r="Q201" s="4"/>
    </row>
    <row r="202" ht="12.75" customHeight="1">
      <c r="B202" s="4"/>
      <c r="C202" s="4"/>
      <c r="D202" s="4"/>
      <c r="E202" s="4"/>
      <c r="F202" s="4"/>
      <c r="G202" s="4"/>
      <c r="H202" s="4"/>
      <c r="I202" s="4"/>
      <c r="J202" s="4"/>
      <c r="K202" s="231"/>
      <c r="L202" s="231"/>
      <c r="M202" s="231"/>
      <c r="N202" s="231"/>
      <c r="O202" s="231"/>
      <c r="P202" s="4"/>
      <c r="Q202" s="4"/>
    </row>
    <row r="203" ht="12.75" customHeight="1">
      <c r="B203" s="4"/>
      <c r="C203" s="4"/>
      <c r="D203" s="4"/>
      <c r="E203" s="4"/>
      <c r="F203" s="4"/>
      <c r="G203" s="4"/>
      <c r="H203" s="4"/>
      <c r="I203" s="4"/>
      <c r="J203" s="4"/>
      <c r="K203" s="231"/>
      <c r="L203" s="231"/>
      <c r="M203" s="231"/>
      <c r="N203" s="231"/>
      <c r="O203" s="231"/>
      <c r="P203" s="4"/>
      <c r="Q203" s="4"/>
    </row>
    <row r="204" ht="12.75" customHeight="1">
      <c r="B204" s="4"/>
      <c r="C204" s="4"/>
      <c r="D204" s="4"/>
      <c r="E204" s="4"/>
      <c r="F204" s="4"/>
      <c r="G204" s="4"/>
      <c r="H204" s="4"/>
      <c r="I204" s="4"/>
      <c r="J204" s="4"/>
      <c r="K204" s="231"/>
      <c r="L204" s="231"/>
      <c r="M204" s="231"/>
      <c r="N204" s="231"/>
      <c r="O204" s="231"/>
      <c r="P204" s="4"/>
      <c r="Q204" s="4"/>
    </row>
    <row r="205" ht="12.75" customHeight="1">
      <c r="B205" s="4"/>
      <c r="C205" s="4"/>
      <c r="D205" s="4"/>
      <c r="E205" s="4"/>
      <c r="F205" s="4"/>
      <c r="G205" s="4"/>
      <c r="H205" s="4"/>
      <c r="I205" s="4"/>
      <c r="J205" s="4"/>
      <c r="K205" s="231"/>
      <c r="L205" s="231"/>
      <c r="M205" s="231"/>
      <c r="N205" s="231"/>
      <c r="O205" s="231"/>
      <c r="P205" s="4"/>
      <c r="Q205" s="4"/>
    </row>
    <row r="206" ht="12.75" customHeight="1">
      <c r="B206" s="4"/>
      <c r="C206" s="4"/>
      <c r="D206" s="4"/>
      <c r="E206" s="4"/>
      <c r="F206" s="4"/>
      <c r="G206" s="4"/>
      <c r="H206" s="4"/>
      <c r="I206" s="4"/>
      <c r="J206" s="4"/>
      <c r="K206" s="231"/>
      <c r="L206" s="231"/>
      <c r="M206" s="231"/>
      <c r="N206" s="231"/>
      <c r="O206" s="231"/>
      <c r="P206" s="4"/>
      <c r="Q206" s="4"/>
    </row>
    <row r="207" ht="12.75" customHeight="1">
      <c r="B207" s="4"/>
      <c r="C207" s="4"/>
      <c r="D207" s="4"/>
      <c r="E207" s="4"/>
      <c r="F207" s="4"/>
      <c r="G207" s="4"/>
      <c r="H207" s="4"/>
      <c r="I207" s="4"/>
      <c r="J207" s="4"/>
      <c r="K207" s="231"/>
      <c r="L207" s="231"/>
      <c r="M207" s="231"/>
      <c r="N207" s="231"/>
      <c r="O207" s="231"/>
      <c r="P207" s="4"/>
      <c r="Q207" s="4"/>
    </row>
    <row r="208" ht="12.75" customHeight="1">
      <c r="B208" s="4"/>
      <c r="C208" s="4"/>
      <c r="D208" s="4"/>
      <c r="E208" s="4"/>
      <c r="F208" s="4"/>
      <c r="G208" s="4"/>
      <c r="H208" s="4"/>
      <c r="I208" s="4"/>
      <c r="J208" s="4"/>
      <c r="K208" s="231"/>
      <c r="L208" s="231"/>
      <c r="M208" s="231"/>
      <c r="N208" s="231"/>
      <c r="O208" s="231"/>
      <c r="P208" s="4"/>
      <c r="Q208" s="4"/>
    </row>
    <row r="209" ht="12.75" customHeight="1">
      <c r="B209" s="4"/>
      <c r="C209" s="4"/>
      <c r="D209" s="4"/>
      <c r="E209" s="4"/>
      <c r="F209" s="4"/>
      <c r="G209" s="4"/>
      <c r="H209" s="4"/>
      <c r="I209" s="4"/>
      <c r="J209" s="4"/>
      <c r="K209" s="231"/>
      <c r="L209" s="231"/>
      <c r="M209" s="231"/>
      <c r="N209" s="231"/>
      <c r="O209" s="231"/>
      <c r="P209" s="4"/>
      <c r="Q209" s="4"/>
    </row>
    <row r="210" ht="12.75" customHeight="1">
      <c r="B210" s="4"/>
      <c r="C210" s="4"/>
      <c r="D210" s="4"/>
      <c r="E210" s="4"/>
      <c r="F210" s="4"/>
      <c r="G210" s="4"/>
      <c r="H210" s="4"/>
      <c r="I210" s="4"/>
      <c r="J210" s="4"/>
      <c r="K210" s="231"/>
      <c r="L210" s="231"/>
      <c r="M210" s="231"/>
      <c r="N210" s="231"/>
      <c r="O210" s="231"/>
      <c r="P210" s="4"/>
      <c r="Q210" s="4"/>
    </row>
    <row r="211" ht="12.75" customHeight="1">
      <c r="B211" s="4"/>
      <c r="C211" s="4"/>
      <c r="D211" s="4"/>
      <c r="E211" s="4"/>
      <c r="F211" s="4"/>
      <c r="G211" s="4"/>
      <c r="H211" s="4"/>
      <c r="I211" s="4"/>
      <c r="J211" s="4"/>
      <c r="K211" s="231"/>
      <c r="L211" s="231"/>
      <c r="M211" s="231"/>
      <c r="N211" s="231"/>
      <c r="O211" s="231"/>
      <c r="P211" s="4"/>
      <c r="Q211" s="4"/>
    </row>
    <row r="212" ht="12.75" customHeight="1">
      <c r="B212" s="4"/>
      <c r="C212" s="4"/>
      <c r="D212" s="4"/>
      <c r="E212" s="4"/>
      <c r="F212" s="4"/>
      <c r="G212" s="4"/>
      <c r="H212" s="4"/>
      <c r="I212" s="4"/>
      <c r="J212" s="4"/>
      <c r="K212" s="231"/>
      <c r="L212" s="231"/>
      <c r="M212" s="231"/>
      <c r="N212" s="231"/>
      <c r="O212" s="231"/>
      <c r="P212" s="4"/>
      <c r="Q212" s="4"/>
    </row>
    <row r="213" ht="12.75" customHeight="1">
      <c r="B213" s="4"/>
      <c r="C213" s="4"/>
      <c r="D213" s="4"/>
      <c r="E213" s="4"/>
      <c r="F213" s="4"/>
      <c r="G213" s="4"/>
      <c r="H213" s="4"/>
      <c r="I213" s="4"/>
      <c r="J213" s="4"/>
      <c r="K213" s="231"/>
      <c r="L213" s="231"/>
      <c r="M213" s="231"/>
      <c r="N213" s="231"/>
      <c r="O213" s="231"/>
      <c r="P213" s="4"/>
      <c r="Q213" s="4"/>
    </row>
    <row r="214" ht="12.75" customHeight="1">
      <c r="B214" s="4"/>
      <c r="C214" s="4"/>
      <c r="D214" s="4"/>
      <c r="E214" s="4"/>
      <c r="F214" s="4"/>
      <c r="G214" s="4"/>
      <c r="H214" s="4"/>
      <c r="I214" s="4"/>
      <c r="J214" s="4"/>
      <c r="K214" s="231"/>
      <c r="L214" s="231"/>
      <c r="M214" s="231"/>
      <c r="N214" s="231"/>
      <c r="O214" s="231"/>
      <c r="P214" s="4"/>
      <c r="Q214" s="4"/>
    </row>
    <row r="215" ht="12.75" customHeight="1">
      <c r="B215" s="4"/>
      <c r="C215" s="4"/>
      <c r="D215" s="4"/>
      <c r="E215" s="4"/>
      <c r="F215" s="4"/>
      <c r="G215" s="4"/>
      <c r="H215" s="4"/>
      <c r="I215" s="4"/>
      <c r="J215" s="4"/>
      <c r="K215" s="231"/>
      <c r="L215" s="231"/>
      <c r="M215" s="231"/>
      <c r="N215" s="231"/>
      <c r="O215" s="231"/>
      <c r="P215" s="4"/>
      <c r="Q215" s="4"/>
    </row>
    <row r="216" ht="12.75" customHeight="1">
      <c r="B216" s="4"/>
      <c r="C216" s="4"/>
      <c r="D216" s="4"/>
      <c r="E216" s="4"/>
      <c r="F216" s="4"/>
      <c r="G216" s="4"/>
      <c r="H216" s="4"/>
      <c r="I216" s="4"/>
      <c r="J216" s="4"/>
      <c r="K216" s="231"/>
      <c r="L216" s="231"/>
      <c r="M216" s="231"/>
      <c r="N216" s="231"/>
      <c r="O216" s="231"/>
      <c r="P216" s="4"/>
      <c r="Q216" s="4"/>
    </row>
    <row r="217" ht="12.75" customHeight="1">
      <c r="B217" s="4"/>
      <c r="C217" s="4"/>
      <c r="D217" s="4"/>
      <c r="E217" s="4"/>
      <c r="F217" s="4"/>
      <c r="G217" s="4"/>
      <c r="H217" s="4"/>
      <c r="I217" s="4"/>
      <c r="J217" s="4"/>
      <c r="K217" s="231"/>
      <c r="L217" s="231"/>
      <c r="M217" s="231"/>
      <c r="N217" s="231"/>
      <c r="O217" s="231"/>
      <c r="P217" s="4"/>
      <c r="Q217" s="4"/>
    </row>
    <row r="218" ht="12.75" customHeight="1">
      <c r="B218" s="4"/>
      <c r="C218" s="4"/>
      <c r="D218" s="4"/>
      <c r="E218" s="4"/>
      <c r="F218" s="4"/>
      <c r="G218" s="4"/>
      <c r="H218" s="4"/>
      <c r="I218" s="4"/>
      <c r="J218" s="4"/>
      <c r="K218" s="231"/>
      <c r="L218" s="231"/>
      <c r="M218" s="231"/>
      <c r="N218" s="231"/>
      <c r="O218" s="231"/>
      <c r="P218" s="4"/>
      <c r="Q218" s="4"/>
    </row>
    <row r="219" ht="12.75" customHeight="1">
      <c r="B219" s="4"/>
      <c r="C219" s="4"/>
      <c r="D219" s="4"/>
      <c r="E219" s="4"/>
      <c r="F219" s="4"/>
      <c r="G219" s="4"/>
      <c r="H219" s="4"/>
      <c r="I219" s="4"/>
      <c r="J219" s="4"/>
      <c r="K219" s="231"/>
      <c r="L219" s="231"/>
      <c r="M219" s="231"/>
      <c r="N219" s="231"/>
      <c r="O219" s="231"/>
      <c r="P219" s="4"/>
      <c r="Q219" s="4"/>
    </row>
    <row r="220" ht="12.75" customHeight="1">
      <c r="B220" s="4"/>
      <c r="C220" s="4"/>
      <c r="D220" s="4"/>
      <c r="E220" s="4"/>
      <c r="F220" s="4"/>
      <c r="G220" s="4"/>
      <c r="H220" s="4"/>
      <c r="I220" s="4"/>
      <c r="J220" s="4"/>
      <c r="K220" s="231"/>
      <c r="L220" s="231"/>
      <c r="M220" s="231"/>
      <c r="N220" s="231"/>
      <c r="O220" s="231"/>
      <c r="P220" s="4"/>
      <c r="Q220" s="4"/>
    </row>
    <row r="221" ht="12.75" customHeight="1">
      <c r="B221" s="4"/>
      <c r="C221" s="4"/>
      <c r="D221" s="4"/>
      <c r="E221" s="4"/>
      <c r="F221" s="4"/>
      <c r="G221" s="4"/>
      <c r="H221" s="4"/>
      <c r="I221" s="4"/>
      <c r="J221" s="4"/>
      <c r="K221" s="231"/>
      <c r="L221" s="231"/>
      <c r="M221" s="231"/>
      <c r="N221" s="231"/>
      <c r="O221" s="231"/>
      <c r="P221" s="4"/>
      <c r="Q221" s="4"/>
    </row>
    <row r="222" ht="12.75" customHeight="1">
      <c r="B222" s="4"/>
      <c r="C222" s="4"/>
      <c r="D222" s="4"/>
      <c r="E222" s="4"/>
      <c r="F222" s="4"/>
      <c r="G222" s="4"/>
      <c r="H222" s="4"/>
      <c r="I222" s="4"/>
      <c r="J222" s="4"/>
      <c r="K222" s="231"/>
      <c r="L222" s="231"/>
      <c r="M222" s="231"/>
      <c r="N222" s="231"/>
      <c r="O222" s="231"/>
      <c r="P222" s="4"/>
      <c r="Q222" s="4"/>
    </row>
    <row r="223" ht="12.75" customHeight="1">
      <c r="B223" s="4"/>
      <c r="C223" s="4"/>
      <c r="D223" s="4"/>
      <c r="E223" s="4"/>
      <c r="F223" s="4"/>
      <c r="G223" s="4"/>
      <c r="H223" s="4"/>
      <c r="I223" s="4"/>
      <c r="J223" s="4"/>
      <c r="K223" s="231"/>
      <c r="L223" s="231"/>
      <c r="M223" s="231"/>
      <c r="N223" s="231"/>
      <c r="O223" s="231"/>
      <c r="P223" s="4"/>
      <c r="Q223" s="4"/>
    </row>
    <row r="224" ht="12.75" customHeight="1">
      <c r="B224" s="4"/>
      <c r="C224" s="4"/>
      <c r="D224" s="4"/>
      <c r="E224" s="4"/>
      <c r="F224" s="4"/>
      <c r="G224" s="4"/>
      <c r="H224" s="4"/>
      <c r="I224" s="4"/>
      <c r="J224" s="4"/>
      <c r="K224" s="231"/>
      <c r="L224" s="231"/>
      <c r="M224" s="231"/>
      <c r="N224" s="231"/>
      <c r="O224" s="231"/>
      <c r="P224" s="4"/>
      <c r="Q224" s="4"/>
    </row>
    <row r="225" ht="12.75" customHeight="1">
      <c r="B225" s="4"/>
      <c r="C225" s="4"/>
      <c r="D225" s="4"/>
      <c r="E225" s="4"/>
      <c r="F225" s="4"/>
      <c r="G225" s="4"/>
      <c r="H225" s="4"/>
      <c r="I225" s="4"/>
      <c r="J225" s="4"/>
      <c r="K225" s="231"/>
      <c r="L225" s="231"/>
      <c r="M225" s="231"/>
      <c r="N225" s="231"/>
      <c r="O225" s="231"/>
      <c r="P225" s="4"/>
      <c r="Q225" s="4"/>
    </row>
    <row r="226" ht="12.75" customHeight="1">
      <c r="B226" s="4"/>
      <c r="C226" s="4"/>
      <c r="D226" s="4"/>
      <c r="E226" s="4"/>
      <c r="F226" s="4"/>
      <c r="G226" s="4"/>
      <c r="H226" s="4"/>
      <c r="I226" s="4"/>
      <c r="J226" s="4"/>
      <c r="K226" s="231"/>
      <c r="L226" s="231"/>
      <c r="M226" s="231"/>
      <c r="N226" s="231"/>
      <c r="O226" s="231"/>
      <c r="P226" s="4"/>
      <c r="Q226" s="4"/>
    </row>
    <row r="227" ht="12.75" customHeight="1">
      <c r="B227" s="4"/>
      <c r="C227" s="4"/>
      <c r="D227" s="4"/>
      <c r="E227" s="4"/>
      <c r="F227" s="4"/>
      <c r="G227" s="4"/>
      <c r="H227" s="4"/>
      <c r="I227" s="4"/>
      <c r="J227" s="4"/>
      <c r="K227" s="231"/>
      <c r="L227" s="231"/>
      <c r="M227" s="231"/>
      <c r="N227" s="231"/>
      <c r="O227" s="231"/>
      <c r="P227" s="4"/>
      <c r="Q227" s="4"/>
    </row>
    <row r="228" ht="12.75" customHeight="1">
      <c r="B228" s="4"/>
      <c r="C228" s="4"/>
      <c r="D228" s="4"/>
      <c r="E228" s="4"/>
      <c r="F228" s="4"/>
      <c r="G228" s="4"/>
      <c r="H228" s="4"/>
      <c r="I228" s="4"/>
      <c r="J228" s="4"/>
      <c r="K228" s="231"/>
      <c r="L228" s="231"/>
      <c r="M228" s="231"/>
      <c r="N228" s="231"/>
      <c r="O228" s="231"/>
      <c r="P228" s="4"/>
      <c r="Q228" s="4"/>
    </row>
    <row r="229" ht="12.75" customHeight="1">
      <c r="B229" s="4"/>
      <c r="C229" s="4"/>
      <c r="D229" s="4"/>
      <c r="E229" s="4"/>
      <c r="F229" s="4"/>
      <c r="G229" s="4"/>
      <c r="H229" s="4"/>
      <c r="I229" s="4"/>
      <c r="J229" s="4"/>
      <c r="K229" s="231"/>
      <c r="L229" s="231"/>
      <c r="M229" s="231"/>
      <c r="N229" s="231"/>
      <c r="O229" s="231"/>
      <c r="P229" s="4"/>
      <c r="Q229" s="4"/>
    </row>
    <row r="230" ht="12.75" customHeight="1">
      <c r="B230" s="4"/>
      <c r="C230" s="4"/>
      <c r="D230" s="4"/>
      <c r="E230" s="4"/>
      <c r="F230" s="4"/>
      <c r="G230" s="4"/>
      <c r="H230" s="4"/>
      <c r="I230" s="4"/>
      <c r="J230" s="4"/>
      <c r="K230" s="231"/>
      <c r="L230" s="231"/>
      <c r="M230" s="231"/>
      <c r="N230" s="231"/>
      <c r="O230" s="231"/>
      <c r="P230" s="4"/>
      <c r="Q230" s="4"/>
    </row>
    <row r="231" ht="12.75" customHeight="1">
      <c r="B231" s="4"/>
      <c r="C231" s="4"/>
      <c r="D231" s="4"/>
      <c r="E231" s="4"/>
      <c r="F231" s="4"/>
      <c r="G231" s="4"/>
      <c r="H231" s="4"/>
      <c r="I231" s="4"/>
      <c r="J231" s="4"/>
      <c r="K231" s="231"/>
      <c r="L231" s="231"/>
      <c r="M231" s="231"/>
      <c r="N231" s="231"/>
      <c r="O231" s="231"/>
      <c r="P231" s="4"/>
      <c r="Q231" s="4"/>
    </row>
    <row r="232" ht="12.75" customHeight="1">
      <c r="B232" s="4"/>
      <c r="C232" s="4"/>
      <c r="D232" s="4"/>
      <c r="E232" s="4"/>
      <c r="F232" s="4"/>
      <c r="G232" s="4"/>
      <c r="H232" s="4"/>
      <c r="I232" s="4"/>
      <c r="J232" s="4"/>
      <c r="K232" s="231"/>
      <c r="L232" s="231"/>
      <c r="M232" s="231"/>
      <c r="N232" s="231"/>
      <c r="O232" s="231"/>
      <c r="P232" s="4"/>
      <c r="Q232" s="4"/>
    </row>
    <row r="233" ht="12.75" customHeight="1">
      <c r="B233" s="4"/>
      <c r="C233" s="4"/>
      <c r="D233" s="4"/>
      <c r="E233" s="4"/>
      <c r="F233" s="4"/>
      <c r="G233" s="4"/>
      <c r="H233" s="4"/>
      <c r="I233" s="4"/>
      <c r="J233" s="4"/>
      <c r="K233" s="231"/>
      <c r="L233" s="231"/>
      <c r="M233" s="231"/>
      <c r="N233" s="231"/>
      <c r="O233" s="231"/>
      <c r="P233" s="4"/>
      <c r="Q233" s="4"/>
    </row>
    <row r="234" ht="12.75" customHeight="1">
      <c r="B234" s="4"/>
      <c r="C234" s="4"/>
      <c r="D234" s="4"/>
      <c r="E234" s="4"/>
      <c r="F234" s="4"/>
      <c r="G234" s="4"/>
      <c r="H234" s="4"/>
      <c r="I234" s="4"/>
      <c r="J234" s="4"/>
      <c r="K234" s="231"/>
      <c r="L234" s="231"/>
      <c r="M234" s="231"/>
      <c r="N234" s="231"/>
      <c r="O234" s="231"/>
      <c r="P234" s="4"/>
      <c r="Q234" s="4"/>
    </row>
    <row r="235" ht="12.75" customHeight="1">
      <c r="B235" s="4"/>
      <c r="C235" s="4"/>
      <c r="D235" s="4"/>
      <c r="E235" s="4"/>
      <c r="F235" s="4"/>
      <c r="G235" s="4"/>
      <c r="H235" s="4"/>
      <c r="I235" s="4"/>
      <c r="J235" s="4"/>
      <c r="K235" s="231"/>
      <c r="L235" s="231"/>
      <c r="M235" s="231"/>
      <c r="N235" s="231"/>
      <c r="O235" s="231"/>
      <c r="P235" s="4"/>
      <c r="Q235" s="4"/>
    </row>
    <row r="236" ht="12.75" customHeight="1">
      <c r="B236" s="4"/>
      <c r="C236" s="4"/>
      <c r="D236" s="4"/>
      <c r="E236" s="4"/>
      <c r="F236" s="4"/>
      <c r="G236" s="4"/>
      <c r="H236" s="4"/>
      <c r="I236" s="4"/>
      <c r="J236" s="4"/>
      <c r="K236" s="231"/>
      <c r="L236" s="231"/>
      <c r="M236" s="231"/>
      <c r="N236" s="231"/>
      <c r="O236" s="231"/>
      <c r="P236" s="4"/>
      <c r="Q236" s="4"/>
    </row>
    <row r="237" ht="12.75" customHeight="1">
      <c r="B237" s="4"/>
      <c r="C237" s="4"/>
      <c r="D237" s="4"/>
      <c r="E237" s="4"/>
      <c r="F237" s="4"/>
      <c r="G237" s="4"/>
      <c r="H237" s="4"/>
      <c r="I237" s="4"/>
      <c r="J237" s="4"/>
      <c r="K237" s="231"/>
      <c r="L237" s="231"/>
      <c r="M237" s="231"/>
      <c r="N237" s="231"/>
      <c r="O237" s="231"/>
      <c r="P237" s="4"/>
      <c r="Q237" s="4"/>
    </row>
    <row r="238" ht="12.75" customHeight="1">
      <c r="B238" s="4"/>
      <c r="C238" s="4"/>
      <c r="D238" s="4"/>
      <c r="E238" s="4"/>
      <c r="F238" s="4"/>
      <c r="G238" s="4"/>
      <c r="H238" s="4"/>
      <c r="I238" s="4"/>
      <c r="J238" s="4"/>
      <c r="K238" s="231"/>
      <c r="L238" s="231"/>
      <c r="M238" s="231"/>
      <c r="N238" s="231"/>
      <c r="O238" s="231"/>
      <c r="P238" s="4"/>
      <c r="Q238" s="4"/>
    </row>
    <row r="239" ht="12.75" customHeight="1">
      <c r="B239" s="4"/>
      <c r="C239" s="4"/>
      <c r="D239" s="4"/>
      <c r="E239" s="4"/>
      <c r="F239" s="4"/>
      <c r="G239" s="4"/>
      <c r="H239" s="4"/>
      <c r="I239" s="4"/>
      <c r="J239" s="4"/>
      <c r="K239" s="231"/>
      <c r="L239" s="231"/>
      <c r="M239" s="231"/>
      <c r="N239" s="231"/>
      <c r="O239" s="231"/>
      <c r="P239" s="4"/>
      <c r="Q239" s="4"/>
    </row>
    <row r="240" ht="12.75" customHeight="1">
      <c r="B240" s="4"/>
      <c r="C240" s="4"/>
      <c r="D240" s="4"/>
      <c r="E240" s="4"/>
      <c r="F240" s="4"/>
      <c r="G240" s="4"/>
      <c r="H240" s="4"/>
      <c r="I240" s="4"/>
      <c r="J240" s="4"/>
      <c r="K240" s="231"/>
      <c r="L240" s="231"/>
      <c r="M240" s="231"/>
      <c r="N240" s="231"/>
      <c r="O240" s="231"/>
      <c r="P240" s="4"/>
      <c r="Q240" s="4"/>
    </row>
    <row r="241" ht="12.75" customHeight="1">
      <c r="B241" s="4"/>
      <c r="C241" s="4"/>
      <c r="D241" s="4"/>
      <c r="E241" s="4"/>
      <c r="F241" s="4"/>
      <c r="G241" s="4"/>
      <c r="H241" s="4"/>
      <c r="I241" s="4"/>
      <c r="J241" s="4"/>
      <c r="K241" s="231"/>
      <c r="L241" s="231"/>
      <c r="M241" s="231"/>
      <c r="N241" s="231"/>
      <c r="O241" s="231"/>
      <c r="P241" s="4"/>
      <c r="Q241" s="4"/>
    </row>
    <row r="242" ht="12.75" customHeight="1">
      <c r="B242" s="4"/>
      <c r="C242" s="4"/>
      <c r="D242" s="4"/>
      <c r="E242" s="4"/>
      <c r="F242" s="4"/>
      <c r="G242" s="4"/>
      <c r="H242" s="4"/>
      <c r="I242" s="4"/>
      <c r="J242" s="4"/>
      <c r="K242" s="231"/>
      <c r="L242" s="231"/>
      <c r="M242" s="231"/>
      <c r="N242" s="231"/>
      <c r="O242" s="231"/>
      <c r="P242" s="4"/>
      <c r="Q242" s="4"/>
    </row>
    <row r="243" ht="12.75" customHeight="1">
      <c r="B243" s="4"/>
      <c r="C243" s="4"/>
      <c r="D243" s="4"/>
      <c r="E243" s="4"/>
      <c r="F243" s="4"/>
      <c r="G243" s="4"/>
      <c r="H243" s="4"/>
      <c r="I243" s="4"/>
      <c r="J243" s="4"/>
      <c r="K243" s="231"/>
      <c r="L243" s="231"/>
      <c r="M243" s="231"/>
      <c r="N243" s="231"/>
      <c r="O243" s="231"/>
      <c r="P243" s="4"/>
      <c r="Q243" s="4"/>
    </row>
    <row r="244" ht="12.75" customHeight="1">
      <c r="B244" s="4"/>
      <c r="C244" s="4"/>
      <c r="D244" s="4"/>
      <c r="E244" s="4"/>
      <c r="F244" s="4"/>
      <c r="G244" s="4"/>
      <c r="H244" s="4"/>
      <c r="I244" s="4"/>
      <c r="J244" s="4"/>
      <c r="K244" s="231"/>
      <c r="L244" s="231"/>
      <c r="M244" s="231"/>
      <c r="N244" s="231"/>
      <c r="O244" s="231"/>
      <c r="P244" s="4"/>
      <c r="Q244" s="4"/>
    </row>
    <row r="245" ht="12.75" customHeight="1">
      <c r="B245" s="4"/>
      <c r="C245" s="4"/>
      <c r="D245" s="4"/>
      <c r="E245" s="4"/>
      <c r="F245" s="4"/>
      <c r="G245" s="4"/>
      <c r="H245" s="4"/>
      <c r="I245" s="4"/>
      <c r="J245" s="4"/>
      <c r="K245" s="231"/>
      <c r="L245" s="231"/>
      <c r="M245" s="231"/>
      <c r="N245" s="231"/>
      <c r="O245" s="231"/>
      <c r="P245" s="4"/>
      <c r="Q245" s="4"/>
    </row>
    <row r="246" ht="12.75" customHeight="1">
      <c r="B246" s="4"/>
      <c r="C246" s="4"/>
      <c r="D246" s="4"/>
      <c r="E246" s="4"/>
      <c r="F246" s="4"/>
      <c r="G246" s="4"/>
      <c r="H246" s="4"/>
      <c r="I246" s="4"/>
      <c r="J246" s="4"/>
      <c r="K246" s="231"/>
      <c r="L246" s="231"/>
      <c r="M246" s="231"/>
      <c r="N246" s="231"/>
      <c r="O246" s="231"/>
      <c r="P246" s="4"/>
      <c r="Q246" s="4"/>
    </row>
    <row r="247" ht="12.75" customHeight="1">
      <c r="B247" s="4"/>
      <c r="C247" s="4"/>
      <c r="D247" s="4"/>
      <c r="E247" s="4"/>
      <c r="F247" s="4"/>
      <c r="G247" s="4"/>
      <c r="H247" s="4"/>
      <c r="I247" s="4"/>
      <c r="J247" s="4"/>
      <c r="K247" s="231"/>
      <c r="L247" s="231"/>
      <c r="M247" s="231"/>
      <c r="N247" s="231"/>
      <c r="O247" s="231"/>
      <c r="P247" s="4"/>
      <c r="Q247" s="4"/>
    </row>
    <row r="248" ht="12.75" customHeight="1">
      <c r="B248" s="4"/>
      <c r="C248" s="4"/>
      <c r="D248" s="4"/>
      <c r="E248" s="4"/>
      <c r="F248" s="4"/>
      <c r="G248" s="4"/>
      <c r="H248" s="4"/>
      <c r="I248" s="4"/>
      <c r="J248" s="4"/>
      <c r="K248" s="231"/>
      <c r="L248" s="231"/>
      <c r="M248" s="231"/>
      <c r="N248" s="231"/>
      <c r="O248" s="231"/>
      <c r="P248" s="4"/>
      <c r="Q248" s="4"/>
    </row>
    <row r="249" ht="12.75" customHeight="1">
      <c r="B249" s="4"/>
      <c r="C249" s="4"/>
      <c r="D249" s="4"/>
      <c r="E249" s="4"/>
      <c r="F249" s="4"/>
      <c r="G249" s="4"/>
      <c r="H249" s="4"/>
      <c r="I249" s="4"/>
      <c r="J249" s="4"/>
      <c r="K249" s="231"/>
      <c r="L249" s="231"/>
      <c r="M249" s="231"/>
      <c r="N249" s="231"/>
      <c r="O249" s="231"/>
      <c r="P249" s="4"/>
      <c r="Q249" s="4"/>
    </row>
    <row r="250" ht="12.75" customHeight="1">
      <c r="B250" s="4"/>
      <c r="C250" s="4"/>
      <c r="D250" s="4"/>
      <c r="E250" s="4"/>
      <c r="F250" s="4"/>
      <c r="G250" s="4"/>
      <c r="H250" s="4"/>
      <c r="I250" s="4"/>
      <c r="J250" s="4"/>
      <c r="K250" s="231"/>
      <c r="L250" s="231"/>
      <c r="M250" s="231"/>
      <c r="N250" s="231"/>
      <c r="O250" s="231"/>
      <c r="P250" s="4"/>
      <c r="Q250" s="4"/>
    </row>
    <row r="251" ht="12.75" customHeight="1">
      <c r="B251" s="4"/>
      <c r="C251" s="4"/>
      <c r="D251" s="4"/>
      <c r="E251" s="4"/>
      <c r="F251" s="4"/>
      <c r="G251" s="4"/>
      <c r="H251" s="4"/>
      <c r="I251" s="4"/>
      <c r="J251" s="4"/>
      <c r="K251" s="231"/>
      <c r="L251" s="231"/>
      <c r="M251" s="231"/>
      <c r="N251" s="231"/>
      <c r="O251" s="231"/>
      <c r="P251" s="4"/>
      <c r="Q251" s="4"/>
    </row>
    <row r="252" ht="12.75" customHeight="1">
      <c r="B252" s="4"/>
      <c r="C252" s="4"/>
      <c r="D252" s="4"/>
      <c r="E252" s="4"/>
      <c r="F252" s="4"/>
      <c r="G252" s="4"/>
      <c r="H252" s="4"/>
      <c r="I252" s="4"/>
      <c r="J252" s="4"/>
      <c r="K252" s="231"/>
      <c r="L252" s="231"/>
      <c r="M252" s="231"/>
      <c r="N252" s="231"/>
      <c r="O252" s="231"/>
      <c r="P252" s="4"/>
      <c r="Q252" s="4"/>
    </row>
    <row r="253" ht="12.75" customHeight="1">
      <c r="B253" s="4"/>
      <c r="C253" s="4"/>
      <c r="D253" s="4"/>
      <c r="E253" s="4"/>
      <c r="F253" s="4"/>
      <c r="G253" s="4"/>
      <c r="H253" s="4"/>
      <c r="I253" s="4"/>
      <c r="J253" s="4"/>
      <c r="K253" s="231"/>
      <c r="L253" s="231"/>
      <c r="M253" s="231"/>
      <c r="N253" s="231"/>
      <c r="O253" s="231"/>
      <c r="P253" s="4"/>
      <c r="Q253" s="4"/>
    </row>
    <row r="254" ht="12.75" customHeight="1">
      <c r="B254" s="4"/>
      <c r="C254" s="4"/>
      <c r="D254" s="4"/>
      <c r="E254" s="4"/>
      <c r="F254" s="4"/>
      <c r="G254" s="4"/>
      <c r="H254" s="4"/>
      <c r="I254" s="4"/>
      <c r="J254" s="4"/>
      <c r="K254" s="231"/>
      <c r="L254" s="231"/>
      <c r="M254" s="231"/>
      <c r="N254" s="231"/>
      <c r="O254" s="231"/>
      <c r="P254" s="4"/>
      <c r="Q254" s="4"/>
    </row>
    <row r="255" ht="12.75" customHeight="1">
      <c r="B255" s="4"/>
      <c r="C255" s="4"/>
      <c r="D255" s="4"/>
      <c r="E255" s="4"/>
      <c r="F255" s="4"/>
      <c r="G255" s="4"/>
      <c r="H255" s="4"/>
      <c r="I255" s="4"/>
      <c r="J255" s="4"/>
      <c r="K255" s="231"/>
      <c r="L255" s="231"/>
      <c r="M255" s="231"/>
      <c r="N255" s="231"/>
      <c r="O255" s="231"/>
      <c r="P255" s="4"/>
      <c r="Q255" s="4"/>
    </row>
    <row r="256" ht="12.75" customHeight="1">
      <c r="B256" s="4"/>
      <c r="C256" s="4"/>
      <c r="D256" s="4"/>
      <c r="E256" s="4"/>
      <c r="F256" s="4"/>
      <c r="G256" s="4"/>
      <c r="H256" s="4"/>
      <c r="I256" s="4"/>
      <c r="J256" s="4"/>
      <c r="K256" s="231"/>
      <c r="L256" s="231"/>
      <c r="M256" s="231"/>
      <c r="N256" s="231"/>
      <c r="O256" s="231"/>
      <c r="P256" s="4"/>
      <c r="Q256" s="4"/>
    </row>
    <row r="257" ht="12.75" customHeight="1">
      <c r="B257" s="4"/>
      <c r="C257" s="4"/>
      <c r="D257" s="4"/>
      <c r="E257" s="4"/>
      <c r="F257" s="4"/>
      <c r="G257" s="4"/>
      <c r="H257" s="4"/>
      <c r="I257" s="4"/>
      <c r="J257" s="4"/>
      <c r="K257" s="231"/>
      <c r="L257" s="231"/>
      <c r="M257" s="231"/>
      <c r="N257" s="231"/>
      <c r="O257" s="231"/>
      <c r="P257" s="4"/>
      <c r="Q257" s="4"/>
    </row>
    <row r="258" ht="12.75" customHeight="1">
      <c r="B258" s="4"/>
      <c r="C258" s="4"/>
      <c r="D258" s="4"/>
      <c r="E258" s="4"/>
      <c r="F258" s="4"/>
      <c r="G258" s="4"/>
      <c r="H258" s="4"/>
      <c r="I258" s="4"/>
      <c r="J258" s="4"/>
      <c r="K258" s="231"/>
      <c r="L258" s="231"/>
      <c r="M258" s="231"/>
      <c r="N258" s="231"/>
      <c r="O258" s="231"/>
      <c r="P258" s="4"/>
      <c r="Q258" s="4"/>
    </row>
    <row r="259" ht="12.75" customHeight="1">
      <c r="B259" s="4"/>
      <c r="C259" s="4"/>
      <c r="D259" s="4"/>
      <c r="E259" s="4"/>
      <c r="F259" s="4"/>
      <c r="G259" s="4"/>
      <c r="H259" s="4"/>
      <c r="I259" s="4"/>
      <c r="J259" s="4"/>
      <c r="K259" s="231"/>
      <c r="L259" s="231"/>
      <c r="M259" s="231"/>
      <c r="N259" s="231"/>
      <c r="O259" s="231"/>
      <c r="P259" s="4"/>
      <c r="Q259" s="4"/>
    </row>
    <row r="260" ht="12.75" customHeight="1">
      <c r="B260" s="4"/>
      <c r="C260" s="4"/>
      <c r="D260" s="4"/>
      <c r="E260" s="4"/>
      <c r="F260" s="4"/>
      <c r="G260" s="4"/>
      <c r="H260" s="4"/>
      <c r="I260" s="4"/>
      <c r="J260" s="4"/>
      <c r="K260" s="231"/>
      <c r="L260" s="231"/>
      <c r="M260" s="231"/>
      <c r="N260" s="231"/>
      <c r="O260" s="231"/>
      <c r="P260" s="4"/>
      <c r="Q260" s="4"/>
    </row>
    <row r="261" ht="12.75" customHeight="1">
      <c r="B261" s="4"/>
      <c r="C261" s="4"/>
      <c r="D261" s="4"/>
      <c r="E261" s="4"/>
      <c r="F261" s="4"/>
      <c r="G261" s="4"/>
      <c r="H261" s="4"/>
      <c r="I261" s="4"/>
      <c r="J261" s="4"/>
      <c r="K261" s="231"/>
      <c r="L261" s="231"/>
      <c r="M261" s="231"/>
      <c r="N261" s="231"/>
      <c r="O261" s="231"/>
      <c r="P261" s="4"/>
      <c r="Q261" s="4"/>
    </row>
    <row r="262" ht="12.75" customHeight="1">
      <c r="B262" s="4"/>
      <c r="C262" s="4"/>
      <c r="D262" s="4"/>
      <c r="E262" s="4"/>
      <c r="F262" s="4"/>
      <c r="G262" s="4"/>
      <c r="H262" s="4"/>
      <c r="I262" s="4"/>
      <c r="J262" s="4"/>
      <c r="K262" s="231"/>
      <c r="L262" s="231"/>
      <c r="M262" s="231"/>
      <c r="N262" s="231"/>
      <c r="O262" s="231"/>
      <c r="P262" s="4"/>
      <c r="Q262" s="4"/>
    </row>
    <row r="263" ht="12.75" customHeight="1">
      <c r="B263" s="4"/>
      <c r="C263" s="4"/>
      <c r="D263" s="4"/>
      <c r="E263" s="4"/>
      <c r="F263" s="4"/>
      <c r="G263" s="4"/>
      <c r="H263" s="4"/>
      <c r="I263" s="4"/>
      <c r="J263" s="4"/>
      <c r="K263" s="231"/>
      <c r="L263" s="231"/>
      <c r="M263" s="231"/>
      <c r="N263" s="231"/>
      <c r="O263" s="231"/>
      <c r="P263" s="4"/>
      <c r="Q263" s="4"/>
    </row>
    <row r="264" ht="12.75" customHeight="1">
      <c r="B264" s="4"/>
      <c r="C264" s="4"/>
      <c r="D264" s="4"/>
      <c r="E264" s="4"/>
      <c r="F264" s="4"/>
      <c r="G264" s="4"/>
      <c r="H264" s="4"/>
      <c r="I264" s="4"/>
      <c r="J264" s="4"/>
      <c r="K264" s="231"/>
      <c r="L264" s="231"/>
      <c r="M264" s="231"/>
      <c r="N264" s="231"/>
      <c r="O264" s="231"/>
      <c r="P264" s="4"/>
      <c r="Q264" s="4"/>
    </row>
    <row r="265" ht="12.75" customHeight="1">
      <c r="B265" s="4"/>
      <c r="C265" s="4"/>
      <c r="D265" s="4"/>
      <c r="E265" s="4"/>
      <c r="F265" s="4"/>
      <c r="G265" s="4"/>
      <c r="H265" s="4"/>
      <c r="I265" s="4"/>
      <c r="J265" s="4"/>
      <c r="K265" s="231"/>
      <c r="L265" s="231"/>
      <c r="M265" s="231"/>
      <c r="N265" s="231"/>
      <c r="O265" s="231"/>
      <c r="P265" s="4"/>
      <c r="Q265" s="4"/>
    </row>
    <row r="266" ht="12.75" customHeight="1">
      <c r="B266" s="4"/>
      <c r="C266" s="4"/>
      <c r="D266" s="4"/>
      <c r="E266" s="4"/>
      <c r="F266" s="4"/>
      <c r="G266" s="4"/>
      <c r="H266" s="4"/>
      <c r="I266" s="4"/>
      <c r="J266" s="4"/>
      <c r="K266" s="231"/>
      <c r="L266" s="231"/>
      <c r="M266" s="231"/>
      <c r="N266" s="231"/>
      <c r="O266" s="231"/>
      <c r="P266" s="4"/>
      <c r="Q266" s="4"/>
    </row>
    <row r="267" ht="12.75" customHeight="1">
      <c r="B267" s="4"/>
      <c r="C267" s="4"/>
      <c r="D267" s="4"/>
      <c r="E267" s="4"/>
      <c r="F267" s="4"/>
      <c r="G267" s="4"/>
      <c r="H267" s="4"/>
      <c r="I267" s="4"/>
      <c r="J267" s="4"/>
      <c r="K267" s="231"/>
      <c r="L267" s="231"/>
      <c r="M267" s="231"/>
      <c r="N267" s="231"/>
      <c r="O267" s="231"/>
      <c r="P267" s="4"/>
      <c r="Q267" s="4"/>
    </row>
    <row r="268" ht="12.75" customHeight="1">
      <c r="B268" s="4"/>
      <c r="C268" s="4"/>
      <c r="D268" s="4"/>
      <c r="E268" s="4"/>
      <c r="F268" s="4"/>
      <c r="G268" s="4"/>
      <c r="H268" s="4"/>
      <c r="I268" s="4"/>
      <c r="J268" s="4"/>
      <c r="K268" s="231"/>
      <c r="L268" s="231"/>
      <c r="M268" s="231"/>
      <c r="N268" s="231"/>
      <c r="O268" s="231"/>
      <c r="P268" s="4"/>
      <c r="Q268" s="4"/>
    </row>
    <row r="269" ht="12.75" customHeight="1">
      <c r="B269" s="4"/>
      <c r="C269" s="4"/>
      <c r="D269" s="4"/>
      <c r="E269" s="4"/>
      <c r="F269" s="4"/>
      <c r="G269" s="4"/>
      <c r="H269" s="4"/>
      <c r="I269" s="4"/>
      <c r="J269" s="4"/>
      <c r="K269" s="231"/>
      <c r="L269" s="231"/>
      <c r="M269" s="231"/>
      <c r="N269" s="231"/>
      <c r="O269" s="231"/>
      <c r="P269" s="4"/>
      <c r="Q269" s="4"/>
    </row>
    <row r="270" ht="12.75" customHeight="1">
      <c r="B270" s="4"/>
      <c r="C270" s="4"/>
      <c r="D270" s="4"/>
      <c r="E270" s="4"/>
      <c r="F270" s="4"/>
      <c r="G270" s="4"/>
      <c r="H270" s="4"/>
      <c r="I270" s="4"/>
      <c r="J270" s="4"/>
      <c r="K270" s="231"/>
      <c r="L270" s="231"/>
      <c r="M270" s="231"/>
      <c r="N270" s="231"/>
      <c r="O270" s="231"/>
      <c r="P270" s="4"/>
      <c r="Q270" s="4"/>
    </row>
    <row r="271" ht="12.75" customHeight="1">
      <c r="B271" s="4"/>
      <c r="C271" s="4"/>
      <c r="D271" s="4"/>
      <c r="E271" s="4"/>
      <c r="F271" s="4"/>
      <c r="G271" s="4"/>
      <c r="H271" s="4"/>
      <c r="I271" s="4"/>
      <c r="J271" s="4"/>
      <c r="K271" s="231"/>
      <c r="L271" s="231"/>
      <c r="M271" s="231"/>
      <c r="N271" s="231"/>
      <c r="O271" s="231"/>
      <c r="P271" s="4"/>
      <c r="Q271" s="4"/>
    </row>
    <row r="272" ht="12.75" customHeight="1">
      <c r="B272" s="4"/>
      <c r="C272" s="4"/>
      <c r="D272" s="4"/>
      <c r="E272" s="4"/>
      <c r="F272" s="4"/>
      <c r="G272" s="4"/>
      <c r="H272" s="4"/>
      <c r="I272" s="4"/>
      <c r="J272" s="4"/>
      <c r="K272" s="231"/>
      <c r="L272" s="231"/>
      <c r="M272" s="231"/>
      <c r="N272" s="231"/>
      <c r="O272" s="231"/>
      <c r="P272" s="4"/>
      <c r="Q272" s="4"/>
    </row>
    <row r="273" ht="12.75" customHeight="1">
      <c r="B273" s="4"/>
      <c r="C273" s="4"/>
      <c r="D273" s="4"/>
      <c r="E273" s="4"/>
      <c r="F273" s="4"/>
      <c r="G273" s="4"/>
      <c r="H273" s="4"/>
      <c r="I273" s="4"/>
      <c r="J273" s="4"/>
      <c r="K273" s="231"/>
      <c r="L273" s="231"/>
      <c r="M273" s="231"/>
      <c r="N273" s="231"/>
      <c r="O273" s="231"/>
      <c r="P273" s="4"/>
      <c r="Q273" s="4"/>
    </row>
    <row r="274" ht="12.75" customHeight="1">
      <c r="B274" s="4"/>
      <c r="C274" s="4"/>
      <c r="D274" s="4"/>
      <c r="E274" s="4"/>
      <c r="F274" s="4"/>
      <c r="G274" s="4"/>
      <c r="H274" s="4"/>
      <c r="I274" s="4"/>
      <c r="J274" s="4"/>
      <c r="K274" s="231"/>
      <c r="L274" s="231"/>
      <c r="M274" s="231"/>
      <c r="N274" s="231"/>
      <c r="O274" s="231"/>
      <c r="P274" s="4"/>
      <c r="Q274" s="4"/>
    </row>
    <row r="275" ht="12.75" customHeight="1">
      <c r="B275" s="4"/>
      <c r="C275" s="4"/>
      <c r="D275" s="4"/>
      <c r="E275" s="4"/>
      <c r="F275" s="4"/>
      <c r="G275" s="4"/>
      <c r="H275" s="4"/>
      <c r="I275" s="4"/>
      <c r="J275" s="4"/>
      <c r="K275" s="231"/>
      <c r="L275" s="231"/>
      <c r="M275" s="231"/>
      <c r="N275" s="231"/>
      <c r="O275" s="231"/>
      <c r="P275" s="4"/>
      <c r="Q275" s="4"/>
    </row>
    <row r="276" ht="12.75" customHeight="1">
      <c r="B276" s="4"/>
      <c r="C276" s="4"/>
      <c r="D276" s="4"/>
      <c r="E276" s="4"/>
      <c r="F276" s="4"/>
      <c r="G276" s="4"/>
      <c r="H276" s="4"/>
      <c r="I276" s="4"/>
      <c r="J276" s="4"/>
      <c r="K276" s="231"/>
      <c r="L276" s="231"/>
      <c r="M276" s="231"/>
      <c r="N276" s="231"/>
      <c r="O276" s="231"/>
      <c r="P276" s="4"/>
      <c r="Q276" s="4"/>
    </row>
    <row r="277" ht="12.75" customHeight="1">
      <c r="B277" s="4"/>
      <c r="C277" s="4"/>
      <c r="D277" s="4"/>
      <c r="E277" s="4"/>
      <c r="F277" s="4"/>
      <c r="G277" s="4"/>
      <c r="H277" s="4"/>
      <c r="I277" s="4"/>
      <c r="J277" s="4"/>
      <c r="K277" s="231"/>
      <c r="L277" s="231"/>
      <c r="M277" s="231"/>
      <c r="N277" s="231"/>
      <c r="O277" s="231"/>
      <c r="P277" s="4"/>
      <c r="Q277" s="4"/>
    </row>
    <row r="278" ht="12.75" customHeight="1">
      <c r="B278" s="4"/>
      <c r="C278" s="4"/>
      <c r="D278" s="4"/>
      <c r="E278" s="4"/>
      <c r="F278" s="4"/>
      <c r="G278" s="4"/>
      <c r="H278" s="4"/>
      <c r="I278" s="4"/>
      <c r="J278" s="4"/>
      <c r="K278" s="231"/>
      <c r="L278" s="231"/>
      <c r="M278" s="231"/>
      <c r="N278" s="231"/>
      <c r="O278" s="231"/>
      <c r="P278" s="4"/>
      <c r="Q278" s="4"/>
    </row>
    <row r="279" ht="12.75" customHeight="1">
      <c r="B279" s="4"/>
      <c r="C279" s="4"/>
      <c r="D279" s="4"/>
      <c r="E279" s="4"/>
      <c r="F279" s="4"/>
      <c r="G279" s="4"/>
      <c r="H279" s="4"/>
      <c r="I279" s="4"/>
      <c r="J279" s="4"/>
      <c r="K279" s="231"/>
      <c r="L279" s="231"/>
      <c r="M279" s="231"/>
      <c r="N279" s="231"/>
      <c r="O279" s="231"/>
      <c r="P279" s="4"/>
      <c r="Q279" s="4"/>
    </row>
    <row r="280" ht="12.75" customHeight="1">
      <c r="B280" s="4"/>
      <c r="C280" s="4"/>
      <c r="D280" s="4"/>
      <c r="E280" s="4"/>
      <c r="F280" s="4"/>
      <c r="G280" s="4"/>
      <c r="H280" s="4"/>
      <c r="I280" s="4"/>
      <c r="J280" s="4"/>
      <c r="K280" s="231"/>
      <c r="L280" s="231"/>
      <c r="M280" s="231"/>
      <c r="N280" s="231"/>
      <c r="O280" s="231"/>
      <c r="P280" s="4"/>
      <c r="Q280" s="4"/>
    </row>
    <row r="281" ht="12.75" customHeight="1">
      <c r="B281" s="4"/>
      <c r="C281" s="4"/>
      <c r="D281" s="4"/>
      <c r="E281" s="4"/>
      <c r="F281" s="4"/>
      <c r="G281" s="4"/>
      <c r="H281" s="4"/>
      <c r="I281" s="4"/>
      <c r="J281" s="4"/>
      <c r="K281" s="231"/>
      <c r="L281" s="231"/>
      <c r="M281" s="231"/>
      <c r="N281" s="231"/>
      <c r="O281" s="231"/>
      <c r="P281" s="4"/>
      <c r="Q281" s="4"/>
    </row>
    <row r="282" ht="12.75" customHeight="1">
      <c r="B282" s="4"/>
      <c r="C282" s="4"/>
      <c r="D282" s="4"/>
      <c r="E282" s="4"/>
      <c r="F282" s="4"/>
      <c r="G282" s="4"/>
      <c r="H282" s="4"/>
      <c r="I282" s="4"/>
      <c r="J282" s="4"/>
      <c r="K282" s="231"/>
      <c r="L282" s="231"/>
      <c r="M282" s="231"/>
      <c r="N282" s="231"/>
      <c r="O282" s="231"/>
      <c r="P282" s="4"/>
      <c r="Q282" s="4"/>
    </row>
    <row r="283" ht="12.75" customHeight="1">
      <c r="B283" s="4"/>
      <c r="C283" s="4"/>
      <c r="D283" s="4"/>
      <c r="E283" s="4"/>
      <c r="F283" s="4"/>
      <c r="G283" s="4"/>
      <c r="H283" s="4"/>
      <c r="I283" s="4"/>
      <c r="J283" s="4"/>
      <c r="K283" s="231"/>
      <c r="L283" s="231"/>
      <c r="M283" s="231"/>
      <c r="N283" s="231"/>
      <c r="O283" s="231"/>
      <c r="P283" s="4"/>
      <c r="Q283" s="4"/>
    </row>
    <row r="284" ht="12.75" customHeight="1">
      <c r="B284" s="4"/>
      <c r="C284" s="4"/>
      <c r="D284" s="4"/>
      <c r="E284" s="4"/>
      <c r="F284" s="4"/>
      <c r="G284" s="4"/>
      <c r="H284" s="4"/>
      <c r="I284" s="4"/>
      <c r="J284" s="4"/>
      <c r="K284" s="231"/>
      <c r="L284" s="231"/>
      <c r="M284" s="231"/>
      <c r="N284" s="231"/>
      <c r="O284" s="231"/>
      <c r="P284" s="4"/>
      <c r="Q284" s="4"/>
    </row>
    <row r="285" ht="12.75" customHeight="1">
      <c r="B285" s="4"/>
      <c r="C285" s="4"/>
      <c r="D285" s="4"/>
      <c r="E285" s="4"/>
      <c r="F285" s="4"/>
      <c r="G285" s="4"/>
      <c r="H285" s="4"/>
      <c r="I285" s="4"/>
      <c r="J285" s="4"/>
      <c r="K285" s="231"/>
      <c r="L285" s="231"/>
      <c r="M285" s="231"/>
      <c r="N285" s="231"/>
      <c r="O285" s="231"/>
      <c r="P285" s="4"/>
      <c r="Q285" s="4"/>
    </row>
    <row r="286" ht="12.75" customHeight="1">
      <c r="B286" s="4"/>
      <c r="C286" s="4"/>
      <c r="D286" s="4"/>
      <c r="E286" s="4"/>
      <c r="F286" s="4"/>
      <c r="G286" s="4"/>
      <c r="H286" s="4"/>
      <c r="I286" s="4"/>
      <c r="J286" s="4"/>
      <c r="K286" s="231"/>
      <c r="L286" s="231"/>
      <c r="M286" s="231"/>
      <c r="N286" s="231"/>
      <c r="O286" s="231"/>
      <c r="P286" s="4"/>
      <c r="Q286" s="4"/>
    </row>
    <row r="287" ht="12.75" customHeight="1">
      <c r="B287" s="4"/>
      <c r="C287" s="4"/>
      <c r="D287" s="4"/>
      <c r="E287" s="4"/>
      <c r="F287" s="4"/>
      <c r="G287" s="4"/>
      <c r="H287" s="4"/>
      <c r="I287" s="4"/>
      <c r="J287" s="4"/>
      <c r="K287" s="231"/>
      <c r="L287" s="231"/>
      <c r="M287" s="231"/>
      <c r="N287" s="231"/>
      <c r="O287" s="231"/>
      <c r="P287" s="4"/>
      <c r="Q287" s="4"/>
    </row>
    <row r="288" ht="12.75" customHeight="1">
      <c r="B288" s="4"/>
      <c r="C288" s="4"/>
      <c r="D288" s="4"/>
      <c r="E288" s="4"/>
      <c r="F288" s="4"/>
      <c r="G288" s="4"/>
      <c r="H288" s="4"/>
      <c r="I288" s="4"/>
      <c r="J288" s="4"/>
      <c r="K288" s="231"/>
      <c r="L288" s="231"/>
      <c r="M288" s="231"/>
      <c r="N288" s="231"/>
      <c r="O288" s="231"/>
      <c r="P288" s="4"/>
      <c r="Q288" s="4"/>
    </row>
    <row r="289" ht="12.75" customHeight="1">
      <c r="B289" s="4"/>
      <c r="C289" s="4"/>
      <c r="D289" s="4"/>
      <c r="E289" s="4"/>
      <c r="F289" s="4"/>
      <c r="G289" s="4"/>
      <c r="H289" s="4"/>
      <c r="I289" s="4"/>
      <c r="J289" s="4"/>
      <c r="K289" s="231"/>
      <c r="L289" s="231"/>
      <c r="M289" s="231"/>
      <c r="N289" s="231"/>
      <c r="O289" s="231"/>
      <c r="P289" s="4"/>
      <c r="Q289" s="4"/>
    </row>
    <row r="290" ht="12.75" customHeight="1">
      <c r="B290" s="4"/>
      <c r="C290" s="4"/>
      <c r="D290" s="4"/>
      <c r="E290" s="4"/>
      <c r="F290" s="4"/>
      <c r="G290" s="4"/>
      <c r="H290" s="4"/>
      <c r="I290" s="4"/>
      <c r="J290" s="4"/>
      <c r="K290" s="231"/>
      <c r="L290" s="231"/>
      <c r="M290" s="231"/>
      <c r="N290" s="231"/>
      <c r="O290" s="231"/>
      <c r="P290" s="4"/>
      <c r="Q290" s="4"/>
    </row>
    <row r="291" ht="12.75" customHeight="1">
      <c r="B291" s="4"/>
      <c r="C291" s="4"/>
      <c r="D291" s="4"/>
      <c r="E291" s="4"/>
      <c r="F291" s="4"/>
      <c r="G291" s="4"/>
      <c r="H291" s="4"/>
      <c r="I291" s="4"/>
      <c r="J291" s="4"/>
      <c r="K291" s="231"/>
      <c r="L291" s="231"/>
      <c r="M291" s="231"/>
      <c r="N291" s="231"/>
      <c r="O291" s="231"/>
      <c r="P291" s="4"/>
      <c r="Q291" s="4"/>
    </row>
    <row r="292" ht="12.75" customHeight="1">
      <c r="B292" s="4"/>
      <c r="C292" s="4"/>
      <c r="D292" s="4"/>
      <c r="E292" s="4"/>
      <c r="F292" s="4"/>
      <c r="G292" s="4"/>
      <c r="H292" s="4"/>
      <c r="I292" s="4"/>
      <c r="J292" s="4"/>
      <c r="K292" s="231"/>
      <c r="L292" s="231"/>
      <c r="M292" s="231"/>
      <c r="N292" s="231"/>
      <c r="O292" s="231"/>
      <c r="P292" s="4"/>
      <c r="Q292" s="4"/>
    </row>
    <row r="293" ht="12.75" customHeight="1">
      <c r="B293" s="4"/>
      <c r="C293" s="4"/>
      <c r="D293" s="4"/>
      <c r="E293" s="4"/>
      <c r="F293" s="4"/>
      <c r="G293" s="4"/>
      <c r="H293" s="4"/>
      <c r="I293" s="4"/>
      <c r="J293" s="4"/>
      <c r="K293" s="231"/>
      <c r="L293" s="231"/>
      <c r="M293" s="231"/>
      <c r="N293" s="231"/>
      <c r="O293" s="231"/>
      <c r="P293" s="4"/>
      <c r="Q293" s="4"/>
    </row>
    <row r="294" ht="12.75" customHeight="1">
      <c r="B294" s="4"/>
      <c r="C294" s="4"/>
      <c r="D294" s="4"/>
      <c r="E294" s="4"/>
      <c r="F294" s="4"/>
      <c r="G294" s="4"/>
      <c r="H294" s="4"/>
      <c r="I294" s="4"/>
      <c r="J294" s="4"/>
      <c r="K294" s="231"/>
      <c r="L294" s="231"/>
      <c r="M294" s="231"/>
      <c r="N294" s="231"/>
      <c r="O294" s="231"/>
      <c r="P294" s="4"/>
      <c r="Q294" s="4"/>
    </row>
    <row r="295" ht="12.75" customHeight="1">
      <c r="B295" s="4"/>
      <c r="C295" s="4"/>
      <c r="D295" s="4"/>
      <c r="E295" s="4"/>
      <c r="F295" s="4"/>
      <c r="G295" s="4"/>
      <c r="H295" s="4"/>
      <c r="I295" s="4"/>
      <c r="J295" s="4"/>
      <c r="K295" s="231"/>
      <c r="L295" s="231"/>
      <c r="M295" s="231"/>
      <c r="N295" s="231"/>
      <c r="O295" s="231"/>
      <c r="P295" s="4"/>
      <c r="Q295" s="4"/>
    </row>
    <row r="296" ht="12.75" customHeight="1">
      <c r="B296" s="4"/>
      <c r="C296" s="4"/>
      <c r="D296" s="4"/>
      <c r="E296" s="4"/>
      <c r="F296" s="4"/>
      <c r="G296" s="4"/>
      <c r="H296" s="4"/>
      <c r="I296" s="4"/>
      <c r="J296" s="4"/>
      <c r="K296" s="231"/>
      <c r="L296" s="231"/>
      <c r="M296" s="231"/>
      <c r="N296" s="231"/>
      <c r="O296" s="231"/>
      <c r="P296" s="4"/>
      <c r="Q296" s="4"/>
    </row>
    <row r="297" ht="12.75" customHeight="1">
      <c r="B297" s="4"/>
      <c r="C297" s="4"/>
      <c r="D297" s="4"/>
      <c r="E297" s="4"/>
      <c r="F297" s="4"/>
      <c r="G297" s="4"/>
      <c r="H297" s="4"/>
      <c r="I297" s="4"/>
      <c r="J297" s="4"/>
      <c r="K297" s="231"/>
      <c r="L297" s="231"/>
      <c r="M297" s="231"/>
      <c r="N297" s="231"/>
      <c r="O297" s="231"/>
      <c r="P297" s="4"/>
      <c r="Q297" s="4"/>
    </row>
    <row r="298" ht="12.75" customHeight="1">
      <c r="B298" s="4"/>
      <c r="C298" s="4"/>
      <c r="D298" s="4"/>
      <c r="E298" s="4"/>
      <c r="F298" s="4"/>
      <c r="G298" s="4"/>
      <c r="H298" s="4"/>
      <c r="I298" s="4"/>
      <c r="J298" s="4"/>
      <c r="K298" s="231"/>
      <c r="L298" s="231"/>
      <c r="M298" s="231"/>
      <c r="N298" s="231"/>
      <c r="O298" s="231"/>
      <c r="P298" s="4"/>
      <c r="Q298" s="4"/>
    </row>
    <row r="299" ht="12.75" customHeight="1">
      <c r="B299" s="4"/>
      <c r="C299" s="4"/>
      <c r="D299" s="4"/>
      <c r="E299" s="4"/>
      <c r="F299" s="4"/>
      <c r="G299" s="4"/>
      <c r="H299" s="4"/>
      <c r="I299" s="4"/>
      <c r="J299" s="4"/>
      <c r="K299" s="231"/>
      <c r="L299" s="231"/>
      <c r="M299" s="231"/>
      <c r="N299" s="231"/>
      <c r="O299" s="231"/>
      <c r="P299" s="4"/>
      <c r="Q299" s="4"/>
    </row>
    <row r="300" ht="12.75" customHeight="1">
      <c r="B300" s="4"/>
      <c r="C300" s="4"/>
      <c r="D300" s="4"/>
      <c r="E300" s="4"/>
      <c r="F300" s="4"/>
      <c r="G300" s="4"/>
      <c r="H300" s="4"/>
      <c r="I300" s="4"/>
      <c r="J300" s="4"/>
      <c r="K300" s="231"/>
      <c r="L300" s="231"/>
      <c r="M300" s="231"/>
      <c r="N300" s="231"/>
      <c r="O300" s="231"/>
      <c r="P300" s="4"/>
      <c r="Q300" s="4"/>
    </row>
    <row r="301" ht="12.75" customHeight="1">
      <c r="B301" s="4"/>
      <c r="C301" s="4"/>
      <c r="D301" s="4"/>
      <c r="E301" s="4"/>
      <c r="F301" s="4"/>
      <c r="G301" s="4"/>
      <c r="H301" s="4"/>
      <c r="I301" s="4"/>
      <c r="J301" s="4"/>
      <c r="K301" s="231"/>
      <c r="L301" s="231"/>
      <c r="M301" s="231"/>
      <c r="N301" s="231"/>
      <c r="O301" s="231"/>
      <c r="P301" s="4"/>
      <c r="Q301" s="4"/>
    </row>
    <row r="302" ht="12.75" customHeight="1">
      <c r="B302" s="4"/>
      <c r="C302" s="4"/>
      <c r="D302" s="4"/>
      <c r="E302" s="4"/>
      <c r="F302" s="4"/>
      <c r="G302" s="4"/>
      <c r="H302" s="4"/>
      <c r="I302" s="4"/>
      <c r="J302" s="4"/>
      <c r="K302" s="231"/>
      <c r="L302" s="231"/>
      <c r="M302" s="231"/>
      <c r="N302" s="231"/>
      <c r="O302" s="231"/>
      <c r="P302" s="4"/>
      <c r="Q302" s="4"/>
    </row>
    <row r="303" ht="12.75" customHeight="1">
      <c r="B303" s="4"/>
      <c r="C303" s="4"/>
      <c r="D303" s="4"/>
      <c r="E303" s="4"/>
      <c r="F303" s="4"/>
      <c r="G303" s="4"/>
      <c r="H303" s="4"/>
      <c r="I303" s="4"/>
      <c r="J303" s="4"/>
      <c r="K303" s="231"/>
      <c r="L303" s="231"/>
      <c r="M303" s="231"/>
      <c r="N303" s="231"/>
      <c r="O303" s="231"/>
      <c r="P303" s="4"/>
      <c r="Q303" s="4"/>
    </row>
    <row r="304" ht="12.75" customHeight="1">
      <c r="B304" s="4"/>
      <c r="C304" s="4"/>
      <c r="D304" s="4"/>
      <c r="E304" s="4"/>
      <c r="F304" s="4"/>
      <c r="G304" s="4"/>
      <c r="H304" s="4"/>
      <c r="I304" s="4"/>
      <c r="J304" s="4"/>
      <c r="K304" s="231"/>
      <c r="L304" s="231"/>
      <c r="M304" s="231"/>
      <c r="N304" s="231"/>
      <c r="O304" s="231"/>
      <c r="P304" s="4"/>
      <c r="Q304" s="4"/>
    </row>
    <row r="305" ht="12.75" customHeight="1">
      <c r="B305" s="4"/>
      <c r="C305" s="4"/>
      <c r="D305" s="4"/>
      <c r="E305" s="4"/>
      <c r="F305" s="4"/>
      <c r="G305" s="4"/>
      <c r="H305" s="4"/>
      <c r="I305" s="4"/>
      <c r="J305" s="4"/>
      <c r="K305" s="231"/>
      <c r="L305" s="231"/>
      <c r="M305" s="231"/>
      <c r="N305" s="231"/>
      <c r="O305" s="231"/>
      <c r="P305" s="4"/>
      <c r="Q305" s="4"/>
    </row>
    <row r="306" ht="12.75" customHeight="1">
      <c r="B306" s="4"/>
      <c r="C306" s="4"/>
      <c r="D306" s="4"/>
      <c r="E306" s="4"/>
      <c r="F306" s="4"/>
      <c r="G306" s="4"/>
      <c r="H306" s="4"/>
      <c r="I306" s="4"/>
      <c r="J306" s="4"/>
      <c r="K306" s="231"/>
      <c r="L306" s="231"/>
      <c r="M306" s="231"/>
      <c r="N306" s="231"/>
      <c r="O306" s="231"/>
      <c r="P306" s="4"/>
      <c r="Q306" s="4"/>
    </row>
    <row r="307" ht="12.75" customHeight="1">
      <c r="B307" s="4"/>
      <c r="C307" s="4"/>
      <c r="D307" s="4"/>
      <c r="E307" s="4"/>
      <c r="F307" s="4"/>
      <c r="G307" s="4"/>
      <c r="H307" s="4"/>
      <c r="I307" s="4"/>
      <c r="J307" s="4"/>
      <c r="K307" s="231"/>
      <c r="L307" s="231"/>
      <c r="M307" s="231"/>
      <c r="N307" s="231"/>
      <c r="O307" s="231"/>
      <c r="P307" s="4"/>
      <c r="Q307" s="4"/>
    </row>
    <row r="308" ht="12.75" customHeight="1">
      <c r="B308" s="4"/>
      <c r="C308" s="4"/>
      <c r="D308" s="4"/>
      <c r="E308" s="4"/>
      <c r="F308" s="4"/>
      <c r="G308" s="4"/>
      <c r="H308" s="4"/>
      <c r="I308" s="4"/>
      <c r="J308" s="4"/>
      <c r="K308" s="231"/>
      <c r="L308" s="231"/>
      <c r="M308" s="231"/>
      <c r="N308" s="231"/>
      <c r="O308" s="231"/>
      <c r="P308" s="4"/>
      <c r="Q308" s="4"/>
    </row>
    <row r="309" ht="12.75" customHeight="1">
      <c r="B309" s="4"/>
      <c r="C309" s="4"/>
      <c r="D309" s="4"/>
      <c r="E309" s="4"/>
      <c r="F309" s="4"/>
      <c r="G309" s="4"/>
      <c r="H309" s="4"/>
      <c r="I309" s="4"/>
      <c r="J309" s="4"/>
      <c r="K309" s="231"/>
      <c r="L309" s="231"/>
      <c r="M309" s="231"/>
      <c r="N309" s="231"/>
      <c r="O309" s="231"/>
      <c r="P309" s="4"/>
      <c r="Q309" s="4"/>
    </row>
    <row r="310" ht="12.75" customHeight="1">
      <c r="B310" s="4"/>
      <c r="C310" s="4"/>
      <c r="D310" s="4"/>
      <c r="E310" s="4"/>
      <c r="F310" s="4"/>
      <c r="G310" s="4"/>
      <c r="H310" s="4"/>
      <c r="I310" s="4"/>
      <c r="J310" s="4"/>
      <c r="K310" s="231"/>
      <c r="L310" s="231"/>
      <c r="M310" s="231"/>
      <c r="N310" s="231"/>
      <c r="O310" s="231"/>
      <c r="P310" s="4"/>
      <c r="Q310" s="4"/>
    </row>
    <row r="311" ht="12.75" customHeight="1">
      <c r="B311" s="4"/>
      <c r="C311" s="4"/>
      <c r="D311" s="4"/>
      <c r="E311" s="4"/>
      <c r="F311" s="4"/>
      <c r="G311" s="4"/>
      <c r="H311" s="4"/>
      <c r="I311" s="4"/>
      <c r="J311" s="4"/>
      <c r="K311" s="231"/>
      <c r="L311" s="231"/>
      <c r="M311" s="231"/>
      <c r="N311" s="231"/>
      <c r="O311" s="231"/>
      <c r="P311" s="4"/>
      <c r="Q311" s="4"/>
    </row>
    <row r="312" ht="12.75" customHeight="1">
      <c r="B312" s="4"/>
      <c r="C312" s="4"/>
      <c r="D312" s="4"/>
      <c r="E312" s="4"/>
      <c r="F312" s="4"/>
      <c r="G312" s="4"/>
      <c r="H312" s="4"/>
      <c r="I312" s="4"/>
      <c r="J312" s="4"/>
      <c r="K312" s="231"/>
      <c r="L312" s="231"/>
      <c r="M312" s="231"/>
      <c r="N312" s="231"/>
      <c r="O312" s="231"/>
      <c r="P312" s="4"/>
      <c r="Q312" s="4"/>
    </row>
    <row r="313" ht="12.75" customHeight="1">
      <c r="B313" s="4"/>
      <c r="C313" s="4"/>
      <c r="D313" s="4"/>
      <c r="E313" s="4"/>
      <c r="F313" s="4"/>
      <c r="G313" s="4"/>
      <c r="H313" s="4"/>
      <c r="I313" s="4"/>
      <c r="J313" s="4"/>
      <c r="K313" s="231"/>
      <c r="L313" s="231"/>
      <c r="M313" s="231"/>
      <c r="N313" s="231"/>
      <c r="O313" s="231"/>
      <c r="P313" s="4"/>
      <c r="Q313" s="4"/>
    </row>
    <row r="314" ht="12.75" customHeight="1">
      <c r="B314" s="4"/>
      <c r="C314" s="4"/>
      <c r="D314" s="4"/>
      <c r="E314" s="4"/>
      <c r="F314" s="4"/>
      <c r="G314" s="4"/>
      <c r="H314" s="4"/>
      <c r="I314" s="4"/>
      <c r="J314" s="4"/>
      <c r="K314" s="231"/>
      <c r="L314" s="231"/>
      <c r="M314" s="231"/>
      <c r="N314" s="231"/>
      <c r="O314" s="231"/>
      <c r="P314" s="4"/>
      <c r="Q314" s="4"/>
    </row>
    <row r="315" ht="12.75" customHeight="1">
      <c r="B315" s="4"/>
      <c r="C315" s="4"/>
      <c r="D315" s="4"/>
      <c r="E315" s="4"/>
      <c r="F315" s="4"/>
      <c r="G315" s="4"/>
      <c r="H315" s="4"/>
      <c r="I315" s="4"/>
      <c r="J315" s="4"/>
      <c r="K315" s="231"/>
      <c r="L315" s="231"/>
      <c r="M315" s="231"/>
      <c r="N315" s="231"/>
      <c r="O315" s="231"/>
      <c r="P315" s="4"/>
      <c r="Q315" s="4"/>
    </row>
    <row r="316" ht="12.75" customHeight="1">
      <c r="B316" s="4"/>
      <c r="C316" s="4"/>
      <c r="D316" s="4"/>
      <c r="E316" s="4"/>
      <c r="F316" s="4"/>
      <c r="G316" s="4"/>
      <c r="H316" s="4"/>
      <c r="I316" s="4"/>
      <c r="J316" s="4"/>
      <c r="K316" s="231"/>
      <c r="L316" s="231"/>
      <c r="M316" s="231"/>
      <c r="N316" s="231"/>
      <c r="O316" s="231"/>
      <c r="P316" s="4"/>
      <c r="Q316" s="4"/>
    </row>
    <row r="317" ht="12.75" customHeight="1">
      <c r="B317" s="4"/>
      <c r="C317" s="4"/>
      <c r="D317" s="4"/>
      <c r="E317" s="4"/>
      <c r="F317" s="4"/>
      <c r="G317" s="4"/>
      <c r="H317" s="4"/>
      <c r="I317" s="4"/>
      <c r="J317" s="4"/>
      <c r="K317" s="231"/>
      <c r="L317" s="231"/>
      <c r="M317" s="231"/>
      <c r="N317" s="231"/>
      <c r="O317" s="231"/>
      <c r="P317" s="4"/>
      <c r="Q317" s="4"/>
    </row>
    <row r="318" ht="12.75" customHeight="1">
      <c r="B318" s="4"/>
      <c r="C318" s="4"/>
      <c r="D318" s="4"/>
      <c r="E318" s="4"/>
      <c r="F318" s="4"/>
      <c r="G318" s="4"/>
      <c r="H318" s="4"/>
      <c r="I318" s="4"/>
      <c r="J318" s="4"/>
      <c r="K318" s="231"/>
      <c r="L318" s="231"/>
      <c r="M318" s="231"/>
      <c r="N318" s="231"/>
      <c r="O318" s="231"/>
      <c r="P318" s="4"/>
      <c r="Q318" s="4"/>
    </row>
    <row r="319" ht="12.75" customHeight="1">
      <c r="B319" s="4"/>
      <c r="C319" s="4"/>
      <c r="D319" s="4"/>
      <c r="E319" s="4"/>
      <c r="F319" s="4"/>
      <c r="G319" s="4"/>
      <c r="H319" s="4"/>
      <c r="I319" s="4"/>
      <c r="J319" s="4"/>
      <c r="K319" s="231"/>
      <c r="L319" s="231"/>
      <c r="M319" s="231"/>
      <c r="N319" s="231"/>
      <c r="O319" s="231"/>
      <c r="P319" s="4"/>
      <c r="Q319" s="4"/>
    </row>
    <row r="320" ht="12.75" customHeight="1">
      <c r="B320" s="4"/>
      <c r="C320" s="4"/>
      <c r="D320" s="4"/>
      <c r="E320" s="4"/>
      <c r="F320" s="4"/>
      <c r="G320" s="4"/>
      <c r="H320" s="4"/>
      <c r="I320" s="4"/>
      <c r="J320" s="4"/>
      <c r="K320" s="231"/>
      <c r="L320" s="231"/>
      <c r="M320" s="231"/>
      <c r="N320" s="231"/>
      <c r="O320" s="231"/>
      <c r="P320" s="4"/>
      <c r="Q320" s="4"/>
    </row>
    <row r="321" ht="12.75" customHeight="1">
      <c r="B321" s="4"/>
      <c r="C321" s="4"/>
      <c r="D321" s="4"/>
      <c r="E321" s="4"/>
      <c r="F321" s="4"/>
      <c r="G321" s="4"/>
      <c r="H321" s="4"/>
      <c r="I321" s="4"/>
      <c r="J321" s="4"/>
      <c r="K321" s="231"/>
      <c r="L321" s="231"/>
      <c r="M321" s="231"/>
      <c r="N321" s="231"/>
      <c r="O321" s="231"/>
      <c r="P321" s="4"/>
      <c r="Q321" s="4"/>
    </row>
    <row r="322" ht="12.75" customHeight="1">
      <c r="B322" s="4"/>
      <c r="C322" s="4"/>
      <c r="D322" s="4"/>
      <c r="E322" s="4"/>
      <c r="F322" s="4"/>
      <c r="G322" s="4"/>
      <c r="H322" s="4"/>
      <c r="I322" s="4"/>
      <c r="J322" s="4"/>
      <c r="K322" s="231"/>
      <c r="L322" s="231"/>
      <c r="M322" s="231"/>
      <c r="N322" s="231"/>
      <c r="O322" s="231"/>
      <c r="P322" s="4"/>
      <c r="Q322" s="4"/>
    </row>
    <row r="323" ht="12.75" customHeight="1">
      <c r="B323" s="4"/>
      <c r="C323" s="4"/>
      <c r="D323" s="4"/>
      <c r="E323" s="4"/>
      <c r="F323" s="4"/>
      <c r="G323" s="4"/>
      <c r="H323" s="4"/>
      <c r="I323" s="4"/>
      <c r="J323" s="4"/>
      <c r="K323" s="231"/>
      <c r="L323" s="231"/>
      <c r="M323" s="231"/>
      <c r="N323" s="231"/>
      <c r="O323" s="231"/>
      <c r="P323" s="4"/>
      <c r="Q323" s="4"/>
    </row>
    <row r="324" ht="12.75" customHeight="1">
      <c r="B324" s="4"/>
      <c r="C324" s="4"/>
      <c r="D324" s="4"/>
      <c r="E324" s="4"/>
      <c r="F324" s="4"/>
      <c r="G324" s="4"/>
      <c r="H324" s="4"/>
      <c r="I324" s="4"/>
      <c r="J324" s="4"/>
      <c r="K324" s="231"/>
      <c r="L324" s="231"/>
      <c r="M324" s="231"/>
      <c r="N324" s="231"/>
      <c r="O324" s="231"/>
      <c r="P324" s="4"/>
      <c r="Q324" s="4"/>
    </row>
    <row r="325" ht="12.75" customHeight="1">
      <c r="B325" s="4"/>
      <c r="C325" s="4"/>
      <c r="D325" s="4"/>
      <c r="E325" s="4"/>
      <c r="F325" s="4"/>
      <c r="G325" s="4"/>
      <c r="H325" s="4"/>
      <c r="I325" s="4"/>
      <c r="J325" s="4"/>
      <c r="K325" s="231"/>
      <c r="L325" s="231"/>
      <c r="M325" s="231"/>
      <c r="N325" s="231"/>
      <c r="O325" s="231"/>
      <c r="P325" s="4"/>
      <c r="Q325" s="4"/>
    </row>
    <row r="326" ht="12.75" customHeight="1">
      <c r="B326" s="4"/>
      <c r="C326" s="4"/>
      <c r="D326" s="4"/>
      <c r="E326" s="4"/>
      <c r="F326" s="4"/>
      <c r="G326" s="4"/>
      <c r="H326" s="4"/>
      <c r="I326" s="4"/>
      <c r="J326" s="4"/>
      <c r="K326" s="231"/>
      <c r="L326" s="231"/>
      <c r="M326" s="231"/>
      <c r="N326" s="231"/>
      <c r="O326" s="231"/>
      <c r="P326" s="4"/>
      <c r="Q326" s="4"/>
    </row>
    <row r="327" ht="12.75" customHeight="1">
      <c r="B327" s="4"/>
      <c r="C327" s="4"/>
      <c r="D327" s="4"/>
      <c r="E327" s="4"/>
      <c r="F327" s="4"/>
      <c r="G327" s="4"/>
      <c r="H327" s="4"/>
      <c r="I327" s="4"/>
      <c r="J327" s="4"/>
      <c r="K327" s="231"/>
      <c r="L327" s="231"/>
      <c r="M327" s="231"/>
      <c r="N327" s="231"/>
      <c r="O327" s="231"/>
      <c r="P327" s="4"/>
      <c r="Q327" s="4"/>
    </row>
    <row r="328" ht="12.75" customHeight="1">
      <c r="B328" s="4"/>
      <c r="C328" s="4"/>
      <c r="D328" s="4"/>
      <c r="E328" s="4"/>
      <c r="F328" s="4"/>
      <c r="G328" s="4"/>
      <c r="H328" s="4"/>
      <c r="I328" s="4"/>
      <c r="J328" s="4"/>
      <c r="K328" s="231"/>
      <c r="L328" s="231"/>
      <c r="M328" s="231"/>
      <c r="N328" s="231"/>
      <c r="O328" s="231"/>
      <c r="P328" s="4"/>
      <c r="Q328" s="4"/>
    </row>
    <row r="329" ht="12.75" customHeight="1">
      <c r="B329" s="4"/>
      <c r="C329" s="4"/>
      <c r="D329" s="4"/>
      <c r="E329" s="4"/>
      <c r="F329" s="4"/>
      <c r="G329" s="4"/>
      <c r="H329" s="4"/>
      <c r="I329" s="4"/>
      <c r="J329" s="4"/>
      <c r="K329" s="231"/>
      <c r="L329" s="231"/>
      <c r="M329" s="231"/>
      <c r="N329" s="231"/>
      <c r="O329" s="231"/>
      <c r="P329" s="4"/>
      <c r="Q329" s="4"/>
    </row>
    <row r="330" ht="12.75" customHeight="1">
      <c r="B330" s="4"/>
      <c r="C330" s="4"/>
      <c r="D330" s="4"/>
      <c r="E330" s="4"/>
      <c r="F330" s="4"/>
      <c r="G330" s="4"/>
      <c r="H330" s="4"/>
      <c r="I330" s="4"/>
      <c r="J330" s="4"/>
      <c r="K330" s="231"/>
      <c r="L330" s="231"/>
      <c r="M330" s="231"/>
      <c r="N330" s="231"/>
      <c r="O330" s="231"/>
      <c r="P330" s="4"/>
      <c r="Q330" s="4"/>
    </row>
    <row r="331" ht="12.75" customHeight="1">
      <c r="B331" s="4"/>
      <c r="C331" s="4"/>
      <c r="D331" s="4"/>
      <c r="E331" s="4"/>
      <c r="F331" s="4"/>
      <c r="G331" s="4"/>
      <c r="H331" s="4"/>
      <c r="I331" s="4"/>
      <c r="J331" s="4"/>
      <c r="K331" s="231"/>
      <c r="L331" s="231"/>
      <c r="M331" s="231"/>
      <c r="N331" s="231"/>
      <c r="O331" s="231"/>
      <c r="P331" s="4"/>
      <c r="Q331" s="4"/>
    </row>
    <row r="332" ht="12.75" customHeight="1">
      <c r="B332" s="4"/>
      <c r="C332" s="4"/>
      <c r="D332" s="4"/>
      <c r="E332" s="4"/>
      <c r="F332" s="4"/>
      <c r="G332" s="4"/>
      <c r="H332" s="4"/>
      <c r="I332" s="4"/>
      <c r="J332" s="4"/>
      <c r="K332" s="231"/>
      <c r="L332" s="231"/>
      <c r="M332" s="231"/>
      <c r="N332" s="231"/>
      <c r="O332" s="231"/>
      <c r="P332" s="4"/>
      <c r="Q332" s="4"/>
    </row>
    <row r="333" ht="12.75" customHeight="1">
      <c r="B333" s="4"/>
      <c r="C333" s="4"/>
      <c r="D333" s="4"/>
      <c r="E333" s="4"/>
      <c r="F333" s="4"/>
      <c r="G333" s="4"/>
      <c r="H333" s="4"/>
      <c r="I333" s="4"/>
      <c r="J333" s="4"/>
      <c r="K333" s="231"/>
      <c r="L333" s="231"/>
      <c r="M333" s="231"/>
      <c r="N333" s="231"/>
      <c r="O333" s="231"/>
      <c r="P333" s="4"/>
      <c r="Q333" s="4"/>
    </row>
    <row r="334" ht="12.75" customHeight="1">
      <c r="B334" s="4"/>
      <c r="C334" s="4"/>
      <c r="D334" s="4"/>
      <c r="E334" s="4"/>
      <c r="F334" s="4"/>
      <c r="G334" s="4"/>
      <c r="H334" s="4"/>
      <c r="I334" s="4"/>
      <c r="J334" s="4"/>
      <c r="K334" s="231"/>
      <c r="L334" s="231"/>
      <c r="M334" s="231"/>
      <c r="N334" s="231"/>
      <c r="O334" s="231"/>
      <c r="P334" s="4"/>
      <c r="Q334" s="4"/>
    </row>
    <row r="335" ht="12.75" customHeight="1">
      <c r="B335" s="4"/>
      <c r="C335" s="4"/>
      <c r="D335" s="4"/>
      <c r="E335" s="4"/>
      <c r="F335" s="4"/>
      <c r="G335" s="4"/>
      <c r="H335" s="4"/>
      <c r="I335" s="4"/>
      <c r="J335" s="4"/>
      <c r="K335" s="231"/>
      <c r="L335" s="231"/>
      <c r="M335" s="231"/>
      <c r="N335" s="231"/>
      <c r="O335" s="231"/>
      <c r="P335" s="4"/>
      <c r="Q335" s="4"/>
    </row>
    <row r="336" ht="12.75" customHeight="1">
      <c r="B336" s="4"/>
      <c r="C336" s="4"/>
      <c r="D336" s="4"/>
      <c r="E336" s="4"/>
      <c r="F336" s="4"/>
      <c r="G336" s="4"/>
      <c r="H336" s="4"/>
      <c r="I336" s="4"/>
      <c r="J336" s="4"/>
      <c r="K336" s="231"/>
      <c r="L336" s="231"/>
      <c r="M336" s="231"/>
      <c r="N336" s="231"/>
      <c r="O336" s="231"/>
      <c r="P336" s="4"/>
      <c r="Q336" s="4"/>
    </row>
    <row r="337" ht="12.75" customHeight="1">
      <c r="B337" s="4"/>
      <c r="C337" s="4"/>
      <c r="D337" s="4"/>
      <c r="E337" s="4"/>
      <c r="F337" s="4"/>
      <c r="G337" s="4"/>
      <c r="H337" s="4"/>
      <c r="I337" s="4"/>
      <c r="J337" s="4"/>
      <c r="K337" s="231"/>
      <c r="L337" s="231"/>
      <c r="M337" s="231"/>
      <c r="N337" s="231"/>
      <c r="O337" s="231"/>
      <c r="P337" s="4"/>
      <c r="Q337" s="4"/>
    </row>
    <row r="338" ht="12.75" customHeight="1">
      <c r="B338" s="4"/>
      <c r="C338" s="4"/>
      <c r="D338" s="4"/>
      <c r="E338" s="4"/>
      <c r="F338" s="4"/>
      <c r="G338" s="4"/>
      <c r="H338" s="4"/>
      <c r="I338" s="4"/>
      <c r="J338" s="4"/>
      <c r="K338" s="231"/>
      <c r="L338" s="231"/>
      <c r="M338" s="231"/>
      <c r="N338" s="231"/>
      <c r="O338" s="231"/>
      <c r="P338" s="4"/>
      <c r="Q338" s="4"/>
    </row>
    <row r="339" ht="12.75" customHeight="1">
      <c r="B339" s="4"/>
      <c r="C339" s="4"/>
      <c r="D339" s="4"/>
      <c r="E339" s="4"/>
      <c r="F339" s="4"/>
      <c r="G339" s="4"/>
      <c r="H339" s="4"/>
      <c r="I339" s="4"/>
      <c r="J339" s="4"/>
      <c r="K339" s="231"/>
      <c r="L339" s="231"/>
      <c r="M339" s="231"/>
      <c r="N339" s="231"/>
      <c r="O339" s="231"/>
      <c r="P339" s="4"/>
      <c r="Q339" s="4"/>
    </row>
    <row r="340" ht="12.75" customHeight="1">
      <c r="B340" s="4"/>
      <c r="C340" s="4"/>
      <c r="D340" s="4"/>
      <c r="E340" s="4"/>
      <c r="F340" s="4"/>
      <c r="G340" s="4"/>
      <c r="H340" s="4"/>
      <c r="I340" s="4"/>
      <c r="J340" s="4"/>
      <c r="K340" s="231"/>
      <c r="L340" s="231"/>
      <c r="M340" s="231"/>
      <c r="N340" s="231"/>
      <c r="O340" s="231"/>
      <c r="P340" s="4"/>
      <c r="Q340" s="4"/>
    </row>
    <row r="341" ht="12.75" customHeight="1">
      <c r="B341" s="4"/>
      <c r="C341" s="4"/>
      <c r="D341" s="4"/>
      <c r="E341" s="4"/>
      <c r="F341" s="4"/>
      <c r="G341" s="4"/>
      <c r="H341" s="4"/>
      <c r="I341" s="4"/>
      <c r="J341" s="4"/>
      <c r="K341" s="231"/>
      <c r="L341" s="231"/>
      <c r="M341" s="231"/>
      <c r="N341" s="231"/>
      <c r="O341" s="231"/>
      <c r="P341" s="4"/>
      <c r="Q341" s="4"/>
    </row>
    <row r="342" ht="12.75" customHeight="1">
      <c r="B342" s="4"/>
      <c r="C342" s="4"/>
      <c r="D342" s="4"/>
      <c r="E342" s="4"/>
      <c r="F342" s="4"/>
      <c r="G342" s="4"/>
      <c r="H342" s="4"/>
      <c r="I342" s="4"/>
      <c r="J342" s="4"/>
      <c r="K342" s="231"/>
      <c r="L342" s="231"/>
      <c r="M342" s="231"/>
      <c r="N342" s="231"/>
      <c r="O342" s="231"/>
      <c r="P342" s="4"/>
      <c r="Q342" s="4"/>
    </row>
    <row r="343" ht="12.75" customHeight="1">
      <c r="B343" s="4"/>
      <c r="C343" s="4"/>
      <c r="D343" s="4"/>
      <c r="E343" s="4"/>
      <c r="F343" s="4"/>
      <c r="G343" s="4"/>
      <c r="H343" s="4"/>
      <c r="I343" s="4"/>
      <c r="J343" s="4"/>
      <c r="K343" s="231"/>
      <c r="L343" s="231"/>
      <c r="M343" s="231"/>
      <c r="N343" s="231"/>
      <c r="O343" s="231"/>
      <c r="P343" s="4"/>
      <c r="Q343" s="4"/>
    </row>
    <row r="344" ht="12.75" customHeight="1">
      <c r="B344" s="4"/>
      <c r="C344" s="4"/>
      <c r="D344" s="4"/>
      <c r="E344" s="4"/>
      <c r="F344" s="4"/>
      <c r="G344" s="4"/>
      <c r="H344" s="4"/>
      <c r="I344" s="4"/>
      <c r="J344" s="4"/>
      <c r="K344" s="231"/>
      <c r="L344" s="231"/>
      <c r="M344" s="231"/>
      <c r="N344" s="231"/>
      <c r="O344" s="231"/>
      <c r="P344" s="4"/>
      <c r="Q344" s="4"/>
    </row>
    <row r="345" ht="12.75" customHeight="1">
      <c r="B345" s="4"/>
      <c r="C345" s="4"/>
      <c r="D345" s="4"/>
      <c r="E345" s="4"/>
      <c r="F345" s="4"/>
      <c r="G345" s="4"/>
      <c r="H345" s="4"/>
      <c r="I345" s="4"/>
      <c r="J345" s="4"/>
      <c r="K345" s="231"/>
      <c r="L345" s="231"/>
      <c r="M345" s="231"/>
      <c r="N345" s="231"/>
      <c r="O345" s="231"/>
      <c r="P345" s="4"/>
      <c r="Q345" s="4"/>
    </row>
    <row r="346" ht="12.75" customHeight="1">
      <c r="B346" s="4"/>
      <c r="C346" s="4"/>
      <c r="D346" s="4"/>
      <c r="E346" s="4"/>
      <c r="F346" s="4"/>
      <c r="G346" s="4"/>
      <c r="H346" s="4"/>
      <c r="I346" s="4"/>
      <c r="J346" s="4"/>
      <c r="K346" s="231"/>
      <c r="L346" s="231"/>
      <c r="M346" s="231"/>
      <c r="N346" s="231"/>
      <c r="O346" s="231"/>
      <c r="P346" s="4"/>
      <c r="Q346" s="4"/>
    </row>
    <row r="347" ht="12.75" customHeight="1">
      <c r="B347" s="4"/>
      <c r="C347" s="4"/>
      <c r="D347" s="4"/>
      <c r="E347" s="4"/>
      <c r="F347" s="4"/>
      <c r="G347" s="4"/>
      <c r="H347" s="4"/>
      <c r="I347" s="4"/>
      <c r="J347" s="4"/>
      <c r="K347" s="231"/>
      <c r="L347" s="231"/>
      <c r="M347" s="231"/>
      <c r="N347" s="231"/>
      <c r="O347" s="231"/>
      <c r="P347" s="4"/>
      <c r="Q347" s="4"/>
    </row>
    <row r="348" ht="12.75" customHeight="1">
      <c r="B348" s="4"/>
      <c r="C348" s="4"/>
      <c r="D348" s="4"/>
      <c r="E348" s="4"/>
      <c r="F348" s="4"/>
      <c r="G348" s="4"/>
      <c r="H348" s="4"/>
      <c r="I348" s="4"/>
      <c r="J348" s="4"/>
      <c r="K348" s="231"/>
      <c r="L348" s="231"/>
      <c r="M348" s="231"/>
      <c r="N348" s="231"/>
      <c r="O348" s="231"/>
      <c r="P348" s="4"/>
      <c r="Q348" s="4"/>
    </row>
    <row r="349" ht="12.75" customHeight="1">
      <c r="B349" s="4"/>
      <c r="C349" s="4"/>
      <c r="D349" s="4"/>
      <c r="E349" s="4"/>
      <c r="F349" s="4"/>
      <c r="G349" s="4"/>
      <c r="H349" s="4"/>
      <c r="I349" s="4"/>
      <c r="J349" s="4"/>
      <c r="K349" s="231"/>
      <c r="L349" s="231"/>
      <c r="M349" s="231"/>
      <c r="N349" s="231"/>
      <c r="O349" s="231"/>
      <c r="P349" s="4"/>
      <c r="Q349" s="4"/>
    </row>
    <row r="350" ht="12.75" customHeight="1">
      <c r="B350" s="4"/>
      <c r="C350" s="4"/>
      <c r="D350" s="4"/>
      <c r="E350" s="4"/>
      <c r="F350" s="4"/>
      <c r="G350" s="4"/>
      <c r="H350" s="4"/>
      <c r="I350" s="4"/>
      <c r="J350" s="4"/>
      <c r="K350" s="231"/>
      <c r="L350" s="231"/>
      <c r="M350" s="231"/>
      <c r="N350" s="231"/>
      <c r="O350" s="231"/>
      <c r="P350" s="4"/>
      <c r="Q350" s="4"/>
    </row>
    <row r="351" ht="12.75" customHeight="1">
      <c r="B351" s="4"/>
      <c r="C351" s="4"/>
      <c r="D351" s="4"/>
      <c r="E351" s="4"/>
      <c r="F351" s="4"/>
      <c r="G351" s="4"/>
      <c r="H351" s="4"/>
      <c r="I351" s="4"/>
      <c r="J351" s="4"/>
      <c r="K351" s="231"/>
      <c r="L351" s="231"/>
      <c r="M351" s="231"/>
      <c r="N351" s="231"/>
      <c r="O351" s="231"/>
      <c r="P351" s="4"/>
      <c r="Q351" s="4"/>
    </row>
    <row r="352" ht="12.75" customHeight="1">
      <c r="B352" s="4"/>
      <c r="C352" s="4"/>
      <c r="D352" s="4"/>
      <c r="E352" s="4"/>
      <c r="F352" s="4"/>
      <c r="G352" s="4"/>
      <c r="H352" s="4"/>
      <c r="I352" s="4"/>
      <c r="J352" s="4"/>
      <c r="K352" s="231"/>
      <c r="L352" s="231"/>
      <c r="M352" s="231"/>
      <c r="N352" s="231"/>
      <c r="O352" s="231"/>
      <c r="P352" s="4"/>
      <c r="Q352" s="4"/>
    </row>
    <row r="353" ht="12.75" customHeight="1">
      <c r="B353" s="4"/>
      <c r="C353" s="4"/>
      <c r="D353" s="4"/>
      <c r="E353" s="4"/>
      <c r="F353" s="4"/>
      <c r="G353" s="4"/>
      <c r="H353" s="4"/>
      <c r="I353" s="4"/>
      <c r="J353" s="4"/>
      <c r="K353" s="231"/>
      <c r="L353" s="231"/>
      <c r="M353" s="231"/>
      <c r="N353" s="231"/>
      <c r="O353" s="231"/>
      <c r="P353" s="4"/>
      <c r="Q353" s="4"/>
    </row>
    <row r="354" ht="12.75" customHeight="1">
      <c r="B354" s="4"/>
      <c r="C354" s="4"/>
      <c r="D354" s="4"/>
      <c r="E354" s="4"/>
      <c r="F354" s="4"/>
      <c r="G354" s="4"/>
      <c r="H354" s="4"/>
      <c r="I354" s="4"/>
      <c r="J354" s="4"/>
      <c r="K354" s="231"/>
      <c r="L354" s="231"/>
      <c r="M354" s="231"/>
      <c r="N354" s="231"/>
      <c r="O354" s="231"/>
      <c r="P354" s="4"/>
      <c r="Q354" s="4"/>
    </row>
    <row r="355" ht="12.75" customHeight="1">
      <c r="B355" s="4"/>
      <c r="C355" s="4"/>
      <c r="D355" s="4"/>
      <c r="E355" s="4"/>
      <c r="F355" s="4"/>
      <c r="G355" s="4"/>
      <c r="H355" s="4"/>
      <c r="I355" s="4"/>
      <c r="J355" s="4"/>
      <c r="K355" s="231"/>
      <c r="L355" s="231"/>
      <c r="M355" s="231"/>
      <c r="N355" s="231"/>
      <c r="O355" s="231"/>
      <c r="P355" s="4"/>
      <c r="Q355" s="4"/>
    </row>
    <row r="356" ht="12.75" customHeight="1">
      <c r="B356" s="4"/>
      <c r="C356" s="4"/>
      <c r="D356" s="4"/>
      <c r="E356" s="4"/>
      <c r="F356" s="4"/>
      <c r="G356" s="4"/>
      <c r="H356" s="4"/>
      <c r="I356" s="4"/>
      <c r="J356" s="4"/>
      <c r="K356" s="231"/>
      <c r="L356" s="231"/>
      <c r="M356" s="231"/>
      <c r="N356" s="231"/>
      <c r="O356" s="231"/>
      <c r="P356" s="4"/>
      <c r="Q356" s="4"/>
    </row>
    <row r="357" ht="12.75" customHeight="1">
      <c r="B357" s="4"/>
      <c r="C357" s="4"/>
      <c r="D357" s="4"/>
      <c r="E357" s="4"/>
      <c r="F357" s="4"/>
      <c r="G357" s="4"/>
      <c r="H357" s="4"/>
      <c r="I357" s="4"/>
      <c r="J357" s="4"/>
      <c r="K357" s="231"/>
      <c r="L357" s="231"/>
      <c r="M357" s="231"/>
      <c r="N357" s="231"/>
      <c r="O357" s="231"/>
      <c r="P357" s="4"/>
      <c r="Q357" s="4"/>
    </row>
    <row r="358" ht="12.75" customHeight="1">
      <c r="B358" s="4"/>
      <c r="C358" s="4"/>
      <c r="D358" s="4"/>
      <c r="E358" s="4"/>
      <c r="F358" s="4"/>
      <c r="G358" s="4"/>
      <c r="H358" s="4"/>
      <c r="I358" s="4"/>
      <c r="J358" s="4"/>
      <c r="K358" s="231"/>
      <c r="L358" s="231"/>
      <c r="M358" s="231"/>
      <c r="N358" s="231"/>
      <c r="O358" s="231"/>
      <c r="P358" s="4"/>
      <c r="Q358" s="4"/>
    </row>
    <row r="359" ht="12.75" customHeight="1">
      <c r="B359" s="4"/>
      <c r="C359" s="4"/>
      <c r="D359" s="4"/>
      <c r="E359" s="4"/>
      <c r="F359" s="4"/>
      <c r="G359" s="4"/>
      <c r="H359" s="4"/>
      <c r="I359" s="4"/>
      <c r="J359" s="4"/>
      <c r="K359" s="231"/>
      <c r="L359" s="231"/>
      <c r="M359" s="231"/>
      <c r="N359" s="231"/>
      <c r="O359" s="231"/>
      <c r="P359" s="4"/>
      <c r="Q359" s="4"/>
    </row>
    <row r="360" ht="12.75" customHeight="1">
      <c r="B360" s="4"/>
      <c r="C360" s="4"/>
      <c r="D360" s="4"/>
      <c r="E360" s="4"/>
      <c r="F360" s="4"/>
      <c r="G360" s="4"/>
      <c r="H360" s="4"/>
      <c r="I360" s="4"/>
      <c r="J360" s="4"/>
      <c r="K360" s="231"/>
      <c r="L360" s="231"/>
      <c r="M360" s="231"/>
      <c r="N360" s="231"/>
      <c r="O360" s="231"/>
      <c r="P360" s="4"/>
      <c r="Q360" s="4"/>
    </row>
    <row r="361" ht="12.75" customHeight="1">
      <c r="B361" s="4"/>
      <c r="C361" s="4"/>
      <c r="D361" s="4"/>
      <c r="E361" s="4"/>
      <c r="F361" s="4"/>
      <c r="G361" s="4"/>
      <c r="H361" s="4"/>
      <c r="I361" s="4"/>
      <c r="J361" s="4"/>
      <c r="K361" s="231"/>
      <c r="L361" s="231"/>
      <c r="M361" s="231"/>
      <c r="N361" s="231"/>
      <c r="O361" s="231"/>
      <c r="P361" s="4"/>
      <c r="Q361" s="4"/>
    </row>
    <row r="362" ht="12.75" customHeight="1">
      <c r="B362" s="4"/>
      <c r="C362" s="4"/>
      <c r="D362" s="4"/>
      <c r="E362" s="4"/>
      <c r="F362" s="4"/>
      <c r="G362" s="4"/>
      <c r="H362" s="4"/>
      <c r="I362" s="4"/>
      <c r="J362" s="4"/>
      <c r="K362" s="231"/>
      <c r="L362" s="231"/>
      <c r="M362" s="231"/>
      <c r="N362" s="231"/>
      <c r="O362" s="231"/>
      <c r="P362" s="4"/>
      <c r="Q362" s="4"/>
    </row>
    <row r="363" ht="12.75" customHeight="1">
      <c r="B363" s="4"/>
      <c r="C363" s="4"/>
      <c r="D363" s="4"/>
      <c r="E363" s="4"/>
      <c r="F363" s="4"/>
      <c r="G363" s="4"/>
      <c r="H363" s="4"/>
      <c r="I363" s="4"/>
      <c r="J363" s="4"/>
      <c r="K363" s="231"/>
      <c r="L363" s="231"/>
      <c r="M363" s="231"/>
      <c r="N363" s="231"/>
      <c r="O363" s="231"/>
      <c r="P363" s="4"/>
      <c r="Q363" s="4"/>
    </row>
    <row r="364" ht="12.75" customHeight="1">
      <c r="B364" s="4"/>
      <c r="C364" s="4"/>
      <c r="D364" s="4"/>
      <c r="E364" s="4"/>
      <c r="F364" s="4"/>
      <c r="G364" s="4"/>
      <c r="H364" s="4"/>
      <c r="I364" s="4"/>
      <c r="J364" s="4"/>
      <c r="K364" s="231"/>
      <c r="L364" s="231"/>
      <c r="M364" s="231"/>
      <c r="N364" s="231"/>
      <c r="O364" s="231"/>
      <c r="P364" s="4"/>
      <c r="Q364" s="4"/>
    </row>
    <row r="365" ht="12.75" customHeight="1">
      <c r="B365" s="4"/>
      <c r="C365" s="4"/>
      <c r="D365" s="4"/>
      <c r="E365" s="4"/>
      <c r="F365" s="4"/>
      <c r="G365" s="4"/>
      <c r="H365" s="4"/>
      <c r="I365" s="4"/>
      <c r="J365" s="4"/>
      <c r="K365" s="231"/>
      <c r="L365" s="231"/>
      <c r="M365" s="231"/>
      <c r="N365" s="231"/>
      <c r="O365" s="231"/>
      <c r="P365" s="4"/>
      <c r="Q365" s="4"/>
    </row>
    <row r="366" ht="12.75" customHeight="1">
      <c r="B366" s="4"/>
      <c r="C366" s="4"/>
      <c r="D366" s="4"/>
      <c r="E366" s="4"/>
      <c r="F366" s="4"/>
      <c r="G366" s="4"/>
      <c r="H366" s="4"/>
      <c r="I366" s="4"/>
      <c r="J366" s="4"/>
      <c r="K366" s="231"/>
      <c r="L366" s="231"/>
      <c r="M366" s="231"/>
      <c r="N366" s="231"/>
      <c r="O366" s="231"/>
      <c r="P366" s="4"/>
      <c r="Q366" s="4"/>
    </row>
    <row r="367" ht="12.75" customHeight="1">
      <c r="B367" s="4"/>
      <c r="C367" s="4"/>
      <c r="D367" s="4"/>
      <c r="E367" s="4"/>
      <c r="F367" s="4"/>
      <c r="G367" s="4"/>
      <c r="H367" s="4"/>
      <c r="I367" s="4"/>
      <c r="J367" s="4"/>
      <c r="K367" s="231"/>
      <c r="L367" s="231"/>
      <c r="M367" s="231"/>
      <c r="N367" s="231"/>
      <c r="O367" s="231"/>
      <c r="P367" s="4"/>
      <c r="Q367" s="4"/>
    </row>
    <row r="368" ht="12.75" customHeight="1">
      <c r="B368" s="4"/>
      <c r="C368" s="4"/>
      <c r="D368" s="4"/>
      <c r="E368" s="4"/>
      <c r="F368" s="4"/>
      <c r="G368" s="4"/>
      <c r="H368" s="4"/>
      <c r="I368" s="4"/>
      <c r="J368" s="4"/>
      <c r="K368" s="231"/>
      <c r="L368" s="231"/>
      <c r="M368" s="231"/>
      <c r="N368" s="231"/>
      <c r="O368" s="231"/>
      <c r="P368" s="4"/>
      <c r="Q368" s="4"/>
    </row>
    <row r="369" ht="12.75" customHeight="1">
      <c r="B369" s="4"/>
      <c r="C369" s="4"/>
      <c r="D369" s="4"/>
      <c r="E369" s="4"/>
      <c r="F369" s="4"/>
      <c r="G369" s="4"/>
      <c r="H369" s="4"/>
      <c r="I369" s="4"/>
      <c r="J369" s="4"/>
      <c r="K369" s="231"/>
      <c r="L369" s="231"/>
      <c r="M369" s="231"/>
      <c r="N369" s="231"/>
      <c r="O369" s="231"/>
      <c r="P369" s="4"/>
      <c r="Q369" s="4"/>
    </row>
    <row r="370" ht="12.75" customHeight="1">
      <c r="B370" s="4"/>
      <c r="C370" s="4"/>
      <c r="D370" s="4"/>
      <c r="E370" s="4"/>
      <c r="F370" s="4"/>
      <c r="G370" s="4"/>
      <c r="H370" s="4"/>
      <c r="I370" s="4"/>
      <c r="J370" s="4"/>
      <c r="K370" s="231"/>
      <c r="L370" s="231"/>
      <c r="M370" s="231"/>
      <c r="N370" s="231"/>
      <c r="O370" s="231"/>
      <c r="P370" s="4"/>
      <c r="Q370" s="4"/>
    </row>
    <row r="371" ht="12.75" customHeight="1">
      <c r="B371" s="4"/>
      <c r="C371" s="4"/>
      <c r="D371" s="4"/>
      <c r="E371" s="4"/>
      <c r="F371" s="4"/>
      <c r="G371" s="4"/>
      <c r="H371" s="4"/>
      <c r="I371" s="4"/>
      <c r="J371" s="4"/>
      <c r="K371" s="231"/>
      <c r="L371" s="231"/>
      <c r="M371" s="231"/>
      <c r="N371" s="231"/>
      <c r="O371" s="231"/>
      <c r="P371" s="4"/>
      <c r="Q371" s="4"/>
    </row>
    <row r="372" ht="12.75" customHeight="1">
      <c r="B372" s="4"/>
      <c r="C372" s="4"/>
      <c r="D372" s="4"/>
      <c r="E372" s="4"/>
      <c r="F372" s="4"/>
      <c r="G372" s="4"/>
      <c r="H372" s="4"/>
      <c r="I372" s="4"/>
      <c r="J372" s="4"/>
      <c r="K372" s="231"/>
      <c r="L372" s="231"/>
      <c r="M372" s="231"/>
      <c r="N372" s="231"/>
      <c r="O372" s="231"/>
      <c r="P372" s="4"/>
      <c r="Q372" s="4"/>
    </row>
    <row r="373" ht="12.75" customHeight="1">
      <c r="B373" s="4"/>
      <c r="C373" s="4"/>
      <c r="D373" s="4"/>
      <c r="E373" s="4"/>
      <c r="F373" s="4"/>
      <c r="G373" s="4"/>
      <c r="H373" s="4"/>
      <c r="I373" s="4"/>
      <c r="J373" s="4"/>
      <c r="K373" s="231"/>
      <c r="L373" s="231"/>
      <c r="M373" s="231"/>
      <c r="N373" s="231"/>
      <c r="O373" s="231"/>
      <c r="P373" s="4"/>
      <c r="Q373" s="4"/>
    </row>
    <row r="374" ht="12.75" customHeight="1">
      <c r="B374" s="4"/>
      <c r="C374" s="4"/>
      <c r="D374" s="4"/>
      <c r="E374" s="4"/>
      <c r="F374" s="4"/>
      <c r="G374" s="4"/>
      <c r="H374" s="4"/>
      <c r="I374" s="4"/>
      <c r="J374" s="4"/>
      <c r="K374" s="231"/>
      <c r="L374" s="231"/>
      <c r="M374" s="231"/>
      <c r="N374" s="231"/>
      <c r="O374" s="231"/>
      <c r="P374" s="4"/>
      <c r="Q374" s="4"/>
    </row>
    <row r="375" ht="12.75" customHeight="1">
      <c r="B375" s="4"/>
      <c r="C375" s="4"/>
      <c r="D375" s="4"/>
      <c r="E375" s="4"/>
      <c r="F375" s="4"/>
      <c r="G375" s="4"/>
      <c r="H375" s="4"/>
      <c r="I375" s="4"/>
      <c r="J375" s="4"/>
      <c r="K375" s="231"/>
      <c r="L375" s="231"/>
      <c r="M375" s="231"/>
      <c r="N375" s="231"/>
      <c r="O375" s="231"/>
      <c r="P375" s="4"/>
      <c r="Q375" s="4"/>
    </row>
    <row r="376" ht="12.75" customHeight="1">
      <c r="B376" s="4"/>
      <c r="C376" s="4"/>
      <c r="D376" s="4"/>
      <c r="E376" s="4"/>
      <c r="F376" s="4"/>
      <c r="G376" s="4"/>
      <c r="H376" s="4"/>
      <c r="I376" s="4"/>
      <c r="J376" s="4"/>
      <c r="K376" s="231"/>
      <c r="L376" s="231"/>
      <c r="M376" s="231"/>
      <c r="N376" s="231"/>
      <c r="O376" s="231"/>
      <c r="P376" s="4"/>
      <c r="Q376" s="4"/>
    </row>
    <row r="377" ht="12.75" customHeight="1">
      <c r="B377" s="4"/>
      <c r="C377" s="4"/>
      <c r="D377" s="4"/>
      <c r="E377" s="4"/>
      <c r="F377" s="4"/>
      <c r="G377" s="4"/>
      <c r="H377" s="4"/>
      <c r="I377" s="4"/>
      <c r="J377" s="4"/>
      <c r="K377" s="231"/>
      <c r="L377" s="231"/>
      <c r="M377" s="231"/>
      <c r="N377" s="231"/>
      <c r="O377" s="231"/>
      <c r="P377" s="4"/>
      <c r="Q377" s="4"/>
    </row>
    <row r="378" ht="12.75" customHeight="1">
      <c r="B378" s="4"/>
      <c r="C378" s="4"/>
      <c r="D378" s="4"/>
      <c r="E378" s="4"/>
      <c r="F378" s="4"/>
      <c r="G378" s="4"/>
      <c r="H378" s="4"/>
      <c r="I378" s="4"/>
      <c r="J378" s="4"/>
      <c r="K378" s="231"/>
      <c r="L378" s="231"/>
      <c r="M378" s="231"/>
      <c r="N378" s="231"/>
      <c r="O378" s="231"/>
      <c r="P378" s="4"/>
      <c r="Q378" s="4"/>
    </row>
    <row r="379" ht="12.75" customHeight="1">
      <c r="B379" s="4"/>
      <c r="C379" s="4"/>
      <c r="D379" s="4"/>
      <c r="E379" s="4"/>
      <c r="F379" s="4"/>
      <c r="G379" s="4"/>
      <c r="H379" s="4"/>
      <c r="I379" s="4"/>
      <c r="J379" s="4"/>
      <c r="K379" s="231"/>
      <c r="L379" s="231"/>
      <c r="M379" s="231"/>
      <c r="N379" s="231"/>
      <c r="O379" s="231"/>
      <c r="P379" s="4"/>
      <c r="Q379" s="4"/>
    </row>
    <row r="380" ht="12.75" customHeight="1">
      <c r="B380" s="4"/>
      <c r="C380" s="4"/>
      <c r="D380" s="4"/>
      <c r="E380" s="4"/>
      <c r="F380" s="4"/>
      <c r="G380" s="4"/>
      <c r="H380" s="4"/>
      <c r="I380" s="4"/>
      <c r="J380" s="4"/>
      <c r="K380" s="231"/>
      <c r="L380" s="231"/>
      <c r="M380" s="231"/>
      <c r="N380" s="231"/>
      <c r="O380" s="231"/>
      <c r="P380" s="4"/>
      <c r="Q380" s="4"/>
    </row>
    <row r="381" ht="12.75" customHeight="1">
      <c r="B381" s="4"/>
      <c r="C381" s="4"/>
      <c r="D381" s="4"/>
      <c r="E381" s="4"/>
      <c r="F381" s="4"/>
      <c r="G381" s="4"/>
      <c r="H381" s="4"/>
      <c r="I381" s="4"/>
      <c r="J381" s="4"/>
      <c r="K381" s="231"/>
      <c r="L381" s="231"/>
      <c r="M381" s="231"/>
      <c r="N381" s="231"/>
      <c r="O381" s="231"/>
      <c r="P381" s="4"/>
      <c r="Q381" s="4"/>
    </row>
    <row r="382" ht="12.75" customHeight="1">
      <c r="B382" s="4"/>
      <c r="C382" s="4"/>
      <c r="D382" s="4"/>
      <c r="E382" s="4"/>
      <c r="F382" s="4"/>
      <c r="G382" s="4"/>
      <c r="H382" s="4"/>
      <c r="I382" s="4"/>
      <c r="J382" s="4"/>
      <c r="K382" s="231"/>
      <c r="L382" s="231"/>
      <c r="M382" s="231"/>
      <c r="N382" s="231"/>
      <c r="O382" s="231"/>
      <c r="P382" s="4"/>
      <c r="Q382" s="4"/>
    </row>
    <row r="383" ht="12.75" customHeight="1">
      <c r="B383" s="4"/>
      <c r="C383" s="4"/>
      <c r="D383" s="4"/>
      <c r="E383" s="4"/>
      <c r="F383" s="4"/>
      <c r="G383" s="4"/>
      <c r="H383" s="4"/>
      <c r="I383" s="4"/>
      <c r="J383" s="4"/>
      <c r="K383" s="231"/>
      <c r="L383" s="231"/>
      <c r="M383" s="231"/>
      <c r="N383" s="231"/>
      <c r="O383" s="231"/>
      <c r="P383" s="4"/>
      <c r="Q383" s="4"/>
    </row>
    <row r="384" ht="12.75" customHeight="1">
      <c r="B384" s="4"/>
      <c r="C384" s="4"/>
      <c r="D384" s="4"/>
      <c r="E384" s="4"/>
      <c r="F384" s="4"/>
      <c r="G384" s="4"/>
      <c r="H384" s="4"/>
      <c r="I384" s="4"/>
      <c r="J384" s="4"/>
      <c r="K384" s="231"/>
      <c r="L384" s="231"/>
      <c r="M384" s="231"/>
      <c r="N384" s="231"/>
      <c r="O384" s="231"/>
      <c r="P384" s="4"/>
      <c r="Q384" s="4"/>
    </row>
    <row r="385" ht="12.75" customHeight="1">
      <c r="B385" s="4"/>
      <c r="C385" s="4"/>
      <c r="D385" s="4"/>
      <c r="E385" s="4"/>
      <c r="F385" s="4"/>
      <c r="G385" s="4"/>
      <c r="H385" s="4"/>
      <c r="I385" s="4"/>
      <c r="J385" s="4"/>
      <c r="K385" s="231"/>
      <c r="L385" s="231"/>
      <c r="M385" s="231"/>
      <c r="N385" s="231"/>
      <c r="O385" s="231"/>
      <c r="P385" s="4"/>
      <c r="Q385" s="4"/>
    </row>
    <row r="386" ht="12.75" customHeight="1">
      <c r="B386" s="4"/>
      <c r="C386" s="4"/>
      <c r="D386" s="4"/>
      <c r="E386" s="4"/>
      <c r="F386" s="4"/>
      <c r="G386" s="4"/>
      <c r="H386" s="4"/>
      <c r="I386" s="4"/>
      <c r="J386" s="4"/>
      <c r="K386" s="231"/>
      <c r="L386" s="231"/>
      <c r="M386" s="231"/>
      <c r="N386" s="231"/>
      <c r="O386" s="231"/>
      <c r="P386" s="4"/>
      <c r="Q386" s="4"/>
    </row>
    <row r="387" ht="12.75" customHeight="1">
      <c r="B387" s="4"/>
      <c r="C387" s="4"/>
      <c r="D387" s="4"/>
      <c r="E387" s="4"/>
      <c r="F387" s="4"/>
      <c r="G387" s="4"/>
      <c r="H387" s="4"/>
      <c r="I387" s="4"/>
      <c r="J387" s="4"/>
      <c r="K387" s="231"/>
      <c r="L387" s="231"/>
      <c r="M387" s="231"/>
      <c r="N387" s="231"/>
      <c r="O387" s="231"/>
      <c r="P387" s="4"/>
      <c r="Q387" s="4"/>
    </row>
    <row r="388" ht="12.75" customHeight="1">
      <c r="B388" s="4"/>
      <c r="C388" s="4"/>
      <c r="D388" s="4"/>
      <c r="E388" s="4"/>
      <c r="F388" s="4"/>
      <c r="G388" s="4"/>
      <c r="H388" s="4"/>
      <c r="I388" s="4"/>
      <c r="J388" s="4"/>
      <c r="K388" s="231"/>
      <c r="L388" s="231"/>
      <c r="M388" s="231"/>
      <c r="N388" s="231"/>
      <c r="O388" s="231"/>
      <c r="P388" s="4"/>
      <c r="Q388" s="4"/>
    </row>
    <row r="389" ht="12.75" customHeight="1">
      <c r="B389" s="4"/>
      <c r="C389" s="4"/>
      <c r="D389" s="4"/>
      <c r="E389" s="4"/>
      <c r="F389" s="4"/>
      <c r="G389" s="4"/>
      <c r="H389" s="4"/>
      <c r="I389" s="4"/>
      <c r="J389" s="4"/>
      <c r="K389" s="231"/>
      <c r="L389" s="231"/>
      <c r="M389" s="231"/>
      <c r="N389" s="231"/>
      <c r="O389" s="231"/>
      <c r="P389" s="4"/>
      <c r="Q389" s="4"/>
    </row>
    <row r="390" ht="12.75" customHeight="1">
      <c r="B390" s="4"/>
      <c r="C390" s="4"/>
      <c r="D390" s="4"/>
      <c r="E390" s="4"/>
      <c r="F390" s="4"/>
      <c r="G390" s="4"/>
      <c r="H390" s="4"/>
      <c r="I390" s="4"/>
      <c r="J390" s="4"/>
      <c r="K390" s="231"/>
      <c r="L390" s="231"/>
      <c r="M390" s="231"/>
      <c r="N390" s="231"/>
      <c r="O390" s="231"/>
      <c r="P390" s="4"/>
      <c r="Q390" s="4"/>
    </row>
    <row r="391" ht="12.75" customHeight="1">
      <c r="B391" s="4"/>
      <c r="C391" s="4"/>
      <c r="D391" s="4"/>
      <c r="E391" s="4"/>
      <c r="F391" s="4"/>
      <c r="G391" s="4"/>
      <c r="H391" s="4"/>
      <c r="I391" s="4"/>
      <c r="J391" s="4"/>
      <c r="K391" s="231"/>
      <c r="L391" s="231"/>
      <c r="M391" s="231"/>
      <c r="N391" s="231"/>
      <c r="O391" s="231"/>
      <c r="P391" s="4"/>
      <c r="Q391" s="4"/>
    </row>
    <row r="392" ht="12.75" customHeight="1">
      <c r="B392" s="4"/>
      <c r="C392" s="4"/>
      <c r="D392" s="4"/>
      <c r="E392" s="4"/>
      <c r="F392" s="4"/>
      <c r="G392" s="4"/>
      <c r="H392" s="4"/>
      <c r="I392" s="4"/>
      <c r="J392" s="4"/>
      <c r="K392" s="231"/>
      <c r="L392" s="231"/>
      <c r="M392" s="231"/>
      <c r="N392" s="231"/>
      <c r="O392" s="231"/>
      <c r="P392" s="4"/>
      <c r="Q392" s="4"/>
    </row>
    <row r="393" ht="12.75" customHeight="1">
      <c r="B393" s="4"/>
      <c r="C393" s="4"/>
      <c r="D393" s="4"/>
      <c r="E393" s="4"/>
      <c r="F393" s="4"/>
      <c r="G393" s="4"/>
      <c r="H393" s="4"/>
      <c r="I393" s="4"/>
      <c r="J393" s="4"/>
      <c r="K393" s="231"/>
      <c r="L393" s="231"/>
      <c r="M393" s="231"/>
      <c r="N393" s="231"/>
      <c r="O393" s="231"/>
      <c r="P393" s="4"/>
      <c r="Q393" s="4"/>
    </row>
    <row r="394" ht="12.75" customHeight="1">
      <c r="B394" s="4"/>
      <c r="C394" s="4"/>
      <c r="D394" s="4"/>
      <c r="E394" s="4"/>
      <c r="F394" s="4"/>
      <c r="G394" s="4"/>
      <c r="H394" s="4"/>
      <c r="I394" s="4"/>
      <c r="J394" s="4"/>
      <c r="K394" s="231"/>
      <c r="L394" s="231"/>
      <c r="M394" s="231"/>
      <c r="N394" s="231"/>
      <c r="O394" s="231"/>
      <c r="P394" s="4"/>
      <c r="Q394" s="4"/>
    </row>
    <row r="395" ht="12.75" customHeight="1">
      <c r="B395" s="4"/>
      <c r="C395" s="4"/>
      <c r="D395" s="4"/>
      <c r="E395" s="4"/>
      <c r="F395" s="4"/>
      <c r="G395" s="4"/>
      <c r="H395" s="4"/>
      <c r="I395" s="4"/>
      <c r="J395" s="4"/>
      <c r="K395" s="231"/>
      <c r="L395" s="231"/>
      <c r="M395" s="231"/>
      <c r="N395" s="231"/>
      <c r="O395" s="231"/>
      <c r="P395" s="4"/>
      <c r="Q395" s="4"/>
    </row>
    <row r="396" ht="12.75" customHeight="1">
      <c r="B396" s="4"/>
      <c r="C396" s="4"/>
      <c r="D396" s="4"/>
      <c r="E396" s="4"/>
      <c r="F396" s="4"/>
      <c r="G396" s="4"/>
      <c r="H396" s="4"/>
      <c r="I396" s="4"/>
      <c r="J396" s="4"/>
      <c r="K396" s="231"/>
      <c r="L396" s="231"/>
      <c r="M396" s="231"/>
      <c r="N396" s="231"/>
      <c r="O396" s="231"/>
      <c r="P396" s="4"/>
      <c r="Q396" s="4"/>
    </row>
    <row r="397" ht="12.75" customHeight="1">
      <c r="B397" s="4"/>
      <c r="C397" s="4"/>
      <c r="D397" s="4"/>
      <c r="E397" s="4"/>
      <c r="F397" s="4"/>
      <c r="G397" s="4"/>
      <c r="H397" s="4"/>
      <c r="I397" s="4"/>
      <c r="J397" s="4"/>
      <c r="K397" s="231"/>
      <c r="L397" s="231"/>
      <c r="M397" s="231"/>
      <c r="N397" s="231"/>
      <c r="O397" s="231"/>
      <c r="P397" s="4"/>
      <c r="Q397" s="4"/>
    </row>
    <row r="398" ht="12.75" customHeight="1">
      <c r="B398" s="4"/>
      <c r="C398" s="4"/>
      <c r="D398" s="4"/>
      <c r="E398" s="4"/>
      <c r="F398" s="4"/>
      <c r="G398" s="4"/>
      <c r="H398" s="4"/>
      <c r="I398" s="4"/>
      <c r="J398" s="4"/>
      <c r="K398" s="231"/>
      <c r="L398" s="231"/>
      <c r="M398" s="231"/>
      <c r="N398" s="231"/>
      <c r="O398" s="231"/>
      <c r="P398" s="4"/>
      <c r="Q398" s="4"/>
    </row>
    <row r="399" ht="12.75" customHeight="1">
      <c r="B399" s="4"/>
      <c r="C399" s="4"/>
      <c r="D399" s="4"/>
      <c r="E399" s="4"/>
      <c r="F399" s="4"/>
      <c r="G399" s="4"/>
      <c r="H399" s="4"/>
      <c r="I399" s="4"/>
      <c r="J399" s="4"/>
      <c r="K399" s="231"/>
      <c r="L399" s="231"/>
      <c r="M399" s="231"/>
      <c r="N399" s="231"/>
      <c r="O399" s="231"/>
      <c r="P399" s="4"/>
      <c r="Q399" s="4"/>
    </row>
    <row r="400" ht="12.75" customHeight="1">
      <c r="B400" s="4"/>
      <c r="C400" s="4"/>
      <c r="D400" s="4"/>
      <c r="E400" s="4"/>
      <c r="F400" s="4"/>
      <c r="G400" s="4"/>
      <c r="H400" s="4"/>
      <c r="I400" s="4"/>
      <c r="J400" s="4"/>
      <c r="K400" s="231"/>
      <c r="L400" s="231"/>
      <c r="M400" s="231"/>
      <c r="N400" s="231"/>
      <c r="O400" s="231"/>
      <c r="P400" s="4"/>
      <c r="Q400" s="4"/>
    </row>
    <row r="401" ht="12.75" customHeight="1">
      <c r="B401" s="4"/>
      <c r="C401" s="4"/>
      <c r="D401" s="4"/>
      <c r="E401" s="4"/>
      <c r="F401" s="4"/>
      <c r="G401" s="4"/>
      <c r="H401" s="4"/>
      <c r="I401" s="4"/>
      <c r="J401" s="4"/>
      <c r="K401" s="231"/>
      <c r="L401" s="231"/>
      <c r="M401" s="231"/>
      <c r="N401" s="231"/>
      <c r="O401" s="231"/>
      <c r="P401" s="4"/>
      <c r="Q401" s="4"/>
    </row>
    <row r="402" ht="12.75" customHeight="1">
      <c r="B402" s="4"/>
      <c r="C402" s="4"/>
      <c r="D402" s="4"/>
      <c r="E402" s="4"/>
      <c r="F402" s="4"/>
      <c r="G402" s="4"/>
      <c r="H402" s="4"/>
      <c r="I402" s="4"/>
      <c r="J402" s="4"/>
      <c r="K402" s="231"/>
      <c r="L402" s="231"/>
      <c r="M402" s="231"/>
      <c r="N402" s="231"/>
      <c r="O402" s="231"/>
      <c r="P402" s="4"/>
      <c r="Q402" s="4"/>
    </row>
    <row r="403" ht="12.75" customHeight="1">
      <c r="B403" s="4"/>
      <c r="C403" s="4"/>
      <c r="D403" s="4"/>
      <c r="E403" s="4"/>
      <c r="F403" s="4"/>
      <c r="G403" s="4"/>
      <c r="H403" s="4"/>
      <c r="I403" s="4"/>
      <c r="J403" s="4"/>
      <c r="K403" s="231"/>
      <c r="L403" s="231"/>
      <c r="M403" s="231"/>
      <c r="N403" s="231"/>
      <c r="O403" s="231"/>
      <c r="P403" s="4"/>
      <c r="Q403" s="4"/>
    </row>
    <row r="404" ht="12.75" customHeight="1">
      <c r="B404" s="4"/>
      <c r="C404" s="4"/>
      <c r="D404" s="4"/>
      <c r="E404" s="4"/>
      <c r="F404" s="4"/>
      <c r="G404" s="4"/>
      <c r="H404" s="4"/>
      <c r="I404" s="4"/>
      <c r="J404" s="4"/>
      <c r="K404" s="231"/>
      <c r="L404" s="231"/>
      <c r="M404" s="231"/>
      <c r="N404" s="231"/>
      <c r="O404" s="231"/>
      <c r="P404" s="4"/>
      <c r="Q404" s="4"/>
    </row>
    <row r="405" ht="12.75" customHeight="1">
      <c r="B405" s="4"/>
      <c r="C405" s="4"/>
      <c r="D405" s="4"/>
      <c r="E405" s="4"/>
      <c r="F405" s="4"/>
      <c r="G405" s="4"/>
      <c r="H405" s="4"/>
      <c r="I405" s="4"/>
      <c r="J405" s="4"/>
      <c r="K405" s="231"/>
      <c r="L405" s="231"/>
      <c r="M405" s="231"/>
      <c r="N405" s="231"/>
      <c r="O405" s="231"/>
      <c r="P405" s="4"/>
      <c r="Q405" s="4"/>
    </row>
    <row r="406" ht="12.75" customHeight="1">
      <c r="B406" s="4"/>
      <c r="C406" s="4"/>
      <c r="D406" s="4"/>
      <c r="E406" s="4"/>
      <c r="F406" s="4"/>
      <c r="G406" s="4"/>
      <c r="H406" s="4"/>
      <c r="I406" s="4"/>
      <c r="J406" s="4"/>
      <c r="K406" s="231"/>
      <c r="L406" s="231"/>
      <c r="M406" s="231"/>
      <c r="N406" s="231"/>
      <c r="O406" s="231"/>
      <c r="P406" s="4"/>
      <c r="Q406" s="4"/>
    </row>
    <row r="407" ht="12.75" customHeight="1">
      <c r="B407" s="4"/>
      <c r="C407" s="4"/>
      <c r="D407" s="4"/>
      <c r="E407" s="4"/>
      <c r="F407" s="4"/>
      <c r="G407" s="4"/>
      <c r="H407" s="4"/>
      <c r="I407" s="4"/>
      <c r="J407" s="4"/>
      <c r="K407" s="231"/>
      <c r="L407" s="231"/>
      <c r="M407" s="231"/>
      <c r="N407" s="231"/>
      <c r="O407" s="231"/>
      <c r="P407" s="4"/>
      <c r="Q407" s="4"/>
    </row>
    <row r="408" ht="12.75" customHeight="1">
      <c r="B408" s="4"/>
      <c r="C408" s="4"/>
      <c r="D408" s="4"/>
      <c r="E408" s="4"/>
      <c r="F408" s="4"/>
      <c r="G408" s="4"/>
      <c r="H408" s="4"/>
      <c r="I408" s="4"/>
      <c r="J408" s="4"/>
      <c r="K408" s="231"/>
      <c r="L408" s="231"/>
      <c r="M408" s="231"/>
      <c r="N408" s="231"/>
      <c r="O408" s="231"/>
      <c r="P408" s="4"/>
      <c r="Q408" s="4"/>
    </row>
    <row r="409" ht="12.75" customHeight="1">
      <c r="B409" s="4"/>
      <c r="C409" s="4"/>
      <c r="D409" s="4"/>
      <c r="E409" s="4"/>
      <c r="F409" s="4"/>
      <c r="G409" s="4"/>
      <c r="H409" s="4"/>
      <c r="I409" s="4"/>
      <c r="J409" s="4"/>
      <c r="K409" s="231"/>
      <c r="L409" s="231"/>
      <c r="M409" s="231"/>
      <c r="N409" s="231"/>
      <c r="O409" s="231"/>
      <c r="P409" s="4"/>
      <c r="Q409" s="4"/>
    </row>
    <row r="410" ht="12.75" customHeight="1">
      <c r="B410" s="4"/>
      <c r="C410" s="4"/>
      <c r="D410" s="4"/>
      <c r="E410" s="4"/>
      <c r="F410" s="4"/>
      <c r="G410" s="4"/>
      <c r="H410" s="4"/>
      <c r="I410" s="4"/>
      <c r="J410" s="4"/>
      <c r="K410" s="231"/>
      <c r="L410" s="231"/>
      <c r="M410" s="231"/>
      <c r="N410" s="231"/>
      <c r="O410" s="231"/>
      <c r="P410" s="4"/>
      <c r="Q410" s="4"/>
    </row>
    <row r="411" ht="12.75" customHeight="1">
      <c r="B411" s="4"/>
      <c r="C411" s="4"/>
      <c r="D411" s="4"/>
      <c r="E411" s="4"/>
      <c r="F411" s="4"/>
      <c r="G411" s="4"/>
      <c r="H411" s="4"/>
      <c r="I411" s="4"/>
      <c r="J411" s="4"/>
      <c r="K411" s="231"/>
      <c r="L411" s="231"/>
      <c r="M411" s="231"/>
      <c r="N411" s="231"/>
      <c r="O411" s="231"/>
      <c r="P411" s="4"/>
      <c r="Q411" s="4"/>
    </row>
    <row r="412" ht="12.75" customHeight="1">
      <c r="B412" s="4"/>
      <c r="C412" s="4"/>
      <c r="D412" s="4"/>
      <c r="E412" s="4"/>
      <c r="F412" s="4"/>
      <c r="G412" s="4"/>
      <c r="H412" s="4"/>
      <c r="I412" s="4"/>
      <c r="J412" s="4"/>
      <c r="K412" s="231"/>
      <c r="L412" s="231"/>
      <c r="M412" s="231"/>
      <c r="N412" s="231"/>
      <c r="O412" s="231"/>
      <c r="P412" s="4"/>
      <c r="Q412" s="4"/>
    </row>
    <row r="413" ht="12.75" customHeight="1">
      <c r="B413" s="4"/>
      <c r="C413" s="4"/>
      <c r="D413" s="4"/>
      <c r="E413" s="4"/>
      <c r="F413" s="4"/>
      <c r="G413" s="4"/>
      <c r="H413" s="4"/>
      <c r="I413" s="4"/>
      <c r="J413" s="4"/>
      <c r="K413" s="231"/>
      <c r="L413" s="231"/>
      <c r="M413" s="231"/>
      <c r="N413" s="231"/>
      <c r="O413" s="231"/>
      <c r="P413" s="4"/>
      <c r="Q413" s="4"/>
    </row>
    <row r="414" ht="12.75" customHeight="1">
      <c r="B414" s="4"/>
      <c r="C414" s="4"/>
      <c r="D414" s="4"/>
      <c r="E414" s="4"/>
      <c r="F414" s="4"/>
      <c r="G414" s="4"/>
      <c r="H414" s="4"/>
      <c r="I414" s="4"/>
      <c r="J414" s="4"/>
      <c r="K414" s="231"/>
      <c r="L414" s="231"/>
      <c r="M414" s="231"/>
      <c r="N414" s="231"/>
      <c r="O414" s="231"/>
      <c r="P414" s="4"/>
      <c r="Q414" s="4"/>
    </row>
    <row r="415" ht="12.75" customHeight="1">
      <c r="B415" s="4"/>
      <c r="C415" s="4"/>
      <c r="D415" s="4"/>
      <c r="E415" s="4"/>
      <c r="F415" s="4"/>
      <c r="G415" s="4"/>
      <c r="H415" s="4"/>
      <c r="I415" s="4"/>
      <c r="J415" s="4"/>
      <c r="K415" s="231"/>
      <c r="L415" s="231"/>
      <c r="M415" s="231"/>
      <c r="N415" s="231"/>
      <c r="O415" s="231"/>
      <c r="P415" s="4"/>
      <c r="Q415" s="4"/>
    </row>
    <row r="416" ht="12.75" customHeight="1">
      <c r="B416" s="4"/>
      <c r="C416" s="4"/>
      <c r="D416" s="4"/>
      <c r="E416" s="4"/>
      <c r="F416" s="4"/>
      <c r="G416" s="4"/>
      <c r="H416" s="4"/>
      <c r="I416" s="4"/>
      <c r="J416" s="4"/>
      <c r="K416" s="231"/>
      <c r="L416" s="231"/>
      <c r="M416" s="231"/>
      <c r="N416" s="231"/>
      <c r="O416" s="231"/>
      <c r="P416" s="4"/>
      <c r="Q416" s="4"/>
    </row>
    <row r="417" ht="12.75" customHeight="1">
      <c r="B417" s="4"/>
      <c r="C417" s="4"/>
      <c r="D417" s="4"/>
      <c r="E417" s="4"/>
      <c r="F417" s="4"/>
      <c r="G417" s="4"/>
      <c r="H417" s="4"/>
      <c r="I417" s="4"/>
      <c r="J417" s="4"/>
      <c r="K417" s="231"/>
      <c r="L417" s="231"/>
      <c r="M417" s="231"/>
      <c r="N417" s="231"/>
      <c r="O417" s="231"/>
      <c r="P417" s="4"/>
      <c r="Q417" s="4"/>
    </row>
    <row r="418" ht="12.75" customHeight="1">
      <c r="B418" s="4"/>
      <c r="C418" s="4"/>
      <c r="D418" s="4"/>
      <c r="E418" s="4"/>
      <c r="F418" s="4"/>
      <c r="G418" s="4"/>
      <c r="H418" s="4"/>
      <c r="I418" s="4"/>
      <c r="J418" s="4"/>
      <c r="K418" s="231"/>
      <c r="L418" s="231"/>
      <c r="M418" s="231"/>
      <c r="N418" s="231"/>
      <c r="O418" s="231"/>
      <c r="P418" s="4"/>
      <c r="Q418" s="4"/>
    </row>
    <row r="419" ht="12.75" customHeight="1">
      <c r="B419" s="4"/>
      <c r="C419" s="4"/>
      <c r="D419" s="4"/>
      <c r="E419" s="4"/>
      <c r="F419" s="4"/>
      <c r="G419" s="4"/>
      <c r="H419" s="4"/>
      <c r="I419" s="4"/>
      <c r="J419" s="4"/>
      <c r="K419" s="231"/>
      <c r="L419" s="231"/>
      <c r="M419" s="231"/>
      <c r="N419" s="231"/>
      <c r="O419" s="231"/>
      <c r="P419" s="4"/>
      <c r="Q419" s="4"/>
    </row>
    <row r="420" ht="12.75" customHeight="1">
      <c r="B420" s="4"/>
      <c r="C420" s="4"/>
      <c r="D420" s="4"/>
      <c r="E420" s="4"/>
      <c r="F420" s="4"/>
      <c r="G420" s="4"/>
      <c r="H420" s="4"/>
      <c r="I420" s="4"/>
      <c r="J420" s="4"/>
      <c r="K420" s="231"/>
      <c r="L420" s="231"/>
      <c r="M420" s="231"/>
      <c r="N420" s="231"/>
      <c r="O420" s="231"/>
      <c r="P420" s="4"/>
      <c r="Q420" s="4"/>
    </row>
    <row r="421" ht="12.75" customHeight="1">
      <c r="B421" s="4"/>
      <c r="C421" s="4"/>
      <c r="D421" s="4"/>
      <c r="E421" s="4"/>
      <c r="F421" s="4"/>
      <c r="G421" s="4"/>
      <c r="H421" s="4"/>
      <c r="I421" s="4"/>
      <c r="J421" s="4"/>
      <c r="K421" s="231"/>
      <c r="L421" s="231"/>
      <c r="M421" s="231"/>
      <c r="N421" s="231"/>
      <c r="O421" s="231"/>
      <c r="P421" s="4"/>
      <c r="Q421" s="4"/>
    </row>
    <row r="422" ht="12.75" customHeight="1">
      <c r="B422" s="4"/>
      <c r="C422" s="4"/>
      <c r="D422" s="4"/>
      <c r="E422" s="4"/>
      <c r="F422" s="4"/>
      <c r="G422" s="4"/>
      <c r="H422" s="4"/>
      <c r="I422" s="4"/>
      <c r="J422" s="4"/>
      <c r="K422" s="231"/>
      <c r="L422" s="231"/>
      <c r="M422" s="231"/>
      <c r="N422" s="231"/>
      <c r="O422" s="231"/>
      <c r="P422" s="4"/>
      <c r="Q422" s="4"/>
    </row>
    <row r="423" ht="12.75" customHeight="1">
      <c r="B423" s="4"/>
      <c r="C423" s="4"/>
      <c r="D423" s="4"/>
      <c r="E423" s="4"/>
      <c r="F423" s="4"/>
      <c r="G423" s="4"/>
      <c r="H423" s="4"/>
      <c r="I423" s="4"/>
      <c r="J423" s="4"/>
      <c r="K423" s="231"/>
      <c r="L423" s="231"/>
      <c r="M423" s="231"/>
      <c r="N423" s="231"/>
      <c r="O423" s="231"/>
      <c r="P423" s="4"/>
      <c r="Q423" s="4"/>
    </row>
    <row r="424" ht="12.75" customHeight="1">
      <c r="B424" s="4"/>
      <c r="C424" s="4"/>
      <c r="D424" s="4"/>
      <c r="E424" s="4"/>
      <c r="F424" s="4"/>
      <c r="G424" s="4"/>
      <c r="H424" s="4"/>
      <c r="I424" s="4"/>
      <c r="J424" s="4"/>
      <c r="K424" s="231"/>
      <c r="L424" s="231"/>
      <c r="M424" s="231"/>
      <c r="N424" s="231"/>
      <c r="O424" s="231"/>
      <c r="P424" s="4"/>
      <c r="Q424" s="4"/>
    </row>
    <row r="425" ht="12.75" customHeight="1">
      <c r="B425" s="4"/>
      <c r="C425" s="4"/>
      <c r="D425" s="4"/>
      <c r="E425" s="4"/>
      <c r="F425" s="4"/>
      <c r="G425" s="4"/>
      <c r="H425" s="4"/>
      <c r="I425" s="4"/>
      <c r="J425" s="4"/>
      <c r="K425" s="231"/>
      <c r="L425" s="231"/>
      <c r="M425" s="231"/>
      <c r="N425" s="231"/>
      <c r="O425" s="231"/>
      <c r="P425" s="4"/>
      <c r="Q425" s="4"/>
    </row>
    <row r="426" ht="12.75" customHeight="1">
      <c r="B426" s="4"/>
      <c r="C426" s="4"/>
      <c r="D426" s="4"/>
      <c r="E426" s="4"/>
      <c r="F426" s="4"/>
      <c r="G426" s="4"/>
      <c r="H426" s="4"/>
      <c r="I426" s="4"/>
      <c r="J426" s="4"/>
      <c r="K426" s="231"/>
      <c r="L426" s="231"/>
      <c r="M426" s="231"/>
      <c r="N426" s="231"/>
      <c r="O426" s="231"/>
      <c r="P426" s="4"/>
      <c r="Q426" s="4"/>
    </row>
    <row r="427" ht="12.75" customHeight="1">
      <c r="B427" s="4"/>
      <c r="C427" s="4"/>
      <c r="D427" s="4"/>
      <c r="E427" s="4"/>
      <c r="F427" s="4"/>
      <c r="G427" s="4"/>
      <c r="H427" s="4"/>
      <c r="I427" s="4"/>
      <c r="J427" s="4"/>
      <c r="K427" s="231"/>
      <c r="L427" s="231"/>
      <c r="M427" s="231"/>
      <c r="N427" s="231"/>
      <c r="O427" s="231"/>
      <c r="P427" s="4"/>
      <c r="Q427" s="4"/>
    </row>
    <row r="428" ht="12.75" customHeight="1">
      <c r="B428" s="4"/>
      <c r="C428" s="4"/>
      <c r="D428" s="4"/>
      <c r="E428" s="4"/>
      <c r="F428" s="4"/>
      <c r="G428" s="4"/>
      <c r="H428" s="4"/>
      <c r="I428" s="4"/>
      <c r="J428" s="4"/>
      <c r="K428" s="231"/>
      <c r="L428" s="231"/>
      <c r="M428" s="231"/>
      <c r="N428" s="231"/>
      <c r="O428" s="231"/>
      <c r="P428" s="4"/>
      <c r="Q428" s="4"/>
    </row>
    <row r="429" ht="12.75" customHeight="1">
      <c r="B429" s="4"/>
      <c r="C429" s="4"/>
      <c r="D429" s="4"/>
      <c r="E429" s="4"/>
      <c r="F429" s="4"/>
      <c r="G429" s="4"/>
      <c r="H429" s="4"/>
      <c r="I429" s="4"/>
      <c r="J429" s="4"/>
      <c r="K429" s="231"/>
      <c r="L429" s="231"/>
      <c r="M429" s="231"/>
      <c r="N429" s="231"/>
      <c r="O429" s="231"/>
      <c r="P429" s="4"/>
      <c r="Q429" s="4"/>
    </row>
    <row r="430" ht="12.75" customHeight="1">
      <c r="B430" s="4"/>
      <c r="C430" s="4"/>
      <c r="D430" s="4"/>
      <c r="E430" s="4"/>
      <c r="F430" s="4"/>
      <c r="G430" s="4"/>
      <c r="H430" s="4"/>
      <c r="I430" s="4"/>
      <c r="J430" s="4"/>
      <c r="K430" s="231"/>
      <c r="L430" s="231"/>
      <c r="M430" s="231"/>
      <c r="N430" s="231"/>
      <c r="O430" s="231"/>
      <c r="P430" s="4"/>
      <c r="Q430" s="4"/>
    </row>
    <row r="431" ht="12.75" customHeight="1">
      <c r="B431" s="4"/>
      <c r="C431" s="4"/>
      <c r="D431" s="4"/>
      <c r="E431" s="4"/>
      <c r="F431" s="4"/>
      <c r="G431" s="4"/>
      <c r="H431" s="4"/>
      <c r="I431" s="4"/>
      <c r="J431" s="4"/>
      <c r="K431" s="231"/>
      <c r="L431" s="231"/>
      <c r="M431" s="231"/>
      <c r="N431" s="231"/>
      <c r="O431" s="231"/>
      <c r="P431" s="4"/>
      <c r="Q431" s="4"/>
    </row>
    <row r="432" ht="12.75" customHeight="1">
      <c r="B432" s="4"/>
      <c r="C432" s="4"/>
      <c r="D432" s="4"/>
      <c r="E432" s="4"/>
      <c r="F432" s="4"/>
      <c r="G432" s="4"/>
      <c r="H432" s="4"/>
      <c r="I432" s="4"/>
      <c r="J432" s="4"/>
      <c r="K432" s="231"/>
      <c r="L432" s="231"/>
      <c r="M432" s="231"/>
      <c r="N432" s="231"/>
      <c r="O432" s="231"/>
      <c r="P432" s="4"/>
      <c r="Q432" s="4"/>
    </row>
    <row r="433" ht="12.75" customHeight="1">
      <c r="B433" s="4"/>
      <c r="C433" s="4"/>
      <c r="D433" s="4"/>
      <c r="E433" s="4"/>
      <c r="F433" s="4"/>
      <c r="G433" s="4"/>
      <c r="H433" s="4"/>
      <c r="I433" s="4"/>
      <c r="J433" s="4"/>
      <c r="K433" s="231"/>
      <c r="L433" s="231"/>
      <c r="M433" s="231"/>
      <c r="N433" s="231"/>
      <c r="O433" s="231"/>
      <c r="P433" s="4"/>
      <c r="Q433" s="4"/>
    </row>
    <row r="434" ht="12.75" customHeight="1">
      <c r="B434" s="4"/>
      <c r="C434" s="4"/>
      <c r="D434" s="4"/>
      <c r="E434" s="4"/>
      <c r="F434" s="4"/>
      <c r="G434" s="4"/>
      <c r="H434" s="4"/>
      <c r="I434" s="4"/>
      <c r="J434" s="4"/>
      <c r="K434" s="231"/>
      <c r="L434" s="231"/>
      <c r="M434" s="231"/>
      <c r="N434" s="231"/>
      <c r="O434" s="231"/>
      <c r="P434" s="4"/>
      <c r="Q434" s="4"/>
    </row>
    <row r="435" ht="12.75" customHeight="1">
      <c r="B435" s="4"/>
      <c r="C435" s="4"/>
      <c r="D435" s="4"/>
      <c r="E435" s="4"/>
      <c r="F435" s="4"/>
      <c r="G435" s="4"/>
      <c r="H435" s="4"/>
      <c r="I435" s="4"/>
      <c r="J435" s="4"/>
      <c r="K435" s="231"/>
      <c r="L435" s="231"/>
      <c r="M435" s="231"/>
      <c r="N435" s="231"/>
      <c r="O435" s="231"/>
      <c r="P435" s="4"/>
      <c r="Q435" s="4"/>
    </row>
    <row r="436" ht="12.75" customHeight="1">
      <c r="B436" s="4"/>
      <c r="C436" s="4"/>
      <c r="D436" s="4"/>
      <c r="E436" s="4"/>
      <c r="F436" s="4"/>
      <c r="G436" s="4"/>
      <c r="H436" s="4"/>
      <c r="I436" s="4"/>
      <c r="J436" s="4"/>
      <c r="K436" s="231"/>
      <c r="L436" s="231"/>
      <c r="M436" s="231"/>
      <c r="N436" s="231"/>
      <c r="O436" s="231"/>
      <c r="P436" s="4"/>
      <c r="Q436" s="4"/>
    </row>
    <row r="437" ht="12.75" customHeight="1">
      <c r="B437" s="4"/>
      <c r="C437" s="4"/>
      <c r="D437" s="4"/>
      <c r="E437" s="4"/>
      <c r="F437" s="4"/>
      <c r="G437" s="4"/>
      <c r="H437" s="4"/>
      <c r="I437" s="4"/>
      <c r="J437" s="4"/>
      <c r="K437" s="231"/>
      <c r="L437" s="231"/>
      <c r="M437" s="231"/>
      <c r="N437" s="231"/>
      <c r="O437" s="231"/>
      <c r="P437" s="4"/>
      <c r="Q437" s="4"/>
    </row>
    <row r="438" ht="12.75" customHeight="1">
      <c r="B438" s="4"/>
      <c r="C438" s="4"/>
      <c r="D438" s="4"/>
      <c r="E438" s="4"/>
      <c r="F438" s="4"/>
      <c r="G438" s="4"/>
      <c r="H438" s="4"/>
      <c r="I438" s="4"/>
      <c r="J438" s="4"/>
      <c r="K438" s="231"/>
      <c r="L438" s="231"/>
      <c r="M438" s="231"/>
      <c r="N438" s="231"/>
      <c r="O438" s="231"/>
      <c r="P438" s="4"/>
      <c r="Q438" s="4"/>
    </row>
    <row r="439" ht="12.75" customHeight="1">
      <c r="B439" s="4"/>
      <c r="C439" s="4"/>
      <c r="D439" s="4"/>
      <c r="E439" s="4"/>
      <c r="F439" s="4"/>
      <c r="G439" s="4"/>
      <c r="H439" s="4"/>
      <c r="I439" s="4"/>
      <c r="J439" s="4"/>
      <c r="K439" s="231"/>
      <c r="L439" s="231"/>
      <c r="M439" s="231"/>
      <c r="N439" s="231"/>
      <c r="O439" s="231"/>
      <c r="P439" s="4"/>
      <c r="Q439" s="4"/>
    </row>
    <row r="440" ht="12.75" customHeight="1">
      <c r="B440" s="4"/>
      <c r="C440" s="4"/>
      <c r="D440" s="4"/>
      <c r="E440" s="4"/>
      <c r="F440" s="4"/>
      <c r="G440" s="4"/>
      <c r="H440" s="4"/>
      <c r="I440" s="4"/>
      <c r="J440" s="4"/>
      <c r="K440" s="231"/>
      <c r="L440" s="231"/>
      <c r="M440" s="231"/>
      <c r="N440" s="231"/>
      <c r="O440" s="231"/>
      <c r="P440" s="4"/>
      <c r="Q440" s="4"/>
    </row>
    <row r="441" ht="12.75" customHeight="1">
      <c r="B441" s="4"/>
      <c r="C441" s="4"/>
      <c r="D441" s="4"/>
      <c r="E441" s="4"/>
      <c r="F441" s="4"/>
      <c r="G441" s="4"/>
      <c r="H441" s="4"/>
      <c r="I441" s="4"/>
      <c r="J441" s="4"/>
      <c r="K441" s="231"/>
      <c r="L441" s="231"/>
      <c r="M441" s="231"/>
      <c r="N441" s="231"/>
      <c r="O441" s="231"/>
      <c r="P441" s="4"/>
      <c r="Q441" s="4"/>
    </row>
    <row r="442" ht="12.75" customHeight="1">
      <c r="B442" s="4"/>
      <c r="C442" s="4"/>
      <c r="D442" s="4"/>
      <c r="E442" s="4"/>
      <c r="F442" s="4"/>
      <c r="G442" s="4"/>
      <c r="H442" s="4"/>
      <c r="I442" s="4"/>
      <c r="J442" s="4"/>
      <c r="K442" s="231"/>
      <c r="L442" s="231"/>
      <c r="M442" s="231"/>
      <c r="N442" s="231"/>
      <c r="O442" s="231"/>
      <c r="P442" s="4"/>
      <c r="Q442" s="4"/>
    </row>
    <row r="443" ht="12.75" customHeight="1">
      <c r="B443" s="4"/>
      <c r="C443" s="4"/>
      <c r="D443" s="4"/>
      <c r="E443" s="4"/>
      <c r="F443" s="4"/>
      <c r="G443" s="4"/>
      <c r="H443" s="4"/>
      <c r="I443" s="4"/>
      <c r="J443" s="4"/>
      <c r="K443" s="231"/>
      <c r="L443" s="231"/>
      <c r="M443" s="231"/>
      <c r="N443" s="231"/>
      <c r="O443" s="231"/>
      <c r="P443" s="4"/>
      <c r="Q443" s="4"/>
    </row>
    <row r="444" ht="12.75" customHeight="1">
      <c r="B444" s="4"/>
      <c r="C444" s="4"/>
      <c r="D444" s="4"/>
      <c r="E444" s="4"/>
      <c r="F444" s="4"/>
      <c r="G444" s="4"/>
      <c r="H444" s="4"/>
      <c r="I444" s="4"/>
      <c r="J444" s="4"/>
      <c r="K444" s="231"/>
      <c r="L444" s="231"/>
      <c r="M444" s="231"/>
      <c r="N444" s="231"/>
      <c r="O444" s="231"/>
      <c r="P444" s="4"/>
      <c r="Q444" s="4"/>
    </row>
    <row r="445" ht="12.75" customHeight="1">
      <c r="B445" s="4"/>
      <c r="C445" s="4"/>
      <c r="D445" s="4"/>
      <c r="E445" s="4"/>
      <c r="F445" s="4"/>
      <c r="G445" s="4"/>
      <c r="H445" s="4"/>
      <c r="I445" s="4"/>
      <c r="J445" s="4"/>
      <c r="K445" s="231"/>
      <c r="L445" s="231"/>
      <c r="M445" s="231"/>
      <c r="N445" s="231"/>
      <c r="O445" s="231"/>
      <c r="P445" s="4"/>
      <c r="Q445" s="4"/>
    </row>
    <row r="446" ht="12.75" customHeight="1">
      <c r="B446" s="4"/>
      <c r="C446" s="4"/>
      <c r="D446" s="4"/>
      <c r="E446" s="4"/>
      <c r="F446" s="4"/>
      <c r="G446" s="4"/>
      <c r="H446" s="4"/>
      <c r="I446" s="4"/>
      <c r="J446" s="4"/>
      <c r="K446" s="231"/>
      <c r="L446" s="231"/>
      <c r="M446" s="231"/>
      <c r="N446" s="231"/>
      <c r="O446" s="231"/>
      <c r="P446" s="4"/>
      <c r="Q446" s="4"/>
    </row>
    <row r="447" ht="12.75" customHeight="1">
      <c r="B447" s="4"/>
      <c r="C447" s="4"/>
      <c r="D447" s="4"/>
      <c r="E447" s="4"/>
      <c r="F447" s="4"/>
      <c r="G447" s="4"/>
      <c r="H447" s="4"/>
      <c r="I447" s="4"/>
      <c r="J447" s="4"/>
      <c r="K447" s="231"/>
      <c r="L447" s="231"/>
      <c r="M447" s="231"/>
      <c r="N447" s="231"/>
      <c r="O447" s="231"/>
      <c r="P447" s="4"/>
      <c r="Q447" s="4"/>
    </row>
    <row r="448" ht="12.75" customHeight="1">
      <c r="B448" s="4"/>
      <c r="C448" s="4"/>
      <c r="D448" s="4"/>
      <c r="E448" s="4"/>
      <c r="F448" s="4"/>
      <c r="G448" s="4"/>
      <c r="H448" s="4"/>
      <c r="I448" s="4"/>
      <c r="J448" s="4"/>
      <c r="K448" s="231"/>
      <c r="L448" s="231"/>
      <c r="M448" s="231"/>
      <c r="N448" s="231"/>
      <c r="O448" s="231"/>
      <c r="P448" s="4"/>
      <c r="Q448" s="4"/>
    </row>
    <row r="449" ht="12.75" customHeight="1">
      <c r="B449" s="4"/>
      <c r="C449" s="4"/>
      <c r="D449" s="4"/>
      <c r="E449" s="4"/>
      <c r="F449" s="4"/>
      <c r="G449" s="4"/>
      <c r="H449" s="4"/>
      <c r="I449" s="4"/>
      <c r="J449" s="4"/>
      <c r="K449" s="231"/>
      <c r="L449" s="231"/>
      <c r="M449" s="231"/>
      <c r="N449" s="231"/>
      <c r="O449" s="231"/>
      <c r="P449" s="4"/>
      <c r="Q449" s="4"/>
    </row>
    <row r="450" ht="12.75" customHeight="1">
      <c r="B450" s="4"/>
      <c r="C450" s="4"/>
      <c r="D450" s="4"/>
      <c r="E450" s="4"/>
      <c r="F450" s="4"/>
      <c r="G450" s="4"/>
      <c r="H450" s="4"/>
      <c r="I450" s="4"/>
      <c r="J450" s="4"/>
      <c r="K450" s="231"/>
      <c r="L450" s="231"/>
      <c r="M450" s="231"/>
      <c r="N450" s="231"/>
      <c r="O450" s="231"/>
      <c r="P450" s="4"/>
      <c r="Q450" s="4"/>
    </row>
    <row r="451" ht="12.75" customHeight="1">
      <c r="B451" s="4"/>
      <c r="C451" s="4"/>
      <c r="D451" s="4"/>
      <c r="E451" s="4"/>
      <c r="F451" s="4"/>
      <c r="G451" s="4"/>
      <c r="H451" s="4"/>
      <c r="I451" s="4"/>
      <c r="J451" s="4"/>
      <c r="K451" s="231"/>
      <c r="L451" s="231"/>
      <c r="M451" s="231"/>
      <c r="N451" s="231"/>
      <c r="O451" s="231"/>
      <c r="P451" s="4"/>
      <c r="Q451" s="4"/>
    </row>
    <row r="452" ht="12.75" customHeight="1">
      <c r="B452" s="4"/>
      <c r="C452" s="4"/>
      <c r="D452" s="4"/>
      <c r="E452" s="4"/>
      <c r="F452" s="4"/>
      <c r="G452" s="4"/>
      <c r="H452" s="4"/>
      <c r="I452" s="4"/>
      <c r="J452" s="4"/>
      <c r="K452" s="231"/>
      <c r="L452" s="231"/>
      <c r="M452" s="231"/>
      <c r="N452" s="231"/>
      <c r="O452" s="231"/>
      <c r="P452" s="4"/>
      <c r="Q452" s="4"/>
    </row>
    <row r="453" ht="12.75" customHeight="1">
      <c r="B453" s="4"/>
      <c r="C453" s="4"/>
      <c r="D453" s="4"/>
      <c r="E453" s="4"/>
      <c r="F453" s="4"/>
      <c r="G453" s="4"/>
      <c r="H453" s="4"/>
      <c r="I453" s="4"/>
      <c r="J453" s="4"/>
      <c r="K453" s="231"/>
      <c r="L453" s="231"/>
      <c r="M453" s="231"/>
      <c r="N453" s="231"/>
      <c r="O453" s="231"/>
      <c r="P453" s="4"/>
      <c r="Q453" s="4"/>
    </row>
    <row r="454" ht="12.75" customHeight="1">
      <c r="B454" s="4"/>
      <c r="C454" s="4"/>
      <c r="D454" s="4"/>
      <c r="E454" s="4"/>
      <c r="F454" s="4"/>
      <c r="G454" s="4"/>
      <c r="H454" s="4"/>
      <c r="I454" s="4"/>
      <c r="J454" s="4"/>
      <c r="K454" s="231"/>
      <c r="L454" s="231"/>
      <c r="M454" s="231"/>
      <c r="N454" s="231"/>
      <c r="O454" s="231"/>
      <c r="P454" s="4"/>
      <c r="Q454" s="4"/>
    </row>
    <row r="455" ht="12.75" customHeight="1">
      <c r="B455" s="4"/>
      <c r="C455" s="4"/>
      <c r="D455" s="4"/>
      <c r="E455" s="4"/>
      <c r="F455" s="4"/>
      <c r="G455" s="4"/>
      <c r="H455" s="4"/>
      <c r="I455" s="4"/>
      <c r="J455" s="4"/>
      <c r="K455" s="231"/>
      <c r="L455" s="231"/>
      <c r="M455" s="231"/>
      <c r="N455" s="231"/>
      <c r="O455" s="231"/>
      <c r="P455" s="4"/>
      <c r="Q455" s="4"/>
    </row>
    <row r="456" ht="12.75" customHeight="1">
      <c r="B456" s="4"/>
      <c r="C456" s="4"/>
      <c r="D456" s="4"/>
      <c r="E456" s="4"/>
      <c r="F456" s="4"/>
      <c r="G456" s="4"/>
      <c r="H456" s="4"/>
      <c r="I456" s="4"/>
      <c r="J456" s="4"/>
      <c r="K456" s="231"/>
      <c r="L456" s="231"/>
      <c r="M456" s="231"/>
      <c r="N456" s="231"/>
      <c r="O456" s="231"/>
      <c r="P456" s="4"/>
      <c r="Q456" s="4"/>
    </row>
    <row r="457" ht="12.75" customHeight="1">
      <c r="B457" s="4"/>
      <c r="C457" s="4"/>
      <c r="D457" s="4"/>
      <c r="E457" s="4"/>
      <c r="F457" s="4"/>
      <c r="G457" s="4"/>
      <c r="H457" s="4"/>
      <c r="I457" s="4"/>
      <c r="J457" s="4"/>
      <c r="K457" s="231"/>
      <c r="L457" s="231"/>
      <c r="M457" s="231"/>
      <c r="N457" s="231"/>
      <c r="O457" s="231"/>
      <c r="P457" s="4"/>
      <c r="Q457" s="4"/>
    </row>
    <row r="458" ht="12.75" customHeight="1">
      <c r="B458" s="4"/>
      <c r="C458" s="4"/>
      <c r="D458" s="4"/>
      <c r="E458" s="4"/>
      <c r="F458" s="4"/>
      <c r="G458" s="4"/>
      <c r="H458" s="4"/>
      <c r="I458" s="4"/>
      <c r="J458" s="4"/>
      <c r="K458" s="231"/>
      <c r="L458" s="231"/>
      <c r="M458" s="231"/>
      <c r="N458" s="231"/>
      <c r="O458" s="231"/>
      <c r="P458" s="4"/>
      <c r="Q458" s="4"/>
    </row>
    <row r="459" ht="12.75" customHeight="1">
      <c r="B459" s="4"/>
      <c r="C459" s="4"/>
      <c r="D459" s="4"/>
      <c r="E459" s="4"/>
      <c r="F459" s="4"/>
      <c r="G459" s="4"/>
      <c r="H459" s="4"/>
      <c r="I459" s="4"/>
      <c r="J459" s="4"/>
      <c r="K459" s="231"/>
      <c r="L459" s="231"/>
      <c r="M459" s="231"/>
      <c r="N459" s="231"/>
      <c r="O459" s="231"/>
      <c r="P459" s="4"/>
      <c r="Q459" s="4"/>
    </row>
    <row r="460" ht="12.75" customHeight="1">
      <c r="B460" s="4"/>
      <c r="C460" s="4"/>
      <c r="D460" s="4"/>
      <c r="E460" s="4"/>
      <c r="F460" s="4"/>
      <c r="G460" s="4"/>
      <c r="H460" s="4"/>
      <c r="I460" s="4"/>
      <c r="J460" s="4"/>
      <c r="K460" s="231"/>
      <c r="L460" s="231"/>
      <c r="M460" s="231"/>
      <c r="N460" s="231"/>
      <c r="O460" s="231"/>
      <c r="P460" s="4"/>
      <c r="Q460" s="4"/>
    </row>
    <row r="461" ht="12.75" customHeight="1">
      <c r="B461" s="4"/>
      <c r="C461" s="4"/>
      <c r="D461" s="4"/>
      <c r="E461" s="4"/>
      <c r="F461" s="4"/>
      <c r="G461" s="4"/>
      <c r="H461" s="4"/>
      <c r="I461" s="4"/>
      <c r="J461" s="4"/>
      <c r="K461" s="231"/>
      <c r="L461" s="231"/>
      <c r="M461" s="231"/>
      <c r="N461" s="231"/>
      <c r="O461" s="231"/>
      <c r="P461" s="4"/>
      <c r="Q461" s="4"/>
    </row>
    <row r="462" ht="12.75" customHeight="1">
      <c r="B462" s="4"/>
      <c r="C462" s="4"/>
      <c r="D462" s="4"/>
      <c r="E462" s="4"/>
      <c r="F462" s="4"/>
      <c r="G462" s="4"/>
      <c r="H462" s="4"/>
      <c r="I462" s="4"/>
      <c r="J462" s="4"/>
      <c r="K462" s="231"/>
      <c r="L462" s="231"/>
      <c r="M462" s="231"/>
      <c r="N462" s="231"/>
      <c r="O462" s="231"/>
      <c r="P462" s="4"/>
      <c r="Q462" s="4"/>
    </row>
    <row r="463" ht="12.75" customHeight="1">
      <c r="B463" s="4"/>
      <c r="C463" s="4"/>
      <c r="D463" s="4"/>
      <c r="E463" s="4"/>
      <c r="F463" s="4"/>
      <c r="G463" s="4"/>
      <c r="H463" s="4"/>
      <c r="I463" s="4"/>
      <c r="J463" s="4"/>
      <c r="K463" s="231"/>
      <c r="L463" s="231"/>
      <c r="M463" s="231"/>
      <c r="N463" s="231"/>
      <c r="O463" s="231"/>
      <c r="P463" s="4"/>
      <c r="Q463" s="4"/>
    </row>
    <row r="464" ht="12.75" customHeight="1">
      <c r="B464" s="4"/>
      <c r="C464" s="4"/>
      <c r="D464" s="4"/>
      <c r="E464" s="4"/>
      <c r="F464" s="4"/>
      <c r="G464" s="4"/>
      <c r="H464" s="4"/>
      <c r="I464" s="4"/>
      <c r="J464" s="4"/>
      <c r="K464" s="231"/>
      <c r="L464" s="231"/>
      <c r="M464" s="231"/>
      <c r="N464" s="231"/>
      <c r="O464" s="231"/>
      <c r="P464" s="4"/>
      <c r="Q464" s="4"/>
    </row>
    <row r="465" ht="12.75" customHeight="1">
      <c r="B465" s="4"/>
      <c r="C465" s="4"/>
      <c r="D465" s="4"/>
      <c r="E465" s="4"/>
      <c r="F465" s="4"/>
      <c r="G465" s="4"/>
      <c r="H465" s="4"/>
      <c r="I465" s="4"/>
      <c r="J465" s="4"/>
      <c r="K465" s="231"/>
      <c r="L465" s="231"/>
      <c r="M465" s="231"/>
      <c r="N465" s="231"/>
      <c r="O465" s="231"/>
      <c r="P465" s="4"/>
      <c r="Q465" s="4"/>
    </row>
    <row r="466" ht="12.75" customHeight="1">
      <c r="B466" s="4"/>
      <c r="C466" s="4"/>
      <c r="D466" s="4"/>
      <c r="E466" s="4"/>
      <c r="F466" s="4"/>
      <c r="G466" s="4"/>
      <c r="H466" s="4"/>
      <c r="I466" s="4"/>
      <c r="J466" s="4"/>
      <c r="K466" s="231"/>
      <c r="L466" s="231"/>
      <c r="M466" s="231"/>
      <c r="N466" s="231"/>
      <c r="O466" s="231"/>
      <c r="P466" s="4"/>
      <c r="Q466" s="4"/>
    </row>
    <row r="467" ht="12.75" customHeight="1">
      <c r="B467" s="4"/>
      <c r="C467" s="4"/>
      <c r="D467" s="4"/>
      <c r="E467" s="4"/>
      <c r="F467" s="4"/>
      <c r="G467" s="4"/>
      <c r="H467" s="4"/>
      <c r="I467" s="4"/>
      <c r="J467" s="4"/>
      <c r="K467" s="231"/>
      <c r="L467" s="231"/>
      <c r="M467" s="231"/>
      <c r="N467" s="231"/>
      <c r="O467" s="231"/>
      <c r="P467" s="4"/>
      <c r="Q467" s="4"/>
    </row>
    <row r="468" ht="12.75" customHeight="1">
      <c r="B468" s="4"/>
      <c r="C468" s="4"/>
      <c r="D468" s="4"/>
      <c r="E468" s="4"/>
      <c r="F468" s="4"/>
      <c r="G468" s="4"/>
      <c r="H468" s="4"/>
      <c r="I468" s="4"/>
      <c r="J468" s="4"/>
      <c r="K468" s="231"/>
      <c r="L468" s="231"/>
      <c r="M468" s="231"/>
      <c r="N468" s="231"/>
      <c r="O468" s="231"/>
      <c r="P468" s="4"/>
      <c r="Q468" s="4"/>
    </row>
    <row r="469" ht="12.75" customHeight="1">
      <c r="B469" s="4"/>
      <c r="C469" s="4"/>
      <c r="D469" s="4"/>
      <c r="E469" s="4"/>
      <c r="F469" s="4"/>
      <c r="G469" s="4"/>
      <c r="H469" s="4"/>
      <c r="I469" s="4"/>
      <c r="J469" s="4"/>
      <c r="K469" s="231"/>
      <c r="L469" s="231"/>
      <c r="M469" s="231"/>
      <c r="N469" s="231"/>
      <c r="O469" s="231"/>
      <c r="P469" s="4"/>
      <c r="Q469" s="4"/>
    </row>
    <row r="470" ht="12.75" customHeight="1">
      <c r="B470" s="4"/>
      <c r="C470" s="4"/>
      <c r="D470" s="4"/>
      <c r="E470" s="4"/>
      <c r="F470" s="4"/>
      <c r="G470" s="4"/>
      <c r="H470" s="4"/>
      <c r="I470" s="4"/>
      <c r="J470" s="4"/>
      <c r="K470" s="231"/>
      <c r="L470" s="231"/>
      <c r="M470" s="231"/>
      <c r="N470" s="231"/>
      <c r="O470" s="231"/>
      <c r="P470" s="4"/>
      <c r="Q470" s="4"/>
    </row>
    <row r="471" ht="12.75" customHeight="1">
      <c r="B471" s="4"/>
      <c r="C471" s="4"/>
      <c r="D471" s="4"/>
      <c r="E471" s="4"/>
      <c r="F471" s="4"/>
      <c r="G471" s="4"/>
      <c r="H471" s="4"/>
      <c r="I471" s="4"/>
      <c r="J471" s="4"/>
      <c r="K471" s="231"/>
      <c r="L471" s="231"/>
      <c r="M471" s="231"/>
      <c r="N471" s="231"/>
      <c r="O471" s="231"/>
      <c r="P471" s="4"/>
      <c r="Q471" s="4"/>
    </row>
    <row r="472" ht="12.75" customHeight="1">
      <c r="B472" s="4"/>
      <c r="C472" s="4"/>
      <c r="D472" s="4"/>
      <c r="E472" s="4"/>
      <c r="F472" s="4"/>
      <c r="G472" s="4"/>
      <c r="H472" s="4"/>
      <c r="I472" s="4"/>
      <c r="J472" s="4"/>
      <c r="K472" s="231"/>
      <c r="L472" s="231"/>
      <c r="M472" s="231"/>
      <c r="N472" s="231"/>
      <c r="O472" s="231"/>
      <c r="P472" s="4"/>
      <c r="Q472" s="4"/>
    </row>
    <row r="473" ht="12.75" customHeight="1">
      <c r="B473" s="4"/>
      <c r="C473" s="4"/>
      <c r="D473" s="4"/>
      <c r="E473" s="4"/>
      <c r="F473" s="4"/>
      <c r="G473" s="4"/>
      <c r="H473" s="4"/>
      <c r="I473" s="4"/>
      <c r="J473" s="4"/>
      <c r="K473" s="231"/>
      <c r="L473" s="231"/>
      <c r="M473" s="231"/>
      <c r="N473" s="231"/>
      <c r="O473" s="231"/>
      <c r="P473" s="4"/>
      <c r="Q473" s="4"/>
    </row>
    <row r="474" ht="12.75" customHeight="1">
      <c r="B474" s="4"/>
      <c r="C474" s="4"/>
      <c r="D474" s="4"/>
      <c r="E474" s="4"/>
      <c r="F474" s="4"/>
      <c r="G474" s="4"/>
      <c r="H474" s="4"/>
      <c r="I474" s="4"/>
      <c r="J474" s="4"/>
      <c r="K474" s="231"/>
      <c r="L474" s="231"/>
      <c r="M474" s="231"/>
      <c r="N474" s="231"/>
      <c r="O474" s="231"/>
      <c r="P474" s="4"/>
      <c r="Q474" s="4"/>
    </row>
    <row r="475" ht="12.75" customHeight="1">
      <c r="B475" s="4"/>
      <c r="C475" s="4"/>
      <c r="D475" s="4"/>
      <c r="E475" s="4"/>
      <c r="F475" s="4"/>
      <c r="G475" s="4"/>
      <c r="H475" s="4"/>
      <c r="I475" s="4"/>
      <c r="J475" s="4"/>
      <c r="K475" s="231"/>
      <c r="L475" s="231"/>
      <c r="M475" s="231"/>
      <c r="N475" s="231"/>
      <c r="O475" s="231"/>
      <c r="P475" s="4"/>
      <c r="Q475" s="4"/>
    </row>
    <row r="476" ht="12.75" customHeight="1">
      <c r="B476" s="4"/>
      <c r="C476" s="4"/>
      <c r="D476" s="4"/>
      <c r="E476" s="4"/>
      <c r="F476" s="4"/>
      <c r="G476" s="4"/>
      <c r="H476" s="4"/>
      <c r="I476" s="4"/>
      <c r="J476" s="4"/>
      <c r="K476" s="231"/>
      <c r="L476" s="231"/>
      <c r="M476" s="231"/>
      <c r="N476" s="231"/>
      <c r="O476" s="231"/>
      <c r="P476" s="4"/>
      <c r="Q476" s="4"/>
    </row>
    <row r="477" ht="12.75" customHeight="1">
      <c r="B477" s="4"/>
      <c r="C477" s="4"/>
      <c r="D477" s="4"/>
      <c r="E477" s="4"/>
      <c r="F477" s="4"/>
      <c r="G477" s="4"/>
      <c r="H477" s="4"/>
      <c r="I477" s="4"/>
      <c r="J477" s="4"/>
      <c r="K477" s="231"/>
      <c r="L477" s="231"/>
      <c r="M477" s="231"/>
      <c r="N477" s="231"/>
      <c r="O477" s="231"/>
      <c r="P477" s="4"/>
      <c r="Q477" s="4"/>
    </row>
    <row r="478" ht="12.75" customHeight="1">
      <c r="B478" s="4"/>
      <c r="C478" s="4"/>
      <c r="D478" s="4"/>
      <c r="E478" s="4"/>
      <c r="F478" s="4"/>
      <c r="G478" s="4"/>
      <c r="H478" s="4"/>
      <c r="I478" s="4"/>
      <c r="J478" s="4"/>
      <c r="K478" s="231"/>
      <c r="L478" s="231"/>
      <c r="M478" s="231"/>
      <c r="N478" s="231"/>
      <c r="O478" s="231"/>
      <c r="P478" s="4"/>
      <c r="Q478" s="4"/>
    </row>
    <row r="479" ht="12.75" customHeight="1">
      <c r="B479" s="4"/>
      <c r="C479" s="4"/>
      <c r="D479" s="4"/>
      <c r="E479" s="4"/>
      <c r="F479" s="4"/>
      <c r="G479" s="4"/>
      <c r="H479" s="4"/>
      <c r="I479" s="4"/>
      <c r="J479" s="4"/>
      <c r="K479" s="231"/>
      <c r="L479" s="231"/>
      <c r="M479" s="231"/>
      <c r="N479" s="231"/>
      <c r="O479" s="231"/>
      <c r="P479" s="4"/>
      <c r="Q479" s="4"/>
    </row>
    <row r="480" ht="12.75" customHeight="1">
      <c r="B480" s="4"/>
      <c r="C480" s="4"/>
      <c r="D480" s="4"/>
      <c r="E480" s="4"/>
      <c r="F480" s="4"/>
      <c r="G480" s="4"/>
      <c r="H480" s="4"/>
      <c r="I480" s="4"/>
      <c r="J480" s="4"/>
      <c r="K480" s="231"/>
      <c r="L480" s="231"/>
      <c r="M480" s="231"/>
      <c r="N480" s="231"/>
      <c r="O480" s="231"/>
      <c r="P480" s="4"/>
      <c r="Q480" s="4"/>
    </row>
    <row r="481" ht="12.75" customHeight="1">
      <c r="B481" s="4"/>
      <c r="C481" s="4"/>
      <c r="D481" s="4"/>
      <c r="E481" s="4"/>
      <c r="F481" s="4"/>
      <c r="G481" s="4"/>
      <c r="H481" s="4"/>
      <c r="I481" s="4"/>
      <c r="J481" s="4"/>
      <c r="K481" s="231"/>
      <c r="L481" s="231"/>
      <c r="M481" s="231"/>
      <c r="N481" s="231"/>
      <c r="O481" s="231"/>
      <c r="P481" s="4"/>
      <c r="Q481" s="4"/>
    </row>
    <row r="482" ht="12.75" customHeight="1">
      <c r="B482" s="4"/>
      <c r="C482" s="4"/>
      <c r="D482" s="4"/>
      <c r="E482" s="4"/>
      <c r="F482" s="4"/>
      <c r="G482" s="4"/>
      <c r="H482" s="4"/>
      <c r="I482" s="4"/>
      <c r="J482" s="4"/>
      <c r="K482" s="231"/>
      <c r="L482" s="231"/>
      <c r="M482" s="231"/>
      <c r="N482" s="231"/>
      <c r="O482" s="231"/>
      <c r="P482" s="4"/>
      <c r="Q482" s="4"/>
    </row>
    <row r="483" ht="12.75" customHeight="1">
      <c r="B483" s="4"/>
      <c r="C483" s="4"/>
      <c r="D483" s="4"/>
      <c r="E483" s="4"/>
      <c r="F483" s="4"/>
      <c r="G483" s="4"/>
      <c r="H483" s="4"/>
      <c r="I483" s="4"/>
      <c r="J483" s="4"/>
      <c r="K483" s="231"/>
      <c r="L483" s="231"/>
      <c r="M483" s="231"/>
      <c r="N483" s="231"/>
      <c r="O483" s="231"/>
      <c r="P483" s="4"/>
      <c r="Q483" s="4"/>
    </row>
    <row r="484" ht="12.75" customHeight="1">
      <c r="B484" s="4"/>
      <c r="C484" s="4"/>
      <c r="D484" s="4"/>
      <c r="E484" s="4"/>
      <c r="F484" s="4"/>
      <c r="G484" s="4"/>
      <c r="H484" s="4"/>
      <c r="I484" s="4"/>
      <c r="J484" s="4"/>
      <c r="K484" s="231"/>
      <c r="L484" s="231"/>
      <c r="M484" s="231"/>
      <c r="N484" s="231"/>
      <c r="O484" s="231"/>
      <c r="P484" s="4"/>
      <c r="Q484" s="4"/>
    </row>
    <row r="485" ht="12.75" customHeight="1">
      <c r="B485" s="4"/>
      <c r="C485" s="4"/>
      <c r="D485" s="4"/>
      <c r="E485" s="4"/>
      <c r="F485" s="4"/>
      <c r="G485" s="4"/>
      <c r="H485" s="4"/>
      <c r="I485" s="4"/>
      <c r="J485" s="4"/>
      <c r="K485" s="231"/>
      <c r="L485" s="231"/>
      <c r="M485" s="231"/>
      <c r="N485" s="231"/>
      <c r="O485" s="231"/>
      <c r="P485" s="4"/>
      <c r="Q485" s="4"/>
    </row>
    <row r="486" ht="12.75" customHeight="1">
      <c r="B486" s="4"/>
      <c r="C486" s="4"/>
      <c r="D486" s="4"/>
      <c r="E486" s="4"/>
      <c r="F486" s="4"/>
      <c r="G486" s="4"/>
      <c r="H486" s="4"/>
      <c r="I486" s="4"/>
      <c r="J486" s="4"/>
      <c r="K486" s="231"/>
      <c r="L486" s="231"/>
      <c r="M486" s="231"/>
      <c r="N486" s="231"/>
      <c r="O486" s="231"/>
      <c r="P486" s="4"/>
      <c r="Q486" s="4"/>
    </row>
    <row r="487" ht="12.75" customHeight="1">
      <c r="B487" s="4"/>
      <c r="C487" s="4"/>
      <c r="D487" s="4"/>
      <c r="E487" s="4"/>
      <c r="F487" s="4"/>
      <c r="G487" s="4"/>
      <c r="H487" s="4"/>
      <c r="I487" s="4"/>
      <c r="J487" s="4"/>
      <c r="K487" s="231"/>
      <c r="L487" s="231"/>
      <c r="M487" s="231"/>
      <c r="N487" s="231"/>
      <c r="O487" s="231"/>
      <c r="P487" s="4"/>
      <c r="Q487" s="4"/>
    </row>
    <row r="488" ht="12.75" customHeight="1">
      <c r="B488" s="4"/>
      <c r="C488" s="4"/>
      <c r="D488" s="4"/>
      <c r="E488" s="4"/>
      <c r="F488" s="4"/>
      <c r="G488" s="4"/>
      <c r="H488" s="4"/>
      <c r="I488" s="4"/>
      <c r="J488" s="4"/>
      <c r="K488" s="231"/>
      <c r="L488" s="231"/>
      <c r="M488" s="231"/>
      <c r="N488" s="231"/>
      <c r="O488" s="231"/>
      <c r="P488" s="4"/>
      <c r="Q488" s="4"/>
    </row>
    <row r="489" ht="12.75" customHeight="1">
      <c r="B489" s="4"/>
      <c r="C489" s="4"/>
      <c r="D489" s="4"/>
      <c r="E489" s="4"/>
      <c r="F489" s="4"/>
      <c r="G489" s="4"/>
      <c r="H489" s="4"/>
      <c r="I489" s="4"/>
      <c r="J489" s="4"/>
      <c r="K489" s="231"/>
      <c r="L489" s="231"/>
      <c r="M489" s="231"/>
      <c r="N489" s="231"/>
      <c r="O489" s="231"/>
      <c r="P489" s="4"/>
      <c r="Q489" s="4"/>
    </row>
    <row r="490" ht="12.75" customHeight="1">
      <c r="B490" s="4"/>
      <c r="C490" s="4"/>
      <c r="D490" s="4"/>
      <c r="E490" s="4"/>
      <c r="F490" s="4"/>
      <c r="G490" s="4"/>
      <c r="H490" s="4"/>
      <c r="I490" s="4"/>
      <c r="J490" s="4"/>
      <c r="K490" s="231"/>
      <c r="L490" s="231"/>
      <c r="M490" s="231"/>
      <c r="N490" s="231"/>
      <c r="O490" s="231"/>
      <c r="P490" s="4"/>
      <c r="Q490" s="4"/>
    </row>
    <row r="491" ht="12.75" customHeight="1">
      <c r="B491" s="4"/>
      <c r="C491" s="4"/>
      <c r="D491" s="4"/>
      <c r="E491" s="4"/>
      <c r="F491" s="4"/>
      <c r="G491" s="4"/>
      <c r="H491" s="4"/>
      <c r="I491" s="4"/>
      <c r="J491" s="4"/>
      <c r="K491" s="231"/>
      <c r="L491" s="231"/>
      <c r="M491" s="231"/>
      <c r="N491" s="231"/>
      <c r="O491" s="231"/>
      <c r="P491" s="4"/>
      <c r="Q491" s="4"/>
    </row>
    <row r="492" ht="12.75" customHeight="1">
      <c r="B492" s="4"/>
      <c r="C492" s="4"/>
      <c r="D492" s="4"/>
      <c r="E492" s="4"/>
      <c r="F492" s="4"/>
      <c r="G492" s="4"/>
      <c r="H492" s="4"/>
      <c r="I492" s="4"/>
      <c r="J492" s="4"/>
      <c r="K492" s="231"/>
      <c r="L492" s="231"/>
      <c r="M492" s="231"/>
      <c r="N492" s="231"/>
      <c r="O492" s="231"/>
      <c r="P492" s="4"/>
      <c r="Q492" s="4"/>
    </row>
    <row r="493" ht="12.75" customHeight="1">
      <c r="B493" s="4"/>
      <c r="C493" s="4"/>
      <c r="D493" s="4"/>
      <c r="E493" s="4"/>
      <c r="F493" s="4"/>
      <c r="G493" s="4"/>
      <c r="H493" s="4"/>
      <c r="I493" s="4"/>
      <c r="J493" s="4"/>
      <c r="K493" s="231"/>
      <c r="L493" s="231"/>
      <c r="M493" s="231"/>
      <c r="N493" s="231"/>
      <c r="O493" s="231"/>
      <c r="P493" s="4"/>
      <c r="Q493" s="4"/>
    </row>
    <row r="494" ht="12.75" customHeight="1">
      <c r="B494" s="4"/>
      <c r="C494" s="4"/>
      <c r="D494" s="4"/>
      <c r="E494" s="4"/>
      <c r="F494" s="4"/>
      <c r="G494" s="4"/>
      <c r="H494" s="4"/>
      <c r="I494" s="4"/>
      <c r="J494" s="4"/>
      <c r="K494" s="231"/>
      <c r="L494" s="231"/>
      <c r="M494" s="231"/>
      <c r="N494" s="231"/>
      <c r="O494" s="231"/>
      <c r="P494" s="4"/>
      <c r="Q494" s="4"/>
    </row>
    <row r="495" ht="12.75" customHeight="1">
      <c r="B495" s="4"/>
      <c r="C495" s="4"/>
      <c r="D495" s="4"/>
      <c r="E495" s="4"/>
      <c r="F495" s="4"/>
      <c r="G495" s="4"/>
      <c r="H495" s="4"/>
      <c r="I495" s="4"/>
      <c r="J495" s="4"/>
      <c r="K495" s="231"/>
      <c r="L495" s="231"/>
      <c r="M495" s="231"/>
      <c r="N495" s="231"/>
      <c r="O495" s="231"/>
      <c r="P495" s="4"/>
      <c r="Q495" s="4"/>
    </row>
    <row r="496" ht="12.75" customHeight="1">
      <c r="B496" s="4"/>
      <c r="C496" s="4"/>
      <c r="D496" s="4"/>
      <c r="E496" s="4"/>
      <c r="F496" s="4"/>
      <c r="G496" s="4"/>
      <c r="H496" s="4"/>
      <c r="I496" s="4"/>
      <c r="J496" s="4"/>
      <c r="K496" s="231"/>
      <c r="L496" s="231"/>
      <c r="M496" s="231"/>
      <c r="N496" s="231"/>
      <c r="O496" s="231"/>
      <c r="P496" s="4"/>
      <c r="Q496" s="4"/>
    </row>
    <row r="497" ht="12.75" customHeight="1">
      <c r="B497" s="4"/>
      <c r="C497" s="4"/>
      <c r="D497" s="4"/>
      <c r="E497" s="4"/>
      <c r="F497" s="4"/>
      <c r="G497" s="4"/>
      <c r="H497" s="4"/>
      <c r="I497" s="4"/>
      <c r="J497" s="4"/>
      <c r="K497" s="231"/>
      <c r="L497" s="231"/>
      <c r="M497" s="231"/>
      <c r="N497" s="231"/>
      <c r="O497" s="231"/>
      <c r="P497" s="4"/>
      <c r="Q497" s="4"/>
    </row>
    <row r="498" ht="12.75" customHeight="1">
      <c r="B498" s="4"/>
      <c r="C498" s="4"/>
      <c r="D498" s="4"/>
      <c r="E498" s="4"/>
      <c r="F498" s="4"/>
      <c r="G498" s="4"/>
      <c r="H498" s="4"/>
      <c r="I498" s="4"/>
      <c r="J498" s="4"/>
      <c r="K498" s="231"/>
      <c r="L498" s="231"/>
      <c r="M498" s="231"/>
      <c r="N498" s="231"/>
      <c r="O498" s="231"/>
      <c r="P498" s="4"/>
      <c r="Q498" s="4"/>
    </row>
    <row r="499" ht="12.75" customHeight="1">
      <c r="B499" s="4"/>
      <c r="C499" s="4"/>
      <c r="D499" s="4"/>
      <c r="E499" s="4"/>
      <c r="F499" s="4"/>
      <c r="G499" s="4"/>
      <c r="H499" s="4"/>
      <c r="I499" s="4"/>
      <c r="J499" s="4"/>
      <c r="K499" s="231"/>
      <c r="L499" s="231"/>
      <c r="M499" s="231"/>
      <c r="N499" s="231"/>
      <c r="O499" s="231"/>
      <c r="P499" s="4"/>
      <c r="Q499" s="4"/>
    </row>
    <row r="500" ht="12.75" customHeight="1">
      <c r="B500" s="4"/>
      <c r="C500" s="4"/>
      <c r="D500" s="4"/>
      <c r="E500" s="4"/>
      <c r="F500" s="4"/>
      <c r="G500" s="4"/>
      <c r="H500" s="4"/>
      <c r="I500" s="4"/>
      <c r="J500" s="4"/>
      <c r="K500" s="231"/>
      <c r="L500" s="231"/>
      <c r="M500" s="231"/>
      <c r="N500" s="231"/>
      <c r="O500" s="231"/>
      <c r="P500" s="4"/>
      <c r="Q500" s="4"/>
    </row>
    <row r="501" ht="12.75" customHeight="1">
      <c r="B501" s="4"/>
      <c r="C501" s="4"/>
      <c r="D501" s="4"/>
      <c r="E501" s="4"/>
      <c r="F501" s="4"/>
      <c r="G501" s="4"/>
      <c r="H501" s="4"/>
      <c r="I501" s="4"/>
      <c r="J501" s="4"/>
      <c r="K501" s="231"/>
      <c r="L501" s="231"/>
      <c r="M501" s="231"/>
      <c r="N501" s="231"/>
      <c r="O501" s="231"/>
      <c r="P501" s="4"/>
      <c r="Q501" s="4"/>
    </row>
    <row r="502" ht="12.75" customHeight="1">
      <c r="B502" s="4"/>
      <c r="C502" s="4"/>
      <c r="D502" s="4"/>
      <c r="E502" s="4"/>
      <c r="F502" s="4"/>
      <c r="G502" s="4"/>
      <c r="H502" s="4"/>
      <c r="I502" s="4"/>
      <c r="J502" s="4"/>
      <c r="K502" s="231"/>
      <c r="L502" s="231"/>
      <c r="M502" s="231"/>
      <c r="N502" s="231"/>
      <c r="O502" s="231"/>
      <c r="P502" s="4"/>
      <c r="Q502" s="4"/>
    </row>
    <row r="503" ht="12.75" customHeight="1">
      <c r="B503" s="4"/>
      <c r="C503" s="4"/>
      <c r="D503" s="4"/>
      <c r="E503" s="4"/>
      <c r="F503" s="4"/>
      <c r="G503" s="4"/>
      <c r="H503" s="4"/>
      <c r="I503" s="4"/>
      <c r="J503" s="4"/>
      <c r="K503" s="231"/>
      <c r="L503" s="231"/>
      <c r="M503" s="231"/>
      <c r="N503" s="231"/>
      <c r="O503" s="231"/>
      <c r="P503" s="4"/>
      <c r="Q503" s="4"/>
    </row>
    <row r="504" ht="12.75" customHeight="1">
      <c r="B504" s="4"/>
      <c r="C504" s="4"/>
      <c r="D504" s="4"/>
      <c r="E504" s="4"/>
      <c r="F504" s="4"/>
      <c r="G504" s="4"/>
      <c r="H504" s="4"/>
      <c r="I504" s="4"/>
      <c r="J504" s="4"/>
      <c r="K504" s="231"/>
      <c r="L504" s="231"/>
      <c r="M504" s="231"/>
      <c r="N504" s="231"/>
      <c r="O504" s="231"/>
      <c r="P504" s="4"/>
      <c r="Q504" s="4"/>
    </row>
    <row r="505" ht="12.75" customHeight="1">
      <c r="B505" s="4"/>
      <c r="C505" s="4"/>
      <c r="D505" s="4"/>
      <c r="E505" s="4"/>
      <c r="F505" s="4"/>
      <c r="G505" s="4"/>
      <c r="H505" s="4"/>
      <c r="I505" s="4"/>
      <c r="J505" s="4"/>
      <c r="K505" s="231"/>
      <c r="L505" s="231"/>
      <c r="M505" s="231"/>
      <c r="N505" s="231"/>
      <c r="O505" s="231"/>
      <c r="P505" s="4"/>
      <c r="Q505" s="4"/>
    </row>
    <row r="506" ht="12.75" customHeight="1">
      <c r="B506" s="4"/>
      <c r="C506" s="4"/>
      <c r="D506" s="4"/>
      <c r="E506" s="4"/>
      <c r="F506" s="4"/>
      <c r="G506" s="4"/>
      <c r="H506" s="4"/>
      <c r="I506" s="4"/>
      <c r="J506" s="4"/>
      <c r="K506" s="231"/>
      <c r="L506" s="231"/>
      <c r="M506" s="231"/>
      <c r="N506" s="231"/>
      <c r="O506" s="231"/>
      <c r="P506" s="4"/>
      <c r="Q506" s="4"/>
    </row>
    <row r="507" ht="12.75" customHeight="1">
      <c r="B507" s="4"/>
      <c r="C507" s="4"/>
      <c r="D507" s="4"/>
      <c r="E507" s="4"/>
      <c r="F507" s="4"/>
      <c r="G507" s="4"/>
      <c r="H507" s="4"/>
      <c r="I507" s="4"/>
      <c r="J507" s="4"/>
      <c r="K507" s="231"/>
      <c r="L507" s="231"/>
      <c r="M507" s="231"/>
      <c r="N507" s="231"/>
      <c r="O507" s="231"/>
      <c r="P507" s="4"/>
      <c r="Q507" s="4"/>
    </row>
    <row r="508" ht="12.75" customHeight="1">
      <c r="B508" s="4"/>
      <c r="C508" s="4"/>
      <c r="D508" s="4"/>
      <c r="E508" s="4"/>
      <c r="F508" s="4"/>
      <c r="G508" s="4"/>
      <c r="H508" s="4"/>
      <c r="I508" s="4"/>
      <c r="J508" s="4"/>
      <c r="K508" s="231"/>
      <c r="L508" s="231"/>
      <c r="M508" s="231"/>
      <c r="N508" s="231"/>
      <c r="O508" s="231"/>
      <c r="P508" s="4"/>
      <c r="Q508" s="4"/>
    </row>
    <row r="509" ht="12.75" customHeight="1">
      <c r="B509" s="4"/>
      <c r="C509" s="4"/>
      <c r="D509" s="4"/>
      <c r="E509" s="4"/>
      <c r="F509" s="4"/>
      <c r="G509" s="4"/>
      <c r="H509" s="4"/>
      <c r="I509" s="4"/>
      <c r="J509" s="4"/>
      <c r="K509" s="231"/>
      <c r="L509" s="231"/>
      <c r="M509" s="231"/>
      <c r="N509" s="231"/>
      <c r="O509" s="231"/>
      <c r="P509" s="4"/>
      <c r="Q509" s="4"/>
    </row>
    <row r="510" ht="12.75" customHeight="1">
      <c r="B510" s="4"/>
      <c r="C510" s="4"/>
      <c r="D510" s="4"/>
      <c r="E510" s="4"/>
      <c r="F510" s="4"/>
      <c r="G510" s="4"/>
      <c r="H510" s="4"/>
      <c r="I510" s="4"/>
      <c r="J510" s="4"/>
      <c r="K510" s="231"/>
      <c r="L510" s="231"/>
      <c r="M510" s="231"/>
      <c r="N510" s="231"/>
      <c r="O510" s="231"/>
      <c r="P510" s="4"/>
      <c r="Q510" s="4"/>
    </row>
    <row r="511" ht="12.75" customHeight="1">
      <c r="B511" s="4"/>
      <c r="C511" s="4"/>
      <c r="D511" s="4"/>
      <c r="E511" s="4"/>
      <c r="F511" s="4"/>
      <c r="G511" s="4"/>
      <c r="H511" s="4"/>
      <c r="I511" s="4"/>
      <c r="J511" s="4"/>
      <c r="K511" s="231"/>
      <c r="L511" s="231"/>
      <c r="M511" s="231"/>
      <c r="N511" s="231"/>
      <c r="O511" s="231"/>
      <c r="P511" s="4"/>
      <c r="Q511" s="4"/>
    </row>
    <row r="512" ht="12.75" customHeight="1">
      <c r="B512" s="4"/>
      <c r="C512" s="4"/>
      <c r="D512" s="4"/>
      <c r="E512" s="4"/>
      <c r="F512" s="4"/>
      <c r="G512" s="4"/>
      <c r="H512" s="4"/>
      <c r="I512" s="4"/>
      <c r="J512" s="4"/>
      <c r="K512" s="231"/>
      <c r="L512" s="231"/>
      <c r="M512" s="231"/>
      <c r="N512" s="231"/>
      <c r="O512" s="231"/>
      <c r="P512" s="4"/>
      <c r="Q512" s="4"/>
    </row>
    <row r="513" ht="12.75" customHeight="1">
      <c r="B513" s="4"/>
      <c r="C513" s="4"/>
      <c r="D513" s="4"/>
      <c r="E513" s="4"/>
      <c r="F513" s="4"/>
      <c r="G513" s="4"/>
      <c r="H513" s="4"/>
      <c r="I513" s="4"/>
      <c r="J513" s="4"/>
      <c r="K513" s="231"/>
      <c r="L513" s="231"/>
      <c r="M513" s="231"/>
      <c r="N513" s="231"/>
      <c r="O513" s="231"/>
      <c r="P513" s="4"/>
      <c r="Q513" s="4"/>
    </row>
    <row r="514" ht="12.75" customHeight="1">
      <c r="B514" s="4"/>
      <c r="C514" s="4"/>
      <c r="D514" s="4"/>
      <c r="E514" s="4"/>
      <c r="F514" s="4"/>
      <c r="G514" s="4"/>
      <c r="H514" s="4"/>
      <c r="I514" s="4"/>
      <c r="J514" s="4"/>
      <c r="K514" s="231"/>
      <c r="L514" s="231"/>
      <c r="M514" s="231"/>
      <c r="N514" s="231"/>
      <c r="O514" s="231"/>
      <c r="P514" s="4"/>
      <c r="Q514" s="4"/>
    </row>
    <row r="515" ht="12.75" customHeight="1">
      <c r="B515" s="4"/>
      <c r="C515" s="4"/>
      <c r="D515" s="4"/>
      <c r="E515" s="4"/>
      <c r="F515" s="4"/>
      <c r="G515" s="4"/>
      <c r="H515" s="4"/>
      <c r="I515" s="4"/>
      <c r="J515" s="4"/>
      <c r="K515" s="231"/>
      <c r="L515" s="231"/>
      <c r="M515" s="231"/>
      <c r="N515" s="231"/>
      <c r="O515" s="231"/>
      <c r="P515" s="4"/>
      <c r="Q515" s="4"/>
    </row>
    <row r="516" ht="12.75" customHeight="1">
      <c r="B516" s="4"/>
      <c r="C516" s="4"/>
      <c r="D516" s="4"/>
      <c r="E516" s="4"/>
      <c r="F516" s="4"/>
      <c r="G516" s="4"/>
      <c r="H516" s="4"/>
      <c r="I516" s="4"/>
      <c r="J516" s="4"/>
      <c r="K516" s="231"/>
      <c r="L516" s="231"/>
      <c r="M516" s="231"/>
      <c r="N516" s="231"/>
      <c r="O516" s="231"/>
      <c r="P516" s="4"/>
      <c r="Q516" s="4"/>
    </row>
    <row r="517" ht="12.75" customHeight="1">
      <c r="B517" s="4"/>
      <c r="C517" s="4"/>
      <c r="D517" s="4"/>
      <c r="E517" s="4"/>
      <c r="F517" s="4"/>
      <c r="G517" s="4"/>
      <c r="H517" s="4"/>
      <c r="I517" s="4"/>
      <c r="J517" s="4"/>
      <c r="K517" s="231"/>
      <c r="L517" s="231"/>
      <c r="M517" s="231"/>
      <c r="N517" s="231"/>
      <c r="O517" s="231"/>
      <c r="P517" s="4"/>
      <c r="Q517" s="4"/>
    </row>
    <row r="518" ht="12.75" customHeight="1">
      <c r="B518" s="4"/>
      <c r="C518" s="4"/>
      <c r="D518" s="4"/>
      <c r="E518" s="4"/>
      <c r="F518" s="4"/>
      <c r="G518" s="4"/>
      <c r="H518" s="4"/>
      <c r="I518" s="4"/>
      <c r="J518" s="4"/>
      <c r="K518" s="231"/>
      <c r="L518" s="231"/>
      <c r="M518" s="231"/>
      <c r="N518" s="231"/>
      <c r="O518" s="231"/>
      <c r="P518" s="4"/>
      <c r="Q518" s="4"/>
    </row>
    <row r="519" ht="12.75" customHeight="1">
      <c r="B519" s="4"/>
      <c r="C519" s="4"/>
      <c r="D519" s="4"/>
      <c r="E519" s="4"/>
      <c r="F519" s="4"/>
      <c r="G519" s="4"/>
      <c r="H519" s="4"/>
      <c r="I519" s="4"/>
      <c r="J519" s="4"/>
      <c r="K519" s="231"/>
      <c r="L519" s="231"/>
      <c r="M519" s="231"/>
      <c r="N519" s="231"/>
      <c r="O519" s="231"/>
      <c r="P519" s="4"/>
      <c r="Q519" s="4"/>
    </row>
    <row r="520" ht="12.75" customHeight="1">
      <c r="B520" s="4"/>
      <c r="C520" s="4"/>
      <c r="D520" s="4"/>
      <c r="E520" s="4"/>
      <c r="F520" s="4"/>
      <c r="G520" s="4"/>
      <c r="H520" s="4"/>
      <c r="I520" s="4"/>
      <c r="J520" s="4"/>
      <c r="K520" s="231"/>
      <c r="L520" s="231"/>
      <c r="M520" s="231"/>
      <c r="N520" s="231"/>
      <c r="O520" s="231"/>
      <c r="P520" s="4"/>
      <c r="Q520" s="4"/>
    </row>
    <row r="521" ht="12.75" customHeight="1">
      <c r="B521" s="4"/>
      <c r="C521" s="4"/>
      <c r="D521" s="4"/>
      <c r="E521" s="4"/>
      <c r="F521" s="4"/>
      <c r="G521" s="4"/>
      <c r="H521" s="4"/>
      <c r="I521" s="4"/>
      <c r="J521" s="4"/>
      <c r="K521" s="231"/>
      <c r="L521" s="231"/>
      <c r="M521" s="231"/>
      <c r="N521" s="231"/>
      <c r="O521" s="231"/>
      <c r="P521" s="4"/>
      <c r="Q521" s="4"/>
    </row>
    <row r="522" ht="12.75" customHeight="1">
      <c r="B522" s="4"/>
      <c r="C522" s="4"/>
      <c r="D522" s="4"/>
      <c r="E522" s="4"/>
      <c r="F522" s="4"/>
      <c r="G522" s="4"/>
      <c r="H522" s="4"/>
      <c r="I522" s="4"/>
      <c r="J522" s="4"/>
      <c r="K522" s="231"/>
      <c r="L522" s="231"/>
      <c r="M522" s="231"/>
      <c r="N522" s="231"/>
      <c r="O522" s="231"/>
      <c r="P522" s="4"/>
      <c r="Q522" s="4"/>
    </row>
    <row r="523" ht="12.75" customHeight="1">
      <c r="B523" s="4"/>
      <c r="C523" s="4"/>
      <c r="D523" s="4"/>
      <c r="E523" s="4"/>
      <c r="F523" s="4"/>
      <c r="G523" s="4"/>
      <c r="H523" s="4"/>
      <c r="I523" s="4"/>
      <c r="J523" s="4"/>
      <c r="K523" s="231"/>
      <c r="L523" s="231"/>
      <c r="M523" s="231"/>
      <c r="N523" s="231"/>
      <c r="O523" s="231"/>
      <c r="P523" s="4"/>
      <c r="Q523" s="4"/>
    </row>
    <row r="524" ht="12.75" customHeight="1">
      <c r="B524" s="4"/>
      <c r="C524" s="4"/>
      <c r="D524" s="4"/>
      <c r="E524" s="4"/>
      <c r="F524" s="4"/>
      <c r="G524" s="4"/>
      <c r="H524" s="4"/>
      <c r="I524" s="4"/>
      <c r="J524" s="4"/>
      <c r="K524" s="231"/>
      <c r="L524" s="231"/>
      <c r="M524" s="231"/>
      <c r="N524" s="231"/>
      <c r="O524" s="231"/>
      <c r="P524" s="4"/>
      <c r="Q524" s="4"/>
    </row>
    <row r="525" ht="12.75" customHeight="1">
      <c r="B525" s="4"/>
      <c r="C525" s="4"/>
      <c r="D525" s="4"/>
      <c r="E525" s="4"/>
      <c r="F525" s="4"/>
      <c r="G525" s="4"/>
      <c r="H525" s="4"/>
      <c r="I525" s="4"/>
      <c r="J525" s="4"/>
      <c r="K525" s="231"/>
      <c r="L525" s="231"/>
      <c r="M525" s="231"/>
      <c r="N525" s="231"/>
      <c r="O525" s="231"/>
      <c r="P525" s="4"/>
      <c r="Q525" s="4"/>
    </row>
    <row r="526" ht="12.75" customHeight="1">
      <c r="B526" s="4"/>
      <c r="C526" s="4"/>
      <c r="D526" s="4"/>
      <c r="E526" s="4"/>
      <c r="F526" s="4"/>
      <c r="G526" s="4"/>
      <c r="H526" s="4"/>
      <c r="I526" s="4"/>
      <c r="J526" s="4"/>
      <c r="K526" s="231"/>
      <c r="L526" s="231"/>
      <c r="M526" s="231"/>
      <c r="N526" s="231"/>
      <c r="O526" s="231"/>
      <c r="P526" s="4"/>
      <c r="Q526" s="4"/>
    </row>
    <row r="527" ht="12.75" customHeight="1">
      <c r="B527" s="4"/>
      <c r="C527" s="4"/>
      <c r="D527" s="4"/>
      <c r="E527" s="4"/>
      <c r="F527" s="4"/>
      <c r="G527" s="4"/>
      <c r="H527" s="4"/>
      <c r="I527" s="4"/>
      <c r="J527" s="4"/>
      <c r="K527" s="231"/>
      <c r="L527" s="231"/>
      <c r="M527" s="231"/>
      <c r="N527" s="231"/>
      <c r="O527" s="231"/>
      <c r="P527" s="4"/>
      <c r="Q527" s="4"/>
    </row>
    <row r="528" ht="12.75" customHeight="1">
      <c r="B528" s="4"/>
      <c r="C528" s="4"/>
      <c r="D528" s="4"/>
      <c r="E528" s="4"/>
      <c r="F528" s="4"/>
      <c r="G528" s="4"/>
      <c r="H528" s="4"/>
      <c r="I528" s="4"/>
      <c r="J528" s="4"/>
      <c r="K528" s="231"/>
      <c r="L528" s="231"/>
      <c r="M528" s="231"/>
      <c r="N528" s="231"/>
      <c r="O528" s="231"/>
      <c r="P528" s="4"/>
      <c r="Q528" s="4"/>
    </row>
    <row r="529" ht="12.75" customHeight="1">
      <c r="B529" s="4"/>
      <c r="C529" s="4"/>
      <c r="D529" s="4"/>
      <c r="E529" s="4"/>
      <c r="F529" s="4"/>
      <c r="G529" s="4"/>
      <c r="H529" s="4"/>
      <c r="I529" s="4"/>
      <c r="J529" s="4"/>
      <c r="K529" s="231"/>
      <c r="L529" s="231"/>
      <c r="M529" s="231"/>
      <c r="N529" s="231"/>
      <c r="O529" s="231"/>
      <c r="P529" s="4"/>
      <c r="Q529" s="4"/>
    </row>
    <row r="530" ht="12.75" customHeight="1">
      <c r="B530" s="4"/>
      <c r="C530" s="4"/>
      <c r="D530" s="4"/>
      <c r="E530" s="4"/>
      <c r="F530" s="4"/>
      <c r="G530" s="4"/>
      <c r="H530" s="4"/>
      <c r="I530" s="4"/>
      <c r="J530" s="4"/>
      <c r="K530" s="231"/>
      <c r="L530" s="231"/>
      <c r="M530" s="231"/>
      <c r="N530" s="231"/>
      <c r="O530" s="231"/>
      <c r="P530" s="4"/>
      <c r="Q530" s="4"/>
    </row>
    <row r="531" ht="12.75" customHeight="1">
      <c r="B531" s="4"/>
      <c r="C531" s="4"/>
      <c r="D531" s="4"/>
      <c r="E531" s="4"/>
      <c r="F531" s="4"/>
      <c r="G531" s="4"/>
      <c r="H531" s="4"/>
      <c r="I531" s="4"/>
      <c r="J531" s="4"/>
      <c r="K531" s="231"/>
      <c r="L531" s="231"/>
      <c r="M531" s="231"/>
      <c r="N531" s="231"/>
      <c r="O531" s="231"/>
      <c r="P531" s="4"/>
      <c r="Q531" s="4"/>
    </row>
    <row r="532" ht="12.75" customHeight="1">
      <c r="B532" s="4"/>
      <c r="C532" s="4"/>
      <c r="D532" s="4"/>
      <c r="E532" s="4"/>
      <c r="F532" s="4"/>
      <c r="G532" s="4"/>
      <c r="H532" s="4"/>
      <c r="I532" s="4"/>
      <c r="J532" s="4"/>
      <c r="K532" s="231"/>
      <c r="L532" s="231"/>
      <c r="M532" s="231"/>
      <c r="N532" s="231"/>
      <c r="O532" s="231"/>
      <c r="P532" s="4"/>
      <c r="Q532" s="4"/>
    </row>
    <row r="533" ht="12.75" customHeight="1">
      <c r="B533" s="4"/>
      <c r="C533" s="4"/>
      <c r="D533" s="4"/>
      <c r="E533" s="4"/>
      <c r="F533" s="4"/>
      <c r="G533" s="4"/>
      <c r="H533" s="4"/>
      <c r="I533" s="4"/>
      <c r="J533" s="4"/>
      <c r="K533" s="231"/>
      <c r="L533" s="231"/>
      <c r="M533" s="231"/>
      <c r="N533" s="231"/>
      <c r="O533" s="231"/>
      <c r="P533" s="4"/>
      <c r="Q533" s="4"/>
    </row>
    <row r="534" ht="12.75" customHeight="1">
      <c r="B534" s="4"/>
      <c r="C534" s="4"/>
      <c r="D534" s="4"/>
      <c r="E534" s="4"/>
      <c r="F534" s="4"/>
      <c r="G534" s="4"/>
      <c r="H534" s="4"/>
      <c r="I534" s="4"/>
      <c r="J534" s="4"/>
      <c r="K534" s="231"/>
      <c r="L534" s="231"/>
      <c r="M534" s="231"/>
      <c r="N534" s="231"/>
      <c r="O534" s="231"/>
      <c r="P534" s="4"/>
      <c r="Q534" s="4"/>
    </row>
    <row r="535" ht="12.75" customHeight="1">
      <c r="B535" s="4"/>
      <c r="C535" s="4"/>
      <c r="D535" s="4"/>
      <c r="E535" s="4"/>
      <c r="F535" s="4"/>
      <c r="G535" s="4"/>
      <c r="H535" s="4"/>
      <c r="I535" s="4"/>
      <c r="J535" s="4"/>
      <c r="K535" s="231"/>
      <c r="L535" s="231"/>
      <c r="M535" s="231"/>
      <c r="N535" s="231"/>
      <c r="O535" s="231"/>
      <c r="P535" s="4"/>
      <c r="Q535" s="4"/>
    </row>
    <row r="536" ht="12.75" customHeight="1">
      <c r="B536" s="4"/>
      <c r="C536" s="4"/>
      <c r="D536" s="4"/>
      <c r="E536" s="4"/>
      <c r="F536" s="4"/>
      <c r="G536" s="4"/>
      <c r="H536" s="4"/>
      <c r="I536" s="4"/>
      <c r="J536" s="4"/>
      <c r="K536" s="231"/>
      <c r="L536" s="231"/>
      <c r="M536" s="231"/>
      <c r="N536" s="231"/>
      <c r="O536" s="231"/>
      <c r="P536" s="4"/>
      <c r="Q536" s="4"/>
    </row>
    <row r="537" ht="12.75" customHeight="1">
      <c r="B537" s="4"/>
      <c r="C537" s="4"/>
      <c r="D537" s="4"/>
      <c r="E537" s="4"/>
      <c r="F537" s="4"/>
      <c r="G537" s="4"/>
      <c r="H537" s="4"/>
      <c r="I537" s="4"/>
      <c r="J537" s="4"/>
      <c r="K537" s="231"/>
      <c r="L537" s="231"/>
      <c r="M537" s="231"/>
      <c r="N537" s="231"/>
      <c r="O537" s="231"/>
      <c r="P537" s="4"/>
      <c r="Q537" s="4"/>
    </row>
    <row r="538" ht="12.75" customHeight="1">
      <c r="B538" s="4"/>
      <c r="C538" s="4"/>
      <c r="D538" s="4"/>
      <c r="E538" s="4"/>
      <c r="F538" s="4"/>
      <c r="G538" s="4"/>
      <c r="H538" s="4"/>
      <c r="I538" s="4"/>
      <c r="J538" s="4"/>
      <c r="K538" s="231"/>
      <c r="L538" s="231"/>
      <c r="M538" s="231"/>
      <c r="N538" s="231"/>
      <c r="O538" s="231"/>
      <c r="P538" s="4"/>
      <c r="Q538" s="4"/>
    </row>
    <row r="539" ht="12.75" customHeight="1">
      <c r="B539" s="4"/>
      <c r="C539" s="4"/>
      <c r="D539" s="4"/>
      <c r="E539" s="4"/>
      <c r="F539" s="4"/>
      <c r="G539" s="4"/>
      <c r="H539" s="4"/>
      <c r="I539" s="4"/>
      <c r="J539" s="4"/>
      <c r="K539" s="231"/>
      <c r="L539" s="231"/>
      <c r="M539" s="231"/>
      <c r="N539" s="231"/>
      <c r="O539" s="231"/>
      <c r="P539" s="4"/>
      <c r="Q539" s="4"/>
    </row>
    <row r="540" ht="12.75" customHeight="1">
      <c r="B540" s="4"/>
      <c r="C540" s="4"/>
      <c r="D540" s="4"/>
      <c r="E540" s="4"/>
      <c r="F540" s="4"/>
      <c r="G540" s="4"/>
      <c r="H540" s="4"/>
      <c r="I540" s="4"/>
      <c r="J540" s="4"/>
      <c r="K540" s="231"/>
      <c r="L540" s="231"/>
      <c r="M540" s="231"/>
      <c r="N540" s="231"/>
      <c r="O540" s="231"/>
      <c r="P540" s="4"/>
      <c r="Q540" s="4"/>
    </row>
    <row r="541" ht="12.75" customHeight="1">
      <c r="B541" s="4"/>
      <c r="C541" s="4"/>
      <c r="D541" s="4"/>
      <c r="E541" s="4"/>
      <c r="F541" s="4"/>
      <c r="G541" s="4"/>
      <c r="H541" s="4"/>
      <c r="I541" s="4"/>
      <c r="J541" s="4"/>
      <c r="K541" s="231"/>
      <c r="L541" s="231"/>
      <c r="M541" s="231"/>
      <c r="N541" s="231"/>
      <c r="O541" s="231"/>
      <c r="P541" s="4"/>
      <c r="Q541" s="4"/>
    </row>
    <row r="542" ht="12.75" customHeight="1">
      <c r="B542" s="4"/>
      <c r="C542" s="4"/>
      <c r="D542" s="4"/>
      <c r="E542" s="4"/>
      <c r="F542" s="4"/>
      <c r="G542" s="4"/>
      <c r="H542" s="4"/>
      <c r="I542" s="4"/>
      <c r="J542" s="4"/>
      <c r="K542" s="231"/>
      <c r="L542" s="231"/>
      <c r="M542" s="231"/>
      <c r="N542" s="231"/>
      <c r="O542" s="231"/>
      <c r="P542" s="4"/>
      <c r="Q542" s="4"/>
    </row>
    <row r="543" ht="12.75" customHeight="1">
      <c r="B543" s="4"/>
      <c r="C543" s="4"/>
      <c r="D543" s="4"/>
      <c r="E543" s="4"/>
      <c r="F543" s="4"/>
      <c r="G543" s="4"/>
      <c r="H543" s="4"/>
      <c r="I543" s="4"/>
      <c r="J543" s="4"/>
      <c r="K543" s="231"/>
      <c r="L543" s="231"/>
      <c r="M543" s="231"/>
      <c r="N543" s="231"/>
      <c r="O543" s="231"/>
      <c r="P543" s="4"/>
      <c r="Q543" s="4"/>
    </row>
    <row r="544" ht="12.75" customHeight="1">
      <c r="B544" s="4"/>
      <c r="C544" s="4"/>
      <c r="D544" s="4"/>
      <c r="E544" s="4"/>
      <c r="F544" s="4"/>
      <c r="G544" s="4"/>
      <c r="H544" s="4"/>
      <c r="I544" s="4"/>
      <c r="J544" s="4"/>
      <c r="K544" s="231"/>
      <c r="L544" s="231"/>
      <c r="M544" s="231"/>
      <c r="N544" s="231"/>
      <c r="O544" s="231"/>
      <c r="P544" s="4"/>
      <c r="Q544" s="4"/>
    </row>
    <row r="545" ht="12.75" customHeight="1">
      <c r="B545" s="4"/>
      <c r="C545" s="4"/>
      <c r="D545" s="4"/>
      <c r="E545" s="4"/>
      <c r="F545" s="4"/>
      <c r="G545" s="4"/>
      <c r="H545" s="4"/>
      <c r="I545" s="4"/>
      <c r="J545" s="4"/>
      <c r="K545" s="231"/>
      <c r="L545" s="231"/>
      <c r="M545" s="231"/>
      <c r="N545" s="231"/>
      <c r="O545" s="231"/>
      <c r="P545" s="4"/>
      <c r="Q545" s="4"/>
    </row>
    <row r="546" ht="12.75" customHeight="1">
      <c r="B546" s="4"/>
      <c r="C546" s="4"/>
      <c r="D546" s="4"/>
      <c r="E546" s="4"/>
      <c r="F546" s="4"/>
      <c r="G546" s="4"/>
      <c r="H546" s="4"/>
      <c r="I546" s="4"/>
      <c r="J546" s="4"/>
      <c r="K546" s="231"/>
      <c r="L546" s="231"/>
      <c r="M546" s="231"/>
      <c r="N546" s="231"/>
      <c r="O546" s="231"/>
      <c r="P546" s="4"/>
      <c r="Q546" s="4"/>
    </row>
    <row r="547" ht="12.75" customHeight="1">
      <c r="B547" s="4"/>
      <c r="C547" s="4"/>
      <c r="D547" s="4"/>
      <c r="E547" s="4"/>
      <c r="F547" s="4"/>
      <c r="G547" s="4"/>
      <c r="H547" s="4"/>
      <c r="I547" s="4"/>
      <c r="J547" s="4"/>
      <c r="K547" s="231"/>
      <c r="L547" s="231"/>
      <c r="M547" s="231"/>
      <c r="N547" s="231"/>
      <c r="O547" s="231"/>
      <c r="P547" s="4"/>
      <c r="Q547" s="4"/>
    </row>
    <row r="548" ht="12.75" customHeight="1">
      <c r="B548" s="4"/>
      <c r="C548" s="4"/>
      <c r="D548" s="4"/>
      <c r="E548" s="4"/>
      <c r="F548" s="4"/>
      <c r="G548" s="4"/>
      <c r="H548" s="4"/>
      <c r="I548" s="4"/>
      <c r="J548" s="4"/>
      <c r="K548" s="231"/>
      <c r="L548" s="231"/>
      <c r="M548" s="231"/>
      <c r="N548" s="231"/>
      <c r="O548" s="231"/>
      <c r="P548" s="4"/>
      <c r="Q548" s="4"/>
    </row>
    <row r="549" ht="12.75" customHeight="1">
      <c r="B549" s="4"/>
      <c r="C549" s="4"/>
      <c r="D549" s="4"/>
      <c r="E549" s="4"/>
      <c r="F549" s="4"/>
      <c r="G549" s="4"/>
      <c r="H549" s="4"/>
      <c r="I549" s="4"/>
      <c r="J549" s="4"/>
      <c r="K549" s="231"/>
      <c r="L549" s="231"/>
      <c r="M549" s="231"/>
      <c r="N549" s="231"/>
      <c r="O549" s="231"/>
      <c r="P549" s="4"/>
      <c r="Q549" s="4"/>
    </row>
    <row r="550" ht="12.75" customHeight="1">
      <c r="B550" s="4"/>
      <c r="C550" s="4"/>
      <c r="D550" s="4"/>
      <c r="E550" s="4"/>
      <c r="F550" s="4"/>
      <c r="G550" s="4"/>
      <c r="H550" s="4"/>
      <c r="I550" s="4"/>
      <c r="J550" s="4"/>
      <c r="K550" s="231"/>
      <c r="L550" s="231"/>
      <c r="M550" s="231"/>
      <c r="N550" s="231"/>
      <c r="O550" s="231"/>
      <c r="P550" s="4"/>
      <c r="Q550" s="4"/>
    </row>
    <row r="551" ht="12.75" customHeight="1">
      <c r="B551" s="4"/>
      <c r="C551" s="4"/>
      <c r="D551" s="4"/>
      <c r="E551" s="4"/>
      <c r="F551" s="4"/>
      <c r="G551" s="4"/>
      <c r="H551" s="4"/>
      <c r="I551" s="4"/>
      <c r="J551" s="4"/>
      <c r="K551" s="231"/>
      <c r="L551" s="231"/>
      <c r="M551" s="231"/>
      <c r="N551" s="231"/>
      <c r="O551" s="231"/>
      <c r="P551" s="4"/>
      <c r="Q551" s="4"/>
    </row>
    <row r="552" ht="12.75" customHeight="1">
      <c r="B552" s="4"/>
      <c r="C552" s="4"/>
      <c r="D552" s="4"/>
      <c r="E552" s="4"/>
      <c r="F552" s="4"/>
      <c r="G552" s="4"/>
      <c r="H552" s="4"/>
      <c r="I552" s="4"/>
      <c r="J552" s="4"/>
      <c r="K552" s="231"/>
      <c r="L552" s="231"/>
      <c r="M552" s="231"/>
      <c r="N552" s="231"/>
      <c r="O552" s="231"/>
      <c r="P552" s="4"/>
      <c r="Q552" s="4"/>
    </row>
    <row r="553" ht="12.75" customHeight="1">
      <c r="B553" s="4"/>
      <c r="C553" s="4"/>
      <c r="D553" s="4"/>
      <c r="E553" s="4"/>
      <c r="F553" s="4"/>
      <c r="G553" s="4"/>
      <c r="H553" s="4"/>
      <c r="I553" s="4"/>
      <c r="J553" s="4"/>
      <c r="K553" s="231"/>
      <c r="L553" s="231"/>
      <c r="M553" s="231"/>
      <c r="N553" s="231"/>
      <c r="O553" s="231"/>
      <c r="P553" s="4"/>
      <c r="Q553" s="4"/>
    </row>
    <row r="554" ht="12.75" customHeight="1">
      <c r="B554" s="4"/>
      <c r="C554" s="4"/>
      <c r="D554" s="4"/>
      <c r="E554" s="4"/>
      <c r="F554" s="4"/>
      <c r="G554" s="4"/>
      <c r="H554" s="4"/>
      <c r="I554" s="4"/>
      <c r="J554" s="4"/>
      <c r="K554" s="231"/>
      <c r="L554" s="231"/>
      <c r="M554" s="231"/>
      <c r="N554" s="231"/>
      <c r="O554" s="231"/>
      <c r="P554" s="4"/>
      <c r="Q554" s="4"/>
    </row>
    <row r="555" ht="12.75" customHeight="1">
      <c r="B555" s="4"/>
      <c r="C555" s="4"/>
      <c r="D555" s="4"/>
      <c r="E555" s="4"/>
      <c r="F555" s="4"/>
      <c r="G555" s="4"/>
      <c r="H555" s="4"/>
      <c r="I555" s="4"/>
      <c r="J555" s="4"/>
      <c r="K555" s="231"/>
      <c r="L555" s="231"/>
      <c r="M555" s="231"/>
      <c r="N555" s="231"/>
      <c r="O555" s="231"/>
      <c r="P555" s="4"/>
      <c r="Q555" s="4"/>
    </row>
    <row r="556" ht="12.75" customHeight="1">
      <c r="B556" s="4"/>
      <c r="C556" s="4"/>
      <c r="D556" s="4"/>
      <c r="E556" s="4"/>
      <c r="F556" s="4"/>
      <c r="G556" s="4"/>
      <c r="H556" s="4"/>
      <c r="I556" s="4"/>
      <c r="J556" s="4"/>
      <c r="K556" s="231"/>
      <c r="L556" s="231"/>
      <c r="M556" s="231"/>
      <c r="N556" s="231"/>
      <c r="O556" s="231"/>
      <c r="P556" s="4"/>
      <c r="Q556" s="4"/>
    </row>
    <row r="557" ht="12.75" customHeight="1">
      <c r="B557" s="4"/>
      <c r="C557" s="4"/>
      <c r="D557" s="4"/>
      <c r="E557" s="4"/>
      <c r="F557" s="4"/>
      <c r="G557" s="4"/>
      <c r="H557" s="4"/>
      <c r="I557" s="4"/>
      <c r="J557" s="4"/>
      <c r="K557" s="231"/>
      <c r="L557" s="231"/>
      <c r="M557" s="231"/>
      <c r="N557" s="231"/>
      <c r="O557" s="231"/>
      <c r="P557" s="4"/>
      <c r="Q557" s="4"/>
    </row>
    <row r="558" ht="12.75" customHeight="1">
      <c r="B558" s="4"/>
      <c r="C558" s="4"/>
      <c r="D558" s="4"/>
      <c r="E558" s="4"/>
      <c r="F558" s="4"/>
      <c r="G558" s="4"/>
      <c r="H558" s="4"/>
      <c r="I558" s="4"/>
      <c r="J558" s="4"/>
      <c r="K558" s="231"/>
      <c r="L558" s="231"/>
      <c r="M558" s="231"/>
      <c r="N558" s="231"/>
      <c r="O558" s="231"/>
      <c r="P558" s="4"/>
      <c r="Q558" s="4"/>
    </row>
    <row r="559" ht="12.75" customHeight="1">
      <c r="B559" s="4"/>
      <c r="C559" s="4"/>
      <c r="D559" s="4"/>
      <c r="E559" s="4"/>
      <c r="F559" s="4"/>
      <c r="G559" s="4"/>
      <c r="H559" s="4"/>
      <c r="I559" s="4"/>
      <c r="J559" s="4"/>
      <c r="K559" s="231"/>
      <c r="L559" s="231"/>
      <c r="M559" s="231"/>
      <c r="N559" s="231"/>
      <c r="O559" s="231"/>
      <c r="P559" s="4"/>
      <c r="Q559" s="4"/>
    </row>
    <row r="560" ht="12.75" customHeight="1">
      <c r="B560" s="4"/>
      <c r="C560" s="4"/>
      <c r="D560" s="4"/>
      <c r="E560" s="4"/>
      <c r="F560" s="4"/>
      <c r="G560" s="4"/>
      <c r="H560" s="4"/>
      <c r="I560" s="4"/>
      <c r="J560" s="4"/>
      <c r="K560" s="231"/>
      <c r="L560" s="231"/>
      <c r="M560" s="231"/>
      <c r="N560" s="231"/>
      <c r="O560" s="231"/>
      <c r="P560" s="4"/>
      <c r="Q560" s="4"/>
    </row>
    <row r="561" ht="12.75" customHeight="1">
      <c r="B561" s="4"/>
      <c r="C561" s="4"/>
      <c r="D561" s="4"/>
      <c r="E561" s="4"/>
      <c r="F561" s="4"/>
      <c r="G561" s="4"/>
      <c r="H561" s="4"/>
      <c r="I561" s="4"/>
      <c r="J561" s="4"/>
      <c r="K561" s="231"/>
      <c r="L561" s="231"/>
      <c r="M561" s="231"/>
      <c r="N561" s="231"/>
      <c r="O561" s="231"/>
      <c r="P561" s="4"/>
      <c r="Q561" s="4"/>
    </row>
    <row r="562" ht="12.75" customHeight="1">
      <c r="B562" s="4"/>
      <c r="C562" s="4"/>
      <c r="D562" s="4"/>
      <c r="E562" s="4"/>
      <c r="F562" s="4"/>
      <c r="G562" s="4"/>
      <c r="H562" s="4"/>
      <c r="I562" s="4"/>
      <c r="J562" s="4"/>
      <c r="K562" s="231"/>
      <c r="L562" s="231"/>
      <c r="M562" s="231"/>
      <c r="N562" s="231"/>
      <c r="O562" s="231"/>
      <c r="P562" s="4"/>
      <c r="Q562" s="4"/>
    </row>
    <row r="563" ht="12.75" customHeight="1">
      <c r="B563" s="4"/>
      <c r="C563" s="4"/>
      <c r="D563" s="4"/>
      <c r="E563" s="4"/>
      <c r="F563" s="4"/>
      <c r="G563" s="4"/>
      <c r="H563" s="4"/>
      <c r="I563" s="4"/>
      <c r="J563" s="4"/>
      <c r="K563" s="231"/>
      <c r="L563" s="231"/>
      <c r="M563" s="231"/>
      <c r="N563" s="231"/>
      <c r="O563" s="231"/>
      <c r="P563" s="4"/>
      <c r="Q563" s="4"/>
    </row>
    <row r="564" ht="12.75" customHeight="1">
      <c r="B564" s="4"/>
      <c r="C564" s="4"/>
      <c r="D564" s="4"/>
      <c r="E564" s="4"/>
      <c r="F564" s="4"/>
      <c r="G564" s="4"/>
      <c r="H564" s="4"/>
      <c r="I564" s="4"/>
      <c r="J564" s="4"/>
      <c r="K564" s="231"/>
      <c r="L564" s="231"/>
      <c r="M564" s="231"/>
      <c r="N564" s="231"/>
      <c r="O564" s="231"/>
      <c r="P564" s="4"/>
      <c r="Q564" s="4"/>
    </row>
    <row r="565" ht="12.75" customHeight="1">
      <c r="B565" s="4"/>
      <c r="C565" s="4"/>
      <c r="D565" s="4"/>
      <c r="E565" s="4"/>
      <c r="F565" s="4"/>
      <c r="G565" s="4"/>
      <c r="H565" s="4"/>
      <c r="I565" s="4"/>
      <c r="J565" s="4"/>
      <c r="K565" s="231"/>
      <c r="L565" s="231"/>
      <c r="M565" s="231"/>
      <c r="N565" s="231"/>
      <c r="O565" s="231"/>
      <c r="P565" s="4"/>
      <c r="Q565" s="4"/>
    </row>
    <row r="566" ht="12.75" customHeight="1">
      <c r="B566" s="4"/>
      <c r="C566" s="4"/>
      <c r="D566" s="4"/>
      <c r="E566" s="4"/>
      <c r="F566" s="4"/>
      <c r="G566" s="4"/>
      <c r="H566" s="4"/>
      <c r="I566" s="4"/>
      <c r="J566" s="4"/>
      <c r="K566" s="231"/>
      <c r="L566" s="231"/>
      <c r="M566" s="231"/>
      <c r="N566" s="231"/>
      <c r="O566" s="231"/>
      <c r="P566" s="4"/>
      <c r="Q566" s="4"/>
    </row>
    <row r="567" ht="12.75" customHeight="1">
      <c r="B567" s="4"/>
      <c r="C567" s="4"/>
      <c r="D567" s="4"/>
      <c r="E567" s="4"/>
      <c r="F567" s="4"/>
      <c r="G567" s="4"/>
      <c r="H567" s="4"/>
      <c r="I567" s="4"/>
      <c r="J567" s="4"/>
      <c r="K567" s="231"/>
      <c r="L567" s="231"/>
      <c r="M567" s="231"/>
      <c r="N567" s="231"/>
      <c r="O567" s="231"/>
      <c r="P567" s="4"/>
      <c r="Q567" s="4"/>
    </row>
    <row r="568" ht="12.75" customHeight="1">
      <c r="B568" s="4"/>
      <c r="C568" s="4"/>
      <c r="D568" s="4"/>
      <c r="E568" s="4"/>
      <c r="F568" s="4"/>
      <c r="G568" s="4"/>
      <c r="H568" s="4"/>
      <c r="I568" s="4"/>
      <c r="J568" s="4"/>
      <c r="K568" s="231"/>
      <c r="L568" s="231"/>
      <c r="M568" s="231"/>
      <c r="N568" s="231"/>
      <c r="O568" s="231"/>
      <c r="P568" s="4"/>
      <c r="Q568" s="4"/>
    </row>
    <row r="569" ht="12.75" customHeight="1">
      <c r="B569" s="4"/>
      <c r="C569" s="4"/>
      <c r="D569" s="4"/>
      <c r="E569" s="4"/>
      <c r="F569" s="4"/>
      <c r="G569" s="4"/>
      <c r="H569" s="4"/>
      <c r="I569" s="4"/>
      <c r="J569" s="4"/>
      <c r="K569" s="231"/>
      <c r="L569" s="231"/>
      <c r="M569" s="231"/>
      <c r="N569" s="231"/>
      <c r="O569" s="231"/>
      <c r="P569" s="4"/>
      <c r="Q569" s="4"/>
    </row>
    <row r="570" ht="12.75" customHeight="1">
      <c r="B570" s="4"/>
      <c r="C570" s="4"/>
      <c r="D570" s="4"/>
      <c r="E570" s="4"/>
      <c r="F570" s="4"/>
      <c r="G570" s="4"/>
      <c r="H570" s="4"/>
      <c r="I570" s="4"/>
      <c r="J570" s="4"/>
      <c r="K570" s="231"/>
      <c r="L570" s="231"/>
      <c r="M570" s="231"/>
      <c r="N570" s="231"/>
      <c r="O570" s="231"/>
      <c r="P570" s="4"/>
      <c r="Q570" s="4"/>
    </row>
    <row r="571" ht="12.75" customHeight="1">
      <c r="B571" s="4"/>
      <c r="C571" s="4"/>
      <c r="D571" s="4"/>
      <c r="E571" s="4"/>
      <c r="F571" s="4"/>
      <c r="G571" s="4"/>
      <c r="H571" s="4"/>
      <c r="I571" s="4"/>
      <c r="J571" s="4"/>
      <c r="K571" s="231"/>
      <c r="L571" s="231"/>
      <c r="M571" s="231"/>
      <c r="N571" s="231"/>
      <c r="O571" s="231"/>
      <c r="P571" s="4"/>
      <c r="Q571" s="4"/>
    </row>
    <row r="572" ht="12.75" customHeight="1">
      <c r="B572" s="4"/>
      <c r="C572" s="4"/>
      <c r="D572" s="4"/>
      <c r="E572" s="4"/>
      <c r="F572" s="4"/>
      <c r="G572" s="4"/>
      <c r="H572" s="4"/>
      <c r="I572" s="4"/>
      <c r="J572" s="4"/>
      <c r="K572" s="231"/>
      <c r="L572" s="231"/>
      <c r="M572" s="231"/>
      <c r="N572" s="231"/>
      <c r="O572" s="231"/>
      <c r="P572" s="4"/>
      <c r="Q572" s="4"/>
    </row>
    <row r="573" ht="12.75" customHeight="1">
      <c r="B573" s="4"/>
      <c r="C573" s="4"/>
      <c r="D573" s="4"/>
      <c r="E573" s="4"/>
      <c r="F573" s="4"/>
      <c r="G573" s="4"/>
      <c r="H573" s="4"/>
      <c r="I573" s="4"/>
      <c r="J573" s="4"/>
      <c r="K573" s="231"/>
      <c r="L573" s="231"/>
      <c r="M573" s="231"/>
      <c r="N573" s="231"/>
      <c r="O573" s="231"/>
      <c r="P573" s="4"/>
      <c r="Q573" s="4"/>
    </row>
    <row r="574" ht="12.75" customHeight="1">
      <c r="B574" s="4"/>
      <c r="C574" s="4"/>
      <c r="D574" s="4"/>
      <c r="E574" s="4"/>
      <c r="F574" s="4"/>
      <c r="G574" s="4"/>
      <c r="H574" s="4"/>
      <c r="I574" s="4"/>
      <c r="J574" s="4"/>
      <c r="K574" s="231"/>
      <c r="L574" s="231"/>
      <c r="M574" s="231"/>
      <c r="N574" s="231"/>
      <c r="O574" s="231"/>
      <c r="P574" s="4"/>
      <c r="Q574" s="4"/>
    </row>
    <row r="575" ht="12.75" customHeight="1">
      <c r="B575" s="4"/>
      <c r="C575" s="4"/>
      <c r="D575" s="4"/>
      <c r="E575" s="4"/>
      <c r="F575" s="4"/>
      <c r="G575" s="4"/>
      <c r="H575" s="4"/>
      <c r="I575" s="4"/>
      <c r="J575" s="4"/>
      <c r="K575" s="231"/>
      <c r="L575" s="231"/>
      <c r="M575" s="231"/>
      <c r="N575" s="231"/>
      <c r="O575" s="231"/>
      <c r="P575" s="4"/>
      <c r="Q575" s="4"/>
    </row>
    <row r="576" ht="12.75" customHeight="1">
      <c r="B576" s="4"/>
      <c r="C576" s="4"/>
      <c r="D576" s="4"/>
      <c r="E576" s="4"/>
      <c r="F576" s="4"/>
      <c r="G576" s="4"/>
      <c r="H576" s="4"/>
      <c r="I576" s="4"/>
      <c r="J576" s="4"/>
      <c r="K576" s="231"/>
      <c r="L576" s="231"/>
      <c r="M576" s="231"/>
      <c r="N576" s="231"/>
      <c r="O576" s="231"/>
      <c r="P576" s="4"/>
      <c r="Q576" s="4"/>
    </row>
    <row r="577" ht="12.75" customHeight="1">
      <c r="B577" s="4"/>
      <c r="C577" s="4"/>
      <c r="D577" s="4"/>
      <c r="E577" s="4"/>
      <c r="F577" s="4"/>
      <c r="G577" s="4"/>
      <c r="H577" s="4"/>
      <c r="I577" s="4"/>
      <c r="J577" s="4"/>
      <c r="K577" s="231"/>
      <c r="L577" s="231"/>
      <c r="M577" s="231"/>
      <c r="N577" s="231"/>
      <c r="O577" s="231"/>
      <c r="P577" s="4"/>
      <c r="Q577" s="4"/>
    </row>
    <row r="578" ht="12.75" customHeight="1">
      <c r="B578" s="4"/>
      <c r="C578" s="4"/>
      <c r="D578" s="4"/>
      <c r="E578" s="4"/>
      <c r="F578" s="4"/>
      <c r="G578" s="4"/>
      <c r="H578" s="4"/>
      <c r="I578" s="4"/>
      <c r="J578" s="4"/>
      <c r="K578" s="231"/>
      <c r="L578" s="231"/>
      <c r="M578" s="231"/>
      <c r="N578" s="231"/>
      <c r="O578" s="231"/>
      <c r="P578" s="4"/>
      <c r="Q578" s="4"/>
    </row>
    <row r="579" ht="12.75" customHeight="1">
      <c r="B579" s="4"/>
      <c r="C579" s="4"/>
      <c r="D579" s="4"/>
      <c r="E579" s="4"/>
      <c r="F579" s="4"/>
      <c r="G579" s="4"/>
      <c r="H579" s="4"/>
      <c r="I579" s="4"/>
      <c r="J579" s="4"/>
      <c r="K579" s="231"/>
      <c r="L579" s="231"/>
      <c r="M579" s="231"/>
      <c r="N579" s="231"/>
      <c r="O579" s="231"/>
      <c r="P579" s="4"/>
      <c r="Q579" s="4"/>
    </row>
    <row r="580" ht="12.75" customHeight="1">
      <c r="B580" s="4"/>
      <c r="C580" s="4"/>
      <c r="D580" s="4"/>
      <c r="E580" s="4"/>
      <c r="F580" s="4"/>
      <c r="G580" s="4"/>
      <c r="H580" s="4"/>
      <c r="I580" s="4"/>
      <c r="J580" s="4"/>
      <c r="K580" s="231"/>
      <c r="L580" s="231"/>
      <c r="M580" s="231"/>
      <c r="N580" s="231"/>
      <c r="O580" s="231"/>
      <c r="P580" s="4"/>
      <c r="Q580" s="4"/>
    </row>
    <row r="581" ht="12.75" customHeight="1">
      <c r="B581" s="4"/>
      <c r="C581" s="4"/>
      <c r="D581" s="4"/>
      <c r="E581" s="4"/>
      <c r="F581" s="4"/>
      <c r="G581" s="4"/>
      <c r="H581" s="4"/>
      <c r="I581" s="4"/>
      <c r="J581" s="4"/>
      <c r="K581" s="231"/>
      <c r="L581" s="231"/>
      <c r="M581" s="231"/>
      <c r="N581" s="231"/>
      <c r="O581" s="231"/>
      <c r="P581" s="4"/>
      <c r="Q581" s="4"/>
    </row>
    <row r="582" ht="12.75" customHeight="1">
      <c r="B582" s="4"/>
      <c r="C582" s="4"/>
      <c r="D582" s="4"/>
      <c r="E582" s="4"/>
      <c r="F582" s="4"/>
      <c r="G582" s="4"/>
      <c r="H582" s="4"/>
      <c r="I582" s="4"/>
      <c r="J582" s="4"/>
      <c r="K582" s="231"/>
      <c r="L582" s="231"/>
      <c r="M582" s="231"/>
      <c r="N582" s="231"/>
      <c r="O582" s="231"/>
      <c r="P582" s="4"/>
      <c r="Q582" s="4"/>
    </row>
    <row r="583" ht="12.75" customHeight="1">
      <c r="B583" s="4"/>
      <c r="C583" s="4"/>
      <c r="D583" s="4"/>
      <c r="E583" s="4"/>
      <c r="F583" s="4"/>
      <c r="G583" s="4"/>
      <c r="H583" s="4"/>
      <c r="I583" s="4"/>
      <c r="J583" s="4"/>
      <c r="K583" s="231"/>
      <c r="L583" s="231"/>
      <c r="M583" s="231"/>
      <c r="N583" s="231"/>
      <c r="O583" s="231"/>
      <c r="P583" s="4"/>
      <c r="Q583" s="4"/>
    </row>
    <row r="584" ht="12.75" customHeight="1">
      <c r="B584" s="4"/>
      <c r="C584" s="4"/>
      <c r="D584" s="4"/>
      <c r="E584" s="4"/>
      <c r="F584" s="4"/>
      <c r="G584" s="4"/>
      <c r="H584" s="4"/>
      <c r="I584" s="4"/>
      <c r="J584" s="4"/>
      <c r="K584" s="231"/>
      <c r="L584" s="231"/>
      <c r="M584" s="231"/>
      <c r="N584" s="231"/>
      <c r="O584" s="231"/>
      <c r="P584" s="4"/>
      <c r="Q584" s="4"/>
    </row>
    <row r="585" ht="12.75" customHeight="1">
      <c r="B585" s="4"/>
      <c r="C585" s="4"/>
      <c r="D585" s="4"/>
      <c r="E585" s="4"/>
      <c r="F585" s="4"/>
      <c r="G585" s="4"/>
      <c r="H585" s="4"/>
      <c r="I585" s="4"/>
      <c r="J585" s="4"/>
      <c r="K585" s="231"/>
      <c r="L585" s="231"/>
      <c r="M585" s="231"/>
      <c r="N585" s="231"/>
      <c r="O585" s="231"/>
      <c r="P585" s="4"/>
      <c r="Q585" s="4"/>
    </row>
    <row r="586" ht="12.75" customHeight="1">
      <c r="B586" s="4"/>
      <c r="C586" s="4"/>
      <c r="D586" s="4"/>
      <c r="E586" s="4"/>
      <c r="F586" s="4"/>
      <c r="G586" s="4"/>
      <c r="H586" s="4"/>
      <c r="I586" s="4"/>
      <c r="J586" s="4"/>
      <c r="K586" s="231"/>
      <c r="L586" s="231"/>
      <c r="M586" s="231"/>
      <c r="N586" s="231"/>
      <c r="O586" s="231"/>
      <c r="P586" s="4"/>
      <c r="Q586" s="4"/>
    </row>
    <row r="587" ht="12.75" customHeight="1">
      <c r="B587" s="4"/>
      <c r="C587" s="4"/>
      <c r="D587" s="4"/>
      <c r="E587" s="4"/>
      <c r="F587" s="4"/>
      <c r="G587" s="4"/>
      <c r="H587" s="4"/>
      <c r="I587" s="4"/>
      <c r="J587" s="4"/>
      <c r="K587" s="231"/>
      <c r="L587" s="231"/>
      <c r="M587" s="231"/>
      <c r="N587" s="231"/>
      <c r="O587" s="231"/>
      <c r="P587" s="4"/>
      <c r="Q587" s="4"/>
    </row>
    <row r="588" ht="12.75" customHeight="1">
      <c r="B588" s="4"/>
      <c r="C588" s="4"/>
      <c r="D588" s="4"/>
      <c r="E588" s="4"/>
      <c r="F588" s="4"/>
      <c r="G588" s="4"/>
      <c r="H588" s="4"/>
      <c r="I588" s="4"/>
      <c r="J588" s="4"/>
      <c r="K588" s="231"/>
      <c r="L588" s="231"/>
      <c r="M588" s="231"/>
      <c r="N588" s="231"/>
      <c r="O588" s="231"/>
      <c r="P588" s="4"/>
      <c r="Q588" s="4"/>
    </row>
    <row r="589" ht="12.75" customHeight="1">
      <c r="B589" s="4"/>
      <c r="C589" s="4"/>
      <c r="D589" s="4"/>
      <c r="E589" s="4"/>
      <c r="F589" s="4"/>
      <c r="G589" s="4"/>
      <c r="H589" s="4"/>
      <c r="I589" s="4"/>
      <c r="J589" s="4"/>
      <c r="K589" s="231"/>
      <c r="L589" s="231"/>
      <c r="M589" s="231"/>
      <c r="N589" s="231"/>
      <c r="O589" s="231"/>
      <c r="P589" s="4"/>
      <c r="Q589" s="4"/>
    </row>
    <row r="590" ht="12.75" customHeight="1">
      <c r="B590" s="4"/>
      <c r="C590" s="4"/>
      <c r="D590" s="4"/>
      <c r="E590" s="4"/>
      <c r="F590" s="4"/>
      <c r="G590" s="4"/>
      <c r="H590" s="4"/>
      <c r="I590" s="4"/>
      <c r="J590" s="4"/>
      <c r="K590" s="231"/>
      <c r="L590" s="231"/>
      <c r="M590" s="231"/>
      <c r="N590" s="231"/>
      <c r="O590" s="231"/>
      <c r="P590" s="4"/>
      <c r="Q590" s="4"/>
    </row>
    <row r="591" ht="12.75" customHeight="1">
      <c r="B591" s="4"/>
      <c r="C591" s="4"/>
      <c r="D591" s="4"/>
      <c r="E591" s="4"/>
      <c r="F591" s="4"/>
      <c r="G591" s="4"/>
      <c r="H591" s="4"/>
      <c r="I591" s="4"/>
      <c r="J591" s="4"/>
      <c r="K591" s="231"/>
      <c r="L591" s="231"/>
      <c r="M591" s="231"/>
      <c r="N591" s="231"/>
      <c r="O591" s="231"/>
      <c r="P591" s="4"/>
      <c r="Q591" s="4"/>
    </row>
    <row r="592" ht="12.75" customHeight="1">
      <c r="B592" s="4"/>
      <c r="C592" s="4"/>
      <c r="D592" s="4"/>
      <c r="E592" s="4"/>
      <c r="F592" s="4"/>
      <c r="G592" s="4"/>
      <c r="H592" s="4"/>
      <c r="I592" s="4"/>
      <c r="J592" s="4"/>
      <c r="K592" s="231"/>
      <c r="L592" s="231"/>
      <c r="M592" s="231"/>
      <c r="N592" s="231"/>
      <c r="O592" s="231"/>
      <c r="P592" s="4"/>
      <c r="Q592" s="4"/>
    </row>
    <row r="593" ht="12.75" customHeight="1">
      <c r="B593" s="4"/>
      <c r="C593" s="4"/>
      <c r="D593" s="4"/>
      <c r="E593" s="4"/>
      <c r="F593" s="4"/>
      <c r="G593" s="4"/>
      <c r="H593" s="4"/>
      <c r="I593" s="4"/>
      <c r="J593" s="4"/>
      <c r="K593" s="231"/>
      <c r="L593" s="231"/>
      <c r="M593" s="231"/>
      <c r="N593" s="231"/>
      <c r="O593" s="231"/>
      <c r="P593" s="4"/>
      <c r="Q593" s="4"/>
    </row>
    <row r="594" ht="12.75" customHeight="1">
      <c r="B594" s="4"/>
      <c r="C594" s="4"/>
      <c r="D594" s="4"/>
      <c r="E594" s="4"/>
      <c r="F594" s="4"/>
      <c r="G594" s="4"/>
      <c r="H594" s="4"/>
      <c r="I594" s="4"/>
      <c r="J594" s="4"/>
      <c r="K594" s="231"/>
      <c r="L594" s="231"/>
      <c r="M594" s="231"/>
      <c r="N594" s="231"/>
      <c r="O594" s="231"/>
      <c r="P594" s="4"/>
      <c r="Q594" s="4"/>
    </row>
    <row r="595" ht="12.75" customHeight="1">
      <c r="B595" s="4"/>
      <c r="C595" s="4"/>
      <c r="D595" s="4"/>
      <c r="E595" s="4"/>
      <c r="F595" s="4"/>
      <c r="G595" s="4"/>
      <c r="H595" s="4"/>
      <c r="I595" s="4"/>
      <c r="J595" s="4"/>
      <c r="K595" s="231"/>
      <c r="L595" s="231"/>
      <c r="M595" s="231"/>
      <c r="N595" s="231"/>
      <c r="O595" s="231"/>
      <c r="P595" s="4"/>
      <c r="Q595" s="4"/>
    </row>
    <row r="596" ht="12.75" customHeight="1">
      <c r="B596" s="4"/>
      <c r="C596" s="4"/>
      <c r="D596" s="4"/>
      <c r="E596" s="4"/>
      <c r="F596" s="4"/>
      <c r="G596" s="4"/>
      <c r="H596" s="4"/>
      <c r="I596" s="4"/>
      <c r="J596" s="4"/>
      <c r="K596" s="231"/>
      <c r="L596" s="231"/>
      <c r="M596" s="231"/>
      <c r="N596" s="231"/>
      <c r="O596" s="231"/>
      <c r="P596" s="4"/>
      <c r="Q596" s="4"/>
    </row>
    <row r="597" ht="12.75" customHeight="1">
      <c r="B597" s="4"/>
      <c r="C597" s="4"/>
      <c r="D597" s="4"/>
      <c r="E597" s="4"/>
      <c r="F597" s="4"/>
      <c r="G597" s="4"/>
      <c r="H597" s="4"/>
      <c r="I597" s="4"/>
      <c r="J597" s="4"/>
      <c r="K597" s="231"/>
      <c r="L597" s="231"/>
      <c r="M597" s="231"/>
      <c r="N597" s="231"/>
      <c r="O597" s="231"/>
      <c r="P597" s="4"/>
      <c r="Q597" s="4"/>
    </row>
    <row r="598" ht="12.75" customHeight="1">
      <c r="B598" s="4"/>
      <c r="C598" s="4"/>
      <c r="D598" s="4"/>
      <c r="E598" s="4"/>
      <c r="F598" s="4"/>
      <c r="G598" s="4"/>
      <c r="H598" s="4"/>
      <c r="I598" s="4"/>
      <c r="J598" s="4"/>
      <c r="K598" s="231"/>
      <c r="L598" s="231"/>
      <c r="M598" s="231"/>
      <c r="N598" s="231"/>
      <c r="O598" s="231"/>
      <c r="P598" s="4"/>
      <c r="Q598" s="4"/>
    </row>
    <row r="599" ht="12.75" customHeight="1">
      <c r="B599" s="4"/>
      <c r="C599" s="4"/>
      <c r="D599" s="4"/>
      <c r="E599" s="4"/>
      <c r="F599" s="4"/>
      <c r="G599" s="4"/>
      <c r="H599" s="4"/>
      <c r="I599" s="4"/>
      <c r="J599" s="4"/>
      <c r="K599" s="231"/>
      <c r="L599" s="231"/>
      <c r="M599" s="231"/>
      <c r="N599" s="231"/>
      <c r="O599" s="231"/>
      <c r="P599" s="4"/>
      <c r="Q599" s="4"/>
    </row>
    <row r="600" ht="12.75" customHeight="1">
      <c r="B600" s="4"/>
      <c r="C600" s="4"/>
      <c r="D600" s="4"/>
      <c r="E600" s="4"/>
      <c r="F600" s="4"/>
      <c r="G600" s="4"/>
      <c r="H600" s="4"/>
      <c r="I600" s="4"/>
      <c r="J600" s="4"/>
      <c r="K600" s="231"/>
      <c r="L600" s="231"/>
      <c r="M600" s="231"/>
      <c r="N600" s="231"/>
      <c r="O600" s="231"/>
      <c r="P600" s="4"/>
      <c r="Q600" s="4"/>
    </row>
    <row r="601" ht="12.75" customHeight="1">
      <c r="B601" s="4"/>
      <c r="C601" s="4"/>
      <c r="D601" s="4"/>
      <c r="E601" s="4"/>
      <c r="F601" s="4"/>
      <c r="G601" s="4"/>
      <c r="H601" s="4"/>
      <c r="I601" s="4"/>
      <c r="J601" s="4"/>
      <c r="K601" s="231"/>
      <c r="L601" s="231"/>
      <c r="M601" s="231"/>
      <c r="N601" s="231"/>
      <c r="O601" s="231"/>
      <c r="P601" s="4"/>
      <c r="Q601" s="4"/>
    </row>
    <row r="602" ht="12.75" customHeight="1">
      <c r="B602" s="4"/>
      <c r="C602" s="4"/>
      <c r="D602" s="4"/>
      <c r="E602" s="4"/>
      <c r="F602" s="4"/>
      <c r="G602" s="4"/>
      <c r="H602" s="4"/>
      <c r="I602" s="4"/>
      <c r="J602" s="4"/>
      <c r="K602" s="231"/>
      <c r="L602" s="231"/>
      <c r="M602" s="231"/>
      <c r="N602" s="231"/>
      <c r="O602" s="231"/>
      <c r="P602" s="4"/>
      <c r="Q602" s="4"/>
    </row>
    <row r="603" ht="12.75" customHeight="1">
      <c r="B603" s="4"/>
      <c r="C603" s="4"/>
      <c r="D603" s="4"/>
      <c r="E603" s="4"/>
      <c r="F603" s="4"/>
      <c r="G603" s="4"/>
      <c r="H603" s="4"/>
      <c r="I603" s="4"/>
      <c r="J603" s="4"/>
      <c r="K603" s="231"/>
      <c r="L603" s="231"/>
      <c r="M603" s="231"/>
      <c r="N603" s="231"/>
      <c r="O603" s="231"/>
      <c r="P603" s="4"/>
      <c r="Q603" s="4"/>
    </row>
    <row r="604" ht="12.75" customHeight="1">
      <c r="B604" s="4"/>
      <c r="C604" s="4"/>
      <c r="D604" s="4"/>
      <c r="E604" s="4"/>
      <c r="F604" s="4"/>
      <c r="G604" s="4"/>
      <c r="H604" s="4"/>
      <c r="I604" s="4"/>
      <c r="J604" s="4"/>
      <c r="K604" s="231"/>
      <c r="L604" s="231"/>
      <c r="M604" s="231"/>
      <c r="N604" s="231"/>
      <c r="O604" s="231"/>
      <c r="P604" s="4"/>
      <c r="Q604" s="4"/>
    </row>
    <row r="605" ht="12.75" customHeight="1">
      <c r="B605" s="4"/>
      <c r="C605" s="4"/>
      <c r="D605" s="4"/>
      <c r="E605" s="4"/>
      <c r="F605" s="4"/>
      <c r="G605" s="4"/>
      <c r="H605" s="4"/>
      <c r="I605" s="4"/>
      <c r="J605" s="4"/>
      <c r="K605" s="231"/>
      <c r="L605" s="231"/>
      <c r="M605" s="231"/>
      <c r="N605" s="231"/>
      <c r="O605" s="231"/>
      <c r="P605" s="4"/>
      <c r="Q605" s="4"/>
    </row>
    <row r="606" ht="12.75" customHeight="1">
      <c r="B606" s="4"/>
      <c r="C606" s="4"/>
      <c r="D606" s="4"/>
      <c r="E606" s="4"/>
      <c r="F606" s="4"/>
      <c r="G606" s="4"/>
      <c r="H606" s="4"/>
      <c r="I606" s="4"/>
      <c r="J606" s="4"/>
      <c r="K606" s="231"/>
      <c r="L606" s="231"/>
      <c r="M606" s="231"/>
      <c r="N606" s="231"/>
      <c r="O606" s="231"/>
      <c r="P606" s="4"/>
      <c r="Q606" s="4"/>
    </row>
    <row r="607" ht="12.75" customHeight="1">
      <c r="B607" s="4"/>
      <c r="C607" s="4"/>
      <c r="D607" s="4"/>
      <c r="E607" s="4"/>
      <c r="F607" s="4"/>
      <c r="G607" s="4"/>
      <c r="H607" s="4"/>
      <c r="I607" s="4"/>
      <c r="J607" s="4"/>
      <c r="K607" s="231"/>
      <c r="L607" s="231"/>
      <c r="M607" s="231"/>
      <c r="N607" s="231"/>
      <c r="O607" s="231"/>
      <c r="P607" s="4"/>
      <c r="Q607" s="4"/>
    </row>
    <row r="608" ht="12.75" customHeight="1">
      <c r="B608" s="4"/>
      <c r="C608" s="4"/>
      <c r="D608" s="4"/>
      <c r="E608" s="4"/>
      <c r="F608" s="4"/>
      <c r="G608" s="4"/>
      <c r="H608" s="4"/>
      <c r="I608" s="4"/>
      <c r="J608" s="4"/>
      <c r="K608" s="231"/>
      <c r="L608" s="231"/>
      <c r="M608" s="231"/>
      <c r="N608" s="231"/>
      <c r="O608" s="231"/>
      <c r="P608" s="4"/>
      <c r="Q608" s="4"/>
    </row>
    <row r="609" ht="12.75" customHeight="1">
      <c r="B609" s="4"/>
      <c r="C609" s="4"/>
      <c r="D609" s="4"/>
      <c r="E609" s="4"/>
      <c r="F609" s="4"/>
      <c r="G609" s="4"/>
      <c r="H609" s="4"/>
      <c r="I609" s="4"/>
      <c r="J609" s="4"/>
      <c r="K609" s="231"/>
      <c r="L609" s="231"/>
      <c r="M609" s="231"/>
      <c r="N609" s="231"/>
      <c r="O609" s="231"/>
      <c r="P609" s="4"/>
      <c r="Q609" s="4"/>
    </row>
    <row r="610" ht="12.75" customHeight="1">
      <c r="B610" s="4"/>
      <c r="C610" s="4"/>
      <c r="D610" s="4"/>
      <c r="E610" s="4"/>
      <c r="F610" s="4"/>
      <c r="G610" s="4"/>
      <c r="H610" s="4"/>
      <c r="I610" s="4"/>
      <c r="J610" s="4"/>
      <c r="K610" s="231"/>
      <c r="L610" s="231"/>
      <c r="M610" s="231"/>
      <c r="N610" s="231"/>
      <c r="O610" s="231"/>
      <c r="P610" s="4"/>
      <c r="Q610" s="4"/>
    </row>
    <row r="611" ht="12.75" customHeight="1">
      <c r="B611" s="4"/>
      <c r="C611" s="4"/>
      <c r="D611" s="4"/>
      <c r="E611" s="4"/>
      <c r="F611" s="4"/>
      <c r="G611" s="4"/>
      <c r="H611" s="4"/>
      <c r="I611" s="4"/>
      <c r="J611" s="4"/>
      <c r="K611" s="231"/>
      <c r="L611" s="231"/>
      <c r="M611" s="231"/>
      <c r="N611" s="231"/>
      <c r="O611" s="231"/>
      <c r="P611" s="4"/>
      <c r="Q611" s="4"/>
    </row>
    <row r="612" ht="12.75" customHeight="1">
      <c r="B612" s="4"/>
      <c r="C612" s="4"/>
      <c r="D612" s="4"/>
      <c r="E612" s="4"/>
      <c r="F612" s="4"/>
      <c r="G612" s="4"/>
      <c r="H612" s="4"/>
      <c r="I612" s="4"/>
      <c r="J612" s="4"/>
      <c r="K612" s="231"/>
      <c r="L612" s="231"/>
      <c r="M612" s="231"/>
      <c r="N612" s="231"/>
      <c r="O612" s="231"/>
      <c r="P612" s="4"/>
      <c r="Q612" s="4"/>
    </row>
    <row r="613" ht="12.75" customHeight="1">
      <c r="B613" s="4"/>
      <c r="C613" s="4"/>
      <c r="D613" s="4"/>
      <c r="E613" s="4"/>
      <c r="F613" s="4"/>
      <c r="G613" s="4"/>
      <c r="H613" s="4"/>
      <c r="I613" s="4"/>
      <c r="J613" s="4"/>
      <c r="K613" s="231"/>
      <c r="L613" s="231"/>
      <c r="M613" s="231"/>
      <c r="N613" s="231"/>
      <c r="O613" s="231"/>
      <c r="P613" s="4"/>
      <c r="Q613" s="4"/>
    </row>
    <row r="614" ht="12.75" customHeight="1">
      <c r="B614" s="4"/>
      <c r="C614" s="4"/>
      <c r="D614" s="4"/>
      <c r="E614" s="4"/>
      <c r="F614" s="4"/>
      <c r="G614" s="4"/>
      <c r="H614" s="4"/>
      <c r="I614" s="4"/>
      <c r="J614" s="4"/>
      <c r="K614" s="231"/>
      <c r="L614" s="231"/>
      <c r="M614" s="231"/>
      <c r="N614" s="231"/>
      <c r="O614" s="231"/>
      <c r="P614" s="4"/>
      <c r="Q614" s="4"/>
    </row>
    <row r="615" ht="12.75" customHeight="1">
      <c r="B615" s="4"/>
      <c r="C615" s="4"/>
      <c r="D615" s="4"/>
      <c r="E615" s="4"/>
      <c r="F615" s="4"/>
      <c r="G615" s="4"/>
      <c r="H615" s="4"/>
      <c r="I615" s="4"/>
      <c r="J615" s="4"/>
      <c r="K615" s="231"/>
      <c r="L615" s="231"/>
      <c r="M615" s="231"/>
      <c r="N615" s="231"/>
      <c r="O615" s="231"/>
      <c r="P615" s="4"/>
      <c r="Q615" s="4"/>
    </row>
    <row r="616" ht="12.75" customHeight="1">
      <c r="B616" s="4"/>
      <c r="C616" s="4"/>
      <c r="D616" s="4"/>
      <c r="E616" s="4"/>
      <c r="F616" s="4"/>
      <c r="G616" s="4"/>
      <c r="H616" s="4"/>
      <c r="I616" s="4"/>
      <c r="J616" s="4"/>
      <c r="K616" s="231"/>
      <c r="L616" s="231"/>
      <c r="M616" s="231"/>
      <c r="N616" s="231"/>
      <c r="O616" s="231"/>
      <c r="P616" s="4"/>
      <c r="Q616" s="4"/>
    </row>
    <row r="617" ht="12.75" customHeight="1">
      <c r="B617" s="4"/>
      <c r="C617" s="4"/>
      <c r="D617" s="4"/>
      <c r="E617" s="4"/>
      <c r="F617" s="4"/>
      <c r="G617" s="4"/>
      <c r="H617" s="4"/>
      <c r="I617" s="4"/>
      <c r="J617" s="4"/>
      <c r="K617" s="231"/>
      <c r="L617" s="231"/>
      <c r="M617" s="231"/>
      <c r="N617" s="231"/>
      <c r="O617" s="231"/>
      <c r="P617" s="4"/>
      <c r="Q617" s="4"/>
    </row>
    <row r="618" ht="12.75" customHeight="1">
      <c r="B618" s="4"/>
      <c r="C618" s="4"/>
      <c r="D618" s="4"/>
      <c r="E618" s="4"/>
      <c r="F618" s="4"/>
      <c r="G618" s="4"/>
      <c r="H618" s="4"/>
      <c r="I618" s="4"/>
      <c r="J618" s="4"/>
      <c r="K618" s="231"/>
      <c r="L618" s="231"/>
      <c r="M618" s="231"/>
      <c r="N618" s="231"/>
      <c r="O618" s="231"/>
      <c r="P618" s="4"/>
      <c r="Q618" s="4"/>
    </row>
    <row r="619" ht="12.75" customHeight="1">
      <c r="B619" s="4"/>
      <c r="C619" s="4"/>
      <c r="D619" s="4"/>
      <c r="E619" s="4"/>
      <c r="F619" s="4"/>
      <c r="G619" s="4"/>
      <c r="H619" s="4"/>
      <c r="I619" s="4"/>
      <c r="J619" s="4"/>
      <c r="K619" s="231"/>
      <c r="L619" s="231"/>
      <c r="M619" s="231"/>
      <c r="N619" s="231"/>
      <c r="O619" s="231"/>
      <c r="P619" s="4"/>
      <c r="Q619" s="4"/>
    </row>
    <row r="620" ht="12.75" customHeight="1">
      <c r="B620" s="4"/>
      <c r="C620" s="4"/>
      <c r="D620" s="4"/>
      <c r="E620" s="4"/>
      <c r="F620" s="4"/>
      <c r="G620" s="4"/>
      <c r="H620" s="4"/>
      <c r="I620" s="4"/>
      <c r="J620" s="4"/>
      <c r="K620" s="231"/>
      <c r="L620" s="231"/>
      <c r="M620" s="231"/>
      <c r="N620" s="231"/>
      <c r="O620" s="231"/>
      <c r="P620" s="4"/>
      <c r="Q620" s="4"/>
    </row>
    <row r="621" ht="12.75" customHeight="1">
      <c r="B621" s="4"/>
      <c r="C621" s="4"/>
      <c r="D621" s="4"/>
      <c r="E621" s="4"/>
      <c r="F621" s="4"/>
      <c r="G621" s="4"/>
      <c r="H621" s="4"/>
      <c r="I621" s="4"/>
      <c r="J621" s="4"/>
      <c r="K621" s="231"/>
      <c r="L621" s="231"/>
      <c r="M621" s="231"/>
      <c r="N621" s="231"/>
      <c r="O621" s="231"/>
      <c r="P621" s="4"/>
      <c r="Q621" s="4"/>
    </row>
    <row r="622" ht="12.75" customHeight="1">
      <c r="B622" s="4"/>
      <c r="C622" s="4"/>
      <c r="D622" s="4"/>
      <c r="E622" s="4"/>
      <c r="F622" s="4"/>
      <c r="G622" s="4"/>
      <c r="H622" s="4"/>
      <c r="I622" s="4"/>
      <c r="J622" s="4"/>
      <c r="K622" s="231"/>
      <c r="L622" s="231"/>
      <c r="M622" s="231"/>
      <c r="N622" s="231"/>
      <c r="O622" s="231"/>
      <c r="P622" s="4"/>
      <c r="Q622" s="4"/>
    </row>
    <row r="623" ht="12.75" customHeight="1">
      <c r="B623" s="4"/>
      <c r="C623" s="4"/>
      <c r="D623" s="4"/>
      <c r="E623" s="4"/>
      <c r="F623" s="4"/>
      <c r="G623" s="4"/>
      <c r="H623" s="4"/>
      <c r="I623" s="4"/>
      <c r="J623" s="4"/>
      <c r="K623" s="231"/>
      <c r="L623" s="231"/>
      <c r="M623" s="231"/>
      <c r="N623" s="231"/>
      <c r="O623" s="231"/>
      <c r="P623" s="4"/>
      <c r="Q623" s="4"/>
    </row>
    <row r="624" ht="12.75" customHeight="1">
      <c r="B624" s="4"/>
      <c r="C624" s="4"/>
      <c r="D624" s="4"/>
      <c r="E624" s="4"/>
      <c r="F624" s="4"/>
      <c r="G624" s="4"/>
      <c r="H624" s="4"/>
      <c r="I624" s="4"/>
      <c r="J624" s="4"/>
      <c r="K624" s="231"/>
      <c r="L624" s="231"/>
      <c r="M624" s="231"/>
      <c r="N624" s="231"/>
      <c r="O624" s="231"/>
      <c r="P624" s="4"/>
      <c r="Q624" s="4"/>
    </row>
    <row r="625" ht="12.75" customHeight="1">
      <c r="B625" s="4"/>
      <c r="C625" s="4"/>
      <c r="D625" s="4"/>
      <c r="E625" s="4"/>
      <c r="F625" s="4"/>
      <c r="G625" s="4"/>
      <c r="H625" s="4"/>
      <c r="I625" s="4"/>
      <c r="J625" s="4"/>
      <c r="K625" s="231"/>
      <c r="L625" s="231"/>
      <c r="M625" s="231"/>
      <c r="N625" s="231"/>
      <c r="O625" s="231"/>
      <c r="P625" s="4"/>
      <c r="Q625" s="4"/>
    </row>
    <row r="626" ht="12.75" customHeight="1">
      <c r="B626" s="4"/>
      <c r="C626" s="4"/>
      <c r="D626" s="4"/>
      <c r="E626" s="4"/>
      <c r="F626" s="4"/>
      <c r="G626" s="4"/>
      <c r="H626" s="4"/>
      <c r="I626" s="4"/>
      <c r="J626" s="4"/>
      <c r="K626" s="231"/>
      <c r="L626" s="231"/>
      <c r="M626" s="231"/>
      <c r="N626" s="231"/>
      <c r="O626" s="231"/>
      <c r="P626" s="4"/>
      <c r="Q626" s="4"/>
    </row>
    <row r="627" ht="12.75" customHeight="1">
      <c r="B627" s="4"/>
      <c r="C627" s="4"/>
      <c r="D627" s="4"/>
      <c r="E627" s="4"/>
      <c r="F627" s="4"/>
      <c r="G627" s="4"/>
      <c r="H627" s="4"/>
      <c r="I627" s="4"/>
      <c r="J627" s="4"/>
      <c r="K627" s="231"/>
      <c r="L627" s="231"/>
      <c r="M627" s="231"/>
      <c r="N627" s="231"/>
      <c r="O627" s="231"/>
      <c r="P627" s="4"/>
      <c r="Q627" s="4"/>
    </row>
    <row r="628" ht="12.75" customHeight="1">
      <c r="B628" s="4"/>
      <c r="C628" s="4"/>
      <c r="D628" s="4"/>
      <c r="E628" s="4"/>
      <c r="F628" s="4"/>
      <c r="G628" s="4"/>
      <c r="H628" s="4"/>
      <c r="I628" s="4"/>
      <c r="J628" s="4"/>
      <c r="K628" s="231"/>
      <c r="L628" s="231"/>
      <c r="M628" s="231"/>
      <c r="N628" s="231"/>
      <c r="O628" s="231"/>
      <c r="P628" s="4"/>
      <c r="Q628" s="4"/>
    </row>
    <row r="629" ht="12.75" customHeight="1">
      <c r="B629" s="4"/>
      <c r="C629" s="4"/>
      <c r="D629" s="4"/>
      <c r="E629" s="4"/>
      <c r="F629" s="4"/>
      <c r="G629" s="4"/>
      <c r="H629" s="4"/>
      <c r="I629" s="4"/>
      <c r="J629" s="4"/>
      <c r="K629" s="231"/>
      <c r="L629" s="231"/>
      <c r="M629" s="231"/>
      <c r="N629" s="231"/>
      <c r="O629" s="231"/>
      <c r="P629" s="4"/>
      <c r="Q629" s="4"/>
    </row>
    <row r="630" ht="12.75" customHeight="1">
      <c r="B630" s="4"/>
      <c r="C630" s="4"/>
      <c r="D630" s="4"/>
      <c r="E630" s="4"/>
      <c r="F630" s="4"/>
      <c r="G630" s="4"/>
      <c r="H630" s="4"/>
      <c r="I630" s="4"/>
      <c r="J630" s="4"/>
      <c r="K630" s="231"/>
      <c r="L630" s="231"/>
      <c r="M630" s="231"/>
      <c r="N630" s="231"/>
      <c r="O630" s="231"/>
      <c r="P630" s="4"/>
      <c r="Q630" s="4"/>
    </row>
    <row r="631" ht="12.75" customHeight="1">
      <c r="B631" s="4"/>
      <c r="C631" s="4"/>
      <c r="D631" s="4"/>
      <c r="E631" s="4"/>
      <c r="F631" s="4"/>
      <c r="G631" s="4"/>
      <c r="H631" s="4"/>
      <c r="I631" s="4"/>
      <c r="J631" s="4"/>
      <c r="K631" s="231"/>
      <c r="L631" s="231"/>
      <c r="M631" s="231"/>
      <c r="N631" s="231"/>
      <c r="O631" s="231"/>
      <c r="P631" s="4"/>
      <c r="Q631" s="4"/>
    </row>
    <row r="632" ht="12.75" customHeight="1">
      <c r="B632" s="4"/>
      <c r="C632" s="4"/>
      <c r="D632" s="4"/>
      <c r="E632" s="4"/>
      <c r="F632" s="4"/>
      <c r="G632" s="4"/>
      <c r="H632" s="4"/>
      <c r="I632" s="4"/>
      <c r="J632" s="4"/>
      <c r="K632" s="231"/>
      <c r="L632" s="231"/>
      <c r="M632" s="231"/>
      <c r="N632" s="231"/>
      <c r="O632" s="231"/>
      <c r="P632" s="4"/>
      <c r="Q632" s="4"/>
    </row>
    <row r="633" ht="12.75" customHeight="1">
      <c r="B633" s="4"/>
      <c r="C633" s="4"/>
      <c r="D633" s="4"/>
      <c r="E633" s="4"/>
      <c r="F633" s="4"/>
      <c r="G633" s="4"/>
      <c r="H633" s="4"/>
      <c r="I633" s="4"/>
      <c r="J633" s="4"/>
      <c r="K633" s="231"/>
      <c r="L633" s="231"/>
      <c r="M633" s="231"/>
      <c r="N633" s="231"/>
      <c r="O633" s="231"/>
      <c r="P633" s="4"/>
      <c r="Q633" s="4"/>
    </row>
    <row r="634" ht="12.75" customHeight="1">
      <c r="B634" s="4"/>
      <c r="C634" s="4"/>
      <c r="D634" s="4"/>
      <c r="E634" s="4"/>
      <c r="F634" s="4"/>
      <c r="G634" s="4"/>
      <c r="H634" s="4"/>
      <c r="I634" s="4"/>
      <c r="J634" s="4"/>
      <c r="K634" s="231"/>
      <c r="L634" s="231"/>
      <c r="M634" s="231"/>
      <c r="N634" s="231"/>
      <c r="O634" s="231"/>
      <c r="P634" s="4"/>
      <c r="Q634" s="4"/>
    </row>
    <row r="635" ht="12.75" customHeight="1">
      <c r="B635" s="4"/>
      <c r="C635" s="4"/>
      <c r="D635" s="4"/>
      <c r="E635" s="4"/>
      <c r="F635" s="4"/>
      <c r="G635" s="4"/>
      <c r="H635" s="4"/>
      <c r="I635" s="4"/>
      <c r="J635" s="4"/>
      <c r="K635" s="231"/>
      <c r="L635" s="231"/>
      <c r="M635" s="231"/>
      <c r="N635" s="231"/>
      <c r="O635" s="231"/>
      <c r="P635" s="4"/>
      <c r="Q635" s="4"/>
    </row>
    <row r="636" ht="12.75" customHeight="1">
      <c r="B636" s="4"/>
      <c r="C636" s="4"/>
      <c r="D636" s="4"/>
      <c r="E636" s="4"/>
      <c r="F636" s="4"/>
      <c r="G636" s="4"/>
      <c r="H636" s="4"/>
      <c r="I636" s="4"/>
      <c r="J636" s="4"/>
      <c r="K636" s="231"/>
      <c r="L636" s="231"/>
      <c r="M636" s="231"/>
      <c r="N636" s="231"/>
      <c r="O636" s="231"/>
      <c r="P636" s="4"/>
      <c r="Q636" s="4"/>
    </row>
    <row r="637" ht="12.75" customHeight="1">
      <c r="B637" s="4"/>
      <c r="C637" s="4"/>
      <c r="D637" s="4"/>
      <c r="E637" s="4"/>
      <c r="F637" s="4"/>
      <c r="G637" s="4"/>
      <c r="H637" s="4"/>
      <c r="I637" s="4"/>
      <c r="J637" s="4"/>
      <c r="K637" s="231"/>
      <c r="L637" s="231"/>
      <c r="M637" s="231"/>
      <c r="N637" s="231"/>
      <c r="O637" s="231"/>
      <c r="P637" s="4"/>
      <c r="Q637" s="4"/>
    </row>
    <row r="638" ht="12.75" customHeight="1">
      <c r="B638" s="4"/>
      <c r="C638" s="4"/>
      <c r="D638" s="4"/>
      <c r="E638" s="4"/>
      <c r="F638" s="4"/>
      <c r="G638" s="4"/>
      <c r="H638" s="4"/>
      <c r="I638" s="4"/>
      <c r="J638" s="4"/>
      <c r="K638" s="231"/>
      <c r="L638" s="231"/>
      <c r="M638" s="231"/>
      <c r="N638" s="231"/>
      <c r="O638" s="231"/>
      <c r="P638" s="4"/>
      <c r="Q638" s="4"/>
    </row>
    <row r="639" ht="12.75" customHeight="1">
      <c r="B639" s="4"/>
      <c r="C639" s="4"/>
      <c r="D639" s="4"/>
      <c r="E639" s="4"/>
      <c r="F639" s="4"/>
      <c r="G639" s="4"/>
      <c r="H639" s="4"/>
      <c r="I639" s="4"/>
      <c r="J639" s="4"/>
      <c r="K639" s="231"/>
      <c r="L639" s="231"/>
      <c r="M639" s="231"/>
      <c r="N639" s="231"/>
      <c r="O639" s="231"/>
      <c r="P639" s="4"/>
      <c r="Q639" s="4"/>
    </row>
    <row r="640" ht="12.75" customHeight="1">
      <c r="B640" s="4"/>
      <c r="C640" s="4"/>
      <c r="D640" s="4"/>
      <c r="E640" s="4"/>
      <c r="F640" s="4"/>
      <c r="G640" s="4"/>
      <c r="H640" s="4"/>
      <c r="I640" s="4"/>
      <c r="J640" s="4"/>
      <c r="K640" s="231"/>
      <c r="L640" s="231"/>
      <c r="M640" s="231"/>
      <c r="N640" s="231"/>
      <c r="O640" s="231"/>
      <c r="P640" s="4"/>
      <c r="Q640" s="4"/>
    </row>
    <row r="641" ht="12.75" customHeight="1">
      <c r="B641" s="4"/>
      <c r="C641" s="4"/>
      <c r="D641" s="4"/>
      <c r="E641" s="4"/>
      <c r="F641" s="4"/>
      <c r="G641" s="4"/>
      <c r="H641" s="4"/>
      <c r="I641" s="4"/>
      <c r="J641" s="4"/>
      <c r="K641" s="231"/>
      <c r="L641" s="231"/>
      <c r="M641" s="231"/>
      <c r="N641" s="231"/>
      <c r="O641" s="231"/>
      <c r="P641" s="4"/>
      <c r="Q641" s="4"/>
    </row>
    <row r="642" ht="12.75" customHeight="1">
      <c r="B642" s="4"/>
      <c r="C642" s="4"/>
      <c r="D642" s="4"/>
      <c r="E642" s="4"/>
      <c r="F642" s="4"/>
      <c r="G642" s="4"/>
      <c r="H642" s="4"/>
      <c r="I642" s="4"/>
      <c r="J642" s="4"/>
      <c r="K642" s="231"/>
      <c r="L642" s="231"/>
      <c r="M642" s="231"/>
      <c r="N642" s="231"/>
      <c r="O642" s="231"/>
      <c r="P642" s="4"/>
      <c r="Q642" s="4"/>
    </row>
    <row r="643" ht="12.75" customHeight="1">
      <c r="B643" s="4"/>
      <c r="C643" s="4"/>
      <c r="D643" s="4"/>
      <c r="E643" s="4"/>
      <c r="F643" s="4"/>
      <c r="G643" s="4"/>
      <c r="H643" s="4"/>
      <c r="I643" s="4"/>
      <c r="J643" s="4"/>
      <c r="K643" s="231"/>
      <c r="L643" s="231"/>
      <c r="M643" s="231"/>
      <c r="N643" s="231"/>
      <c r="O643" s="231"/>
      <c r="P643" s="4"/>
      <c r="Q643" s="4"/>
    </row>
    <row r="644" ht="12.75" customHeight="1">
      <c r="B644" s="4"/>
      <c r="C644" s="4"/>
      <c r="D644" s="4"/>
      <c r="E644" s="4"/>
      <c r="F644" s="4"/>
      <c r="G644" s="4"/>
      <c r="H644" s="4"/>
      <c r="I644" s="4"/>
      <c r="J644" s="4"/>
      <c r="K644" s="231"/>
      <c r="L644" s="231"/>
      <c r="M644" s="231"/>
      <c r="N644" s="231"/>
      <c r="O644" s="231"/>
      <c r="P644" s="4"/>
      <c r="Q644" s="4"/>
    </row>
    <row r="645" ht="12.75" customHeight="1">
      <c r="B645" s="4"/>
      <c r="C645" s="4"/>
      <c r="D645" s="4"/>
      <c r="E645" s="4"/>
      <c r="F645" s="4"/>
      <c r="G645" s="4"/>
      <c r="H645" s="4"/>
      <c r="I645" s="4"/>
      <c r="J645" s="4"/>
      <c r="K645" s="231"/>
      <c r="L645" s="231"/>
      <c r="M645" s="231"/>
      <c r="N645" s="231"/>
      <c r="O645" s="231"/>
      <c r="P645" s="4"/>
      <c r="Q645" s="4"/>
    </row>
    <row r="646" ht="12.75" customHeight="1">
      <c r="B646" s="4"/>
      <c r="C646" s="4"/>
      <c r="D646" s="4"/>
      <c r="E646" s="4"/>
      <c r="F646" s="4"/>
      <c r="G646" s="4"/>
      <c r="H646" s="4"/>
      <c r="I646" s="4"/>
      <c r="J646" s="4"/>
      <c r="K646" s="231"/>
      <c r="L646" s="231"/>
      <c r="M646" s="231"/>
      <c r="N646" s="231"/>
      <c r="O646" s="231"/>
      <c r="P646" s="4"/>
      <c r="Q646" s="4"/>
    </row>
    <row r="647" ht="12.75" customHeight="1">
      <c r="B647" s="4"/>
      <c r="C647" s="4"/>
      <c r="D647" s="4"/>
      <c r="E647" s="4"/>
      <c r="F647" s="4"/>
      <c r="G647" s="4"/>
      <c r="H647" s="4"/>
      <c r="I647" s="4"/>
      <c r="J647" s="4"/>
      <c r="K647" s="231"/>
      <c r="L647" s="231"/>
      <c r="M647" s="231"/>
      <c r="N647" s="231"/>
      <c r="O647" s="231"/>
      <c r="P647" s="4"/>
      <c r="Q647" s="4"/>
    </row>
    <row r="648" ht="12.75" customHeight="1">
      <c r="B648" s="4"/>
      <c r="C648" s="4"/>
      <c r="D648" s="4"/>
      <c r="E648" s="4"/>
      <c r="F648" s="4"/>
      <c r="G648" s="4"/>
      <c r="H648" s="4"/>
      <c r="I648" s="4"/>
      <c r="J648" s="4"/>
      <c r="K648" s="231"/>
      <c r="L648" s="231"/>
      <c r="M648" s="231"/>
      <c r="N648" s="231"/>
      <c r="O648" s="231"/>
      <c r="P648" s="4"/>
      <c r="Q648" s="4"/>
    </row>
    <row r="649" ht="12.75" customHeight="1">
      <c r="B649" s="4"/>
      <c r="C649" s="4"/>
      <c r="D649" s="4"/>
      <c r="E649" s="4"/>
      <c r="F649" s="4"/>
      <c r="G649" s="4"/>
      <c r="H649" s="4"/>
      <c r="I649" s="4"/>
      <c r="J649" s="4"/>
      <c r="K649" s="231"/>
      <c r="L649" s="231"/>
      <c r="M649" s="231"/>
      <c r="N649" s="231"/>
      <c r="O649" s="231"/>
      <c r="P649" s="4"/>
      <c r="Q649" s="4"/>
    </row>
    <row r="650" ht="12.75" customHeight="1">
      <c r="B650" s="4"/>
      <c r="C650" s="4"/>
      <c r="D650" s="4"/>
      <c r="E650" s="4"/>
      <c r="F650" s="4"/>
      <c r="G650" s="4"/>
      <c r="H650" s="4"/>
      <c r="I650" s="4"/>
      <c r="J650" s="4"/>
      <c r="K650" s="231"/>
      <c r="L650" s="231"/>
      <c r="M650" s="231"/>
      <c r="N650" s="231"/>
      <c r="O650" s="231"/>
      <c r="P650" s="4"/>
      <c r="Q650" s="4"/>
    </row>
    <row r="651" ht="12.75" customHeight="1">
      <c r="B651" s="4"/>
      <c r="C651" s="4"/>
      <c r="D651" s="4"/>
      <c r="E651" s="4"/>
      <c r="F651" s="4"/>
      <c r="G651" s="4"/>
      <c r="H651" s="4"/>
      <c r="I651" s="4"/>
      <c r="J651" s="4"/>
      <c r="K651" s="231"/>
      <c r="L651" s="231"/>
      <c r="M651" s="231"/>
      <c r="N651" s="231"/>
      <c r="O651" s="231"/>
      <c r="P651" s="4"/>
      <c r="Q651" s="4"/>
    </row>
    <row r="652" ht="12.75" customHeight="1">
      <c r="B652" s="4"/>
      <c r="C652" s="4"/>
      <c r="D652" s="4"/>
      <c r="E652" s="4"/>
      <c r="F652" s="4"/>
      <c r="G652" s="4"/>
      <c r="H652" s="4"/>
      <c r="I652" s="4"/>
      <c r="J652" s="4"/>
      <c r="K652" s="231"/>
      <c r="L652" s="231"/>
      <c r="M652" s="231"/>
      <c r="N652" s="231"/>
      <c r="O652" s="231"/>
      <c r="P652" s="4"/>
      <c r="Q652" s="4"/>
    </row>
    <row r="653" ht="12.75" customHeight="1">
      <c r="B653" s="4"/>
      <c r="C653" s="4"/>
      <c r="D653" s="4"/>
      <c r="E653" s="4"/>
      <c r="F653" s="4"/>
      <c r="G653" s="4"/>
      <c r="H653" s="4"/>
      <c r="I653" s="4"/>
      <c r="J653" s="4"/>
      <c r="K653" s="231"/>
      <c r="L653" s="231"/>
      <c r="M653" s="231"/>
      <c r="N653" s="231"/>
      <c r="O653" s="231"/>
      <c r="P653" s="4"/>
      <c r="Q653" s="4"/>
    </row>
    <row r="654" ht="12.75" customHeight="1">
      <c r="B654" s="4"/>
      <c r="C654" s="4"/>
      <c r="D654" s="4"/>
      <c r="E654" s="4"/>
      <c r="F654" s="4"/>
      <c r="G654" s="4"/>
      <c r="H654" s="4"/>
      <c r="I654" s="4"/>
      <c r="J654" s="4"/>
      <c r="K654" s="231"/>
      <c r="L654" s="231"/>
      <c r="M654" s="231"/>
      <c r="N654" s="231"/>
      <c r="O654" s="231"/>
      <c r="P654" s="4"/>
      <c r="Q654" s="4"/>
    </row>
    <row r="655" ht="12.75" customHeight="1">
      <c r="B655" s="4"/>
      <c r="C655" s="4"/>
      <c r="D655" s="4"/>
      <c r="E655" s="4"/>
      <c r="F655" s="4"/>
      <c r="G655" s="4"/>
      <c r="H655" s="4"/>
      <c r="I655" s="4"/>
      <c r="J655" s="4"/>
      <c r="K655" s="231"/>
      <c r="L655" s="231"/>
      <c r="M655" s="231"/>
      <c r="N655" s="231"/>
      <c r="O655" s="231"/>
      <c r="P655" s="4"/>
      <c r="Q655" s="4"/>
    </row>
    <row r="656" ht="12.75" customHeight="1">
      <c r="B656" s="4"/>
      <c r="C656" s="4"/>
      <c r="D656" s="4"/>
      <c r="E656" s="4"/>
      <c r="F656" s="4"/>
      <c r="G656" s="4"/>
      <c r="H656" s="4"/>
      <c r="I656" s="4"/>
      <c r="J656" s="4"/>
      <c r="K656" s="231"/>
      <c r="L656" s="231"/>
      <c r="M656" s="231"/>
      <c r="N656" s="231"/>
      <c r="O656" s="231"/>
      <c r="P656" s="4"/>
      <c r="Q656" s="4"/>
    </row>
    <row r="657" ht="12.75" customHeight="1">
      <c r="B657" s="4"/>
      <c r="C657" s="4"/>
      <c r="D657" s="4"/>
      <c r="E657" s="4"/>
      <c r="F657" s="4"/>
      <c r="G657" s="4"/>
      <c r="H657" s="4"/>
      <c r="I657" s="4"/>
      <c r="J657" s="4"/>
      <c r="K657" s="231"/>
      <c r="L657" s="231"/>
      <c r="M657" s="231"/>
      <c r="N657" s="231"/>
      <c r="O657" s="231"/>
      <c r="P657" s="4"/>
      <c r="Q657" s="4"/>
    </row>
    <row r="658" ht="12.75" customHeight="1">
      <c r="B658" s="4"/>
      <c r="C658" s="4"/>
      <c r="D658" s="4"/>
      <c r="E658" s="4"/>
      <c r="F658" s="4"/>
      <c r="G658" s="4"/>
      <c r="H658" s="4"/>
      <c r="I658" s="4"/>
      <c r="J658" s="4"/>
      <c r="K658" s="231"/>
      <c r="L658" s="231"/>
      <c r="M658" s="231"/>
      <c r="N658" s="231"/>
      <c r="O658" s="231"/>
      <c r="P658" s="4"/>
      <c r="Q658" s="4"/>
    </row>
    <row r="659" ht="12.75" customHeight="1">
      <c r="B659" s="4"/>
      <c r="C659" s="4"/>
      <c r="D659" s="4"/>
      <c r="E659" s="4"/>
      <c r="F659" s="4"/>
      <c r="G659" s="4"/>
      <c r="H659" s="4"/>
      <c r="I659" s="4"/>
      <c r="J659" s="4"/>
      <c r="K659" s="231"/>
      <c r="L659" s="231"/>
      <c r="M659" s="231"/>
      <c r="N659" s="231"/>
      <c r="O659" s="231"/>
      <c r="P659" s="4"/>
      <c r="Q659" s="4"/>
    </row>
    <row r="660" ht="12.75" customHeight="1">
      <c r="B660" s="4"/>
      <c r="C660" s="4"/>
      <c r="D660" s="4"/>
      <c r="E660" s="4"/>
      <c r="F660" s="4"/>
      <c r="G660" s="4"/>
      <c r="H660" s="4"/>
      <c r="I660" s="4"/>
      <c r="J660" s="4"/>
      <c r="K660" s="231"/>
      <c r="L660" s="231"/>
      <c r="M660" s="231"/>
      <c r="N660" s="231"/>
      <c r="O660" s="231"/>
      <c r="P660" s="4"/>
      <c r="Q660" s="4"/>
    </row>
    <row r="661" ht="12.75" customHeight="1">
      <c r="B661" s="4"/>
      <c r="C661" s="4"/>
      <c r="D661" s="4"/>
      <c r="E661" s="4"/>
      <c r="F661" s="4"/>
      <c r="G661" s="4"/>
      <c r="H661" s="4"/>
      <c r="I661" s="4"/>
      <c r="J661" s="4"/>
      <c r="K661" s="231"/>
      <c r="L661" s="231"/>
      <c r="M661" s="231"/>
      <c r="N661" s="231"/>
      <c r="O661" s="231"/>
      <c r="P661" s="4"/>
      <c r="Q661" s="4"/>
    </row>
    <row r="662" ht="12.75" customHeight="1">
      <c r="B662" s="4"/>
      <c r="C662" s="4"/>
      <c r="D662" s="4"/>
      <c r="E662" s="4"/>
      <c r="F662" s="4"/>
      <c r="G662" s="4"/>
      <c r="H662" s="4"/>
      <c r="I662" s="4"/>
      <c r="J662" s="4"/>
      <c r="K662" s="231"/>
      <c r="L662" s="231"/>
      <c r="M662" s="231"/>
      <c r="N662" s="231"/>
      <c r="O662" s="231"/>
      <c r="P662" s="4"/>
      <c r="Q662" s="4"/>
    </row>
    <row r="663" ht="12.75" customHeight="1">
      <c r="B663" s="4"/>
      <c r="C663" s="4"/>
      <c r="D663" s="4"/>
      <c r="E663" s="4"/>
      <c r="F663" s="4"/>
      <c r="G663" s="4"/>
      <c r="H663" s="4"/>
      <c r="I663" s="4"/>
      <c r="J663" s="4"/>
      <c r="K663" s="231"/>
      <c r="L663" s="231"/>
      <c r="M663" s="231"/>
      <c r="N663" s="231"/>
      <c r="O663" s="231"/>
      <c r="P663" s="4"/>
      <c r="Q663" s="4"/>
    </row>
    <row r="664" ht="12.75" customHeight="1">
      <c r="B664" s="4"/>
      <c r="C664" s="4"/>
      <c r="D664" s="4"/>
      <c r="E664" s="4"/>
      <c r="F664" s="4"/>
      <c r="G664" s="4"/>
      <c r="H664" s="4"/>
      <c r="I664" s="4"/>
      <c r="J664" s="4"/>
      <c r="K664" s="231"/>
      <c r="L664" s="231"/>
      <c r="M664" s="231"/>
      <c r="N664" s="231"/>
      <c r="O664" s="231"/>
      <c r="P664" s="4"/>
      <c r="Q664" s="4"/>
    </row>
    <row r="665" ht="12.75" customHeight="1">
      <c r="B665" s="4"/>
      <c r="C665" s="4"/>
      <c r="D665" s="4"/>
      <c r="E665" s="4"/>
      <c r="F665" s="4"/>
      <c r="G665" s="4"/>
      <c r="H665" s="4"/>
      <c r="I665" s="4"/>
      <c r="J665" s="4"/>
      <c r="K665" s="231"/>
      <c r="L665" s="231"/>
      <c r="M665" s="231"/>
      <c r="N665" s="231"/>
      <c r="O665" s="231"/>
      <c r="P665" s="4"/>
      <c r="Q665" s="4"/>
    </row>
    <row r="666" ht="12.75" customHeight="1">
      <c r="B666" s="4"/>
      <c r="C666" s="4"/>
      <c r="D666" s="4"/>
      <c r="E666" s="4"/>
      <c r="F666" s="4"/>
      <c r="G666" s="4"/>
      <c r="H666" s="4"/>
      <c r="I666" s="4"/>
      <c r="J666" s="4"/>
      <c r="K666" s="231"/>
      <c r="L666" s="231"/>
      <c r="M666" s="231"/>
      <c r="N666" s="231"/>
      <c r="O666" s="231"/>
      <c r="P666" s="4"/>
      <c r="Q666" s="4"/>
    </row>
    <row r="667" ht="12.75" customHeight="1">
      <c r="B667" s="4"/>
      <c r="C667" s="4"/>
      <c r="D667" s="4"/>
      <c r="E667" s="4"/>
      <c r="F667" s="4"/>
      <c r="G667" s="4"/>
      <c r="H667" s="4"/>
      <c r="I667" s="4"/>
      <c r="J667" s="4"/>
      <c r="K667" s="231"/>
      <c r="L667" s="231"/>
      <c r="M667" s="231"/>
      <c r="N667" s="231"/>
      <c r="O667" s="231"/>
      <c r="P667" s="4"/>
      <c r="Q667" s="4"/>
    </row>
    <row r="668" ht="12.75" customHeight="1">
      <c r="B668" s="4"/>
      <c r="C668" s="4"/>
      <c r="D668" s="4"/>
      <c r="E668" s="4"/>
      <c r="F668" s="4"/>
      <c r="G668" s="4"/>
      <c r="H668" s="4"/>
      <c r="I668" s="4"/>
      <c r="J668" s="4"/>
      <c r="K668" s="231"/>
      <c r="L668" s="231"/>
      <c r="M668" s="231"/>
      <c r="N668" s="231"/>
      <c r="O668" s="231"/>
      <c r="P668" s="4"/>
      <c r="Q668" s="4"/>
    </row>
    <row r="669" ht="12.75" customHeight="1">
      <c r="B669" s="4"/>
      <c r="C669" s="4"/>
      <c r="D669" s="4"/>
      <c r="E669" s="4"/>
      <c r="F669" s="4"/>
      <c r="G669" s="4"/>
      <c r="H669" s="4"/>
      <c r="I669" s="4"/>
      <c r="J669" s="4"/>
      <c r="K669" s="231"/>
      <c r="L669" s="231"/>
      <c r="M669" s="231"/>
      <c r="N669" s="231"/>
      <c r="O669" s="231"/>
      <c r="P669" s="4"/>
      <c r="Q669" s="4"/>
    </row>
    <row r="670" ht="12.75" customHeight="1">
      <c r="B670" s="4"/>
      <c r="C670" s="4"/>
      <c r="D670" s="4"/>
      <c r="E670" s="4"/>
      <c r="F670" s="4"/>
      <c r="G670" s="4"/>
      <c r="H670" s="4"/>
      <c r="I670" s="4"/>
      <c r="J670" s="4"/>
      <c r="K670" s="231"/>
      <c r="L670" s="231"/>
      <c r="M670" s="231"/>
      <c r="N670" s="231"/>
      <c r="O670" s="231"/>
      <c r="P670" s="4"/>
      <c r="Q670" s="4"/>
    </row>
    <row r="671" ht="12.75" customHeight="1">
      <c r="B671" s="4"/>
      <c r="C671" s="4"/>
      <c r="D671" s="4"/>
      <c r="E671" s="4"/>
      <c r="F671" s="4"/>
      <c r="G671" s="4"/>
      <c r="H671" s="4"/>
      <c r="I671" s="4"/>
      <c r="J671" s="4"/>
      <c r="K671" s="231"/>
      <c r="L671" s="231"/>
      <c r="M671" s="231"/>
      <c r="N671" s="231"/>
      <c r="O671" s="231"/>
      <c r="P671" s="4"/>
      <c r="Q671" s="4"/>
    </row>
    <row r="672" ht="12.75" customHeight="1">
      <c r="B672" s="4"/>
      <c r="C672" s="4"/>
      <c r="D672" s="4"/>
      <c r="E672" s="4"/>
      <c r="F672" s="4"/>
      <c r="G672" s="4"/>
      <c r="H672" s="4"/>
      <c r="I672" s="4"/>
      <c r="J672" s="4"/>
      <c r="K672" s="231"/>
      <c r="L672" s="231"/>
      <c r="M672" s="231"/>
      <c r="N672" s="231"/>
      <c r="O672" s="231"/>
      <c r="P672" s="4"/>
      <c r="Q672" s="4"/>
    </row>
    <row r="673" ht="12.75" customHeight="1">
      <c r="B673" s="4"/>
      <c r="C673" s="4"/>
      <c r="D673" s="4"/>
      <c r="E673" s="4"/>
      <c r="F673" s="4"/>
      <c r="G673" s="4"/>
      <c r="H673" s="4"/>
      <c r="I673" s="4"/>
      <c r="J673" s="4"/>
      <c r="K673" s="231"/>
      <c r="L673" s="231"/>
      <c r="M673" s="231"/>
      <c r="N673" s="231"/>
      <c r="O673" s="231"/>
      <c r="P673" s="4"/>
      <c r="Q673" s="4"/>
    </row>
    <row r="674" ht="12.75" customHeight="1">
      <c r="B674" s="4"/>
      <c r="C674" s="4"/>
      <c r="D674" s="4"/>
      <c r="E674" s="4"/>
      <c r="F674" s="4"/>
      <c r="G674" s="4"/>
      <c r="H674" s="4"/>
      <c r="I674" s="4"/>
      <c r="J674" s="4"/>
      <c r="K674" s="231"/>
      <c r="L674" s="231"/>
      <c r="M674" s="231"/>
      <c r="N674" s="231"/>
      <c r="O674" s="231"/>
      <c r="P674" s="4"/>
      <c r="Q674" s="4"/>
    </row>
    <row r="675" ht="12.75" customHeight="1">
      <c r="B675" s="4"/>
      <c r="C675" s="4"/>
      <c r="D675" s="4"/>
      <c r="E675" s="4"/>
      <c r="F675" s="4"/>
      <c r="G675" s="4"/>
      <c r="H675" s="4"/>
      <c r="I675" s="4"/>
      <c r="J675" s="4"/>
      <c r="K675" s="231"/>
      <c r="L675" s="231"/>
      <c r="M675" s="231"/>
      <c r="N675" s="231"/>
      <c r="O675" s="231"/>
      <c r="P675" s="4"/>
      <c r="Q675" s="4"/>
    </row>
    <row r="676" ht="12.75" customHeight="1">
      <c r="B676" s="4"/>
      <c r="C676" s="4"/>
      <c r="D676" s="4"/>
      <c r="E676" s="4"/>
      <c r="F676" s="4"/>
      <c r="G676" s="4"/>
      <c r="H676" s="4"/>
      <c r="I676" s="4"/>
      <c r="J676" s="4"/>
      <c r="K676" s="231"/>
      <c r="L676" s="231"/>
      <c r="M676" s="231"/>
      <c r="N676" s="231"/>
      <c r="O676" s="231"/>
      <c r="P676" s="4"/>
      <c r="Q676" s="4"/>
    </row>
    <row r="677" ht="12.75" customHeight="1">
      <c r="B677" s="4"/>
      <c r="C677" s="4"/>
      <c r="D677" s="4"/>
      <c r="E677" s="4"/>
      <c r="F677" s="4"/>
      <c r="G677" s="4"/>
      <c r="H677" s="4"/>
      <c r="I677" s="4"/>
      <c r="J677" s="4"/>
      <c r="K677" s="231"/>
      <c r="L677" s="231"/>
      <c r="M677" s="231"/>
      <c r="N677" s="231"/>
      <c r="O677" s="231"/>
      <c r="P677" s="4"/>
      <c r="Q677" s="4"/>
    </row>
    <row r="678" ht="12.75" customHeight="1">
      <c r="B678" s="4"/>
      <c r="C678" s="4"/>
      <c r="D678" s="4"/>
      <c r="E678" s="4"/>
      <c r="F678" s="4"/>
      <c r="G678" s="4"/>
      <c r="H678" s="4"/>
      <c r="I678" s="4"/>
      <c r="J678" s="4"/>
      <c r="K678" s="231"/>
      <c r="L678" s="231"/>
      <c r="M678" s="231"/>
      <c r="N678" s="231"/>
      <c r="O678" s="231"/>
      <c r="P678" s="4"/>
      <c r="Q678" s="4"/>
    </row>
    <row r="679" ht="12.75" customHeight="1">
      <c r="B679" s="4"/>
      <c r="C679" s="4"/>
      <c r="D679" s="4"/>
      <c r="E679" s="4"/>
      <c r="F679" s="4"/>
      <c r="G679" s="4"/>
      <c r="H679" s="4"/>
      <c r="I679" s="4"/>
      <c r="J679" s="4"/>
      <c r="K679" s="231"/>
      <c r="L679" s="231"/>
      <c r="M679" s="231"/>
      <c r="N679" s="231"/>
      <c r="O679" s="231"/>
      <c r="P679" s="4"/>
      <c r="Q679" s="4"/>
    </row>
    <row r="680" ht="12.75" customHeight="1">
      <c r="B680" s="4"/>
      <c r="C680" s="4"/>
      <c r="D680" s="4"/>
      <c r="E680" s="4"/>
      <c r="F680" s="4"/>
      <c r="G680" s="4"/>
      <c r="H680" s="4"/>
      <c r="I680" s="4"/>
      <c r="J680" s="4"/>
      <c r="K680" s="231"/>
      <c r="L680" s="231"/>
      <c r="M680" s="231"/>
      <c r="N680" s="231"/>
      <c r="O680" s="231"/>
      <c r="P680" s="4"/>
      <c r="Q680" s="4"/>
    </row>
    <row r="681" ht="12.75" customHeight="1">
      <c r="B681" s="4"/>
      <c r="C681" s="4"/>
      <c r="D681" s="4"/>
      <c r="E681" s="4"/>
      <c r="F681" s="4"/>
      <c r="G681" s="4"/>
      <c r="H681" s="4"/>
      <c r="I681" s="4"/>
      <c r="J681" s="4"/>
      <c r="K681" s="231"/>
      <c r="L681" s="231"/>
      <c r="M681" s="231"/>
      <c r="N681" s="231"/>
      <c r="O681" s="231"/>
      <c r="P681" s="4"/>
      <c r="Q681" s="4"/>
    </row>
    <row r="682" ht="12.75" customHeight="1">
      <c r="B682" s="4"/>
      <c r="C682" s="4"/>
      <c r="D682" s="4"/>
      <c r="E682" s="4"/>
      <c r="F682" s="4"/>
      <c r="G682" s="4"/>
      <c r="H682" s="4"/>
      <c r="I682" s="4"/>
      <c r="J682" s="4"/>
      <c r="K682" s="231"/>
      <c r="L682" s="231"/>
      <c r="M682" s="231"/>
      <c r="N682" s="231"/>
      <c r="O682" s="231"/>
      <c r="P682" s="4"/>
      <c r="Q682" s="4"/>
    </row>
    <row r="683" ht="12.75" customHeight="1">
      <c r="B683" s="4"/>
      <c r="C683" s="4"/>
      <c r="D683" s="4"/>
      <c r="E683" s="4"/>
      <c r="F683" s="4"/>
      <c r="G683" s="4"/>
      <c r="H683" s="4"/>
      <c r="I683" s="4"/>
      <c r="J683" s="4"/>
      <c r="K683" s="231"/>
      <c r="L683" s="231"/>
      <c r="M683" s="231"/>
      <c r="N683" s="231"/>
      <c r="O683" s="231"/>
      <c r="P683" s="4"/>
      <c r="Q683" s="4"/>
    </row>
    <row r="684" ht="12.75" customHeight="1">
      <c r="B684" s="4"/>
      <c r="C684" s="4"/>
      <c r="D684" s="4"/>
      <c r="E684" s="4"/>
      <c r="F684" s="4"/>
      <c r="G684" s="4"/>
      <c r="H684" s="4"/>
      <c r="I684" s="4"/>
      <c r="J684" s="4"/>
      <c r="K684" s="231"/>
      <c r="L684" s="231"/>
      <c r="M684" s="231"/>
      <c r="N684" s="231"/>
      <c r="O684" s="231"/>
      <c r="P684" s="4"/>
      <c r="Q684" s="4"/>
    </row>
    <row r="685" ht="12.75" customHeight="1">
      <c r="B685" s="4"/>
      <c r="C685" s="4"/>
      <c r="D685" s="4"/>
      <c r="E685" s="4"/>
      <c r="F685" s="4"/>
      <c r="G685" s="4"/>
      <c r="H685" s="4"/>
      <c r="I685" s="4"/>
      <c r="J685" s="4"/>
      <c r="K685" s="231"/>
      <c r="L685" s="231"/>
      <c r="M685" s="231"/>
      <c r="N685" s="231"/>
      <c r="O685" s="231"/>
      <c r="P685" s="4"/>
      <c r="Q685" s="4"/>
    </row>
    <row r="686" ht="12.75" customHeight="1">
      <c r="B686" s="4"/>
      <c r="C686" s="4"/>
      <c r="D686" s="4"/>
      <c r="E686" s="4"/>
      <c r="F686" s="4"/>
      <c r="G686" s="4"/>
      <c r="H686" s="4"/>
      <c r="I686" s="4"/>
      <c r="J686" s="4"/>
      <c r="K686" s="231"/>
      <c r="L686" s="231"/>
      <c r="M686" s="231"/>
      <c r="N686" s="231"/>
      <c r="O686" s="231"/>
      <c r="P686" s="4"/>
      <c r="Q686" s="4"/>
    </row>
    <row r="687" ht="12.75" customHeight="1">
      <c r="B687" s="4"/>
      <c r="C687" s="4"/>
      <c r="D687" s="4"/>
      <c r="E687" s="4"/>
      <c r="F687" s="4"/>
      <c r="G687" s="4"/>
      <c r="H687" s="4"/>
      <c r="I687" s="4"/>
      <c r="J687" s="4"/>
      <c r="K687" s="231"/>
      <c r="L687" s="231"/>
      <c r="M687" s="231"/>
      <c r="N687" s="231"/>
      <c r="O687" s="231"/>
      <c r="P687" s="4"/>
      <c r="Q687" s="4"/>
    </row>
    <row r="688" ht="12.75" customHeight="1">
      <c r="B688" s="4"/>
      <c r="C688" s="4"/>
      <c r="D688" s="4"/>
      <c r="E688" s="4"/>
      <c r="F688" s="4"/>
      <c r="G688" s="4"/>
      <c r="H688" s="4"/>
      <c r="I688" s="4"/>
      <c r="J688" s="4"/>
      <c r="K688" s="231"/>
      <c r="L688" s="231"/>
      <c r="M688" s="231"/>
      <c r="N688" s="231"/>
      <c r="O688" s="231"/>
      <c r="P688" s="4"/>
      <c r="Q688" s="4"/>
    </row>
    <row r="689" ht="12.75" customHeight="1">
      <c r="B689" s="4"/>
      <c r="C689" s="4"/>
      <c r="D689" s="4"/>
      <c r="E689" s="4"/>
      <c r="F689" s="4"/>
      <c r="G689" s="4"/>
      <c r="H689" s="4"/>
      <c r="I689" s="4"/>
      <c r="J689" s="4"/>
      <c r="K689" s="231"/>
      <c r="L689" s="231"/>
      <c r="M689" s="231"/>
      <c r="N689" s="231"/>
      <c r="O689" s="231"/>
      <c r="P689" s="4"/>
      <c r="Q689" s="4"/>
    </row>
    <row r="690" ht="12.75" customHeight="1">
      <c r="B690" s="4"/>
      <c r="C690" s="4"/>
      <c r="D690" s="4"/>
      <c r="E690" s="4"/>
      <c r="F690" s="4"/>
      <c r="G690" s="4"/>
      <c r="H690" s="4"/>
      <c r="I690" s="4"/>
      <c r="J690" s="4"/>
      <c r="K690" s="231"/>
      <c r="L690" s="231"/>
      <c r="M690" s="231"/>
      <c r="N690" s="231"/>
      <c r="O690" s="231"/>
      <c r="P690" s="4"/>
      <c r="Q690" s="4"/>
    </row>
    <row r="691" ht="12.75" customHeight="1">
      <c r="B691" s="4"/>
      <c r="C691" s="4"/>
      <c r="D691" s="4"/>
      <c r="E691" s="4"/>
      <c r="F691" s="4"/>
      <c r="G691" s="4"/>
      <c r="H691" s="4"/>
      <c r="I691" s="4"/>
      <c r="J691" s="4"/>
      <c r="K691" s="231"/>
      <c r="L691" s="231"/>
      <c r="M691" s="231"/>
      <c r="N691" s="231"/>
      <c r="O691" s="231"/>
      <c r="P691" s="4"/>
      <c r="Q691" s="4"/>
    </row>
    <row r="692" ht="12.75" customHeight="1">
      <c r="B692" s="4"/>
      <c r="C692" s="4"/>
      <c r="D692" s="4"/>
      <c r="E692" s="4"/>
      <c r="F692" s="4"/>
      <c r="G692" s="4"/>
      <c r="H692" s="4"/>
      <c r="I692" s="4"/>
      <c r="J692" s="4"/>
      <c r="K692" s="231"/>
      <c r="L692" s="231"/>
      <c r="M692" s="231"/>
      <c r="N692" s="231"/>
      <c r="O692" s="231"/>
      <c r="P692" s="4"/>
      <c r="Q692" s="4"/>
    </row>
    <row r="693" ht="12.75" customHeight="1">
      <c r="B693" s="4"/>
      <c r="C693" s="4"/>
      <c r="D693" s="4"/>
      <c r="E693" s="4"/>
      <c r="F693" s="4"/>
      <c r="G693" s="4"/>
      <c r="H693" s="4"/>
      <c r="I693" s="4"/>
      <c r="J693" s="4"/>
      <c r="K693" s="231"/>
      <c r="L693" s="231"/>
      <c r="M693" s="231"/>
      <c r="N693" s="231"/>
      <c r="O693" s="231"/>
      <c r="P693" s="4"/>
      <c r="Q693" s="4"/>
    </row>
    <row r="694" ht="12.75" customHeight="1">
      <c r="B694" s="4"/>
      <c r="C694" s="4"/>
      <c r="D694" s="4"/>
      <c r="E694" s="4"/>
      <c r="F694" s="4"/>
      <c r="G694" s="4"/>
      <c r="H694" s="4"/>
      <c r="I694" s="4"/>
      <c r="J694" s="4"/>
      <c r="K694" s="231"/>
      <c r="L694" s="231"/>
      <c r="M694" s="231"/>
      <c r="N694" s="231"/>
      <c r="O694" s="231"/>
      <c r="P694" s="4"/>
      <c r="Q694" s="4"/>
    </row>
    <row r="695" ht="12.75" customHeight="1">
      <c r="B695" s="4"/>
      <c r="C695" s="4"/>
      <c r="D695" s="4"/>
      <c r="E695" s="4"/>
      <c r="F695" s="4"/>
      <c r="G695" s="4"/>
      <c r="H695" s="4"/>
      <c r="I695" s="4"/>
      <c r="J695" s="4"/>
      <c r="K695" s="231"/>
      <c r="L695" s="231"/>
      <c r="M695" s="231"/>
      <c r="N695" s="231"/>
      <c r="O695" s="231"/>
      <c r="P695" s="4"/>
      <c r="Q695" s="4"/>
    </row>
    <row r="696" ht="12.75" customHeight="1">
      <c r="B696" s="4"/>
      <c r="C696" s="4"/>
      <c r="D696" s="4"/>
      <c r="E696" s="4"/>
      <c r="F696" s="4"/>
      <c r="G696" s="4"/>
      <c r="H696" s="4"/>
      <c r="I696" s="4"/>
      <c r="J696" s="4"/>
      <c r="K696" s="231"/>
      <c r="L696" s="231"/>
      <c r="M696" s="231"/>
      <c r="N696" s="231"/>
      <c r="O696" s="231"/>
      <c r="P696" s="4"/>
      <c r="Q696" s="4"/>
    </row>
    <row r="697" ht="12.75" customHeight="1">
      <c r="B697" s="4"/>
      <c r="C697" s="4"/>
      <c r="D697" s="4"/>
      <c r="E697" s="4"/>
      <c r="F697" s="4"/>
      <c r="G697" s="4"/>
      <c r="H697" s="4"/>
      <c r="I697" s="4"/>
      <c r="J697" s="4"/>
      <c r="K697" s="231"/>
      <c r="L697" s="231"/>
      <c r="M697" s="231"/>
      <c r="N697" s="231"/>
      <c r="O697" s="231"/>
      <c r="P697" s="4"/>
      <c r="Q697" s="4"/>
    </row>
    <row r="698" ht="12.75" customHeight="1">
      <c r="B698" s="4"/>
      <c r="C698" s="4"/>
      <c r="D698" s="4"/>
      <c r="E698" s="4"/>
      <c r="F698" s="4"/>
      <c r="G698" s="4"/>
      <c r="H698" s="4"/>
      <c r="I698" s="4"/>
      <c r="J698" s="4"/>
      <c r="K698" s="231"/>
      <c r="L698" s="231"/>
      <c r="M698" s="231"/>
      <c r="N698" s="231"/>
      <c r="O698" s="231"/>
      <c r="P698" s="4"/>
      <c r="Q698" s="4"/>
    </row>
    <row r="699" ht="12.75" customHeight="1">
      <c r="B699" s="4"/>
      <c r="C699" s="4"/>
      <c r="D699" s="4"/>
      <c r="E699" s="4"/>
      <c r="F699" s="4"/>
      <c r="G699" s="4"/>
      <c r="H699" s="4"/>
      <c r="I699" s="4"/>
      <c r="J699" s="4"/>
      <c r="K699" s="231"/>
      <c r="L699" s="231"/>
      <c r="M699" s="231"/>
      <c r="N699" s="231"/>
      <c r="O699" s="231"/>
      <c r="P699" s="4"/>
      <c r="Q699" s="4"/>
    </row>
    <row r="700" ht="12.75" customHeight="1">
      <c r="B700" s="4"/>
      <c r="C700" s="4"/>
      <c r="D700" s="4"/>
      <c r="E700" s="4"/>
      <c r="F700" s="4"/>
      <c r="G700" s="4"/>
      <c r="H700" s="4"/>
      <c r="I700" s="4"/>
      <c r="J700" s="4"/>
      <c r="K700" s="231"/>
      <c r="L700" s="231"/>
      <c r="M700" s="231"/>
      <c r="N700" s="231"/>
      <c r="O700" s="231"/>
      <c r="P700" s="4"/>
      <c r="Q700" s="4"/>
    </row>
    <row r="701" ht="12.75" customHeight="1">
      <c r="B701" s="4"/>
      <c r="C701" s="4"/>
      <c r="D701" s="4"/>
      <c r="E701" s="4"/>
      <c r="F701" s="4"/>
      <c r="G701" s="4"/>
      <c r="H701" s="4"/>
      <c r="I701" s="4"/>
      <c r="J701" s="4"/>
      <c r="K701" s="231"/>
      <c r="L701" s="231"/>
      <c r="M701" s="231"/>
      <c r="N701" s="231"/>
      <c r="O701" s="231"/>
      <c r="P701" s="4"/>
      <c r="Q701" s="4"/>
    </row>
    <row r="702" ht="12.75" customHeight="1">
      <c r="B702" s="4"/>
      <c r="C702" s="4"/>
      <c r="D702" s="4"/>
      <c r="E702" s="4"/>
      <c r="F702" s="4"/>
      <c r="G702" s="4"/>
      <c r="H702" s="4"/>
      <c r="I702" s="4"/>
      <c r="J702" s="4"/>
      <c r="K702" s="231"/>
      <c r="L702" s="231"/>
      <c r="M702" s="231"/>
      <c r="N702" s="231"/>
      <c r="O702" s="231"/>
      <c r="P702" s="4"/>
      <c r="Q702" s="4"/>
    </row>
    <row r="703" ht="12.75" customHeight="1">
      <c r="B703" s="4"/>
      <c r="C703" s="4"/>
      <c r="D703" s="4"/>
      <c r="E703" s="4"/>
      <c r="F703" s="4"/>
      <c r="G703" s="4"/>
      <c r="H703" s="4"/>
      <c r="I703" s="4"/>
      <c r="J703" s="4"/>
      <c r="K703" s="231"/>
      <c r="L703" s="231"/>
      <c r="M703" s="231"/>
      <c r="N703" s="231"/>
      <c r="O703" s="231"/>
      <c r="P703" s="4"/>
      <c r="Q703" s="4"/>
    </row>
    <row r="704" ht="12.75" customHeight="1">
      <c r="B704" s="4"/>
      <c r="C704" s="4"/>
      <c r="D704" s="4"/>
      <c r="E704" s="4"/>
      <c r="F704" s="4"/>
      <c r="G704" s="4"/>
      <c r="H704" s="4"/>
      <c r="I704" s="4"/>
      <c r="J704" s="4"/>
      <c r="K704" s="231"/>
      <c r="L704" s="231"/>
      <c r="M704" s="231"/>
      <c r="N704" s="231"/>
      <c r="O704" s="231"/>
      <c r="P704" s="4"/>
      <c r="Q704" s="4"/>
    </row>
    <row r="705" ht="12.75" customHeight="1">
      <c r="B705" s="4"/>
      <c r="C705" s="4"/>
      <c r="D705" s="4"/>
      <c r="E705" s="4"/>
      <c r="F705" s="4"/>
      <c r="G705" s="4"/>
      <c r="H705" s="4"/>
      <c r="I705" s="4"/>
      <c r="J705" s="4"/>
      <c r="K705" s="231"/>
      <c r="L705" s="231"/>
      <c r="M705" s="231"/>
      <c r="N705" s="231"/>
      <c r="O705" s="231"/>
      <c r="P705" s="4"/>
      <c r="Q705" s="4"/>
    </row>
    <row r="706" ht="12.75" customHeight="1">
      <c r="B706" s="4"/>
      <c r="C706" s="4"/>
      <c r="D706" s="4"/>
      <c r="E706" s="4"/>
      <c r="F706" s="4"/>
      <c r="G706" s="4"/>
      <c r="H706" s="4"/>
      <c r="I706" s="4"/>
      <c r="J706" s="4"/>
      <c r="K706" s="231"/>
      <c r="L706" s="231"/>
      <c r="M706" s="231"/>
      <c r="N706" s="231"/>
      <c r="O706" s="231"/>
      <c r="P706" s="4"/>
      <c r="Q706" s="4"/>
    </row>
    <row r="707" ht="12.75" customHeight="1">
      <c r="B707" s="4"/>
      <c r="C707" s="4"/>
      <c r="D707" s="4"/>
      <c r="E707" s="4"/>
      <c r="F707" s="4"/>
      <c r="G707" s="4"/>
      <c r="H707" s="4"/>
      <c r="I707" s="4"/>
      <c r="J707" s="4"/>
      <c r="K707" s="231"/>
      <c r="L707" s="231"/>
      <c r="M707" s="231"/>
      <c r="N707" s="231"/>
      <c r="O707" s="231"/>
      <c r="P707" s="4"/>
      <c r="Q707" s="4"/>
    </row>
    <row r="708" ht="12.75" customHeight="1">
      <c r="B708" s="4"/>
      <c r="C708" s="4"/>
      <c r="D708" s="4"/>
      <c r="E708" s="4"/>
      <c r="F708" s="4"/>
      <c r="G708" s="4"/>
      <c r="H708" s="4"/>
      <c r="I708" s="4"/>
      <c r="J708" s="4"/>
      <c r="K708" s="231"/>
      <c r="L708" s="231"/>
      <c r="M708" s="231"/>
      <c r="N708" s="231"/>
      <c r="O708" s="231"/>
      <c r="P708" s="4"/>
      <c r="Q708" s="4"/>
    </row>
    <row r="709" ht="12.75" customHeight="1">
      <c r="B709" s="4"/>
      <c r="C709" s="4"/>
      <c r="D709" s="4"/>
      <c r="E709" s="4"/>
      <c r="F709" s="4"/>
      <c r="G709" s="4"/>
      <c r="H709" s="4"/>
      <c r="I709" s="4"/>
      <c r="J709" s="4"/>
      <c r="K709" s="231"/>
      <c r="L709" s="231"/>
      <c r="M709" s="231"/>
      <c r="N709" s="231"/>
      <c r="O709" s="231"/>
      <c r="P709" s="4"/>
      <c r="Q709" s="4"/>
    </row>
    <row r="710" ht="12.75" customHeight="1">
      <c r="B710" s="4"/>
      <c r="C710" s="4"/>
      <c r="D710" s="4"/>
      <c r="E710" s="4"/>
      <c r="F710" s="4"/>
      <c r="G710" s="4"/>
      <c r="H710" s="4"/>
      <c r="I710" s="4"/>
      <c r="J710" s="4"/>
      <c r="K710" s="231"/>
      <c r="L710" s="231"/>
      <c r="M710" s="231"/>
      <c r="N710" s="231"/>
      <c r="O710" s="231"/>
      <c r="P710" s="4"/>
      <c r="Q710" s="4"/>
    </row>
    <row r="711" ht="12.75" customHeight="1">
      <c r="B711" s="4"/>
      <c r="C711" s="4"/>
      <c r="D711" s="4"/>
      <c r="E711" s="4"/>
      <c r="F711" s="4"/>
      <c r="G711" s="4"/>
      <c r="H711" s="4"/>
      <c r="I711" s="4"/>
      <c r="J711" s="4"/>
      <c r="K711" s="231"/>
      <c r="L711" s="231"/>
      <c r="M711" s="231"/>
      <c r="N711" s="231"/>
      <c r="O711" s="231"/>
      <c r="P711" s="4"/>
      <c r="Q711" s="4"/>
    </row>
    <row r="712" ht="12.75" customHeight="1">
      <c r="B712" s="4"/>
      <c r="C712" s="4"/>
      <c r="D712" s="4"/>
      <c r="E712" s="4"/>
      <c r="F712" s="4"/>
      <c r="G712" s="4"/>
      <c r="H712" s="4"/>
      <c r="I712" s="4"/>
      <c r="J712" s="4"/>
      <c r="K712" s="231"/>
      <c r="L712" s="231"/>
      <c r="M712" s="231"/>
      <c r="N712" s="231"/>
      <c r="O712" s="231"/>
      <c r="P712" s="4"/>
      <c r="Q712" s="4"/>
    </row>
    <row r="713" ht="12.75" customHeight="1">
      <c r="B713" s="4"/>
      <c r="C713" s="4"/>
      <c r="D713" s="4"/>
      <c r="E713" s="4"/>
      <c r="F713" s="4"/>
      <c r="G713" s="4"/>
      <c r="H713" s="4"/>
      <c r="I713" s="4"/>
      <c r="J713" s="4"/>
      <c r="K713" s="231"/>
      <c r="L713" s="231"/>
      <c r="M713" s="231"/>
      <c r="N713" s="231"/>
      <c r="O713" s="231"/>
      <c r="P713" s="4"/>
      <c r="Q713" s="4"/>
    </row>
    <row r="714" ht="12.75" customHeight="1">
      <c r="B714" s="4"/>
      <c r="C714" s="4"/>
      <c r="D714" s="4"/>
      <c r="E714" s="4"/>
      <c r="F714" s="4"/>
      <c r="G714" s="4"/>
      <c r="H714" s="4"/>
      <c r="I714" s="4"/>
      <c r="J714" s="4"/>
      <c r="K714" s="231"/>
      <c r="L714" s="231"/>
      <c r="M714" s="231"/>
      <c r="N714" s="231"/>
      <c r="O714" s="231"/>
      <c r="P714" s="4"/>
      <c r="Q714" s="4"/>
    </row>
    <row r="715" ht="12.75" customHeight="1">
      <c r="B715" s="4"/>
      <c r="C715" s="4"/>
      <c r="D715" s="4"/>
      <c r="E715" s="4"/>
      <c r="F715" s="4"/>
      <c r="G715" s="4"/>
      <c r="H715" s="4"/>
      <c r="I715" s="4"/>
      <c r="J715" s="4"/>
      <c r="K715" s="231"/>
      <c r="L715" s="231"/>
      <c r="M715" s="231"/>
      <c r="N715" s="231"/>
      <c r="O715" s="231"/>
      <c r="P715" s="4"/>
      <c r="Q715" s="4"/>
    </row>
    <row r="716" ht="12.75" customHeight="1">
      <c r="B716" s="4"/>
      <c r="C716" s="4"/>
      <c r="D716" s="4"/>
      <c r="E716" s="4"/>
      <c r="F716" s="4"/>
      <c r="G716" s="4"/>
      <c r="H716" s="4"/>
      <c r="I716" s="4"/>
      <c r="J716" s="4"/>
      <c r="K716" s="231"/>
      <c r="L716" s="231"/>
      <c r="M716" s="231"/>
      <c r="N716" s="231"/>
      <c r="O716" s="231"/>
      <c r="P716" s="4"/>
      <c r="Q716" s="4"/>
    </row>
    <row r="717" ht="12.75" customHeight="1">
      <c r="B717" s="4"/>
      <c r="C717" s="4"/>
      <c r="D717" s="4"/>
      <c r="E717" s="4"/>
      <c r="F717" s="4"/>
      <c r="G717" s="4"/>
      <c r="H717" s="4"/>
      <c r="I717" s="4"/>
      <c r="J717" s="4"/>
      <c r="K717" s="231"/>
      <c r="L717" s="231"/>
      <c r="M717" s="231"/>
      <c r="N717" s="231"/>
      <c r="O717" s="231"/>
      <c r="P717" s="4"/>
      <c r="Q717" s="4"/>
    </row>
    <row r="718" ht="12.75" customHeight="1">
      <c r="B718" s="4"/>
      <c r="C718" s="4"/>
      <c r="D718" s="4"/>
      <c r="E718" s="4"/>
      <c r="F718" s="4"/>
      <c r="G718" s="4"/>
      <c r="H718" s="4"/>
      <c r="I718" s="4"/>
      <c r="J718" s="4"/>
      <c r="K718" s="231"/>
      <c r="L718" s="231"/>
      <c r="M718" s="231"/>
      <c r="N718" s="231"/>
      <c r="O718" s="231"/>
      <c r="P718" s="4"/>
      <c r="Q718" s="4"/>
    </row>
    <row r="719" ht="12.75" customHeight="1">
      <c r="B719" s="4"/>
      <c r="C719" s="4"/>
      <c r="D719" s="4"/>
      <c r="E719" s="4"/>
      <c r="F719" s="4"/>
      <c r="G719" s="4"/>
      <c r="H719" s="4"/>
      <c r="I719" s="4"/>
      <c r="J719" s="4"/>
      <c r="K719" s="231"/>
      <c r="L719" s="231"/>
      <c r="M719" s="231"/>
      <c r="N719" s="231"/>
      <c r="O719" s="231"/>
      <c r="P719" s="4"/>
      <c r="Q719" s="4"/>
    </row>
    <row r="720" ht="12.75" customHeight="1">
      <c r="B720" s="4"/>
      <c r="C720" s="4"/>
      <c r="D720" s="4"/>
      <c r="E720" s="4"/>
      <c r="F720" s="4"/>
      <c r="G720" s="4"/>
      <c r="H720" s="4"/>
      <c r="I720" s="4"/>
      <c r="J720" s="4"/>
      <c r="K720" s="231"/>
      <c r="L720" s="231"/>
      <c r="M720" s="231"/>
      <c r="N720" s="231"/>
      <c r="O720" s="231"/>
      <c r="P720" s="4"/>
      <c r="Q720" s="4"/>
    </row>
    <row r="721" ht="12.75" customHeight="1">
      <c r="B721" s="4"/>
      <c r="C721" s="4"/>
      <c r="D721" s="4"/>
      <c r="E721" s="4"/>
      <c r="F721" s="4"/>
      <c r="G721" s="4"/>
      <c r="H721" s="4"/>
      <c r="I721" s="4"/>
      <c r="J721" s="4"/>
      <c r="K721" s="231"/>
      <c r="L721" s="231"/>
      <c r="M721" s="231"/>
      <c r="N721" s="231"/>
      <c r="O721" s="231"/>
      <c r="P721" s="4"/>
      <c r="Q721" s="4"/>
    </row>
    <row r="722" ht="12.75" customHeight="1">
      <c r="B722" s="4"/>
      <c r="C722" s="4"/>
      <c r="D722" s="4"/>
      <c r="E722" s="4"/>
      <c r="F722" s="4"/>
      <c r="G722" s="4"/>
      <c r="H722" s="4"/>
      <c r="I722" s="4"/>
      <c r="J722" s="4"/>
      <c r="K722" s="231"/>
      <c r="L722" s="231"/>
      <c r="M722" s="231"/>
      <c r="N722" s="231"/>
      <c r="O722" s="231"/>
      <c r="P722" s="4"/>
      <c r="Q722" s="4"/>
    </row>
    <row r="723" ht="12.75" customHeight="1">
      <c r="B723" s="4"/>
      <c r="C723" s="4"/>
      <c r="D723" s="4"/>
      <c r="E723" s="4"/>
      <c r="F723" s="4"/>
      <c r="G723" s="4"/>
      <c r="H723" s="4"/>
      <c r="I723" s="4"/>
      <c r="J723" s="4"/>
      <c r="K723" s="231"/>
      <c r="L723" s="231"/>
      <c r="M723" s="231"/>
      <c r="N723" s="231"/>
      <c r="O723" s="231"/>
      <c r="P723" s="4"/>
      <c r="Q723" s="4"/>
    </row>
    <row r="724" ht="12.75" customHeight="1">
      <c r="B724" s="4"/>
      <c r="C724" s="4"/>
      <c r="D724" s="4"/>
      <c r="E724" s="4"/>
      <c r="F724" s="4"/>
      <c r="G724" s="4"/>
      <c r="H724" s="4"/>
      <c r="I724" s="4"/>
      <c r="J724" s="4"/>
      <c r="K724" s="231"/>
      <c r="L724" s="231"/>
      <c r="M724" s="231"/>
      <c r="N724" s="231"/>
      <c r="O724" s="231"/>
      <c r="P724" s="4"/>
      <c r="Q724" s="4"/>
    </row>
    <row r="725" ht="12.75" customHeight="1">
      <c r="B725" s="4"/>
      <c r="C725" s="4"/>
      <c r="D725" s="4"/>
      <c r="E725" s="4"/>
      <c r="F725" s="4"/>
      <c r="G725" s="4"/>
      <c r="H725" s="4"/>
      <c r="I725" s="4"/>
      <c r="J725" s="4"/>
      <c r="K725" s="231"/>
      <c r="L725" s="231"/>
      <c r="M725" s="231"/>
      <c r="N725" s="231"/>
      <c r="O725" s="231"/>
      <c r="P725" s="4"/>
      <c r="Q725" s="4"/>
    </row>
    <row r="726" ht="12.75" customHeight="1">
      <c r="B726" s="4"/>
      <c r="C726" s="4"/>
      <c r="D726" s="4"/>
      <c r="E726" s="4"/>
      <c r="F726" s="4"/>
      <c r="G726" s="4"/>
      <c r="H726" s="4"/>
      <c r="I726" s="4"/>
      <c r="J726" s="4"/>
      <c r="K726" s="231"/>
      <c r="L726" s="231"/>
      <c r="M726" s="231"/>
      <c r="N726" s="231"/>
      <c r="O726" s="231"/>
      <c r="P726" s="4"/>
      <c r="Q726" s="4"/>
    </row>
    <row r="727" ht="12.75" customHeight="1">
      <c r="B727" s="4"/>
      <c r="C727" s="4"/>
      <c r="D727" s="4"/>
      <c r="E727" s="4"/>
      <c r="F727" s="4"/>
      <c r="G727" s="4"/>
      <c r="H727" s="4"/>
      <c r="I727" s="4"/>
      <c r="J727" s="4"/>
      <c r="K727" s="231"/>
      <c r="L727" s="231"/>
      <c r="M727" s="231"/>
      <c r="N727" s="231"/>
      <c r="O727" s="231"/>
      <c r="P727" s="4"/>
      <c r="Q727" s="4"/>
    </row>
    <row r="728" ht="12.75" customHeight="1">
      <c r="B728" s="4"/>
      <c r="C728" s="4"/>
      <c r="D728" s="4"/>
      <c r="E728" s="4"/>
      <c r="F728" s="4"/>
      <c r="G728" s="4"/>
      <c r="H728" s="4"/>
      <c r="I728" s="4"/>
      <c r="J728" s="4"/>
      <c r="K728" s="231"/>
      <c r="L728" s="231"/>
      <c r="M728" s="231"/>
      <c r="N728" s="231"/>
      <c r="O728" s="231"/>
      <c r="P728" s="4"/>
      <c r="Q728" s="4"/>
    </row>
    <row r="729" ht="12.75" customHeight="1">
      <c r="B729" s="4"/>
      <c r="C729" s="4"/>
      <c r="D729" s="4"/>
      <c r="E729" s="4"/>
      <c r="F729" s="4"/>
      <c r="G729" s="4"/>
      <c r="H729" s="4"/>
      <c r="I729" s="4"/>
      <c r="J729" s="4"/>
      <c r="K729" s="231"/>
      <c r="L729" s="231"/>
      <c r="M729" s="231"/>
      <c r="N729" s="231"/>
      <c r="O729" s="231"/>
      <c r="P729" s="4"/>
      <c r="Q729" s="4"/>
    </row>
    <row r="730" ht="12.75" customHeight="1">
      <c r="B730" s="4"/>
      <c r="C730" s="4"/>
      <c r="D730" s="4"/>
      <c r="E730" s="4"/>
      <c r="F730" s="4"/>
      <c r="G730" s="4"/>
      <c r="H730" s="4"/>
      <c r="I730" s="4"/>
      <c r="J730" s="4"/>
      <c r="K730" s="231"/>
      <c r="L730" s="231"/>
      <c r="M730" s="231"/>
      <c r="N730" s="231"/>
      <c r="O730" s="231"/>
      <c r="P730" s="4"/>
      <c r="Q730" s="4"/>
    </row>
    <row r="731" ht="12.75" customHeight="1">
      <c r="B731" s="4"/>
      <c r="C731" s="4"/>
      <c r="D731" s="4"/>
      <c r="E731" s="4"/>
      <c r="F731" s="4"/>
      <c r="G731" s="4"/>
      <c r="H731" s="4"/>
      <c r="I731" s="4"/>
      <c r="J731" s="4"/>
      <c r="K731" s="231"/>
      <c r="L731" s="231"/>
      <c r="M731" s="231"/>
      <c r="N731" s="231"/>
      <c r="O731" s="231"/>
      <c r="P731" s="4"/>
      <c r="Q731" s="4"/>
    </row>
    <row r="732" ht="12.75" customHeight="1">
      <c r="B732" s="4"/>
      <c r="C732" s="4"/>
      <c r="D732" s="4"/>
      <c r="E732" s="4"/>
      <c r="F732" s="4"/>
      <c r="G732" s="4"/>
      <c r="H732" s="4"/>
      <c r="I732" s="4"/>
      <c r="J732" s="4"/>
      <c r="K732" s="231"/>
      <c r="L732" s="231"/>
      <c r="M732" s="231"/>
      <c r="N732" s="231"/>
      <c r="O732" s="231"/>
      <c r="P732" s="4"/>
      <c r="Q732" s="4"/>
    </row>
    <row r="733" ht="12.75" customHeight="1">
      <c r="B733" s="4"/>
      <c r="C733" s="4"/>
      <c r="D733" s="4"/>
      <c r="E733" s="4"/>
      <c r="F733" s="4"/>
      <c r="G733" s="4"/>
      <c r="H733" s="4"/>
      <c r="I733" s="4"/>
      <c r="J733" s="4"/>
      <c r="K733" s="231"/>
      <c r="L733" s="231"/>
      <c r="M733" s="231"/>
      <c r="N733" s="231"/>
      <c r="O733" s="231"/>
      <c r="P733" s="4"/>
      <c r="Q733" s="4"/>
    </row>
    <row r="734" ht="12.75" customHeight="1">
      <c r="B734" s="4"/>
      <c r="C734" s="4"/>
      <c r="D734" s="4"/>
      <c r="E734" s="4"/>
      <c r="F734" s="4"/>
      <c r="G734" s="4"/>
      <c r="H734" s="4"/>
      <c r="I734" s="4"/>
      <c r="J734" s="4"/>
      <c r="K734" s="231"/>
      <c r="L734" s="231"/>
      <c r="M734" s="231"/>
      <c r="N734" s="231"/>
      <c r="O734" s="231"/>
      <c r="P734" s="4"/>
      <c r="Q734" s="4"/>
    </row>
    <row r="735" ht="12.75" customHeight="1">
      <c r="B735" s="4"/>
      <c r="C735" s="4"/>
      <c r="D735" s="4"/>
      <c r="E735" s="4"/>
      <c r="F735" s="4"/>
      <c r="G735" s="4"/>
      <c r="H735" s="4"/>
      <c r="I735" s="4"/>
      <c r="J735" s="4"/>
      <c r="K735" s="231"/>
      <c r="L735" s="231"/>
      <c r="M735" s="231"/>
      <c r="N735" s="231"/>
      <c r="O735" s="231"/>
      <c r="P735" s="4"/>
      <c r="Q735" s="4"/>
    </row>
    <row r="736" ht="12.75" customHeight="1">
      <c r="B736" s="4"/>
      <c r="C736" s="4"/>
      <c r="D736" s="4"/>
      <c r="E736" s="4"/>
      <c r="F736" s="4"/>
      <c r="G736" s="4"/>
      <c r="H736" s="4"/>
      <c r="I736" s="4"/>
      <c r="J736" s="4"/>
      <c r="K736" s="231"/>
      <c r="L736" s="231"/>
      <c r="M736" s="231"/>
      <c r="N736" s="231"/>
      <c r="O736" s="231"/>
      <c r="P736" s="4"/>
      <c r="Q736" s="4"/>
    </row>
    <row r="737" ht="12.75" customHeight="1">
      <c r="B737" s="4"/>
      <c r="C737" s="4"/>
      <c r="D737" s="4"/>
      <c r="E737" s="4"/>
      <c r="F737" s="4"/>
      <c r="G737" s="4"/>
      <c r="H737" s="4"/>
      <c r="I737" s="4"/>
      <c r="J737" s="4"/>
      <c r="K737" s="231"/>
      <c r="L737" s="231"/>
      <c r="M737" s="231"/>
      <c r="N737" s="231"/>
      <c r="O737" s="231"/>
      <c r="P737" s="4"/>
      <c r="Q737" s="4"/>
    </row>
    <row r="738" ht="12.75" customHeight="1">
      <c r="B738" s="4"/>
      <c r="C738" s="4"/>
      <c r="D738" s="4"/>
      <c r="E738" s="4"/>
      <c r="F738" s="4"/>
      <c r="G738" s="4"/>
      <c r="H738" s="4"/>
      <c r="I738" s="4"/>
      <c r="J738" s="4"/>
      <c r="K738" s="231"/>
      <c r="L738" s="231"/>
      <c r="M738" s="231"/>
      <c r="N738" s="231"/>
      <c r="O738" s="231"/>
      <c r="P738" s="4"/>
      <c r="Q738" s="4"/>
    </row>
    <row r="739" ht="12.75" customHeight="1">
      <c r="B739" s="4"/>
      <c r="C739" s="4"/>
      <c r="D739" s="4"/>
      <c r="E739" s="4"/>
      <c r="F739" s="4"/>
      <c r="G739" s="4"/>
      <c r="H739" s="4"/>
      <c r="I739" s="4"/>
      <c r="J739" s="4"/>
      <c r="K739" s="231"/>
      <c r="L739" s="231"/>
      <c r="M739" s="231"/>
      <c r="N739" s="231"/>
      <c r="O739" s="231"/>
      <c r="P739" s="4"/>
      <c r="Q739" s="4"/>
    </row>
    <row r="740" ht="12.75" customHeight="1">
      <c r="B740" s="4"/>
      <c r="C740" s="4"/>
      <c r="D740" s="4"/>
      <c r="E740" s="4"/>
      <c r="F740" s="4"/>
      <c r="G740" s="4"/>
      <c r="H740" s="4"/>
      <c r="I740" s="4"/>
      <c r="J740" s="4"/>
      <c r="K740" s="231"/>
      <c r="L740" s="231"/>
      <c r="M740" s="231"/>
      <c r="N740" s="231"/>
      <c r="O740" s="231"/>
      <c r="P740" s="4"/>
      <c r="Q740" s="4"/>
    </row>
    <row r="741" ht="12.75" customHeight="1">
      <c r="B741" s="4"/>
      <c r="C741" s="4"/>
      <c r="D741" s="4"/>
      <c r="E741" s="4"/>
      <c r="F741" s="4"/>
      <c r="G741" s="4"/>
      <c r="H741" s="4"/>
      <c r="I741" s="4"/>
      <c r="J741" s="4"/>
      <c r="K741" s="231"/>
      <c r="L741" s="231"/>
      <c r="M741" s="231"/>
      <c r="N741" s="231"/>
      <c r="O741" s="231"/>
      <c r="P741" s="4"/>
      <c r="Q741" s="4"/>
    </row>
    <row r="742" ht="12.75" customHeight="1">
      <c r="B742" s="4"/>
      <c r="C742" s="4"/>
      <c r="D742" s="4"/>
      <c r="E742" s="4"/>
      <c r="F742" s="4"/>
      <c r="G742" s="4"/>
      <c r="H742" s="4"/>
      <c r="I742" s="4"/>
      <c r="J742" s="4"/>
      <c r="K742" s="231"/>
      <c r="L742" s="231"/>
      <c r="M742" s="231"/>
      <c r="N742" s="231"/>
      <c r="O742" s="231"/>
      <c r="P742" s="4"/>
      <c r="Q742" s="4"/>
    </row>
    <row r="743" ht="12.75" customHeight="1">
      <c r="B743" s="4"/>
      <c r="C743" s="4"/>
      <c r="D743" s="4"/>
      <c r="E743" s="4"/>
      <c r="F743" s="4"/>
      <c r="G743" s="4"/>
      <c r="H743" s="4"/>
      <c r="I743" s="4"/>
      <c r="J743" s="4"/>
      <c r="K743" s="231"/>
      <c r="L743" s="231"/>
      <c r="M743" s="231"/>
      <c r="N743" s="231"/>
      <c r="O743" s="231"/>
      <c r="P743" s="4"/>
      <c r="Q743" s="4"/>
    </row>
    <row r="744" ht="12.75" customHeight="1">
      <c r="B744" s="4"/>
      <c r="C744" s="4"/>
      <c r="D744" s="4"/>
      <c r="E744" s="4"/>
      <c r="F744" s="4"/>
      <c r="G744" s="4"/>
      <c r="H744" s="4"/>
      <c r="I744" s="4"/>
      <c r="J744" s="4"/>
      <c r="K744" s="231"/>
      <c r="L744" s="231"/>
      <c r="M744" s="231"/>
      <c r="N744" s="231"/>
      <c r="O744" s="231"/>
      <c r="P744" s="4"/>
      <c r="Q744" s="4"/>
    </row>
    <row r="745" ht="12.75" customHeight="1">
      <c r="B745" s="4"/>
      <c r="C745" s="4"/>
      <c r="D745" s="4"/>
      <c r="E745" s="4"/>
      <c r="F745" s="4"/>
      <c r="G745" s="4"/>
      <c r="H745" s="4"/>
      <c r="I745" s="4"/>
      <c r="J745" s="4"/>
      <c r="K745" s="231"/>
      <c r="L745" s="231"/>
      <c r="M745" s="231"/>
      <c r="N745" s="231"/>
      <c r="O745" s="231"/>
      <c r="P745" s="4"/>
      <c r="Q745" s="4"/>
    </row>
    <row r="746" ht="12.75" customHeight="1">
      <c r="B746" s="4"/>
      <c r="C746" s="4"/>
      <c r="D746" s="4"/>
      <c r="E746" s="4"/>
      <c r="F746" s="4"/>
      <c r="G746" s="4"/>
      <c r="H746" s="4"/>
      <c r="I746" s="4"/>
      <c r="J746" s="4"/>
      <c r="K746" s="231"/>
      <c r="L746" s="231"/>
      <c r="M746" s="231"/>
      <c r="N746" s="231"/>
      <c r="O746" s="231"/>
      <c r="P746" s="4"/>
      <c r="Q746" s="4"/>
    </row>
    <row r="747" ht="12.75" customHeight="1">
      <c r="B747" s="4"/>
      <c r="C747" s="4"/>
      <c r="D747" s="4"/>
      <c r="E747" s="4"/>
      <c r="F747" s="4"/>
      <c r="G747" s="4"/>
      <c r="H747" s="4"/>
      <c r="I747" s="4"/>
      <c r="J747" s="4"/>
      <c r="K747" s="231"/>
      <c r="L747" s="231"/>
      <c r="M747" s="231"/>
      <c r="N747" s="231"/>
      <c r="O747" s="231"/>
      <c r="P747" s="4"/>
      <c r="Q747" s="4"/>
    </row>
    <row r="748" ht="12.75" customHeight="1">
      <c r="B748" s="4"/>
      <c r="C748" s="4"/>
      <c r="D748" s="4"/>
      <c r="E748" s="4"/>
      <c r="F748" s="4"/>
      <c r="G748" s="4"/>
      <c r="H748" s="4"/>
      <c r="I748" s="4"/>
      <c r="J748" s="4"/>
      <c r="K748" s="231"/>
      <c r="L748" s="231"/>
      <c r="M748" s="231"/>
      <c r="N748" s="231"/>
      <c r="O748" s="231"/>
      <c r="P748" s="4"/>
      <c r="Q748" s="4"/>
    </row>
    <row r="749" ht="12.75" customHeight="1">
      <c r="B749" s="4"/>
      <c r="C749" s="4"/>
      <c r="D749" s="4"/>
      <c r="E749" s="4"/>
      <c r="F749" s="4"/>
      <c r="G749" s="4"/>
      <c r="H749" s="4"/>
      <c r="I749" s="4"/>
      <c r="J749" s="4"/>
      <c r="K749" s="231"/>
      <c r="L749" s="231"/>
      <c r="M749" s="231"/>
      <c r="N749" s="231"/>
      <c r="O749" s="231"/>
      <c r="P749" s="4"/>
      <c r="Q749" s="4"/>
    </row>
    <row r="750" ht="12.75" customHeight="1">
      <c r="B750" s="4"/>
      <c r="C750" s="4"/>
      <c r="D750" s="4"/>
      <c r="E750" s="4"/>
      <c r="F750" s="4"/>
      <c r="G750" s="4"/>
      <c r="H750" s="4"/>
      <c r="I750" s="4"/>
      <c r="J750" s="4"/>
      <c r="K750" s="231"/>
      <c r="L750" s="231"/>
      <c r="M750" s="231"/>
      <c r="N750" s="231"/>
      <c r="O750" s="231"/>
      <c r="P750" s="4"/>
      <c r="Q750" s="4"/>
    </row>
    <row r="751" ht="12.75" customHeight="1">
      <c r="B751" s="4"/>
      <c r="C751" s="4"/>
      <c r="D751" s="4"/>
      <c r="E751" s="4"/>
      <c r="F751" s="4"/>
      <c r="G751" s="4"/>
      <c r="H751" s="4"/>
      <c r="I751" s="4"/>
      <c r="J751" s="4"/>
      <c r="K751" s="231"/>
      <c r="L751" s="231"/>
      <c r="M751" s="231"/>
      <c r="N751" s="231"/>
      <c r="O751" s="231"/>
      <c r="P751" s="4"/>
      <c r="Q751" s="4"/>
    </row>
    <row r="752" ht="12.75" customHeight="1">
      <c r="B752" s="4"/>
      <c r="C752" s="4"/>
      <c r="D752" s="4"/>
      <c r="E752" s="4"/>
      <c r="F752" s="4"/>
      <c r="G752" s="4"/>
      <c r="H752" s="4"/>
      <c r="I752" s="4"/>
      <c r="J752" s="4"/>
      <c r="K752" s="231"/>
      <c r="L752" s="231"/>
      <c r="M752" s="231"/>
      <c r="N752" s="231"/>
      <c r="O752" s="231"/>
      <c r="P752" s="4"/>
      <c r="Q752" s="4"/>
    </row>
    <row r="753" ht="12.75" customHeight="1">
      <c r="B753" s="4"/>
      <c r="C753" s="4"/>
      <c r="D753" s="4"/>
      <c r="E753" s="4"/>
      <c r="F753" s="4"/>
      <c r="G753" s="4"/>
      <c r="H753" s="4"/>
      <c r="I753" s="4"/>
      <c r="J753" s="4"/>
      <c r="K753" s="231"/>
      <c r="L753" s="231"/>
      <c r="M753" s="231"/>
      <c r="N753" s="231"/>
      <c r="O753" s="231"/>
      <c r="P753" s="4"/>
      <c r="Q753" s="4"/>
    </row>
    <row r="754" ht="12.75" customHeight="1">
      <c r="B754" s="4"/>
      <c r="C754" s="4"/>
      <c r="D754" s="4"/>
      <c r="E754" s="4"/>
      <c r="F754" s="4"/>
      <c r="G754" s="4"/>
      <c r="H754" s="4"/>
      <c r="I754" s="4"/>
      <c r="J754" s="4"/>
      <c r="K754" s="231"/>
      <c r="L754" s="231"/>
      <c r="M754" s="231"/>
      <c r="N754" s="231"/>
      <c r="O754" s="231"/>
      <c r="P754" s="4"/>
      <c r="Q754" s="4"/>
    </row>
    <row r="755" ht="12.75" customHeight="1">
      <c r="B755" s="4"/>
      <c r="C755" s="4"/>
      <c r="D755" s="4"/>
      <c r="E755" s="4"/>
      <c r="F755" s="4"/>
      <c r="G755" s="4"/>
      <c r="H755" s="4"/>
      <c r="I755" s="4"/>
      <c r="J755" s="4"/>
      <c r="K755" s="231"/>
      <c r="L755" s="231"/>
      <c r="M755" s="231"/>
      <c r="N755" s="231"/>
      <c r="O755" s="231"/>
      <c r="P755" s="4"/>
      <c r="Q755" s="4"/>
    </row>
    <row r="756" ht="12.75" customHeight="1">
      <c r="B756" s="4"/>
      <c r="C756" s="4"/>
      <c r="D756" s="4"/>
      <c r="E756" s="4"/>
      <c r="F756" s="4"/>
      <c r="G756" s="4"/>
      <c r="H756" s="4"/>
      <c r="I756" s="4"/>
      <c r="J756" s="4"/>
      <c r="K756" s="231"/>
      <c r="L756" s="231"/>
      <c r="M756" s="231"/>
      <c r="N756" s="231"/>
      <c r="O756" s="231"/>
      <c r="P756" s="4"/>
      <c r="Q756" s="4"/>
    </row>
    <row r="757" ht="12.75" customHeight="1">
      <c r="B757" s="4"/>
      <c r="C757" s="4"/>
      <c r="D757" s="4"/>
      <c r="E757" s="4"/>
      <c r="F757" s="4"/>
      <c r="G757" s="4"/>
      <c r="H757" s="4"/>
      <c r="I757" s="4"/>
      <c r="J757" s="4"/>
      <c r="K757" s="231"/>
      <c r="L757" s="231"/>
      <c r="M757" s="231"/>
      <c r="N757" s="231"/>
      <c r="O757" s="231"/>
      <c r="P757" s="4"/>
      <c r="Q757" s="4"/>
    </row>
    <row r="758" ht="12.75" customHeight="1">
      <c r="B758" s="4"/>
      <c r="C758" s="4"/>
      <c r="D758" s="4"/>
      <c r="E758" s="4"/>
      <c r="F758" s="4"/>
      <c r="G758" s="4"/>
      <c r="H758" s="4"/>
      <c r="I758" s="4"/>
      <c r="J758" s="4"/>
      <c r="K758" s="231"/>
      <c r="L758" s="231"/>
      <c r="M758" s="231"/>
      <c r="N758" s="231"/>
      <c r="O758" s="231"/>
      <c r="P758" s="4"/>
      <c r="Q758" s="4"/>
    </row>
    <row r="759" ht="12.75" customHeight="1">
      <c r="B759" s="4"/>
      <c r="C759" s="4"/>
      <c r="D759" s="4"/>
      <c r="E759" s="4"/>
      <c r="F759" s="4"/>
      <c r="G759" s="4"/>
      <c r="H759" s="4"/>
      <c r="I759" s="4"/>
      <c r="J759" s="4"/>
      <c r="K759" s="231"/>
      <c r="L759" s="231"/>
      <c r="M759" s="231"/>
      <c r="N759" s="231"/>
      <c r="O759" s="231"/>
      <c r="P759" s="4"/>
      <c r="Q759" s="4"/>
    </row>
    <row r="760" ht="12.75" customHeight="1">
      <c r="B760" s="4"/>
      <c r="C760" s="4"/>
      <c r="D760" s="4"/>
      <c r="E760" s="4"/>
      <c r="F760" s="4"/>
      <c r="G760" s="4"/>
      <c r="H760" s="4"/>
      <c r="I760" s="4"/>
      <c r="J760" s="4"/>
      <c r="K760" s="231"/>
      <c r="L760" s="231"/>
      <c r="M760" s="231"/>
      <c r="N760" s="231"/>
      <c r="O760" s="231"/>
      <c r="P760" s="4"/>
      <c r="Q760" s="4"/>
    </row>
    <row r="761" ht="12.75" customHeight="1">
      <c r="B761" s="4"/>
      <c r="C761" s="4"/>
      <c r="D761" s="4"/>
      <c r="E761" s="4"/>
      <c r="F761" s="4"/>
      <c r="G761" s="4"/>
      <c r="H761" s="4"/>
      <c r="I761" s="4"/>
      <c r="J761" s="4"/>
      <c r="K761" s="231"/>
      <c r="L761" s="231"/>
      <c r="M761" s="231"/>
      <c r="N761" s="231"/>
      <c r="O761" s="231"/>
      <c r="P761" s="4"/>
      <c r="Q761" s="4"/>
    </row>
    <row r="762" ht="12.75" customHeight="1">
      <c r="B762" s="4"/>
      <c r="C762" s="4"/>
      <c r="D762" s="4"/>
      <c r="E762" s="4"/>
      <c r="F762" s="4"/>
      <c r="G762" s="4"/>
      <c r="H762" s="4"/>
      <c r="I762" s="4"/>
      <c r="J762" s="4"/>
      <c r="K762" s="231"/>
      <c r="L762" s="231"/>
      <c r="M762" s="231"/>
      <c r="N762" s="231"/>
      <c r="O762" s="231"/>
      <c r="P762" s="4"/>
      <c r="Q762" s="4"/>
    </row>
    <row r="763" ht="12.75" customHeight="1">
      <c r="B763" s="4"/>
      <c r="C763" s="4"/>
      <c r="D763" s="4"/>
      <c r="E763" s="4"/>
      <c r="F763" s="4"/>
      <c r="G763" s="4"/>
      <c r="H763" s="4"/>
      <c r="I763" s="4"/>
      <c r="J763" s="4"/>
      <c r="K763" s="231"/>
      <c r="L763" s="231"/>
      <c r="M763" s="231"/>
      <c r="N763" s="231"/>
      <c r="O763" s="231"/>
      <c r="P763" s="4"/>
      <c r="Q763" s="4"/>
    </row>
    <row r="764" ht="12.75" customHeight="1">
      <c r="B764" s="4"/>
      <c r="C764" s="4"/>
      <c r="D764" s="4"/>
      <c r="E764" s="4"/>
      <c r="F764" s="4"/>
      <c r="G764" s="4"/>
      <c r="H764" s="4"/>
      <c r="I764" s="4"/>
      <c r="J764" s="4"/>
      <c r="K764" s="231"/>
      <c r="L764" s="231"/>
      <c r="M764" s="231"/>
      <c r="N764" s="231"/>
      <c r="O764" s="231"/>
      <c r="P764" s="4"/>
      <c r="Q764" s="4"/>
    </row>
    <row r="765" ht="12.75" customHeight="1">
      <c r="B765" s="4"/>
      <c r="C765" s="4"/>
      <c r="D765" s="4"/>
      <c r="E765" s="4"/>
      <c r="F765" s="4"/>
      <c r="G765" s="4"/>
      <c r="H765" s="4"/>
      <c r="I765" s="4"/>
      <c r="J765" s="4"/>
      <c r="K765" s="231"/>
      <c r="L765" s="231"/>
      <c r="M765" s="231"/>
      <c r="N765" s="231"/>
      <c r="O765" s="231"/>
      <c r="P765" s="4"/>
      <c r="Q765" s="4"/>
    </row>
    <row r="766" ht="12.75" customHeight="1">
      <c r="B766" s="4"/>
      <c r="C766" s="4"/>
      <c r="D766" s="4"/>
      <c r="E766" s="4"/>
      <c r="F766" s="4"/>
      <c r="G766" s="4"/>
      <c r="H766" s="4"/>
      <c r="I766" s="4"/>
      <c r="J766" s="4"/>
      <c r="K766" s="231"/>
      <c r="L766" s="231"/>
      <c r="M766" s="231"/>
      <c r="N766" s="231"/>
      <c r="O766" s="231"/>
      <c r="P766" s="4"/>
      <c r="Q766" s="4"/>
    </row>
    <row r="767" ht="12.75" customHeight="1">
      <c r="B767" s="4"/>
      <c r="C767" s="4"/>
      <c r="D767" s="4"/>
      <c r="E767" s="4"/>
      <c r="F767" s="4"/>
      <c r="G767" s="4"/>
      <c r="H767" s="4"/>
      <c r="I767" s="4"/>
      <c r="J767" s="4"/>
      <c r="K767" s="231"/>
      <c r="L767" s="231"/>
      <c r="M767" s="231"/>
      <c r="N767" s="231"/>
      <c r="O767" s="231"/>
      <c r="P767" s="4"/>
      <c r="Q767" s="4"/>
    </row>
    <row r="768" ht="12.75" customHeight="1">
      <c r="B768" s="4"/>
      <c r="C768" s="4"/>
      <c r="D768" s="4"/>
      <c r="E768" s="4"/>
      <c r="F768" s="4"/>
      <c r="G768" s="4"/>
      <c r="H768" s="4"/>
      <c r="I768" s="4"/>
      <c r="J768" s="4"/>
      <c r="K768" s="231"/>
      <c r="L768" s="231"/>
      <c r="M768" s="231"/>
      <c r="N768" s="231"/>
      <c r="O768" s="231"/>
      <c r="P768" s="4"/>
      <c r="Q768" s="4"/>
    </row>
    <row r="769" ht="12.75" customHeight="1">
      <c r="B769" s="4"/>
      <c r="C769" s="4"/>
      <c r="D769" s="4"/>
      <c r="E769" s="4"/>
      <c r="F769" s="4"/>
      <c r="G769" s="4"/>
      <c r="H769" s="4"/>
      <c r="I769" s="4"/>
      <c r="J769" s="4"/>
      <c r="K769" s="231"/>
      <c r="L769" s="231"/>
      <c r="M769" s="231"/>
      <c r="N769" s="231"/>
      <c r="O769" s="231"/>
      <c r="P769" s="4"/>
      <c r="Q769" s="4"/>
    </row>
    <row r="770" ht="12.75" customHeight="1">
      <c r="B770" s="4"/>
      <c r="C770" s="4"/>
      <c r="D770" s="4"/>
      <c r="E770" s="4"/>
      <c r="F770" s="4"/>
      <c r="G770" s="4"/>
      <c r="H770" s="4"/>
      <c r="I770" s="4"/>
      <c r="J770" s="4"/>
      <c r="K770" s="231"/>
      <c r="L770" s="231"/>
      <c r="M770" s="231"/>
      <c r="N770" s="231"/>
      <c r="O770" s="231"/>
      <c r="P770" s="4"/>
      <c r="Q770" s="4"/>
    </row>
    <row r="771" ht="12.75" customHeight="1">
      <c r="B771" s="4"/>
      <c r="C771" s="4"/>
      <c r="D771" s="4"/>
      <c r="E771" s="4"/>
      <c r="F771" s="4"/>
      <c r="G771" s="4"/>
      <c r="H771" s="4"/>
      <c r="I771" s="4"/>
      <c r="J771" s="4"/>
      <c r="K771" s="231"/>
      <c r="L771" s="231"/>
      <c r="M771" s="231"/>
      <c r="N771" s="231"/>
      <c r="O771" s="231"/>
      <c r="P771" s="4"/>
      <c r="Q771" s="4"/>
    </row>
    <row r="772" ht="12.75" customHeight="1">
      <c r="B772" s="4"/>
      <c r="C772" s="4"/>
      <c r="D772" s="4"/>
      <c r="E772" s="4"/>
      <c r="F772" s="4"/>
      <c r="G772" s="4"/>
      <c r="H772" s="4"/>
      <c r="I772" s="4"/>
      <c r="J772" s="4"/>
      <c r="K772" s="231"/>
      <c r="L772" s="231"/>
      <c r="M772" s="231"/>
      <c r="N772" s="231"/>
      <c r="O772" s="231"/>
      <c r="P772" s="4"/>
      <c r="Q772" s="4"/>
    </row>
    <row r="773" ht="12.75" customHeight="1">
      <c r="B773" s="4"/>
      <c r="C773" s="4"/>
      <c r="D773" s="4"/>
      <c r="E773" s="4"/>
      <c r="F773" s="4"/>
      <c r="G773" s="4"/>
      <c r="H773" s="4"/>
      <c r="I773" s="4"/>
      <c r="J773" s="4"/>
      <c r="K773" s="231"/>
      <c r="L773" s="231"/>
      <c r="M773" s="231"/>
      <c r="N773" s="231"/>
      <c r="O773" s="231"/>
      <c r="P773" s="4"/>
      <c r="Q773" s="4"/>
    </row>
    <row r="774" ht="12.75" customHeight="1">
      <c r="B774" s="4"/>
      <c r="C774" s="4"/>
      <c r="D774" s="4"/>
      <c r="E774" s="4"/>
      <c r="F774" s="4"/>
      <c r="G774" s="4"/>
      <c r="H774" s="4"/>
      <c r="I774" s="4"/>
      <c r="J774" s="4"/>
      <c r="K774" s="231"/>
      <c r="L774" s="231"/>
      <c r="M774" s="231"/>
      <c r="N774" s="231"/>
      <c r="O774" s="231"/>
      <c r="P774" s="4"/>
      <c r="Q774" s="4"/>
    </row>
    <row r="775" ht="12.75" customHeight="1">
      <c r="B775" s="4"/>
      <c r="C775" s="4"/>
      <c r="D775" s="4"/>
      <c r="E775" s="4"/>
      <c r="F775" s="4"/>
      <c r="G775" s="4"/>
      <c r="H775" s="4"/>
      <c r="I775" s="4"/>
      <c r="J775" s="4"/>
      <c r="K775" s="231"/>
      <c r="L775" s="231"/>
      <c r="M775" s="231"/>
      <c r="N775" s="231"/>
      <c r="O775" s="231"/>
      <c r="P775" s="4"/>
      <c r="Q775" s="4"/>
    </row>
    <row r="776" ht="12.75" customHeight="1">
      <c r="B776" s="4"/>
      <c r="C776" s="4"/>
      <c r="D776" s="4"/>
      <c r="E776" s="4"/>
      <c r="F776" s="4"/>
      <c r="G776" s="4"/>
      <c r="H776" s="4"/>
      <c r="I776" s="4"/>
      <c r="J776" s="4"/>
      <c r="K776" s="231"/>
      <c r="L776" s="231"/>
      <c r="M776" s="231"/>
      <c r="N776" s="231"/>
      <c r="O776" s="231"/>
      <c r="P776" s="4"/>
      <c r="Q776" s="4"/>
    </row>
    <row r="777" ht="12.75" customHeight="1">
      <c r="B777" s="4"/>
      <c r="C777" s="4"/>
      <c r="D777" s="4"/>
      <c r="E777" s="4"/>
      <c r="F777" s="4"/>
      <c r="G777" s="4"/>
      <c r="H777" s="4"/>
      <c r="I777" s="4"/>
      <c r="J777" s="4"/>
      <c r="K777" s="231"/>
      <c r="L777" s="231"/>
      <c r="M777" s="231"/>
      <c r="N777" s="231"/>
      <c r="O777" s="231"/>
      <c r="P777" s="4"/>
      <c r="Q777" s="4"/>
    </row>
    <row r="778" ht="12.75" customHeight="1">
      <c r="B778" s="4"/>
      <c r="C778" s="4"/>
      <c r="D778" s="4"/>
      <c r="E778" s="4"/>
      <c r="F778" s="4"/>
      <c r="G778" s="4"/>
      <c r="H778" s="4"/>
      <c r="I778" s="4"/>
      <c r="J778" s="4"/>
      <c r="K778" s="231"/>
      <c r="L778" s="231"/>
      <c r="M778" s="231"/>
      <c r="N778" s="231"/>
      <c r="O778" s="231"/>
      <c r="P778" s="4"/>
      <c r="Q778" s="4"/>
    </row>
    <row r="779" ht="12.75" customHeight="1">
      <c r="B779" s="4"/>
      <c r="C779" s="4"/>
      <c r="D779" s="4"/>
      <c r="E779" s="4"/>
      <c r="F779" s="4"/>
      <c r="G779" s="4"/>
      <c r="H779" s="4"/>
      <c r="I779" s="4"/>
      <c r="J779" s="4"/>
      <c r="K779" s="231"/>
      <c r="L779" s="231"/>
      <c r="M779" s="231"/>
      <c r="N779" s="231"/>
      <c r="O779" s="231"/>
      <c r="P779" s="4"/>
      <c r="Q779" s="4"/>
    </row>
    <row r="780" ht="12.75" customHeight="1">
      <c r="B780" s="4"/>
      <c r="C780" s="4"/>
      <c r="D780" s="4"/>
      <c r="E780" s="4"/>
      <c r="F780" s="4"/>
      <c r="G780" s="4"/>
      <c r="H780" s="4"/>
      <c r="I780" s="4"/>
      <c r="J780" s="4"/>
      <c r="K780" s="231"/>
      <c r="L780" s="231"/>
      <c r="M780" s="231"/>
      <c r="N780" s="231"/>
      <c r="O780" s="231"/>
      <c r="P780" s="4"/>
      <c r="Q780" s="4"/>
    </row>
    <row r="781" ht="12.75" customHeight="1">
      <c r="B781" s="4"/>
      <c r="C781" s="4"/>
      <c r="D781" s="4"/>
      <c r="E781" s="4"/>
      <c r="F781" s="4"/>
      <c r="G781" s="4"/>
      <c r="H781" s="4"/>
      <c r="I781" s="4"/>
      <c r="J781" s="4"/>
      <c r="K781" s="231"/>
      <c r="L781" s="231"/>
      <c r="M781" s="231"/>
      <c r="N781" s="231"/>
      <c r="O781" s="231"/>
      <c r="P781" s="4"/>
      <c r="Q781" s="4"/>
    </row>
    <row r="782" ht="12.75" customHeight="1">
      <c r="B782" s="4"/>
      <c r="C782" s="4"/>
      <c r="D782" s="4"/>
      <c r="E782" s="4"/>
      <c r="F782" s="4"/>
      <c r="G782" s="4"/>
      <c r="H782" s="4"/>
      <c r="I782" s="4"/>
      <c r="J782" s="4"/>
      <c r="K782" s="231"/>
      <c r="L782" s="231"/>
      <c r="M782" s="231"/>
      <c r="N782" s="231"/>
      <c r="O782" s="231"/>
      <c r="P782" s="4"/>
      <c r="Q782" s="4"/>
    </row>
    <row r="783" ht="12.75" customHeight="1">
      <c r="B783" s="4"/>
      <c r="C783" s="4"/>
      <c r="D783" s="4"/>
      <c r="E783" s="4"/>
      <c r="F783" s="4"/>
      <c r="G783" s="4"/>
      <c r="H783" s="4"/>
      <c r="I783" s="4"/>
      <c r="J783" s="4"/>
      <c r="K783" s="231"/>
      <c r="L783" s="231"/>
      <c r="M783" s="231"/>
      <c r="N783" s="231"/>
      <c r="O783" s="231"/>
      <c r="P783" s="4"/>
      <c r="Q783" s="4"/>
    </row>
    <row r="784" ht="12.75" customHeight="1">
      <c r="B784" s="4"/>
      <c r="C784" s="4"/>
      <c r="D784" s="4"/>
      <c r="E784" s="4"/>
      <c r="F784" s="4"/>
      <c r="G784" s="4"/>
      <c r="H784" s="4"/>
      <c r="I784" s="4"/>
      <c r="J784" s="4"/>
      <c r="K784" s="231"/>
      <c r="L784" s="231"/>
      <c r="M784" s="231"/>
      <c r="N784" s="231"/>
      <c r="O784" s="231"/>
      <c r="P784" s="4"/>
      <c r="Q784" s="4"/>
    </row>
    <row r="785" ht="12.75" customHeight="1">
      <c r="B785" s="4"/>
      <c r="C785" s="4"/>
      <c r="D785" s="4"/>
      <c r="E785" s="4"/>
      <c r="F785" s="4"/>
      <c r="G785" s="4"/>
      <c r="H785" s="4"/>
      <c r="I785" s="4"/>
      <c r="J785" s="4"/>
      <c r="K785" s="231"/>
      <c r="L785" s="231"/>
      <c r="M785" s="231"/>
      <c r="N785" s="231"/>
      <c r="O785" s="231"/>
      <c r="P785" s="4"/>
      <c r="Q785" s="4"/>
    </row>
    <row r="786" ht="12.75" customHeight="1">
      <c r="B786" s="4"/>
      <c r="C786" s="4"/>
      <c r="D786" s="4"/>
      <c r="E786" s="4"/>
      <c r="F786" s="4"/>
      <c r="G786" s="4"/>
      <c r="H786" s="4"/>
      <c r="I786" s="4"/>
      <c r="J786" s="4"/>
      <c r="K786" s="231"/>
      <c r="L786" s="231"/>
      <c r="M786" s="231"/>
      <c r="N786" s="231"/>
      <c r="O786" s="231"/>
      <c r="P786" s="4"/>
      <c r="Q786" s="4"/>
    </row>
    <row r="787" ht="12.75" customHeight="1">
      <c r="B787" s="4"/>
      <c r="C787" s="4"/>
      <c r="D787" s="4"/>
      <c r="E787" s="4"/>
      <c r="F787" s="4"/>
      <c r="G787" s="4"/>
      <c r="H787" s="4"/>
      <c r="I787" s="4"/>
      <c r="J787" s="4"/>
      <c r="K787" s="231"/>
      <c r="L787" s="231"/>
      <c r="M787" s="231"/>
      <c r="N787" s="231"/>
      <c r="O787" s="231"/>
      <c r="P787" s="4"/>
      <c r="Q787" s="4"/>
    </row>
    <row r="788" ht="12.75" customHeight="1">
      <c r="B788" s="4"/>
      <c r="C788" s="4"/>
      <c r="D788" s="4"/>
      <c r="E788" s="4"/>
      <c r="F788" s="4"/>
      <c r="G788" s="4"/>
      <c r="H788" s="4"/>
      <c r="I788" s="4"/>
      <c r="J788" s="4"/>
      <c r="K788" s="231"/>
      <c r="L788" s="231"/>
      <c r="M788" s="231"/>
      <c r="N788" s="231"/>
      <c r="O788" s="231"/>
      <c r="P788" s="4"/>
      <c r="Q788" s="4"/>
    </row>
    <row r="789" ht="12.75" customHeight="1">
      <c r="B789" s="4"/>
      <c r="C789" s="4"/>
      <c r="D789" s="4"/>
      <c r="E789" s="4"/>
      <c r="F789" s="4"/>
      <c r="G789" s="4"/>
      <c r="H789" s="4"/>
      <c r="I789" s="4"/>
      <c r="J789" s="4"/>
      <c r="K789" s="231"/>
      <c r="L789" s="231"/>
      <c r="M789" s="231"/>
      <c r="N789" s="231"/>
      <c r="O789" s="231"/>
      <c r="P789" s="4"/>
      <c r="Q789" s="4"/>
    </row>
    <row r="790" ht="12.75" customHeight="1">
      <c r="B790" s="4"/>
      <c r="C790" s="4"/>
      <c r="D790" s="4"/>
      <c r="E790" s="4"/>
      <c r="F790" s="4"/>
      <c r="G790" s="4"/>
      <c r="H790" s="4"/>
      <c r="I790" s="4"/>
      <c r="J790" s="4"/>
      <c r="K790" s="231"/>
      <c r="L790" s="231"/>
      <c r="M790" s="231"/>
      <c r="N790" s="231"/>
      <c r="O790" s="231"/>
      <c r="P790" s="4"/>
      <c r="Q790" s="4"/>
    </row>
    <row r="791" ht="12.75" customHeight="1">
      <c r="B791" s="4"/>
      <c r="C791" s="4"/>
      <c r="D791" s="4"/>
      <c r="E791" s="4"/>
      <c r="F791" s="4"/>
      <c r="G791" s="4"/>
      <c r="H791" s="4"/>
      <c r="I791" s="4"/>
      <c r="J791" s="4"/>
      <c r="K791" s="231"/>
      <c r="L791" s="231"/>
      <c r="M791" s="231"/>
      <c r="N791" s="231"/>
      <c r="O791" s="231"/>
      <c r="P791" s="4"/>
      <c r="Q791" s="4"/>
    </row>
    <row r="792" ht="12.75" customHeight="1">
      <c r="B792" s="4"/>
      <c r="C792" s="4"/>
      <c r="D792" s="4"/>
      <c r="E792" s="4"/>
      <c r="F792" s="4"/>
      <c r="G792" s="4"/>
      <c r="H792" s="4"/>
      <c r="I792" s="4"/>
      <c r="J792" s="4"/>
      <c r="K792" s="231"/>
      <c r="L792" s="231"/>
      <c r="M792" s="231"/>
      <c r="N792" s="231"/>
      <c r="O792" s="231"/>
      <c r="P792" s="4"/>
      <c r="Q792" s="4"/>
    </row>
    <row r="793" ht="12.75" customHeight="1">
      <c r="B793" s="4"/>
      <c r="C793" s="4"/>
      <c r="D793" s="4"/>
      <c r="E793" s="4"/>
      <c r="F793" s="4"/>
      <c r="G793" s="4"/>
      <c r="H793" s="4"/>
      <c r="I793" s="4"/>
      <c r="J793" s="4"/>
      <c r="K793" s="231"/>
      <c r="L793" s="231"/>
      <c r="M793" s="231"/>
      <c r="N793" s="231"/>
      <c r="O793" s="231"/>
      <c r="P793" s="4"/>
      <c r="Q793" s="4"/>
    </row>
    <row r="794" ht="12.75" customHeight="1">
      <c r="B794" s="4"/>
      <c r="C794" s="4"/>
      <c r="D794" s="4"/>
      <c r="E794" s="4"/>
      <c r="F794" s="4"/>
      <c r="G794" s="4"/>
      <c r="H794" s="4"/>
      <c r="I794" s="4"/>
      <c r="J794" s="4"/>
      <c r="K794" s="231"/>
      <c r="L794" s="231"/>
      <c r="M794" s="231"/>
      <c r="N794" s="231"/>
      <c r="O794" s="231"/>
      <c r="P794" s="4"/>
      <c r="Q794" s="4"/>
    </row>
    <row r="795" ht="12.75" customHeight="1">
      <c r="B795" s="4"/>
      <c r="C795" s="4"/>
      <c r="D795" s="4"/>
      <c r="E795" s="4"/>
      <c r="F795" s="4"/>
      <c r="G795" s="4"/>
      <c r="H795" s="4"/>
      <c r="I795" s="4"/>
      <c r="J795" s="4"/>
      <c r="K795" s="231"/>
      <c r="L795" s="231"/>
      <c r="M795" s="231"/>
      <c r="N795" s="231"/>
      <c r="O795" s="231"/>
      <c r="P795" s="4"/>
      <c r="Q795" s="4"/>
    </row>
    <row r="796" ht="12.75" customHeight="1">
      <c r="B796" s="4"/>
      <c r="C796" s="4"/>
      <c r="D796" s="4"/>
      <c r="E796" s="4"/>
      <c r="F796" s="4"/>
      <c r="G796" s="4"/>
      <c r="H796" s="4"/>
      <c r="I796" s="4"/>
      <c r="J796" s="4"/>
      <c r="K796" s="231"/>
      <c r="L796" s="231"/>
      <c r="M796" s="231"/>
      <c r="N796" s="231"/>
      <c r="O796" s="231"/>
      <c r="P796" s="4"/>
      <c r="Q796" s="4"/>
    </row>
    <row r="797" ht="12.75" customHeight="1">
      <c r="B797" s="4"/>
      <c r="C797" s="4"/>
      <c r="D797" s="4"/>
      <c r="E797" s="4"/>
      <c r="F797" s="4"/>
      <c r="G797" s="4"/>
      <c r="H797" s="4"/>
      <c r="I797" s="4"/>
      <c r="J797" s="4"/>
      <c r="K797" s="231"/>
      <c r="L797" s="231"/>
      <c r="M797" s="231"/>
      <c r="N797" s="231"/>
      <c r="O797" s="231"/>
      <c r="P797" s="4"/>
      <c r="Q797" s="4"/>
    </row>
    <row r="798" ht="12.75" customHeight="1">
      <c r="B798" s="4"/>
      <c r="C798" s="4"/>
      <c r="D798" s="4"/>
      <c r="E798" s="4"/>
      <c r="F798" s="4"/>
      <c r="G798" s="4"/>
      <c r="H798" s="4"/>
      <c r="I798" s="4"/>
      <c r="J798" s="4"/>
      <c r="K798" s="231"/>
      <c r="L798" s="231"/>
      <c r="M798" s="231"/>
      <c r="N798" s="231"/>
      <c r="O798" s="231"/>
      <c r="P798" s="4"/>
      <c r="Q798" s="4"/>
    </row>
    <row r="799" ht="12.75" customHeight="1">
      <c r="B799" s="4"/>
      <c r="C799" s="4"/>
      <c r="D799" s="4"/>
      <c r="E799" s="4"/>
      <c r="F799" s="4"/>
      <c r="G799" s="4"/>
      <c r="H799" s="4"/>
      <c r="I799" s="4"/>
      <c r="J799" s="4"/>
      <c r="K799" s="231"/>
      <c r="L799" s="231"/>
      <c r="M799" s="231"/>
      <c r="N799" s="231"/>
      <c r="O799" s="231"/>
      <c r="P799" s="4"/>
      <c r="Q799" s="4"/>
    </row>
    <row r="800" ht="12.75" customHeight="1">
      <c r="B800" s="4"/>
      <c r="C800" s="4"/>
      <c r="D800" s="4"/>
      <c r="E800" s="4"/>
      <c r="F800" s="4"/>
      <c r="G800" s="4"/>
      <c r="H800" s="4"/>
      <c r="I800" s="4"/>
      <c r="J800" s="4"/>
      <c r="K800" s="231"/>
      <c r="L800" s="231"/>
      <c r="M800" s="231"/>
      <c r="N800" s="231"/>
      <c r="O800" s="231"/>
      <c r="P800" s="4"/>
      <c r="Q800" s="4"/>
    </row>
    <row r="801" ht="12.75" customHeight="1">
      <c r="B801" s="4"/>
      <c r="C801" s="4"/>
      <c r="D801" s="4"/>
      <c r="E801" s="4"/>
      <c r="F801" s="4"/>
      <c r="G801" s="4"/>
      <c r="H801" s="4"/>
      <c r="I801" s="4"/>
      <c r="J801" s="4"/>
      <c r="K801" s="231"/>
      <c r="L801" s="231"/>
      <c r="M801" s="231"/>
      <c r="N801" s="231"/>
      <c r="O801" s="231"/>
      <c r="P801" s="4"/>
      <c r="Q801" s="4"/>
    </row>
    <row r="802" ht="12.75" customHeight="1">
      <c r="B802" s="4"/>
      <c r="C802" s="4"/>
      <c r="D802" s="4"/>
      <c r="E802" s="4"/>
      <c r="F802" s="4"/>
      <c r="G802" s="4"/>
      <c r="H802" s="4"/>
      <c r="I802" s="4"/>
      <c r="J802" s="4"/>
      <c r="K802" s="231"/>
      <c r="L802" s="231"/>
      <c r="M802" s="231"/>
      <c r="N802" s="231"/>
      <c r="O802" s="231"/>
      <c r="P802" s="4"/>
      <c r="Q802" s="4"/>
    </row>
    <row r="803" ht="12.75" customHeight="1">
      <c r="B803" s="4"/>
      <c r="C803" s="4"/>
      <c r="D803" s="4"/>
      <c r="E803" s="4"/>
      <c r="F803" s="4"/>
      <c r="G803" s="4"/>
      <c r="H803" s="4"/>
      <c r="I803" s="4"/>
      <c r="J803" s="4"/>
      <c r="K803" s="231"/>
      <c r="L803" s="231"/>
      <c r="M803" s="231"/>
      <c r="N803" s="231"/>
      <c r="O803" s="231"/>
      <c r="P803" s="4"/>
      <c r="Q803" s="4"/>
    </row>
    <row r="804" ht="12.75" customHeight="1">
      <c r="B804" s="4"/>
      <c r="C804" s="4"/>
      <c r="D804" s="4"/>
      <c r="E804" s="4"/>
      <c r="F804" s="4"/>
      <c r="G804" s="4"/>
      <c r="H804" s="4"/>
      <c r="I804" s="4"/>
      <c r="J804" s="4"/>
      <c r="K804" s="231"/>
      <c r="L804" s="231"/>
      <c r="M804" s="231"/>
      <c r="N804" s="231"/>
      <c r="O804" s="231"/>
      <c r="P804" s="4"/>
      <c r="Q804" s="4"/>
    </row>
    <row r="805" ht="12.75" customHeight="1">
      <c r="B805" s="4"/>
      <c r="C805" s="4"/>
      <c r="D805" s="4"/>
      <c r="E805" s="4"/>
      <c r="F805" s="4"/>
      <c r="G805" s="4"/>
      <c r="H805" s="4"/>
      <c r="I805" s="4"/>
      <c r="J805" s="4"/>
      <c r="K805" s="231"/>
      <c r="L805" s="231"/>
      <c r="M805" s="231"/>
      <c r="N805" s="231"/>
      <c r="O805" s="231"/>
      <c r="P805" s="4"/>
      <c r="Q805" s="4"/>
    </row>
    <row r="806" ht="12.75" customHeight="1">
      <c r="B806" s="4"/>
      <c r="C806" s="4"/>
      <c r="D806" s="4"/>
      <c r="E806" s="4"/>
      <c r="F806" s="4"/>
      <c r="G806" s="4"/>
      <c r="H806" s="4"/>
      <c r="I806" s="4"/>
      <c r="J806" s="4"/>
      <c r="K806" s="231"/>
      <c r="L806" s="231"/>
      <c r="M806" s="231"/>
      <c r="N806" s="231"/>
      <c r="O806" s="231"/>
      <c r="P806" s="4"/>
      <c r="Q806" s="4"/>
    </row>
    <row r="807" ht="12.75" customHeight="1">
      <c r="B807" s="4"/>
      <c r="C807" s="4"/>
      <c r="D807" s="4"/>
      <c r="E807" s="4"/>
      <c r="F807" s="4"/>
      <c r="G807" s="4"/>
      <c r="H807" s="4"/>
      <c r="I807" s="4"/>
      <c r="J807" s="4"/>
      <c r="K807" s="231"/>
      <c r="L807" s="231"/>
      <c r="M807" s="231"/>
      <c r="N807" s="231"/>
      <c r="O807" s="231"/>
      <c r="P807" s="4"/>
      <c r="Q807" s="4"/>
    </row>
    <row r="808" ht="12.75" customHeight="1">
      <c r="B808" s="4"/>
      <c r="C808" s="4"/>
      <c r="D808" s="4"/>
      <c r="E808" s="4"/>
      <c r="F808" s="4"/>
      <c r="G808" s="4"/>
      <c r="H808" s="4"/>
      <c r="I808" s="4"/>
      <c r="J808" s="4"/>
      <c r="K808" s="231"/>
      <c r="L808" s="231"/>
      <c r="M808" s="231"/>
      <c r="N808" s="231"/>
      <c r="O808" s="231"/>
      <c r="P808" s="4"/>
      <c r="Q808" s="4"/>
    </row>
    <row r="809" ht="12.75" customHeight="1">
      <c r="B809" s="4"/>
      <c r="C809" s="4"/>
      <c r="D809" s="4"/>
      <c r="E809" s="4"/>
      <c r="F809" s="4"/>
      <c r="G809" s="4"/>
      <c r="H809" s="4"/>
      <c r="I809" s="4"/>
      <c r="J809" s="4"/>
      <c r="K809" s="231"/>
      <c r="L809" s="231"/>
      <c r="M809" s="231"/>
      <c r="N809" s="231"/>
      <c r="O809" s="231"/>
      <c r="P809" s="4"/>
      <c r="Q809" s="4"/>
    </row>
    <row r="810" ht="12.75" customHeight="1">
      <c r="B810" s="4"/>
      <c r="C810" s="4"/>
      <c r="D810" s="4"/>
      <c r="E810" s="4"/>
      <c r="F810" s="4"/>
      <c r="G810" s="4"/>
      <c r="H810" s="4"/>
      <c r="I810" s="4"/>
      <c r="J810" s="4"/>
      <c r="K810" s="231"/>
      <c r="L810" s="231"/>
      <c r="M810" s="231"/>
      <c r="N810" s="231"/>
      <c r="O810" s="231"/>
      <c r="P810" s="4"/>
      <c r="Q810" s="4"/>
    </row>
    <row r="811" ht="12.75" customHeight="1">
      <c r="B811" s="4"/>
      <c r="C811" s="4"/>
      <c r="D811" s="4"/>
      <c r="E811" s="4"/>
      <c r="F811" s="4"/>
      <c r="G811" s="4"/>
      <c r="H811" s="4"/>
      <c r="I811" s="4"/>
      <c r="J811" s="4"/>
      <c r="K811" s="231"/>
      <c r="L811" s="231"/>
      <c r="M811" s="231"/>
      <c r="N811" s="231"/>
      <c r="O811" s="231"/>
      <c r="P811" s="4"/>
      <c r="Q811" s="4"/>
    </row>
    <row r="812" ht="12.75" customHeight="1">
      <c r="B812" s="4"/>
      <c r="C812" s="4"/>
      <c r="D812" s="4"/>
      <c r="E812" s="4"/>
      <c r="F812" s="4"/>
      <c r="G812" s="4"/>
      <c r="H812" s="4"/>
      <c r="I812" s="4"/>
      <c r="J812" s="4"/>
      <c r="K812" s="231"/>
      <c r="L812" s="231"/>
      <c r="M812" s="231"/>
      <c r="N812" s="231"/>
      <c r="O812" s="231"/>
      <c r="P812" s="4"/>
      <c r="Q812" s="4"/>
    </row>
    <row r="813" ht="12.75" customHeight="1">
      <c r="B813" s="4"/>
      <c r="C813" s="4"/>
      <c r="D813" s="4"/>
      <c r="E813" s="4"/>
      <c r="F813" s="4"/>
      <c r="G813" s="4"/>
      <c r="H813" s="4"/>
      <c r="I813" s="4"/>
      <c r="J813" s="4"/>
      <c r="K813" s="231"/>
      <c r="L813" s="231"/>
      <c r="M813" s="231"/>
      <c r="N813" s="231"/>
      <c r="O813" s="231"/>
      <c r="P813" s="4"/>
      <c r="Q813" s="4"/>
    </row>
    <row r="814" ht="12.75" customHeight="1">
      <c r="B814" s="4"/>
      <c r="C814" s="4"/>
      <c r="D814" s="4"/>
      <c r="E814" s="4"/>
      <c r="F814" s="4"/>
      <c r="G814" s="4"/>
      <c r="H814" s="4"/>
      <c r="I814" s="4"/>
      <c r="J814" s="4"/>
      <c r="K814" s="231"/>
      <c r="L814" s="231"/>
      <c r="M814" s="231"/>
      <c r="N814" s="231"/>
      <c r="O814" s="231"/>
      <c r="P814" s="4"/>
      <c r="Q814" s="4"/>
    </row>
    <row r="815" ht="12.75" customHeight="1">
      <c r="B815" s="4"/>
      <c r="C815" s="4"/>
      <c r="D815" s="4"/>
      <c r="E815" s="4"/>
      <c r="F815" s="4"/>
      <c r="G815" s="4"/>
      <c r="H815" s="4"/>
      <c r="I815" s="4"/>
      <c r="J815" s="4"/>
      <c r="K815" s="231"/>
      <c r="L815" s="231"/>
      <c r="M815" s="231"/>
      <c r="N815" s="231"/>
      <c r="O815" s="231"/>
      <c r="P815" s="4"/>
      <c r="Q815" s="4"/>
    </row>
    <row r="816" ht="12.75" customHeight="1">
      <c r="B816" s="4"/>
      <c r="C816" s="4"/>
      <c r="D816" s="4"/>
      <c r="E816" s="4"/>
      <c r="F816" s="4"/>
      <c r="G816" s="4"/>
      <c r="H816" s="4"/>
      <c r="I816" s="4"/>
      <c r="J816" s="4"/>
      <c r="K816" s="231"/>
      <c r="L816" s="231"/>
      <c r="M816" s="231"/>
      <c r="N816" s="231"/>
      <c r="O816" s="231"/>
      <c r="P816" s="4"/>
      <c r="Q816" s="4"/>
    </row>
    <row r="817" ht="12.75" customHeight="1">
      <c r="B817" s="4"/>
      <c r="C817" s="4"/>
      <c r="D817" s="4"/>
      <c r="E817" s="4"/>
      <c r="F817" s="4"/>
      <c r="G817" s="4"/>
      <c r="H817" s="4"/>
      <c r="I817" s="4"/>
      <c r="J817" s="4"/>
      <c r="K817" s="231"/>
      <c r="L817" s="231"/>
      <c r="M817" s="231"/>
      <c r="N817" s="231"/>
      <c r="O817" s="231"/>
      <c r="P817" s="4"/>
      <c r="Q817" s="4"/>
    </row>
    <row r="818" ht="12.75" customHeight="1">
      <c r="B818" s="4"/>
      <c r="C818" s="4"/>
      <c r="D818" s="4"/>
      <c r="E818" s="4"/>
      <c r="F818" s="4"/>
      <c r="G818" s="4"/>
      <c r="H818" s="4"/>
      <c r="I818" s="4"/>
      <c r="J818" s="4"/>
      <c r="K818" s="231"/>
      <c r="L818" s="231"/>
      <c r="M818" s="231"/>
      <c r="N818" s="231"/>
      <c r="O818" s="231"/>
      <c r="P818" s="4"/>
      <c r="Q818" s="4"/>
    </row>
    <row r="819" ht="12.75" customHeight="1">
      <c r="B819" s="4"/>
      <c r="C819" s="4"/>
      <c r="D819" s="4"/>
      <c r="E819" s="4"/>
      <c r="F819" s="4"/>
      <c r="G819" s="4"/>
      <c r="H819" s="4"/>
      <c r="I819" s="4"/>
      <c r="J819" s="4"/>
      <c r="K819" s="231"/>
      <c r="L819" s="231"/>
      <c r="M819" s="231"/>
      <c r="N819" s="231"/>
      <c r="O819" s="231"/>
      <c r="P819" s="4"/>
      <c r="Q819" s="4"/>
    </row>
    <row r="820" ht="12.75" customHeight="1">
      <c r="B820" s="4"/>
      <c r="C820" s="4"/>
      <c r="D820" s="4"/>
      <c r="E820" s="4"/>
      <c r="F820" s="4"/>
      <c r="G820" s="4"/>
      <c r="H820" s="4"/>
      <c r="I820" s="4"/>
      <c r="J820" s="4"/>
      <c r="K820" s="231"/>
      <c r="L820" s="231"/>
      <c r="M820" s="231"/>
      <c r="N820" s="231"/>
      <c r="O820" s="231"/>
      <c r="P820" s="4"/>
      <c r="Q820" s="4"/>
    </row>
    <row r="821" ht="12.75" customHeight="1">
      <c r="B821" s="4"/>
      <c r="C821" s="4"/>
      <c r="D821" s="4"/>
      <c r="E821" s="4"/>
      <c r="F821" s="4"/>
      <c r="G821" s="4"/>
      <c r="H821" s="4"/>
      <c r="I821" s="4"/>
      <c r="J821" s="4"/>
      <c r="K821" s="231"/>
      <c r="L821" s="231"/>
      <c r="M821" s="231"/>
      <c r="N821" s="231"/>
      <c r="O821" s="231"/>
      <c r="P821" s="4"/>
      <c r="Q821" s="4"/>
    </row>
    <row r="822" ht="12.75" customHeight="1">
      <c r="B822" s="4"/>
      <c r="C822" s="4"/>
      <c r="D822" s="4"/>
      <c r="E822" s="4"/>
      <c r="F822" s="4"/>
      <c r="G822" s="4"/>
      <c r="H822" s="4"/>
      <c r="I822" s="4"/>
      <c r="J822" s="4"/>
      <c r="K822" s="231"/>
      <c r="L822" s="231"/>
      <c r="M822" s="231"/>
      <c r="N822" s="231"/>
      <c r="O822" s="231"/>
      <c r="P822" s="4"/>
      <c r="Q822" s="4"/>
    </row>
    <row r="823" ht="12.75" customHeight="1">
      <c r="B823" s="4"/>
      <c r="C823" s="4"/>
      <c r="D823" s="4"/>
      <c r="E823" s="4"/>
      <c r="F823" s="4"/>
      <c r="G823" s="4"/>
      <c r="H823" s="4"/>
      <c r="I823" s="4"/>
      <c r="J823" s="4"/>
      <c r="K823" s="231"/>
      <c r="L823" s="231"/>
      <c r="M823" s="231"/>
      <c r="N823" s="231"/>
      <c r="O823" s="231"/>
      <c r="P823" s="4"/>
      <c r="Q823" s="4"/>
    </row>
    <row r="824" ht="12.75" customHeight="1">
      <c r="B824" s="4"/>
      <c r="C824" s="4"/>
      <c r="D824" s="4"/>
      <c r="E824" s="4"/>
      <c r="F824" s="4"/>
      <c r="G824" s="4"/>
      <c r="H824" s="4"/>
      <c r="I824" s="4"/>
      <c r="J824" s="4"/>
      <c r="K824" s="231"/>
      <c r="L824" s="231"/>
      <c r="M824" s="231"/>
      <c r="N824" s="231"/>
      <c r="O824" s="231"/>
      <c r="P824" s="4"/>
      <c r="Q824" s="4"/>
    </row>
    <row r="825" ht="12.75" customHeight="1">
      <c r="B825" s="4"/>
      <c r="C825" s="4"/>
      <c r="D825" s="4"/>
      <c r="E825" s="4"/>
      <c r="F825" s="4"/>
      <c r="G825" s="4"/>
      <c r="H825" s="4"/>
      <c r="I825" s="4"/>
      <c r="J825" s="4"/>
      <c r="K825" s="231"/>
      <c r="L825" s="231"/>
      <c r="M825" s="231"/>
      <c r="N825" s="231"/>
      <c r="O825" s="231"/>
      <c r="P825" s="4"/>
      <c r="Q825" s="4"/>
    </row>
    <row r="826" ht="12.75" customHeight="1">
      <c r="B826" s="4"/>
      <c r="C826" s="4"/>
      <c r="D826" s="4"/>
      <c r="E826" s="4"/>
      <c r="F826" s="4"/>
      <c r="G826" s="4"/>
      <c r="H826" s="4"/>
      <c r="I826" s="4"/>
      <c r="J826" s="4"/>
      <c r="K826" s="231"/>
      <c r="L826" s="231"/>
      <c r="M826" s="231"/>
      <c r="N826" s="231"/>
      <c r="O826" s="231"/>
      <c r="P826" s="4"/>
      <c r="Q826" s="4"/>
    </row>
    <row r="827" ht="12.75" customHeight="1">
      <c r="B827" s="4"/>
      <c r="C827" s="4"/>
      <c r="D827" s="4"/>
      <c r="E827" s="4"/>
      <c r="F827" s="4"/>
      <c r="G827" s="4"/>
      <c r="H827" s="4"/>
      <c r="I827" s="4"/>
      <c r="J827" s="4"/>
      <c r="K827" s="231"/>
      <c r="L827" s="231"/>
      <c r="M827" s="231"/>
      <c r="N827" s="231"/>
      <c r="O827" s="231"/>
      <c r="P827" s="4"/>
      <c r="Q827" s="4"/>
    </row>
    <row r="828" ht="12.75" customHeight="1">
      <c r="B828" s="4"/>
      <c r="C828" s="4"/>
      <c r="D828" s="4"/>
      <c r="E828" s="4"/>
      <c r="F828" s="4"/>
      <c r="G828" s="4"/>
      <c r="H828" s="4"/>
      <c r="I828" s="4"/>
      <c r="J828" s="4"/>
      <c r="K828" s="231"/>
      <c r="L828" s="231"/>
      <c r="M828" s="231"/>
      <c r="N828" s="231"/>
      <c r="O828" s="231"/>
      <c r="P828" s="4"/>
      <c r="Q828" s="4"/>
    </row>
    <row r="829" ht="12.75" customHeight="1">
      <c r="B829" s="4"/>
      <c r="C829" s="4"/>
      <c r="D829" s="4"/>
      <c r="E829" s="4"/>
      <c r="F829" s="4"/>
      <c r="G829" s="4"/>
      <c r="H829" s="4"/>
      <c r="I829" s="4"/>
      <c r="J829" s="4"/>
      <c r="K829" s="231"/>
      <c r="L829" s="231"/>
      <c r="M829" s="231"/>
      <c r="N829" s="231"/>
      <c r="O829" s="231"/>
      <c r="P829" s="4"/>
      <c r="Q829" s="4"/>
    </row>
    <row r="830" ht="12.75" customHeight="1">
      <c r="B830" s="4"/>
      <c r="C830" s="4"/>
      <c r="D830" s="4"/>
      <c r="E830" s="4"/>
      <c r="F830" s="4"/>
      <c r="G830" s="4"/>
      <c r="H830" s="4"/>
      <c r="I830" s="4"/>
      <c r="J830" s="4"/>
      <c r="K830" s="231"/>
      <c r="L830" s="231"/>
      <c r="M830" s="231"/>
      <c r="N830" s="231"/>
      <c r="O830" s="231"/>
      <c r="P830" s="4"/>
      <c r="Q830" s="4"/>
    </row>
    <row r="831" ht="12.75" customHeight="1">
      <c r="B831" s="4"/>
      <c r="C831" s="4"/>
      <c r="D831" s="4"/>
      <c r="E831" s="4"/>
      <c r="F831" s="4"/>
      <c r="G831" s="4"/>
      <c r="H831" s="4"/>
      <c r="I831" s="4"/>
      <c r="J831" s="4"/>
      <c r="K831" s="231"/>
      <c r="L831" s="231"/>
      <c r="M831" s="231"/>
      <c r="N831" s="231"/>
      <c r="O831" s="231"/>
      <c r="P831" s="4"/>
      <c r="Q831" s="4"/>
    </row>
    <row r="832" ht="12.75" customHeight="1">
      <c r="B832" s="4"/>
      <c r="C832" s="4"/>
      <c r="D832" s="4"/>
      <c r="E832" s="4"/>
      <c r="F832" s="4"/>
      <c r="G832" s="4"/>
      <c r="H832" s="4"/>
      <c r="I832" s="4"/>
      <c r="J832" s="4"/>
      <c r="K832" s="231"/>
      <c r="L832" s="231"/>
      <c r="M832" s="231"/>
      <c r="N832" s="231"/>
      <c r="O832" s="231"/>
      <c r="P832" s="4"/>
      <c r="Q832" s="4"/>
    </row>
    <row r="833" ht="12.75" customHeight="1">
      <c r="B833" s="4"/>
      <c r="C833" s="4"/>
      <c r="D833" s="4"/>
      <c r="E833" s="4"/>
      <c r="F833" s="4"/>
      <c r="G833" s="4"/>
      <c r="H833" s="4"/>
      <c r="I833" s="4"/>
      <c r="J833" s="4"/>
      <c r="K833" s="231"/>
      <c r="L833" s="231"/>
      <c r="M833" s="231"/>
      <c r="N833" s="231"/>
      <c r="O833" s="231"/>
      <c r="P833" s="4"/>
      <c r="Q833" s="4"/>
    </row>
    <row r="834" ht="12.75" customHeight="1">
      <c r="B834" s="4"/>
      <c r="C834" s="4"/>
      <c r="D834" s="4"/>
      <c r="E834" s="4"/>
      <c r="F834" s="4"/>
      <c r="G834" s="4"/>
      <c r="H834" s="4"/>
      <c r="I834" s="4"/>
      <c r="J834" s="4"/>
      <c r="K834" s="231"/>
      <c r="L834" s="231"/>
      <c r="M834" s="231"/>
      <c r="N834" s="231"/>
      <c r="O834" s="231"/>
      <c r="P834" s="4"/>
      <c r="Q834" s="4"/>
    </row>
    <row r="835" ht="12.75" customHeight="1">
      <c r="B835" s="4"/>
      <c r="C835" s="4"/>
      <c r="D835" s="4"/>
      <c r="E835" s="4"/>
      <c r="F835" s="4"/>
      <c r="G835" s="4"/>
      <c r="H835" s="4"/>
      <c r="I835" s="4"/>
      <c r="J835" s="4"/>
      <c r="K835" s="231"/>
      <c r="L835" s="231"/>
      <c r="M835" s="231"/>
      <c r="N835" s="231"/>
      <c r="O835" s="231"/>
      <c r="P835" s="4"/>
      <c r="Q835" s="4"/>
    </row>
    <row r="836" ht="12.75" customHeight="1">
      <c r="B836" s="4"/>
      <c r="C836" s="4"/>
      <c r="D836" s="4"/>
      <c r="E836" s="4"/>
      <c r="F836" s="4"/>
      <c r="G836" s="4"/>
      <c r="H836" s="4"/>
      <c r="I836" s="4"/>
      <c r="J836" s="4"/>
      <c r="K836" s="231"/>
      <c r="L836" s="231"/>
      <c r="M836" s="231"/>
      <c r="N836" s="231"/>
      <c r="O836" s="231"/>
      <c r="P836" s="4"/>
      <c r="Q836" s="4"/>
    </row>
    <row r="837" ht="12.75" customHeight="1">
      <c r="B837" s="4"/>
      <c r="C837" s="4"/>
      <c r="D837" s="4"/>
      <c r="E837" s="4"/>
      <c r="F837" s="4"/>
      <c r="G837" s="4"/>
      <c r="H837" s="4"/>
      <c r="I837" s="4"/>
      <c r="J837" s="4"/>
      <c r="K837" s="231"/>
      <c r="L837" s="231"/>
      <c r="M837" s="231"/>
      <c r="N837" s="231"/>
      <c r="O837" s="231"/>
      <c r="P837" s="4"/>
      <c r="Q837" s="4"/>
    </row>
    <row r="838" ht="12.75" customHeight="1">
      <c r="B838" s="4"/>
      <c r="C838" s="4"/>
      <c r="D838" s="4"/>
      <c r="E838" s="4"/>
      <c r="F838" s="4"/>
      <c r="G838" s="4"/>
      <c r="H838" s="4"/>
      <c r="I838" s="4"/>
      <c r="J838" s="4"/>
      <c r="K838" s="231"/>
      <c r="L838" s="231"/>
      <c r="M838" s="231"/>
      <c r="N838" s="231"/>
      <c r="O838" s="231"/>
      <c r="P838" s="4"/>
      <c r="Q838" s="4"/>
    </row>
    <row r="839" ht="12.75" customHeight="1">
      <c r="B839" s="4"/>
      <c r="C839" s="4"/>
      <c r="D839" s="4"/>
      <c r="E839" s="4"/>
      <c r="F839" s="4"/>
      <c r="G839" s="4"/>
      <c r="H839" s="4"/>
      <c r="I839" s="4"/>
      <c r="J839" s="4"/>
      <c r="K839" s="231"/>
      <c r="L839" s="231"/>
      <c r="M839" s="231"/>
      <c r="N839" s="231"/>
      <c r="O839" s="231"/>
      <c r="P839" s="4"/>
      <c r="Q839" s="4"/>
    </row>
    <row r="840" ht="12.75" customHeight="1">
      <c r="B840" s="4"/>
      <c r="C840" s="4"/>
      <c r="D840" s="4"/>
      <c r="E840" s="4"/>
      <c r="F840" s="4"/>
      <c r="G840" s="4"/>
      <c r="H840" s="4"/>
      <c r="I840" s="4"/>
      <c r="J840" s="4"/>
      <c r="K840" s="231"/>
      <c r="L840" s="231"/>
      <c r="M840" s="231"/>
      <c r="N840" s="231"/>
      <c r="O840" s="231"/>
      <c r="P840" s="4"/>
      <c r="Q840" s="4"/>
    </row>
    <row r="841" ht="12.75" customHeight="1">
      <c r="B841" s="4"/>
      <c r="C841" s="4"/>
      <c r="D841" s="4"/>
      <c r="E841" s="4"/>
      <c r="F841" s="4"/>
      <c r="G841" s="4"/>
      <c r="H841" s="4"/>
      <c r="I841" s="4"/>
      <c r="J841" s="4"/>
      <c r="K841" s="231"/>
      <c r="L841" s="231"/>
      <c r="M841" s="231"/>
      <c r="N841" s="231"/>
      <c r="O841" s="231"/>
      <c r="P841" s="4"/>
      <c r="Q841" s="4"/>
    </row>
    <row r="842" ht="12.75" customHeight="1">
      <c r="B842" s="4"/>
      <c r="C842" s="4"/>
      <c r="D842" s="4"/>
      <c r="E842" s="4"/>
      <c r="F842" s="4"/>
      <c r="G842" s="4"/>
      <c r="H842" s="4"/>
      <c r="I842" s="4"/>
      <c r="J842" s="4"/>
      <c r="K842" s="231"/>
      <c r="L842" s="231"/>
      <c r="M842" s="231"/>
      <c r="N842" s="231"/>
      <c r="O842" s="231"/>
      <c r="P842" s="4"/>
      <c r="Q842" s="4"/>
    </row>
    <row r="843" ht="12.75" customHeight="1">
      <c r="B843" s="4"/>
      <c r="C843" s="4"/>
      <c r="D843" s="4"/>
      <c r="E843" s="4"/>
      <c r="F843" s="4"/>
      <c r="G843" s="4"/>
      <c r="H843" s="4"/>
      <c r="I843" s="4"/>
      <c r="J843" s="4"/>
      <c r="K843" s="231"/>
      <c r="L843" s="231"/>
      <c r="M843" s="231"/>
      <c r="N843" s="231"/>
      <c r="O843" s="231"/>
      <c r="P843" s="4"/>
      <c r="Q843" s="4"/>
    </row>
    <row r="844" ht="12.75" customHeight="1">
      <c r="B844" s="4"/>
      <c r="C844" s="4"/>
      <c r="D844" s="4"/>
      <c r="E844" s="4"/>
      <c r="F844" s="4"/>
      <c r="G844" s="4"/>
      <c r="H844" s="4"/>
      <c r="I844" s="4"/>
      <c r="J844" s="4"/>
      <c r="K844" s="231"/>
      <c r="L844" s="231"/>
      <c r="M844" s="231"/>
      <c r="N844" s="231"/>
      <c r="O844" s="231"/>
      <c r="P844" s="4"/>
      <c r="Q844" s="4"/>
    </row>
    <row r="845" ht="12.75" customHeight="1">
      <c r="B845" s="4"/>
      <c r="C845" s="4"/>
      <c r="D845" s="4"/>
      <c r="E845" s="4"/>
      <c r="F845" s="4"/>
      <c r="G845" s="4"/>
      <c r="H845" s="4"/>
      <c r="I845" s="4"/>
      <c r="J845" s="4"/>
      <c r="K845" s="231"/>
      <c r="L845" s="231"/>
      <c r="M845" s="231"/>
      <c r="N845" s="231"/>
      <c r="O845" s="231"/>
      <c r="P845" s="4"/>
      <c r="Q845" s="4"/>
    </row>
    <row r="846" ht="12.75" customHeight="1">
      <c r="B846" s="4"/>
      <c r="C846" s="4"/>
      <c r="D846" s="4"/>
      <c r="E846" s="4"/>
      <c r="F846" s="4"/>
      <c r="G846" s="4"/>
      <c r="H846" s="4"/>
      <c r="I846" s="4"/>
      <c r="J846" s="4"/>
      <c r="K846" s="231"/>
      <c r="L846" s="231"/>
      <c r="M846" s="231"/>
      <c r="N846" s="231"/>
      <c r="O846" s="231"/>
      <c r="P846" s="4"/>
      <c r="Q846" s="4"/>
    </row>
    <row r="847" ht="12.75" customHeight="1">
      <c r="B847" s="4"/>
      <c r="C847" s="4"/>
      <c r="D847" s="4"/>
      <c r="E847" s="4"/>
      <c r="F847" s="4"/>
      <c r="G847" s="4"/>
      <c r="H847" s="4"/>
      <c r="I847" s="4"/>
      <c r="J847" s="4"/>
      <c r="K847" s="231"/>
      <c r="L847" s="231"/>
      <c r="M847" s="231"/>
      <c r="N847" s="231"/>
      <c r="O847" s="231"/>
      <c r="P847" s="4"/>
      <c r="Q847" s="4"/>
    </row>
    <row r="848" ht="12.75" customHeight="1">
      <c r="B848" s="4"/>
      <c r="C848" s="4"/>
      <c r="D848" s="4"/>
      <c r="E848" s="4"/>
      <c r="F848" s="4"/>
      <c r="G848" s="4"/>
      <c r="H848" s="4"/>
      <c r="I848" s="4"/>
      <c r="J848" s="4"/>
      <c r="K848" s="231"/>
      <c r="L848" s="231"/>
      <c r="M848" s="231"/>
      <c r="N848" s="231"/>
      <c r="O848" s="231"/>
      <c r="P848" s="4"/>
      <c r="Q848" s="4"/>
    </row>
    <row r="849" ht="12.75" customHeight="1">
      <c r="B849" s="4"/>
      <c r="C849" s="4"/>
      <c r="D849" s="4"/>
      <c r="E849" s="4"/>
      <c r="F849" s="4"/>
      <c r="G849" s="4"/>
      <c r="H849" s="4"/>
      <c r="I849" s="4"/>
      <c r="J849" s="4"/>
      <c r="K849" s="231"/>
      <c r="L849" s="231"/>
      <c r="M849" s="231"/>
      <c r="N849" s="231"/>
      <c r="O849" s="231"/>
      <c r="P849" s="4"/>
      <c r="Q849" s="4"/>
    </row>
    <row r="850" ht="12.75" customHeight="1">
      <c r="B850" s="4"/>
      <c r="C850" s="4"/>
      <c r="D850" s="4"/>
      <c r="E850" s="4"/>
      <c r="F850" s="4"/>
      <c r="G850" s="4"/>
      <c r="H850" s="4"/>
      <c r="I850" s="4"/>
      <c r="J850" s="4"/>
      <c r="K850" s="231"/>
      <c r="L850" s="231"/>
      <c r="M850" s="231"/>
      <c r="N850" s="231"/>
      <c r="O850" s="231"/>
      <c r="P850" s="4"/>
      <c r="Q850" s="4"/>
    </row>
    <row r="851" ht="12.75" customHeight="1">
      <c r="B851" s="4"/>
      <c r="C851" s="4"/>
      <c r="D851" s="4"/>
      <c r="E851" s="4"/>
      <c r="F851" s="4"/>
      <c r="G851" s="4"/>
      <c r="H851" s="4"/>
      <c r="I851" s="4"/>
      <c r="J851" s="4"/>
      <c r="K851" s="231"/>
      <c r="L851" s="231"/>
      <c r="M851" s="231"/>
      <c r="N851" s="231"/>
      <c r="O851" s="231"/>
      <c r="P851" s="4"/>
      <c r="Q851" s="4"/>
    </row>
    <row r="852" ht="12.75" customHeight="1">
      <c r="B852" s="4"/>
      <c r="C852" s="4"/>
      <c r="D852" s="4"/>
      <c r="E852" s="4"/>
      <c r="F852" s="4"/>
      <c r="G852" s="4"/>
      <c r="H852" s="4"/>
      <c r="I852" s="4"/>
      <c r="J852" s="4"/>
      <c r="K852" s="231"/>
      <c r="L852" s="231"/>
      <c r="M852" s="231"/>
      <c r="N852" s="231"/>
      <c r="O852" s="231"/>
      <c r="P852" s="4"/>
      <c r="Q852" s="4"/>
    </row>
    <row r="853" ht="12.75" customHeight="1">
      <c r="B853" s="4"/>
      <c r="C853" s="4"/>
      <c r="D853" s="4"/>
      <c r="E853" s="4"/>
      <c r="F853" s="4"/>
      <c r="G853" s="4"/>
      <c r="H853" s="4"/>
      <c r="I853" s="4"/>
      <c r="J853" s="4"/>
      <c r="K853" s="231"/>
      <c r="L853" s="231"/>
      <c r="M853" s="231"/>
      <c r="N853" s="231"/>
      <c r="O853" s="231"/>
      <c r="P853" s="4"/>
      <c r="Q853" s="4"/>
    </row>
    <row r="854" ht="12.75" customHeight="1">
      <c r="B854" s="4"/>
      <c r="C854" s="4"/>
      <c r="D854" s="4"/>
      <c r="E854" s="4"/>
      <c r="F854" s="4"/>
      <c r="G854" s="4"/>
      <c r="H854" s="4"/>
      <c r="I854" s="4"/>
      <c r="J854" s="4"/>
      <c r="K854" s="231"/>
      <c r="L854" s="231"/>
      <c r="M854" s="231"/>
      <c r="N854" s="231"/>
      <c r="O854" s="231"/>
      <c r="P854" s="4"/>
      <c r="Q854" s="4"/>
    </row>
    <row r="855" ht="12.75" customHeight="1">
      <c r="B855" s="4"/>
      <c r="C855" s="4"/>
      <c r="D855" s="4"/>
      <c r="E855" s="4"/>
      <c r="F855" s="4"/>
      <c r="G855" s="4"/>
      <c r="H855" s="4"/>
      <c r="I855" s="4"/>
      <c r="J855" s="4"/>
      <c r="K855" s="231"/>
      <c r="L855" s="231"/>
      <c r="M855" s="231"/>
      <c r="N855" s="231"/>
      <c r="O855" s="231"/>
      <c r="P855" s="4"/>
      <c r="Q855" s="4"/>
    </row>
    <row r="856" ht="12.75" customHeight="1">
      <c r="B856" s="4"/>
      <c r="C856" s="4"/>
      <c r="D856" s="4"/>
      <c r="E856" s="4"/>
      <c r="F856" s="4"/>
      <c r="G856" s="4"/>
      <c r="H856" s="4"/>
      <c r="I856" s="4"/>
      <c r="J856" s="4"/>
      <c r="K856" s="231"/>
      <c r="L856" s="231"/>
      <c r="M856" s="231"/>
      <c r="N856" s="231"/>
      <c r="O856" s="231"/>
      <c r="P856" s="4"/>
      <c r="Q856" s="4"/>
    </row>
    <row r="857" ht="12.75" customHeight="1">
      <c r="B857" s="4"/>
      <c r="C857" s="4"/>
      <c r="D857" s="4"/>
      <c r="E857" s="4"/>
      <c r="F857" s="4"/>
      <c r="G857" s="4"/>
      <c r="H857" s="4"/>
      <c r="I857" s="4"/>
      <c r="J857" s="4"/>
      <c r="K857" s="231"/>
      <c r="L857" s="231"/>
      <c r="M857" s="231"/>
      <c r="N857" s="231"/>
      <c r="O857" s="231"/>
      <c r="P857" s="4"/>
      <c r="Q857" s="4"/>
    </row>
    <row r="858" ht="12.75" customHeight="1">
      <c r="B858" s="4"/>
      <c r="C858" s="4"/>
      <c r="D858" s="4"/>
      <c r="E858" s="4"/>
      <c r="F858" s="4"/>
      <c r="G858" s="4"/>
      <c r="H858" s="4"/>
      <c r="I858" s="4"/>
      <c r="J858" s="4"/>
      <c r="K858" s="231"/>
      <c r="L858" s="231"/>
      <c r="M858" s="231"/>
      <c r="N858" s="231"/>
      <c r="O858" s="231"/>
      <c r="P858" s="4"/>
      <c r="Q858" s="4"/>
    </row>
    <row r="859" ht="12.75" customHeight="1">
      <c r="B859" s="4"/>
      <c r="C859" s="4"/>
      <c r="D859" s="4"/>
      <c r="E859" s="4"/>
      <c r="F859" s="4"/>
      <c r="G859" s="4"/>
      <c r="H859" s="4"/>
      <c r="I859" s="4"/>
      <c r="J859" s="4"/>
      <c r="K859" s="231"/>
      <c r="L859" s="231"/>
      <c r="M859" s="231"/>
      <c r="N859" s="231"/>
      <c r="O859" s="231"/>
      <c r="P859" s="4"/>
      <c r="Q859" s="4"/>
    </row>
    <row r="860" ht="12.75" customHeight="1">
      <c r="B860" s="4"/>
      <c r="C860" s="4"/>
      <c r="D860" s="4"/>
      <c r="E860" s="4"/>
      <c r="F860" s="4"/>
      <c r="G860" s="4"/>
      <c r="H860" s="4"/>
      <c r="I860" s="4"/>
      <c r="J860" s="4"/>
      <c r="K860" s="231"/>
      <c r="L860" s="231"/>
      <c r="M860" s="231"/>
      <c r="N860" s="231"/>
      <c r="O860" s="231"/>
      <c r="P860" s="4"/>
      <c r="Q860" s="4"/>
    </row>
    <row r="861" ht="12.75" customHeight="1">
      <c r="B861" s="4"/>
      <c r="C861" s="4"/>
      <c r="D861" s="4"/>
      <c r="E861" s="4"/>
      <c r="F861" s="4"/>
      <c r="G861" s="4"/>
      <c r="H861" s="4"/>
      <c r="I861" s="4"/>
      <c r="J861" s="4"/>
      <c r="K861" s="231"/>
      <c r="L861" s="231"/>
      <c r="M861" s="231"/>
      <c r="N861" s="231"/>
      <c r="O861" s="231"/>
      <c r="P861" s="4"/>
      <c r="Q861" s="4"/>
    </row>
    <row r="862" ht="12.75" customHeight="1">
      <c r="B862" s="4"/>
      <c r="C862" s="4"/>
      <c r="D862" s="4"/>
      <c r="E862" s="4"/>
      <c r="F862" s="4"/>
      <c r="G862" s="4"/>
      <c r="H862" s="4"/>
      <c r="I862" s="4"/>
      <c r="J862" s="4"/>
      <c r="K862" s="231"/>
      <c r="L862" s="231"/>
      <c r="M862" s="231"/>
      <c r="N862" s="231"/>
      <c r="O862" s="231"/>
      <c r="P862" s="4"/>
      <c r="Q862" s="4"/>
    </row>
    <row r="863" ht="12.75" customHeight="1">
      <c r="B863" s="4"/>
      <c r="C863" s="4"/>
      <c r="D863" s="4"/>
      <c r="E863" s="4"/>
      <c r="F863" s="4"/>
      <c r="G863" s="4"/>
      <c r="H863" s="4"/>
      <c r="I863" s="4"/>
      <c r="J863" s="4"/>
      <c r="K863" s="231"/>
      <c r="L863" s="231"/>
      <c r="M863" s="231"/>
      <c r="N863" s="231"/>
      <c r="O863" s="231"/>
      <c r="P863" s="4"/>
      <c r="Q863" s="4"/>
    </row>
    <row r="864" ht="12.75" customHeight="1">
      <c r="B864" s="4"/>
      <c r="C864" s="4"/>
      <c r="D864" s="4"/>
      <c r="E864" s="4"/>
      <c r="F864" s="4"/>
      <c r="G864" s="4"/>
      <c r="H864" s="4"/>
      <c r="I864" s="4"/>
      <c r="J864" s="4"/>
      <c r="K864" s="231"/>
      <c r="L864" s="231"/>
      <c r="M864" s="231"/>
      <c r="N864" s="231"/>
      <c r="O864" s="231"/>
      <c r="P864" s="4"/>
      <c r="Q864" s="4"/>
    </row>
    <row r="865" ht="12.75" customHeight="1">
      <c r="B865" s="4"/>
      <c r="C865" s="4"/>
      <c r="D865" s="4"/>
      <c r="E865" s="4"/>
      <c r="F865" s="4"/>
      <c r="G865" s="4"/>
      <c r="H865" s="4"/>
      <c r="I865" s="4"/>
      <c r="J865" s="4"/>
      <c r="K865" s="231"/>
      <c r="L865" s="231"/>
      <c r="M865" s="231"/>
      <c r="N865" s="231"/>
      <c r="O865" s="231"/>
      <c r="P865" s="4"/>
      <c r="Q865" s="4"/>
    </row>
    <row r="866" ht="12.75" customHeight="1">
      <c r="B866" s="4"/>
      <c r="C866" s="4"/>
      <c r="D866" s="4"/>
      <c r="E866" s="4"/>
      <c r="F866" s="4"/>
      <c r="G866" s="4"/>
      <c r="H866" s="4"/>
      <c r="I866" s="4"/>
      <c r="J866" s="4"/>
      <c r="K866" s="231"/>
      <c r="L866" s="231"/>
      <c r="M866" s="231"/>
      <c r="N866" s="231"/>
      <c r="O866" s="231"/>
      <c r="P866" s="4"/>
      <c r="Q866" s="4"/>
    </row>
    <row r="867" ht="12.75" customHeight="1">
      <c r="B867" s="4"/>
      <c r="C867" s="4"/>
      <c r="D867" s="4"/>
      <c r="E867" s="4"/>
      <c r="F867" s="4"/>
      <c r="G867" s="4"/>
      <c r="H867" s="4"/>
      <c r="I867" s="4"/>
      <c r="J867" s="4"/>
      <c r="K867" s="231"/>
      <c r="L867" s="231"/>
      <c r="M867" s="231"/>
      <c r="N867" s="231"/>
      <c r="O867" s="231"/>
      <c r="P867" s="4"/>
      <c r="Q867" s="4"/>
    </row>
    <row r="868" ht="12.75" customHeight="1">
      <c r="B868" s="4"/>
      <c r="C868" s="4"/>
      <c r="D868" s="4"/>
      <c r="E868" s="4"/>
      <c r="F868" s="4"/>
      <c r="G868" s="4"/>
      <c r="H868" s="4"/>
      <c r="I868" s="4"/>
      <c r="J868" s="4"/>
      <c r="K868" s="231"/>
      <c r="L868" s="231"/>
      <c r="M868" s="231"/>
      <c r="N868" s="231"/>
      <c r="O868" s="231"/>
      <c r="P868" s="4"/>
      <c r="Q868" s="4"/>
    </row>
    <row r="869" ht="12.75" customHeight="1">
      <c r="B869" s="4"/>
      <c r="C869" s="4"/>
      <c r="D869" s="4"/>
      <c r="E869" s="4"/>
      <c r="F869" s="4"/>
      <c r="G869" s="4"/>
      <c r="H869" s="4"/>
      <c r="I869" s="4"/>
      <c r="J869" s="4"/>
      <c r="K869" s="231"/>
      <c r="L869" s="231"/>
      <c r="M869" s="231"/>
      <c r="N869" s="231"/>
      <c r="O869" s="231"/>
      <c r="P869" s="4"/>
      <c r="Q869" s="4"/>
    </row>
    <row r="870" ht="12.75" customHeight="1">
      <c r="B870" s="4"/>
      <c r="C870" s="4"/>
      <c r="D870" s="4"/>
      <c r="E870" s="4"/>
      <c r="F870" s="4"/>
      <c r="G870" s="4"/>
      <c r="H870" s="4"/>
      <c r="I870" s="4"/>
      <c r="J870" s="4"/>
      <c r="K870" s="231"/>
      <c r="L870" s="231"/>
      <c r="M870" s="231"/>
      <c r="N870" s="231"/>
      <c r="O870" s="231"/>
      <c r="P870" s="4"/>
      <c r="Q870" s="4"/>
    </row>
    <row r="871" ht="12.75" customHeight="1">
      <c r="B871" s="4"/>
      <c r="C871" s="4"/>
      <c r="D871" s="4"/>
      <c r="E871" s="4"/>
      <c r="F871" s="4"/>
      <c r="G871" s="4"/>
      <c r="H871" s="4"/>
      <c r="I871" s="4"/>
      <c r="J871" s="4"/>
      <c r="K871" s="231"/>
      <c r="L871" s="231"/>
      <c r="M871" s="231"/>
      <c r="N871" s="231"/>
      <c r="O871" s="231"/>
      <c r="P871" s="4"/>
      <c r="Q871" s="4"/>
    </row>
    <row r="872" ht="12.75" customHeight="1">
      <c r="B872" s="4"/>
      <c r="C872" s="4"/>
      <c r="D872" s="4"/>
      <c r="E872" s="4"/>
      <c r="F872" s="4"/>
      <c r="G872" s="4"/>
      <c r="H872" s="4"/>
      <c r="I872" s="4"/>
      <c r="J872" s="4"/>
      <c r="K872" s="231"/>
      <c r="L872" s="231"/>
      <c r="M872" s="231"/>
      <c r="N872" s="231"/>
      <c r="O872" s="231"/>
      <c r="P872" s="4"/>
      <c r="Q872" s="4"/>
    </row>
    <row r="873" ht="12.75" customHeight="1">
      <c r="B873" s="4"/>
      <c r="C873" s="4"/>
      <c r="D873" s="4"/>
      <c r="E873" s="4"/>
      <c r="F873" s="4"/>
      <c r="G873" s="4"/>
      <c r="H873" s="4"/>
      <c r="I873" s="4"/>
      <c r="J873" s="4"/>
      <c r="K873" s="231"/>
      <c r="L873" s="231"/>
      <c r="M873" s="231"/>
      <c r="N873" s="231"/>
      <c r="O873" s="231"/>
      <c r="P873" s="4"/>
      <c r="Q873" s="4"/>
    </row>
    <row r="874" ht="12.75" customHeight="1">
      <c r="B874" s="4"/>
      <c r="C874" s="4"/>
      <c r="D874" s="4"/>
      <c r="E874" s="4"/>
      <c r="F874" s="4"/>
      <c r="G874" s="4"/>
      <c r="H874" s="4"/>
      <c r="I874" s="4"/>
      <c r="J874" s="4"/>
      <c r="K874" s="231"/>
      <c r="L874" s="231"/>
      <c r="M874" s="231"/>
      <c r="N874" s="231"/>
      <c r="O874" s="231"/>
      <c r="P874" s="4"/>
      <c r="Q874" s="4"/>
    </row>
    <row r="875" ht="12.75" customHeight="1">
      <c r="B875" s="4"/>
      <c r="C875" s="4"/>
      <c r="D875" s="4"/>
      <c r="E875" s="4"/>
      <c r="F875" s="4"/>
      <c r="G875" s="4"/>
      <c r="H875" s="4"/>
      <c r="I875" s="4"/>
      <c r="J875" s="4"/>
      <c r="K875" s="231"/>
      <c r="L875" s="231"/>
      <c r="M875" s="231"/>
      <c r="N875" s="231"/>
      <c r="O875" s="231"/>
      <c r="P875" s="4"/>
      <c r="Q875" s="4"/>
    </row>
    <row r="876" ht="12.75" customHeight="1">
      <c r="B876" s="4"/>
      <c r="C876" s="4"/>
      <c r="D876" s="4"/>
      <c r="E876" s="4"/>
      <c r="F876" s="4"/>
      <c r="G876" s="4"/>
      <c r="H876" s="4"/>
      <c r="I876" s="4"/>
      <c r="J876" s="4"/>
      <c r="K876" s="231"/>
      <c r="L876" s="231"/>
      <c r="M876" s="231"/>
      <c r="N876" s="231"/>
      <c r="O876" s="231"/>
      <c r="P876" s="4"/>
      <c r="Q876" s="4"/>
    </row>
    <row r="877" ht="12.75" customHeight="1">
      <c r="B877" s="4"/>
      <c r="C877" s="4"/>
      <c r="D877" s="4"/>
      <c r="E877" s="4"/>
      <c r="F877" s="4"/>
      <c r="G877" s="4"/>
      <c r="H877" s="4"/>
      <c r="I877" s="4"/>
      <c r="J877" s="4"/>
      <c r="K877" s="231"/>
      <c r="L877" s="231"/>
      <c r="M877" s="231"/>
      <c r="N877" s="231"/>
      <c r="O877" s="231"/>
      <c r="P877" s="4"/>
      <c r="Q877" s="4"/>
    </row>
    <row r="878" ht="12.75" customHeight="1">
      <c r="B878" s="4"/>
      <c r="C878" s="4"/>
      <c r="D878" s="4"/>
      <c r="E878" s="4"/>
      <c r="F878" s="4"/>
      <c r="G878" s="4"/>
      <c r="H878" s="4"/>
      <c r="I878" s="4"/>
      <c r="J878" s="4"/>
      <c r="K878" s="231"/>
      <c r="L878" s="231"/>
      <c r="M878" s="231"/>
      <c r="N878" s="231"/>
      <c r="O878" s="231"/>
      <c r="P878" s="4"/>
      <c r="Q878" s="4"/>
    </row>
    <row r="879" ht="12.75" customHeight="1">
      <c r="B879" s="4"/>
      <c r="C879" s="4"/>
      <c r="D879" s="4"/>
      <c r="E879" s="4"/>
      <c r="F879" s="4"/>
      <c r="G879" s="4"/>
      <c r="H879" s="4"/>
      <c r="I879" s="4"/>
      <c r="J879" s="4"/>
      <c r="K879" s="231"/>
      <c r="L879" s="231"/>
      <c r="M879" s="231"/>
      <c r="N879" s="231"/>
      <c r="O879" s="231"/>
      <c r="P879" s="4"/>
      <c r="Q879" s="4"/>
    </row>
    <row r="880" ht="12.75" customHeight="1">
      <c r="B880" s="4"/>
      <c r="C880" s="4"/>
      <c r="D880" s="4"/>
      <c r="E880" s="4"/>
      <c r="F880" s="4"/>
      <c r="G880" s="4"/>
      <c r="H880" s="4"/>
      <c r="I880" s="4"/>
      <c r="J880" s="4"/>
      <c r="K880" s="231"/>
      <c r="L880" s="231"/>
      <c r="M880" s="231"/>
      <c r="N880" s="231"/>
      <c r="O880" s="231"/>
      <c r="P880" s="4"/>
      <c r="Q880" s="4"/>
    </row>
    <row r="881" ht="12.75" customHeight="1">
      <c r="B881" s="4"/>
      <c r="C881" s="4"/>
      <c r="D881" s="4"/>
      <c r="E881" s="4"/>
      <c r="F881" s="4"/>
      <c r="G881" s="4"/>
      <c r="H881" s="4"/>
      <c r="I881" s="4"/>
      <c r="J881" s="4"/>
      <c r="K881" s="231"/>
      <c r="L881" s="231"/>
      <c r="M881" s="231"/>
      <c r="N881" s="231"/>
      <c r="O881" s="231"/>
      <c r="P881" s="4"/>
      <c r="Q881" s="4"/>
    </row>
    <row r="882" ht="12.75" customHeight="1">
      <c r="B882" s="4"/>
      <c r="C882" s="4"/>
      <c r="D882" s="4"/>
      <c r="E882" s="4"/>
      <c r="F882" s="4"/>
      <c r="G882" s="4"/>
      <c r="H882" s="4"/>
      <c r="I882" s="4"/>
      <c r="J882" s="4"/>
      <c r="K882" s="231"/>
      <c r="L882" s="231"/>
      <c r="M882" s="231"/>
      <c r="N882" s="231"/>
      <c r="O882" s="231"/>
      <c r="P882" s="4"/>
      <c r="Q882" s="4"/>
    </row>
    <row r="883" ht="12.75" customHeight="1">
      <c r="B883" s="4"/>
      <c r="C883" s="4"/>
      <c r="D883" s="4"/>
      <c r="E883" s="4"/>
      <c r="F883" s="4"/>
      <c r="G883" s="4"/>
      <c r="H883" s="4"/>
      <c r="I883" s="4"/>
      <c r="J883" s="4"/>
      <c r="K883" s="231"/>
      <c r="L883" s="231"/>
      <c r="M883" s="231"/>
      <c r="N883" s="231"/>
      <c r="O883" s="231"/>
      <c r="P883" s="4"/>
      <c r="Q883" s="4"/>
    </row>
    <row r="884" ht="12.75" customHeight="1">
      <c r="B884" s="4"/>
      <c r="C884" s="4"/>
      <c r="D884" s="4"/>
      <c r="E884" s="4"/>
      <c r="F884" s="4"/>
      <c r="G884" s="4"/>
      <c r="H884" s="4"/>
      <c r="I884" s="4"/>
      <c r="J884" s="4"/>
      <c r="K884" s="231"/>
      <c r="L884" s="231"/>
      <c r="M884" s="231"/>
      <c r="N884" s="231"/>
      <c r="O884" s="231"/>
      <c r="P884" s="4"/>
      <c r="Q884" s="4"/>
    </row>
    <row r="885" ht="12.75" customHeight="1">
      <c r="B885" s="4"/>
      <c r="C885" s="4"/>
      <c r="D885" s="4"/>
      <c r="E885" s="4"/>
      <c r="F885" s="4"/>
      <c r="G885" s="4"/>
      <c r="H885" s="4"/>
      <c r="I885" s="4"/>
      <c r="J885" s="4"/>
      <c r="K885" s="231"/>
      <c r="L885" s="231"/>
      <c r="M885" s="231"/>
      <c r="N885" s="231"/>
      <c r="O885" s="231"/>
      <c r="P885" s="4"/>
      <c r="Q885" s="4"/>
    </row>
    <row r="886" ht="12.75" customHeight="1">
      <c r="B886" s="4"/>
      <c r="C886" s="4"/>
      <c r="D886" s="4"/>
      <c r="E886" s="4"/>
      <c r="F886" s="4"/>
      <c r="G886" s="4"/>
      <c r="H886" s="4"/>
      <c r="I886" s="4"/>
      <c r="J886" s="4"/>
      <c r="K886" s="231"/>
      <c r="L886" s="231"/>
      <c r="M886" s="231"/>
      <c r="N886" s="231"/>
      <c r="O886" s="231"/>
      <c r="P886" s="4"/>
      <c r="Q886" s="4"/>
    </row>
    <row r="887" ht="12.75" customHeight="1">
      <c r="B887" s="4"/>
      <c r="C887" s="4"/>
      <c r="D887" s="4"/>
      <c r="E887" s="4"/>
      <c r="F887" s="4"/>
      <c r="G887" s="4"/>
      <c r="H887" s="4"/>
      <c r="I887" s="4"/>
      <c r="J887" s="4"/>
      <c r="K887" s="231"/>
      <c r="L887" s="231"/>
      <c r="M887" s="231"/>
      <c r="N887" s="231"/>
      <c r="O887" s="231"/>
      <c r="P887" s="4"/>
      <c r="Q887" s="4"/>
    </row>
    <row r="888" ht="12.75" customHeight="1">
      <c r="B888" s="4"/>
      <c r="C888" s="4"/>
      <c r="D888" s="4"/>
      <c r="E888" s="4"/>
      <c r="F888" s="4"/>
      <c r="G888" s="4"/>
      <c r="H888" s="4"/>
      <c r="I888" s="4"/>
      <c r="J888" s="4"/>
      <c r="K888" s="231"/>
      <c r="L888" s="231"/>
      <c r="M888" s="231"/>
      <c r="N888" s="231"/>
      <c r="O888" s="231"/>
      <c r="P888" s="4"/>
      <c r="Q888" s="4"/>
    </row>
    <row r="889" ht="12.75" customHeight="1">
      <c r="B889" s="4"/>
      <c r="C889" s="4"/>
      <c r="D889" s="4"/>
      <c r="E889" s="4"/>
      <c r="F889" s="4"/>
      <c r="G889" s="4"/>
      <c r="H889" s="4"/>
      <c r="I889" s="4"/>
      <c r="J889" s="4"/>
      <c r="K889" s="231"/>
      <c r="L889" s="231"/>
      <c r="M889" s="231"/>
      <c r="N889" s="231"/>
      <c r="O889" s="231"/>
      <c r="P889" s="4"/>
      <c r="Q889" s="4"/>
    </row>
    <row r="890" ht="12.75" customHeight="1">
      <c r="B890" s="4"/>
      <c r="C890" s="4"/>
      <c r="D890" s="4"/>
      <c r="E890" s="4"/>
      <c r="F890" s="4"/>
      <c r="G890" s="4"/>
      <c r="H890" s="4"/>
      <c r="I890" s="4"/>
      <c r="J890" s="4"/>
      <c r="K890" s="231"/>
      <c r="L890" s="231"/>
      <c r="M890" s="231"/>
      <c r="N890" s="231"/>
      <c r="O890" s="231"/>
      <c r="P890" s="4"/>
      <c r="Q890" s="4"/>
    </row>
    <row r="891" ht="12.75" customHeight="1">
      <c r="B891" s="4"/>
      <c r="C891" s="4"/>
      <c r="D891" s="4"/>
      <c r="E891" s="4"/>
      <c r="F891" s="4"/>
      <c r="G891" s="4"/>
      <c r="H891" s="4"/>
      <c r="I891" s="4"/>
      <c r="J891" s="4"/>
      <c r="K891" s="231"/>
      <c r="L891" s="231"/>
      <c r="M891" s="231"/>
      <c r="N891" s="231"/>
      <c r="O891" s="231"/>
      <c r="P891" s="4"/>
      <c r="Q891" s="4"/>
    </row>
    <row r="892" ht="12.75" customHeight="1">
      <c r="B892" s="4"/>
      <c r="C892" s="4"/>
      <c r="D892" s="4"/>
      <c r="E892" s="4"/>
      <c r="F892" s="4"/>
      <c r="G892" s="4"/>
      <c r="H892" s="4"/>
      <c r="I892" s="4"/>
      <c r="J892" s="4"/>
      <c r="K892" s="231"/>
      <c r="L892" s="231"/>
      <c r="M892" s="231"/>
      <c r="N892" s="231"/>
      <c r="O892" s="231"/>
      <c r="P892" s="4"/>
      <c r="Q892" s="4"/>
    </row>
    <row r="893" ht="12.75" customHeight="1">
      <c r="B893" s="4"/>
      <c r="C893" s="4"/>
      <c r="D893" s="4"/>
      <c r="E893" s="4"/>
      <c r="F893" s="4"/>
      <c r="G893" s="4"/>
      <c r="H893" s="4"/>
      <c r="I893" s="4"/>
      <c r="J893" s="4"/>
      <c r="K893" s="231"/>
      <c r="L893" s="231"/>
      <c r="M893" s="231"/>
      <c r="N893" s="231"/>
      <c r="O893" s="231"/>
      <c r="P893" s="4"/>
      <c r="Q893" s="4"/>
    </row>
    <row r="894" ht="12.75" customHeight="1">
      <c r="B894" s="4"/>
      <c r="C894" s="4"/>
      <c r="D894" s="4"/>
      <c r="E894" s="4"/>
      <c r="F894" s="4"/>
      <c r="G894" s="4"/>
      <c r="H894" s="4"/>
      <c r="I894" s="4"/>
      <c r="J894" s="4"/>
      <c r="K894" s="231"/>
      <c r="L894" s="231"/>
      <c r="M894" s="231"/>
      <c r="N894" s="231"/>
      <c r="O894" s="231"/>
      <c r="P894" s="4"/>
      <c r="Q894" s="4"/>
    </row>
    <row r="895" ht="12.75" customHeight="1">
      <c r="B895" s="4"/>
      <c r="C895" s="4"/>
      <c r="D895" s="4"/>
      <c r="E895" s="4"/>
      <c r="F895" s="4"/>
      <c r="G895" s="4"/>
      <c r="H895" s="4"/>
      <c r="I895" s="4"/>
      <c r="J895" s="4"/>
      <c r="K895" s="231"/>
      <c r="L895" s="231"/>
      <c r="M895" s="231"/>
      <c r="N895" s="231"/>
      <c r="O895" s="231"/>
      <c r="P895" s="4"/>
      <c r="Q895" s="4"/>
    </row>
    <row r="896" ht="12.75" customHeight="1">
      <c r="B896" s="4"/>
      <c r="C896" s="4"/>
      <c r="D896" s="4"/>
      <c r="E896" s="4"/>
      <c r="F896" s="4"/>
      <c r="G896" s="4"/>
      <c r="H896" s="4"/>
      <c r="I896" s="4"/>
      <c r="J896" s="4"/>
      <c r="K896" s="231"/>
      <c r="L896" s="231"/>
      <c r="M896" s="231"/>
      <c r="N896" s="231"/>
      <c r="O896" s="231"/>
      <c r="P896" s="4"/>
      <c r="Q896" s="4"/>
    </row>
    <row r="897" ht="12.75" customHeight="1">
      <c r="B897" s="4"/>
      <c r="C897" s="4"/>
      <c r="D897" s="4"/>
      <c r="E897" s="4"/>
      <c r="F897" s="4"/>
      <c r="G897" s="4"/>
      <c r="H897" s="4"/>
      <c r="I897" s="4"/>
      <c r="J897" s="4"/>
      <c r="K897" s="231"/>
      <c r="L897" s="231"/>
      <c r="M897" s="231"/>
      <c r="N897" s="231"/>
      <c r="O897" s="231"/>
      <c r="P897" s="4"/>
      <c r="Q897" s="4"/>
    </row>
    <row r="898" ht="12.75" customHeight="1">
      <c r="B898" s="4"/>
      <c r="C898" s="4"/>
      <c r="D898" s="4"/>
      <c r="E898" s="4"/>
      <c r="F898" s="4"/>
      <c r="G898" s="4"/>
      <c r="H898" s="4"/>
      <c r="I898" s="4"/>
      <c r="J898" s="4"/>
      <c r="K898" s="231"/>
      <c r="L898" s="231"/>
      <c r="M898" s="231"/>
      <c r="N898" s="231"/>
      <c r="O898" s="231"/>
      <c r="P898" s="4"/>
      <c r="Q898" s="4"/>
    </row>
    <row r="899" ht="12.75" customHeight="1">
      <c r="B899" s="4"/>
      <c r="C899" s="4"/>
      <c r="D899" s="4"/>
      <c r="E899" s="4"/>
      <c r="F899" s="4"/>
      <c r="G899" s="4"/>
      <c r="H899" s="4"/>
      <c r="I899" s="4"/>
      <c r="J899" s="4"/>
      <c r="K899" s="231"/>
      <c r="L899" s="231"/>
      <c r="M899" s="231"/>
      <c r="N899" s="231"/>
      <c r="O899" s="231"/>
      <c r="P899" s="4"/>
      <c r="Q899" s="4"/>
    </row>
    <row r="900" ht="12.75" customHeight="1">
      <c r="B900" s="4"/>
      <c r="C900" s="4"/>
      <c r="D900" s="4"/>
      <c r="E900" s="4"/>
      <c r="F900" s="4"/>
      <c r="G900" s="4"/>
      <c r="H900" s="4"/>
      <c r="I900" s="4"/>
      <c r="J900" s="4"/>
      <c r="K900" s="231"/>
      <c r="L900" s="231"/>
      <c r="M900" s="231"/>
      <c r="N900" s="231"/>
      <c r="O900" s="231"/>
      <c r="P900" s="4"/>
      <c r="Q900" s="4"/>
    </row>
    <row r="901" ht="12.75" customHeight="1">
      <c r="B901" s="4"/>
      <c r="C901" s="4"/>
      <c r="D901" s="4"/>
      <c r="E901" s="4"/>
      <c r="F901" s="4"/>
      <c r="G901" s="4"/>
      <c r="H901" s="4"/>
      <c r="I901" s="4"/>
      <c r="J901" s="4"/>
      <c r="K901" s="231"/>
      <c r="L901" s="231"/>
      <c r="M901" s="231"/>
      <c r="N901" s="231"/>
      <c r="O901" s="231"/>
      <c r="P901" s="4"/>
      <c r="Q901" s="4"/>
    </row>
    <row r="902" ht="12.75" customHeight="1">
      <c r="B902" s="4"/>
      <c r="C902" s="4"/>
      <c r="D902" s="4"/>
      <c r="E902" s="4"/>
      <c r="F902" s="4"/>
      <c r="G902" s="4"/>
      <c r="H902" s="4"/>
      <c r="I902" s="4"/>
      <c r="J902" s="4"/>
      <c r="K902" s="231"/>
      <c r="L902" s="231"/>
      <c r="M902" s="231"/>
      <c r="N902" s="231"/>
      <c r="O902" s="231"/>
      <c r="P902" s="4"/>
      <c r="Q902" s="4"/>
    </row>
    <row r="903" ht="12.75" customHeight="1">
      <c r="B903" s="4"/>
      <c r="C903" s="4"/>
      <c r="D903" s="4"/>
      <c r="E903" s="4"/>
      <c r="F903" s="4"/>
      <c r="G903" s="4"/>
      <c r="H903" s="4"/>
      <c r="I903" s="4"/>
      <c r="J903" s="4"/>
      <c r="K903" s="231"/>
      <c r="L903" s="231"/>
      <c r="M903" s="231"/>
      <c r="N903" s="231"/>
      <c r="O903" s="231"/>
      <c r="P903" s="4"/>
      <c r="Q903" s="4"/>
    </row>
    <row r="904" ht="12.75" customHeight="1">
      <c r="B904" s="4"/>
      <c r="C904" s="4"/>
      <c r="D904" s="4"/>
      <c r="E904" s="4"/>
      <c r="F904" s="4"/>
      <c r="G904" s="4"/>
      <c r="H904" s="4"/>
      <c r="I904" s="4"/>
      <c r="J904" s="4"/>
      <c r="K904" s="231"/>
      <c r="L904" s="231"/>
      <c r="M904" s="231"/>
      <c r="N904" s="231"/>
      <c r="O904" s="231"/>
      <c r="P904" s="4"/>
      <c r="Q904" s="4"/>
    </row>
    <row r="905" ht="12.75" customHeight="1">
      <c r="B905" s="4"/>
      <c r="C905" s="4"/>
      <c r="D905" s="4"/>
      <c r="E905" s="4"/>
      <c r="F905" s="4"/>
      <c r="G905" s="4"/>
      <c r="H905" s="4"/>
      <c r="I905" s="4"/>
      <c r="J905" s="4"/>
      <c r="K905" s="231"/>
      <c r="L905" s="231"/>
      <c r="M905" s="231"/>
      <c r="N905" s="231"/>
      <c r="O905" s="231"/>
      <c r="P905" s="4"/>
      <c r="Q905" s="4"/>
    </row>
    <row r="906" ht="12.75" customHeight="1">
      <c r="B906" s="4"/>
      <c r="C906" s="4"/>
      <c r="D906" s="4"/>
      <c r="E906" s="4"/>
      <c r="F906" s="4"/>
      <c r="G906" s="4"/>
      <c r="H906" s="4"/>
      <c r="I906" s="4"/>
      <c r="J906" s="4"/>
      <c r="K906" s="231"/>
      <c r="L906" s="231"/>
      <c r="M906" s="231"/>
      <c r="N906" s="231"/>
      <c r="O906" s="231"/>
      <c r="P906" s="4"/>
      <c r="Q906" s="4"/>
    </row>
    <row r="907" ht="12.75" customHeight="1">
      <c r="B907" s="4"/>
      <c r="C907" s="4"/>
      <c r="D907" s="4"/>
      <c r="E907" s="4"/>
      <c r="F907" s="4"/>
      <c r="G907" s="4"/>
      <c r="H907" s="4"/>
      <c r="I907" s="4"/>
      <c r="J907" s="4"/>
      <c r="K907" s="231"/>
      <c r="L907" s="231"/>
      <c r="M907" s="231"/>
      <c r="N907" s="231"/>
      <c r="O907" s="231"/>
      <c r="P907" s="4"/>
      <c r="Q907" s="4"/>
    </row>
    <row r="908" ht="12.75" customHeight="1">
      <c r="B908" s="4"/>
      <c r="C908" s="4"/>
      <c r="D908" s="4"/>
      <c r="E908" s="4"/>
      <c r="F908" s="4"/>
      <c r="G908" s="4"/>
      <c r="H908" s="4"/>
      <c r="I908" s="4"/>
      <c r="J908" s="4"/>
      <c r="K908" s="231"/>
      <c r="L908" s="231"/>
      <c r="M908" s="231"/>
      <c r="N908" s="231"/>
      <c r="O908" s="231"/>
      <c r="P908" s="4"/>
      <c r="Q908" s="4"/>
    </row>
    <row r="909" ht="12.75" customHeight="1">
      <c r="B909" s="4"/>
      <c r="C909" s="4"/>
      <c r="D909" s="4"/>
      <c r="E909" s="4"/>
      <c r="F909" s="4"/>
      <c r="G909" s="4"/>
      <c r="H909" s="4"/>
      <c r="I909" s="4"/>
      <c r="J909" s="4"/>
      <c r="K909" s="231"/>
      <c r="L909" s="231"/>
      <c r="M909" s="231"/>
      <c r="N909" s="231"/>
      <c r="O909" s="231"/>
      <c r="P909" s="4"/>
      <c r="Q909" s="4"/>
    </row>
    <row r="910" ht="12.75" customHeight="1">
      <c r="B910" s="4"/>
      <c r="C910" s="4"/>
      <c r="D910" s="4"/>
      <c r="E910" s="4"/>
      <c r="F910" s="4"/>
      <c r="G910" s="4"/>
      <c r="H910" s="4"/>
      <c r="I910" s="4"/>
      <c r="J910" s="4"/>
      <c r="K910" s="231"/>
      <c r="L910" s="231"/>
      <c r="M910" s="231"/>
      <c r="N910" s="231"/>
      <c r="O910" s="231"/>
      <c r="P910" s="4"/>
      <c r="Q910" s="4"/>
    </row>
    <row r="911" ht="12.75" customHeight="1">
      <c r="B911" s="4"/>
      <c r="C911" s="4"/>
      <c r="D911" s="4"/>
      <c r="E911" s="4"/>
      <c r="F911" s="4"/>
      <c r="G911" s="4"/>
      <c r="H911" s="4"/>
      <c r="I911" s="4"/>
      <c r="J911" s="4"/>
      <c r="K911" s="231"/>
      <c r="L911" s="231"/>
      <c r="M911" s="231"/>
      <c r="N911" s="231"/>
      <c r="O911" s="231"/>
      <c r="P911" s="4"/>
      <c r="Q911" s="4"/>
    </row>
    <row r="912" ht="12.75" customHeight="1">
      <c r="B912" s="4"/>
      <c r="C912" s="4"/>
      <c r="D912" s="4"/>
      <c r="E912" s="4"/>
      <c r="F912" s="4"/>
      <c r="G912" s="4"/>
      <c r="H912" s="4"/>
      <c r="I912" s="4"/>
      <c r="J912" s="4"/>
      <c r="K912" s="231"/>
      <c r="L912" s="231"/>
      <c r="M912" s="231"/>
      <c r="N912" s="231"/>
      <c r="O912" s="231"/>
      <c r="P912" s="4"/>
      <c r="Q912" s="4"/>
    </row>
    <row r="913" ht="12.75" customHeight="1">
      <c r="B913" s="4"/>
      <c r="C913" s="4"/>
      <c r="D913" s="4"/>
      <c r="E913" s="4"/>
      <c r="F913" s="4"/>
      <c r="G913" s="4"/>
      <c r="H913" s="4"/>
      <c r="I913" s="4"/>
      <c r="J913" s="4"/>
      <c r="K913" s="231"/>
      <c r="L913" s="231"/>
      <c r="M913" s="231"/>
      <c r="N913" s="231"/>
      <c r="O913" s="231"/>
      <c r="P913" s="4"/>
      <c r="Q913" s="4"/>
    </row>
    <row r="914" ht="12.75" customHeight="1">
      <c r="B914" s="4"/>
      <c r="C914" s="4"/>
      <c r="D914" s="4"/>
      <c r="E914" s="4"/>
      <c r="F914" s="4"/>
      <c r="G914" s="4"/>
      <c r="H914" s="4"/>
      <c r="I914" s="4"/>
      <c r="J914" s="4"/>
      <c r="K914" s="231"/>
      <c r="L914" s="231"/>
      <c r="M914" s="231"/>
      <c r="N914" s="231"/>
      <c r="O914" s="231"/>
      <c r="P914" s="4"/>
      <c r="Q914" s="4"/>
    </row>
    <row r="915" ht="12.75" customHeight="1">
      <c r="B915" s="4"/>
      <c r="C915" s="4"/>
      <c r="D915" s="4"/>
      <c r="E915" s="4"/>
      <c r="F915" s="4"/>
      <c r="G915" s="4"/>
      <c r="H915" s="4"/>
      <c r="I915" s="4"/>
      <c r="J915" s="4"/>
      <c r="K915" s="231"/>
      <c r="L915" s="231"/>
      <c r="M915" s="231"/>
      <c r="N915" s="231"/>
      <c r="O915" s="231"/>
      <c r="P915" s="4"/>
      <c r="Q915" s="4"/>
    </row>
    <row r="916" ht="12.75" customHeight="1">
      <c r="B916" s="4"/>
      <c r="C916" s="4"/>
      <c r="D916" s="4"/>
      <c r="E916" s="4"/>
      <c r="F916" s="4"/>
      <c r="G916" s="4"/>
      <c r="H916" s="4"/>
      <c r="I916" s="4"/>
      <c r="J916" s="4"/>
      <c r="K916" s="231"/>
      <c r="L916" s="231"/>
      <c r="M916" s="231"/>
      <c r="N916" s="231"/>
      <c r="O916" s="231"/>
      <c r="P916" s="4"/>
      <c r="Q916" s="4"/>
    </row>
    <row r="917" ht="12.75" customHeight="1">
      <c r="B917" s="4"/>
      <c r="C917" s="4"/>
      <c r="D917" s="4"/>
      <c r="E917" s="4"/>
      <c r="F917" s="4"/>
      <c r="G917" s="4"/>
      <c r="H917" s="4"/>
      <c r="I917" s="4"/>
      <c r="J917" s="4"/>
      <c r="K917" s="231"/>
      <c r="L917" s="231"/>
      <c r="M917" s="231"/>
      <c r="N917" s="231"/>
      <c r="O917" s="231"/>
      <c r="P917" s="4"/>
      <c r="Q917" s="4"/>
    </row>
    <row r="918" ht="12.75" customHeight="1">
      <c r="B918" s="4"/>
      <c r="C918" s="4"/>
      <c r="D918" s="4"/>
      <c r="E918" s="4"/>
      <c r="F918" s="4"/>
      <c r="G918" s="4"/>
      <c r="H918" s="4"/>
      <c r="I918" s="4"/>
      <c r="J918" s="4"/>
      <c r="K918" s="231"/>
      <c r="L918" s="231"/>
      <c r="M918" s="231"/>
      <c r="N918" s="231"/>
      <c r="O918" s="231"/>
      <c r="P918" s="4"/>
      <c r="Q918" s="4"/>
    </row>
    <row r="919" ht="12.75" customHeight="1">
      <c r="B919" s="4"/>
      <c r="C919" s="4"/>
      <c r="D919" s="4"/>
      <c r="E919" s="4"/>
      <c r="F919" s="4"/>
      <c r="G919" s="4"/>
      <c r="H919" s="4"/>
      <c r="I919" s="4"/>
      <c r="J919" s="4"/>
      <c r="K919" s="231"/>
      <c r="L919" s="231"/>
      <c r="M919" s="231"/>
      <c r="N919" s="231"/>
      <c r="O919" s="231"/>
      <c r="P919" s="4"/>
      <c r="Q919" s="4"/>
    </row>
    <row r="920" ht="12.75" customHeight="1">
      <c r="B920" s="4"/>
      <c r="C920" s="4"/>
      <c r="D920" s="4"/>
      <c r="E920" s="4"/>
      <c r="F920" s="4"/>
      <c r="G920" s="4"/>
      <c r="H920" s="4"/>
      <c r="I920" s="4"/>
      <c r="J920" s="4"/>
      <c r="K920" s="231"/>
      <c r="L920" s="231"/>
      <c r="M920" s="231"/>
      <c r="N920" s="231"/>
      <c r="O920" s="231"/>
      <c r="P920" s="4"/>
      <c r="Q920" s="4"/>
    </row>
    <row r="921" ht="12.75" customHeight="1">
      <c r="B921" s="4"/>
      <c r="C921" s="4"/>
      <c r="D921" s="4"/>
      <c r="E921" s="4"/>
      <c r="F921" s="4"/>
      <c r="G921" s="4"/>
      <c r="H921" s="4"/>
      <c r="I921" s="4"/>
      <c r="J921" s="4"/>
      <c r="K921" s="231"/>
      <c r="L921" s="231"/>
      <c r="M921" s="231"/>
      <c r="N921" s="231"/>
      <c r="O921" s="231"/>
      <c r="P921" s="4"/>
      <c r="Q921" s="4"/>
    </row>
    <row r="922" ht="12.75" customHeight="1">
      <c r="B922" s="4"/>
      <c r="C922" s="4"/>
      <c r="D922" s="4"/>
      <c r="E922" s="4"/>
      <c r="F922" s="4"/>
      <c r="G922" s="4"/>
      <c r="H922" s="4"/>
      <c r="I922" s="4"/>
      <c r="J922" s="4"/>
      <c r="K922" s="231"/>
      <c r="L922" s="231"/>
      <c r="M922" s="231"/>
      <c r="N922" s="231"/>
      <c r="O922" s="231"/>
      <c r="P922" s="4"/>
      <c r="Q922" s="4"/>
    </row>
    <row r="923" ht="12.75" customHeight="1">
      <c r="B923" s="4"/>
      <c r="C923" s="4"/>
      <c r="D923" s="4"/>
      <c r="E923" s="4"/>
      <c r="F923" s="4"/>
      <c r="G923" s="4"/>
      <c r="H923" s="4"/>
      <c r="I923" s="4"/>
      <c r="J923" s="4"/>
      <c r="K923" s="231"/>
      <c r="L923" s="231"/>
      <c r="M923" s="231"/>
      <c r="N923" s="231"/>
      <c r="O923" s="231"/>
      <c r="P923" s="4"/>
      <c r="Q923" s="4"/>
    </row>
    <row r="924" ht="12.75" customHeight="1">
      <c r="B924" s="4"/>
      <c r="C924" s="4"/>
      <c r="D924" s="4"/>
      <c r="E924" s="4"/>
      <c r="F924" s="4"/>
      <c r="G924" s="4"/>
      <c r="H924" s="4"/>
      <c r="I924" s="4"/>
      <c r="J924" s="4"/>
      <c r="K924" s="231"/>
      <c r="L924" s="231"/>
      <c r="M924" s="231"/>
      <c r="N924" s="231"/>
      <c r="O924" s="231"/>
      <c r="P924" s="4"/>
      <c r="Q924" s="4"/>
    </row>
    <row r="925" ht="12.75" customHeight="1">
      <c r="B925" s="4"/>
      <c r="C925" s="4"/>
      <c r="D925" s="4"/>
      <c r="E925" s="4"/>
      <c r="F925" s="4"/>
      <c r="G925" s="4"/>
      <c r="H925" s="4"/>
      <c r="I925" s="4"/>
      <c r="J925" s="4"/>
      <c r="K925" s="231"/>
      <c r="L925" s="231"/>
      <c r="M925" s="231"/>
      <c r="N925" s="231"/>
      <c r="O925" s="231"/>
      <c r="P925" s="4"/>
      <c r="Q925" s="4"/>
    </row>
    <row r="926" ht="12.75" customHeight="1">
      <c r="B926" s="4"/>
      <c r="C926" s="4"/>
      <c r="D926" s="4"/>
      <c r="E926" s="4"/>
      <c r="F926" s="4"/>
      <c r="G926" s="4"/>
      <c r="H926" s="4"/>
      <c r="I926" s="4"/>
      <c r="J926" s="4"/>
      <c r="K926" s="231"/>
      <c r="L926" s="231"/>
      <c r="M926" s="231"/>
      <c r="N926" s="231"/>
      <c r="O926" s="231"/>
      <c r="P926" s="4"/>
      <c r="Q926" s="4"/>
    </row>
    <row r="927" ht="12.75" customHeight="1">
      <c r="B927" s="4"/>
      <c r="C927" s="4"/>
      <c r="D927" s="4"/>
      <c r="E927" s="4"/>
      <c r="F927" s="4"/>
      <c r="G927" s="4"/>
      <c r="H927" s="4"/>
      <c r="I927" s="4"/>
      <c r="J927" s="4"/>
      <c r="K927" s="231"/>
      <c r="L927" s="231"/>
      <c r="M927" s="231"/>
      <c r="N927" s="231"/>
      <c r="O927" s="231"/>
      <c r="P927" s="4"/>
      <c r="Q927" s="4"/>
    </row>
    <row r="928" ht="12.75" customHeight="1">
      <c r="B928" s="4"/>
      <c r="C928" s="4"/>
      <c r="D928" s="4"/>
      <c r="E928" s="4"/>
      <c r="F928" s="4"/>
      <c r="G928" s="4"/>
      <c r="H928" s="4"/>
      <c r="I928" s="4"/>
      <c r="J928" s="4"/>
      <c r="K928" s="231"/>
      <c r="L928" s="231"/>
      <c r="M928" s="231"/>
      <c r="N928" s="231"/>
      <c r="O928" s="231"/>
      <c r="P928" s="4"/>
      <c r="Q928" s="4"/>
    </row>
    <row r="929" ht="12.75" customHeight="1">
      <c r="B929" s="4"/>
      <c r="C929" s="4"/>
      <c r="D929" s="4"/>
      <c r="E929" s="4"/>
      <c r="F929" s="4"/>
      <c r="G929" s="4"/>
      <c r="H929" s="4"/>
      <c r="I929" s="4"/>
      <c r="J929" s="4"/>
      <c r="K929" s="231"/>
      <c r="L929" s="231"/>
      <c r="M929" s="231"/>
      <c r="N929" s="231"/>
      <c r="O929" s="231"/>
      <c r="P929" s="4"/>
      <c r="Q929" s="4"/>
    </row>
    <row r="930" ht="12.75" customHeight="1">
      <c r="B930" s="4"/>
      <c r="C930" s="4"/>
      <c r="D930" s="4"/>
      <c r="E930" s="4"/>
      <c r="F930" s="4"/>
      <c r="G930" s="4"/>
      <c r="H930" s="4"/>
      <c r="I930" s="4"/>
      <c r="J930" s="4"/>
      <c r="K930" s="231"/>
      <c r="L930" s="231"/>
      <c r="M930" s="231"/>
      <c r="N930" s="231"/>
      <c r="O930" s="231"/>
      <c r="P930" s="4"/>
      <c r="Q930" s="4"/>
    </row>
    <row r="931" ht="12.75" customHeight="1">
      <c r="B931" s="4"/>
      <c r="C931" s="4"/>
      <c r="D931" s="4"/>
      <c r="E931" s="4"/>
      <c r="F931" s="4"/>
      <c r="G931" s="4"/>
      <c r="H931" s="4"/>
      <c r="I931" s="4"/>
      <c r="J931" s="4"/>
      <c r="K931" s="231"/>
      <c r="L931" s="231"/>
      <c r="M931" s="231"/>
      <c r="N931" s="231"/>
      <c r="O931" s="231"/>
      <c r="P931" s="4"/>
      <c r="Q931" s="4"/>
    </row>
    <row r="932" ht="12.75" customHeight="1">
      <c r="B932" s="4"/>
      <c r="C932" s="4"/>
      <c r="D932" s="4"/>
      <c r="E932" s="4"/>
      <c r="F932" s="4"/>
      <c r="G932" s="4"/>
      <c r="H932" s="4"/>
      <c r="I932" s="4"/>
      <c r="J932" s="4"/>
      <c r="K932" s="231"/>
      <c r="L932" s="231"/>
      <c r="M932" s="231"/>
      <c r="N932" s="231"/>
      <c r="O932" s="231"/>
      <c r="P932" s="4"/>
      <c r="Q932" s="4"/>
    </row>
    <row r="933" ht="12.75" customHeight="1">
      <c r="B933" s="4"/>
      <c r="C933" s="4"/>
      <c r="D933" s="4"/>
      <c r="E933" s="4"/>
      <c r="F933" s="4"/>
      <c r="G933" s="4"/>
      <c r="H933" s="4"/>
      <c r="I933" s="4"/>
      <c r="J933" s="4"/>
      <c r="K933" s="231"/>
      <c r="L933" s="231"/>
      <c r="M933" s="231"/>
      <c r="N933" s="231"/>
      <c r="O933" s="231"/>
      <c r="P933" s="4"/>
      <c r="Q933" s="4"/>
    </row>
    <row r="934" ht="12.75" customHeight="1">
      <c r="B934" s="4"/>
      <c r="C934" s="4"/>
      <c r="D934" s="4"/>
      <c r="E934" s="4"/>
      <c r="F934" s="4"/>
      <c r="G934" s="4"/>
      <c r="H934" s="4"/>
      <c r="I934" s="4"/>
      <c r="J934" s="4"/>
      <c r="K934" s="231"/>
      <c r="L934" s="231"/>
      <c r="M934" s="231"/>
      <c r="N934" s="231"/>
      <c r="O934" s="231"/>
      <c r="P934" s="4"/>
      <c r="Q934" s="4"/>
    </row>
    <row r="935" ht="12.75" customHeight="1">
      <c r="B935" s="4"/>
      <c r="C935" s="4"/>
      <c r="D935" s="4"/>
      <c r="E935" s="4"/>
      <c r="F935" s="4"/>
      <c r="G935" s="4"/>
      <c r="H935" s="4"/>
      <c r="I935" s="4"/>
      <c r="J935" s="4"/>
      <c r="K935" s="231"/>
      <c r="L935" s="231"/>
      <c r="M935" s="231"/>
      <c r="N935" s="231"/>
      <c r="O935" s="231"/>
      <c r="P935" s="4"/>
      <c r="Q935" s="4"/>
    </row>
    <row r="936" ht="12.75" customHeight="1">
      <c r="B936" s="4"/>
      <c r="C936" s="4"/>
      <c r="D936" s="4"/>
      <c r="E936" s="4"/>
      <c r="F936" s="4"/>
      <c r="G936" s="4"/>
      <c r="H936" s="4"/>
      <c r="I936" s="4"/>
      <c r="J936" s="4"/>
      <c r="K936" s="231"/>
      <c r="L936" s="231"/>
      <c r="M936" s="231"/>
      <c r="N936" s="231"/>
      <c r="O936" s="231"/>
      <c r="P936" s="4"/>
      <c r="Q936" s="4"/>
    </row>
    <row r="937" ht="12.75" customHeight="1">
      <c r="B937" s="4"/>
      <c r="C937" s="4"/>
      <c r="D937" s="4"/>
      <c r="E937" s="4"/>
      <c r="F937" s="4"/>
      <c r="G937" s="4"/>
      <c r="H937" s="4"/>
      <c r="I937" s="4"/>
      <c r="J937" s="4"/>
      <c r="K937" s="231"/>
      <c r="L937" s="231"/>
      <c r="M937" s="231"/>
      <c r="N937" s="231"/>
      <c r="O937" s="231"/>
      <c r="P937" s="4"/>
      <c r="Q937" s="4"/>
    </row>
    <row r="938" ht="12.75" customHeight="1">
      <c r="B938" s="4"/>
      <c r="C938" s="4"/>
      <c r="D938" s="4"/>
      <c r="E938" s="4"/>
      <c r="F938" s="4"/>
      <c r="G938" s="4"/>
      <c r="H938" s="4"/>
      <c r="I938" s="4"/>
      <c r="J938" s="4"/>
      <c r="K938" s="231"/>
      <c r="L938" s="231"/>
      <c r="M938" s="231"/>
      <c r="N938" s="231"/>
      <c r="O938" s="231"/>
      <c r="P938" s="4"/>
      <c r="Q938" s="4"/>
    </row>
    <row r="939" ht="12.75" customHeight="1">
      <c r="B939" s="4"/>
      <c r="C939" s="4"/>
      <c r="D939" s="4"/>
      <c r="E939" s="4"/>
      <c r="F939" s="4"/>
      <c r="G939" s="4"/>
      <c r="H939" s="4"/>
      <c r="I939" s="4"/>
      <c r="J939" s="4"/>
      <c r="K939" s="231"/>
      <c r="L939" s="231"/>
      <c r="M939" s="231"/>
      <c r="N939" s="231"/>
      <c r="O939" s="231"/>
      <c r="P939" s="4"/>
      <c r="Q939" s="4"/>
    </row>
    <row r="940" ht="12.75" customHeight="1">
      <c r="B940" s="4"/>
      <c r="C940" s="4"/>
      <c r="D940" s="4"/>
      <c r="E940" s="4"/>
      <c r="F940" s="4"/>
      <c r="G940" s="4"/>
      <c r="H940" s="4"/>
      <c r="I940" s="4"/>
      <c r="J940" s="4"/>
      <c r="K940" s="231"/>
      <c r="L940" s="231"/>
      <c r="M940" s="231"/>
      <c r="N940" s="231"/>
      <c r="O940" s="231"/>
      <c r="P940" s="4"/>
      <c r="Q940" s="4"/>
    </row>
    <row r="941" ht="12.75" customHeight="1">
      <c r="B941" s="4"/>
      <c r="C941" s="4"/>
      <c r="D941" s="4"/>
      <c r="E941" s="4"/>
      <c r="F941" s="4"/>
      <c r="G941" s="4"/>
      <c r="H941" s="4"/>
      <c r="I941" s="4"/>
      <c r="J941" s="4"/>
      <c r="K941" s="231"/>
      <c r="L941" s="231"/>
      <c r="M941" s="231"/>
      <c r="N941" s="231"/>
      <c r="O941" s="231"/>
      <c r="P941" s="4"/>
      <c r="Q941" s="4"/>
    </row>
    <row r="942" ht="12.75" customHeight="1">
      <c r="B942" s="4"/>
      <c r="C942" s="4"/>
      <c r="D942" s="4"/>
      <c r="E942" s="4"/>
      <c r="F942" s="4"/>
      <c r="G942" s="4"/>
      <c r="H942" s="4"/>
      <c r="I942" s="4"/>
      <c r="J942" s="4"/>
      <c r="K942" s="231"/>
      <c r="L942" s="231"/>
      <c r="M942" s="231"/>
      <c r="N942" s="231"/>
      <c r="O942" s="231"/>
      <c r="P942" s="4"/>
      <c r="Q942" s="4"/>
    </row>
    <row r="943" ht="12.75" customHeight="1">
      <c r="B943" s="4"/>
      <c r="C943" s="4"/>
      <c r="D943" s="4"/>
      <c r="E943" s="4"/>
      <c r="F943" s="4"/>
      <c r="G943" s="4"/>
      <c r="H943" s="4"/>
      <c r="I943" s="4"/>
      <c r="J943" s="4"/>
      <c r="K943" s="231"/>
      <c r="L943" s="231"/>
      <c r="M943" s="231"/>
      <c r="N943" s="231"/>
      <c r="O943" s="231"/>
      <c r="P943" s="4"/>
      <c r="Q943" s="4"/>
    </row>
    <row r="944" ht="12.75" customHeight="1">
      <c r="B944" s="4"/>
      <c r="C944" s="4"/>
      <c r="D944" s="4"/>
      <c r="E944" s="4"/>
      <c r="F944" s="4"/>
      <c r="G944" s="4"/>
      <c r="H944" s="4"/>
      <c r="I944" s="4"/>
      <c r="J944" s="4"/>
      <c r="K944" s="231"/>
      <c r="L944" s="231"/>
      <c r="M944" s="231"/>
      <c r="N944" s="231"/>
      <c r="O944" s="231"/>
      <c r="P944" s="4"/>
      <c r="Q944" s="4"/>
    </row>
    <row r="945" ht="12.75" customHeight="1">
      <c r="B945" s="4"/>
      <c r="C945" s="4"/>
      <c r="D945" s="4"/>
      <c r="E945" s="4"/>
      <c r="F945" s="4"/>
      <c r="G945" s="4"/>
      <c r="H945" s="4"/>
      <c r="I945" s="4"/>
      <c r="J945" s="4"/>
      <c r="K945" s="231"/>
      <c r="L945" s="231"/>
      <c r="M945" s="231"/>
      <c r="N945" s="231"/>
      <c r="O945" s="231"/>
      <c r="P945" s="4"/>
      <c r="Q945" s="4"/>
    </row>
    <row r="946" ht="12.75" customHeight="1">
      <c r="B946" s="4"/>
      <c r="C946" s="4"/>
      <c r="D946" s="4"/>
      <c r="E946" s="4"/>
      <c r="F946" s="4"/>
      <c r="G946" s="4"/>
      <c r="H946" s="4"/>
      <c r="I946" s="4"/>
      <c r="J946" s="4"/>
      <c r="K946" s="231"/>
      <c r="L946" s="231"/>
      <c r="M946" s="231"/>
      <c r="N946" s="231"/>
      <c r="O946" s="231"/>
      <c r="P946" s="4"/>
      <c r="Q946" s="4"/>
    </row>
    <row r="947" ht="12.75" customHeight="1">
      <c r="B947" s="4"/>
      <c r="C947" s="4"/>
      <c r="D947" s="4"/>
      <c r="E947" s="4"/>
      <c r="F947" s="4"/>
      <c r="G947" s="4"/>
      <c r="H947" s="4"/>
      <c r="I947" s="4"/>
      <c r="J947" s="4"/>
      <c r="K947" s="231"/>
      <c r="L947" s="231"/>
      <c r="M947" s="231"/>
      <c r="N947" s="231"/>
      <c r="O947" s="231"/>
      <c r="P947" s="4"/>
      <c r="Q947" s="4"/>
    </row>
    <row r="948" ht="12.75" customHeight="1">
      <c r="B948" s="4"/>
      <c r="C948" s="4"/>
      <c r="D948" s="4"/>
      <c r="E948" s="4"/>
      <c r="F948" s="4"/>
      <c r="G948" s="4"/>
      <c r="H948" s="4"/>
      <c r="I948" s="4"/>
      <c r="J948" s="4"/>
      <c r="K948" s="231"/>
      <c r="L948" s="231"/>
      <c r="M948" s="231"/>
      <c r="N948" s="231"/>
      <c r="O948" s="231"/>
      <c r="P948" s="4"/>
      <c r="Q948" s="4"/>
    </row>
    <row r="949" ht="12.75" customHeight="1">
      <c r="B949" s="4"/>
      <c r="C949" s="4"/>
      <c r="D949" s="4"/>
      <c r="E949" s="4"/>
      <c r="F949" s="4"/>
      <c r="G949" s="4"/>
      <c r="H949" s="4"/>
      <c r="I949" s="4"/>
      <c r="J949" s="4"/>
      <c r="K949" s="231"/>
      <c r="L949" s="231"/>
      <c r="M949" s="231"/>
      <c r="N949" s="231"/>
      <c r="O949" s="231"/>
      <c r="P949" s="4"/>
      <c r="Q949" s="4"/>
    </row>
    <row r="950" ht="12.75" customHeight="1">
      <c r="B950" s="4"/>
      <c r="C950" s="4"/>
      <c r="D950" s="4"/>
      <c r="E950" s="4"/>
      <c r="F950" s="4"/>
      <c r="G950" s="4"/>
      <c r="H950" s="4"/>
      <c r="I950" s="4"/>
      <c r="J950" s="4"/>
      <c r="K950" s="231"/>
      <c r="L950" s="231"/>
      <c r="M950" s="231"/>
      <c r="N950" s="231"/>
      <c r="O950" s="231"/>
      <c r="P950" s="4"/>
      <c r="Q950" s="4"/>
    </row>
    <row r="951" ht="12.75" customHeight="1">
      <c r="B951" s="4"/>
      <c r="C951" s="4"/>
      <c r="D951" s="4"/>
      <c r="E951" s="4"/>
      <c r="F951" s="4"/>
      <c r="G951" s="4"/>
      <c r="H951" s="4"/>
      <c r="I951" s="4"/>
      <c r="J951" s="4"/>
      <c r="K951" s="231"/>
      <c r="L951" s="231"/>
      <c r="M951" s="231"/>
      <c r="N951" s="231"/>
      <c r="O951" s="231"/>
      <c r="P951" s="4"/>
      <c r="Q951" s="4"/>
    </row>
    <row r="952" ht="12.75" customHeight="1">
      <c r="B952" s="4"/>
      <c r="C952" s="4"/>
      <c r="D952" s="4"/>
      <c r="E952" s="4"/>
      <c r="F952" s="4"/>
      <c r="G952" s="4"/>
      <c r="H952" s="4"/>
      <c r="I952" s="4"/>
      <c r="J952" s="4"/>
      <c r="K952" s="231"/>
      <c r="L952" s="231"/>
      <c r="M952" s="231"/>
      <c r="N952" s="231"/>
      <c r="O952" s="231"/>
      <c r="P952" s="4"/>
      <c r="Q952" s="4"/>
    </row>
    <row r="953" ht="12.75" customHeight="1">
      <c r="B953" s="4"/>
      <c r="C953" s="4"/>
      <c r="D953" s="4"/>
      <c r="E953" s="4"/>
      <c r="F953" s="4"/>
      <c r="G953" s="4"/>
      <c r="H953" s="4"/>
      <c r="I953" s="4"/>
      <c r="J953" s="4"/>
      <c r="K953" s="231"/>
      <c r="L953" s="231"/>
      <c r="M953" s="231"/>
      <c r="N953" s="231"/>
      <c r="O953" s="231"/>
      <c r="P953" s="4"/>
      <c r="Q953" s="4"/>
    </row>
    <row r="954" ht="12.75" customHeight="1">
      <c r="B954" s="4"/>
      <c r="C954" s="4"/>
      <c r="D954" s="4"/>
      <c r="E954" s="4"/>
      <c r="F954" s="4"/>
      <c r="G954" s="4"/>
      <c r="H954" s="4"/>
      <c r="I954" s="4"/>
      <c r="J954" s="4"/>
      <c r="K954" s="231"/>
      <c r="L954" s="231"/>
      <c r="M954" s="231"/>
      <c r="N954" s="231"/>
      <c r="O954" s="231"/>
      <c r="P954" s="4"/>
      <c r="Q954" s="4"/>
    </row>
    <row r="955" ht="12.75" customHeight="1">
      <c r="B955" s="4"/>
      <c r="C955" s="4"/>
      <c r="D955" s="4"/>
      <c r="E955" s="4"/>
      <c r="F955" s="4"/>
      <c r="G955" s="4"/>
      <c r="H955" s="4"/>
      <c r="I955" s="4"/>
      <c r="J955" s="4"/>
      <c r="K955" s="231"/>
      <c r="L955" s="231"/>
      <c r="M955" s="231"/>
      <c r="N955" s="231"/>
      <c r="O955" s="231"/>
      <c r="P955" s="4"/>
      <c r="Q955" s="4"/>
    </row>
    <row r="956" ht="12.75" customHeight="1">
      <c r="B956" s="4"/>
      <c r="C956" s="4"/>
      <c r="D956" s="4"/>
      <c r="E956" s="4"/>
      <c r="F956" s="4"/>
      <c r="G956" s="4"/>
      <c r="H956" s="4"/>
      <c r="I956" s="4"/>
      <c r="J956" s="4"/>
      <c r="K956" s="231"/>
      <c r="L956" s="231"/>
      <c r="M956" s="231"/>
      <c r="N956" s="231"/>
      <c r="O956" s="231"/>
      <c r="P956" s="4"/>
      <c r="Q956" s="4"/>
    </row>
    <row r="957" ht="12.75" customHeight="1">
      <c r="B957" s="4"/>
      <c r="C957" s="4"/>
      <c r="D957" s="4"/>
      <c r="E957" s="4"/>
      <c r="F957" s="4"/>
      <c r="G957" s="4"/>
      <c r="H957" s="4"/>
      <c r="I957" s="4"/>
      <c r="J957" s="4"/>
      <c r="K957" s="231"/>
      <c r="L957" s="231"/>
      <c r="M957" s="231"/>
      <c r="N957" s="231"/>
      <c r="O957" s="231"/>
      <c r="P957" s="4"/>
      <c r="Q957" s="4"/>
    </row>
    <row r="958" ht="12.75" customHeight="1">
      <c r="B958" s="4"/>
      <c r="C958" s="4"/>
      <c r="D958" s="4"/>
      <c r="E958" s="4"/>
      <c r="F958" s="4"/>
      <c r="G958" s="4"/>
      <c r="H958" s="4"/>
      <c r="I958" s="4"/>
      <c r="J958" s="4"/>
      <c r="K958" s="231"/>
      <c r="L958" s="231"/>
      <c r="M958" s="231"/>
      <c r="N958" s="231"/>
      <c r="O958" s="231"/>
      <c r="P958" s="4"/>
      <c r="Q958" s="4"/>
    </row>
    <row r="959" ht="12.75" customHeight="1">
      <c r="B959" s="4"/>
      <c r="C959" s="4"/>
      <c r="D959" s="4"/>
      <c r="E959" s="4"/>
      <c r="F959" s="4"/>
      <c r="G959" s="4"/>
      <c r="H959" s="4"/>
      <c r="I959" s="4"/>
      <c r="J959" s="4"/>
      <c r="K959" s="231"/>
      <c r="L959" s="231"/>
      <c r="M959" s="231"/>
      <c r="N959" s="231"/>
      <c r="O959" s="231"/>
      <c r="P959" s="4"/>
      <c r="Q959" s="4"/>
    </row>
    <row r="960" ht="12.75" customHeight="1">
      <c r="B960" s="4"/>
      <c r="C960" s="4"/>
      <c r="D960" s="4"/>
      <c r="E960" s="4"/>
      <c r="F960" s="4"/>
      <c r="G960" s="4"/>
      <c r="H960" s="4"/>
      <c r="I960" s="4"/>
      <c r="J960" s="4"/>
      <c r="K960" s="231"/>
      <c r="L960" s="231"/>
      <c r="M960" s="231"/>
      <c r="N960" s="231"/>
      <c r="O960" s="231"/>
      <c r="P960" s="4"/>
      <c r="Q960" s="4"/>
    </row>
    <row r="961" ht="12.75" customHeight="1">
      <c r="B961" s="4"/>
      <c r="C961" s="4"/>
      <c r="D961" s="4"/>
      <c r="E961" s="4"/>
      <c r="F961" s="4"/>
      <c r="G961" s="4"/>
      <c r="H961" s="4"/>
      <c r="I961" s="4"/>
      <c r="J961" s="4"/>
      <c r="K961" s="231"/>
      <c r="L961" s="231"/>
      <c r="M961" s="231"/>
      <c r="N961" s="231"/>
      <c r="O961" s="231"/>
      <c r="P961" s="4"/>
      <c r="Q961" s="4"/>
    </row>
    <row r="962" ht="12.75" customHeight="1">
      <c r="B962" s="4"/>
      <c r="C962" s="4"/>
      <c r="D962" s="4"/>
      <c r="E962" s="4"/>
      <c r="F962" s="4"/>
      <c r="G962" s="4"/>
      <c r="H962" s="4"/>
      <c r="I962" s="4"/>
      <c r="J962" s="4"/>
      <c r="K962" s="231"/>
      <c r="L962" s="231"/>
      <c r="M962" s="231"/>
      <c r="N962" s="231"/>
      <c r="O962" s="231"/>
      <c r="P962" s="4"/>
      <c r="Q962" s="4"/>
    </row>
    <row r="963" ht="12.75" customHeight="1">
      <c r="B963" s="4"/>
      <c r="C963" s="4"/>
      <c r="D963" s="4"/>
      <c r="E963" s="4"/>
      <c r="F963" s="4"/>
      <c r="G963" s="4"/>
      <c r="H963" s="4"/>
      <c r="I963" s="4"/>
      <c r="J963" s="4"/>
      <c r="K963" s="231"/>
      <c r="L963" s="231"/>
      <c r="M963" s="231"/>
      <c r="N963" s="231"/>
      <c r="O963" s="231"/>
      <c r="P963" s="4"/>
      <c r="Q963" s="4"/>
    </row>
    <row r="964" ht="12.75" customHeight="1">
      <c r="B964" s="4"/>
      <c r="C964" s="4"/>
      <c r="D964" s="4"/>
      <c r="E964" s="4"/>
      <c r="F964" s="4"/>
      <c r="G964" s="4"/>
      <c r="H964" s="4"/>
      <c r="I964" s="4"/>
      <c r="J964" s="4"/>
      <c r="K964" s="231"/>
      <c r="L964" s="231"/>
      <c r="M964" s="231"/>
      <c r="N964" s="231"/>
      <c r="O964" s="231"/>
      <c r="P964" s="4"/>
      <c r="Q964" s="4"/>
    </row>
    <row r="965" ht="12.75" customHeight="1">
      <c r="B965" s="4"/>
      <c r="C965" s="4"/>
      <c r="D965" s="4"/>
      <c r="E965" s="4"/>
      <c r="F965" s="4"/>
      <c r="G965" s="4"/>
      <c r="H965" s="4"/>
      <c r="I965" s="4"/>
      <c r="J965" s="4"/>
      <c r="K965" s="231"/>
      <c r="L965" s="231"/>
      <c r="M965" s="231"/>
      <c r="N965" s="231"/>
      <c r="O965" s="231"/>
      <c r="P965" s="4"/>
      <c r="Q965" s="4"/>
    </row>
    <row r="966" ht="12.75" customHeight="1">
      <c r="B966" s="4"/>
      <c r="C966" s="4"/>
      <c r="D966" s="4"/>
      <c r="E966" s="4"/>
      <c r="F966" s="4"/>
      <c r="G966" s="4"/>
      <c r="H966" s="4"/>
      <c r="I966" s="4"/>
      <c r="J966" s="4"/>
      <c r="K966" s="231"/>
      <c r="L966" s="231"/>
      <c r="M966" s="231"/>
      <c r="N966" s="231"/>
      <c r="O966" s="231"/>
      <c r="P966" s="4"/>
      <c r="Q966" s="4"/>
    </row>
    <row r="967" ht="12.75" customHeight="1">
      <c r="B967" s="4"/>
      <c r="C967" s="4"/>
      <c r="D967" s="4"/>
      <c r="E967" s="4"/>
      <c r="F967" s="4"/>
      <c r="G967" s="4"/>
      <c r="H967" s="4"/>
      <c r="I967" s="4"/>
      <c r="J967" s="4"/>
      <c r="K967" s="231"/>
      <c r="L967" s="231"/>
      <c r="M967" s="231"/>
      <c r="N967" s="231"/>
      <c r="O967" s="231"/>
      <c r="P967" s="4"/>
      <c r="Q967" s="4"/>
    </row>
    <row r="968" ht="12.75" customHeight="1">
      <c r="B968" s="4"/>
      <c r="C968" s="4"/>
      <c r="D968" s="4"/>
      <c r="E968" s="4"/>
      <c r="F968" s="4"/>
      <c r="G968" s="4"/>
      <c r="H968" s="4"/>
      <c r="I968" s="4"/>
      <c r="J968" s="4"/>
      <c r="K968" s="231"/>
      <c r="L968" s="231"/>
      <c r="M968" s="231"/>
      <c r="N968" s="231"/>
      <c r="O968" s="231"/>
      <c r="P968" s="4"/>
      <c r="Q968" s="4"/>
    </row>
    <row r="969" ht="12.75" customHeight="1">
      <c r="B969" s="4"/>
      <c r="C969" s="4"/>
      <c r="D969" s="4"/>
      <c r="E969" s="4"/>
      <c r="F969" s="4"/>
      <c r="G969" s="4"/>
      <c r="H969" s="4"/>
      <c r="I969" s="4"/>
      <c r="J969" s="4"/>
      <c r="K969" s="231"/>
      <c r="L969" s="231"/>
      <c r="M969" s="231"/>
      <c r="N969" s="231"/>
      <c r="O969" s="231"/>
      <c r="P969" s="4"/>
      <c r="Q969" s="4"/>
    </row>
    <row r="970" ht="12.75" customHeight="1">
      <c r="B970" s="4"/>
      <c r="C970" s="4"/>
      <c r="D970" s="4"/>
      <c r="E970" s="4"/>
      <c r="F970" s="4"/>
      <c r="G970" s="4"/>
      <c r="H970" s="4"/>
      <c r="I970" s="4"/>
      <c r="J970" s="4"/>
      <c r="K970" s="231"/>
      <c r="L970" s="231"/>
      <c r="M970" s="231"/>
      <c r="N970" s="231"/>
      <c r="O970" s="231"/>
      <c r="P970" s="4"/>
      <c r="Q970" s="4"/>
    </row>
    <row r="971" ht="12.75" customHeight="1">
      <c r="B971" s="4"/>
      <c r="C971" s="4"/>
      <c r="D971" s="4"/>
      <c r="E971" s="4"/>
      <c r="F971" s="4"/>
      <c r="G971" s="4"/>
      <c r="H971" s="4"/>
      <c r="I971" s="4"/>
      <c r="J971" s="4"/>
      <c r="K971" s="231"/>
      <c r="L971" s="231"/>
      <c r="M971" s="231"/>
      <c r="N971" s="231"/>
      <c r="O971" s="231"/>
      <c r="P971" s="4"/>
      <c r="Q971" s="4"/>
    </row>
    <row r="972" ht="12.75" customHeight="1">
      <c r="B972" s="4"/>
      <c r="C972" s="4"/>
      <c r="D972" s="4"/>
      <c r="E972" s="4"/>
      <c r="F972" s="4"/>
      <c r="G972" s="4"/>
      <c r="H972" s="4"/>
      <c r="I972" s="4"/>
      <c r="J972" s="4"/>
      <c r="K972" s="231"/>
      <c r="L972" s="231"/>
      <c r="M972" s="231"/>
      <c r="N972" s="231"/>
      <c r="O972" s="231"/>
      <c r="P972" s="4"/>
      <c r="Q972" s="4"/>
    </row>
    <row r="973" ht="12.75" customHeight="1">
      <c r="B973" s="4"/>
      <c r="C973" s="4"/>
      <c r="D973" s="4"/>
      <c r="E973" s="4"/>
      <c r="F973" s="4"/>
      <c r="G973" s="4"/>
      <c r="H973" s="4"/>
      <c r="I973" s="4"/>
      <c r="J973" s="4"/>
      <c r="K973" s="231"/>
      <c r="L973" s="231"/>
      <c r="M973" s="231"/>
      <c r="N973" s="231"/>
      <c r="O973" s="231"/>
      <c r="P973" s="4"/>
      <c r="Q973" s="4"/>
    </row>
    <row r="974" ht="12.75" customHeight="1">
      <c r="B974" s="4"/>
      <c r="C974" s="4"/>
      <c r="D974" s="4"/>
      <c r="E974" s="4"/>
      <c r="F974" s="4"/>
      <c r="G974" s="4"/>
      <c r="H974" s="4"/>
      <c r="I974" s="4"/>
      <c r="J974" s="4"/>
      <c r="K974" s="231"/>
      <c r="L974" s="231"/>
      <c r="M974" s="231"/>
      <c r="N974" s="231"/>
      <c r="O974" s="231"/>
      <c r="P974" s="4"/>
      <c r="Q974" s="4"/>
    </row>
    <row r="975" ht="12.75" customHeight="1">
      <c r="B975" s="4"/>
      <c r="C975" s="4"/>
      <c r="D975" s="4"/>
      <c r="E975" s="4"/>
      <c r="F975" s="4"/>
      <c r="G975" s="4"/>
      <c r="H975" s="4"/>
      <c r="I975" s="4"/>
      <c r="J975" s="4"/>
      <c r="K975" s="231"/>
      <c r="L975" s="231"/>
      <c r="M975" s="231"/>
      <c r="N975" s="231"/>
      <c r="O975" s="231"/>
      <c r="P975" s="4"/>
      <c r="Q975" s="4"/>
    </row>
    <row r="976" ht="12.75" customHeight="1">
      <c r="B976" s="4"/>
      <c r="C976" s="4"/>
      <c r="D976" s="4"/>
      <c r="E976" s="4"/>
      <c r="F976" s="4"/>
      <c r="G976" s="4"/>
      <c r="H976" s="4"/>
      <c r="I976" s="4"/>
      <c r="J976" s="4"/>
      <c r="K976" s="231"/>
      <c r="L976" s="231"/>
      <c r="M976" s="231"/>
      <c r="N976" s="231"/>
      <c r="O976" s="231"/>
      <c r="P976" s="4"/>
      <c r="Q976" s="4"/>
    </row>
    <row r="977" ht="12.75" customHeight="1">
      <c r="B977" s="4"/>
      <c r="C977" s="4"/>
      <c r="D977" s="4"/>
      <c r="E977" s="4"/>
      <c r="F977" s="4"/>
      <c r="G977" s="4"/>
      <c r="H977" s="4"/>
      <c r="I977" s="4"/>
      <c r="J977" s="4"/>
      <c r="K977" s="231"/>
      <c r="L977" s="231"/>
      <c r="M977" s="231"/>
      <c r="N977" s="231"/>
      <c r="O977" s="231"/>
      <c r="P977" s="4"/>
      <c r="Q977" s="4"/>
    </row>
    <row r="978" ht="12.75" customHeight="1">
      <c r="B978" s="4"/>
      <c r="C978" s="4"/>
      <c r="D978" s="4"/>
      <c r="E978" s="4"/>
      <c r="F978" s="4"/>
      <c r="G978" s="4"/>
      <c r="H978" s="4"/>
      <c r="I978" s="4"/>
      <c r="J978" s="4"/>
      <c r="K978" s="231"/>
      <c r="L978" s="231"/>
      <c r="M978" s="231"/>
      <c r="N978" s="231"/>
      <c r="O978" s="231"/>
      <c r="P978" s="4"/>
      <c r="Q978" s="4"/>
    </row>
    <row r="979" ht="12.75" customHeight="1">
      <c r="B979" s="4"/>
      <c r="C979" s="4"/>
      <c r="D979" s="4"/>
      <c r="E979" s="4"/>
      <c r="F979" s="4"/>
      <c r="G979" s="4"/>
      <c r="H979" s="4"/>
      <c r="I979" s="4"/>
      <c r="J979" s="4"/>
      <c r="K979" s="231"/>
      <c r="L979" s="231"/>
      <c r="M979" s="231"/>
      <c r="N979" s="231"/>
      <c r="O979" s="231"/>
      <c r="P979" s="4"/>
      <c r="Q979" s="4"/>
    </row>
    <row r="980" ht="12.75" customHeight="1">
      <c r="B980" s="4"/>
      <c r="C980" s="4"/>
      <c r="D980" s="4"/>
      <c r="E980" s="4"/>
      <c r="F980" s="4"/>
      <c r="G980" s="4"/>
      <c r="H980" s="4"/>
      <c r="I980" s="4"/>
      <c r="J980" s="4"/>
      <c r="K980" s="231"/>
      <c r="L980" s="231"/>
      <c r="M980" s="231"/>
      <c r="N980" s="231"/>
      <c r="O980" s="231"/>
      <c r="P980" s="4"/>
      <c r="Q980" s="4"/>
    </row>
    <row r="981" ht="12.75" customHeight="1">
      <c r="B981" s="4"/>
      <c r="C981" s="4"/>
      <c r="D981" s="4"/>
      <c r="E981" s="4"/>
      <c r="F981" s="4"/>
      <c r="G981" s="4"/>
      <c r="H981" s="4"/>
      <c r="I981" s="4"/>
      <c r="J981" s="4"/>
      <c r="K981" s="231"/>
      <c r="L981" s="231"/>
      <c r="M981" s="231"/>
      <c r="N981" s="231"/>
      <c r="O981" s="231"/>
      <c r="P981" s="4"/>
      <c r="Q981" s="4"/>
    </row>
    <row r="982" ht="12.75" customHeight="1">
      <c r="B982" s="4"/>
      <c r="C982" s="4"/>
      <c r="D982" s="4"/>
      <c r="E982" s="4"/>
      <c r="F982" s="4"/>
      <c r="G982" s="4"/>
      <c r="H982" s="4"/>
      <c r="I982" s="4"/>
      <c r="J982" s="4"/>
      <c r="K982" s="231"/>
      <c r="L982" s="231"/>
      <c r="M982" s="231"/>
      <c r="N982" s="231"/>
      <c r="O982" s="231"/>
      <c r="P982" s="4"/>
      <c r="Q982" s="4"/>
    </row>
    <row r="983" ht="12.75" customHeight="1">
      <c r="B983" s="4"/>
      <c r="C983" s="4"/>
      <c r="D983" s="4"/>
      <c r="E983" s="4"/>
      <c r="F983" s="4"/>
      <c r="G983" s="4"/>
      <c r="H983" s="4"/>
      <c r="I983" s="4"/>
      <c r="J983" s="4"/>
      <c r="K983" s="231"/>
      <c r="L983" s="231"/>
      <c r="M983" s="231"/>
      <c r="N983" s="231"/>
      <c r="O983" s="231"/>
      <c r="P983" s="4"/>
      <c r="Q983" s="4"/>
    </row>
    <row r="984" ht="12.75" customHeight="1">
      <c r="B984" s="4"/>
      <c r="C984" s="4"/>
      <c r="D984" s="4"/>
      <c r="E984" s="4"/>
      <c r="F984" s="4"/>
      <c r="G984" s="4"/>
      <c r="H984" s="4"/>
      <c r="I984" s="4"/>
      <c r="J984" s="4"/>
      <c r="K984" s="231"/>
      <c r="L984" s="231"/>
      <c r="M984" s="231"/>
      <c r="N984" s="231"/>
      <c r="O984" s="231"/>
      <c r="P984" s="4"/>
      <c r="Q984" s="4"/>
    </row>
    <row r="985" ht="12.75" customHeight="1">
      <c r="B985" s="4"/>
      <c r="C985" s="4"/>
      <c r="D985" s="4"/>
      <c r="E985" s="4"/>
      <c r="F985" s="4"/>
      <c r="G985" s="4"/>
      <c r="H985" s="4"/>
      <c r="I985" s="4"/>
      <c r="J985" s="4"/>
      <c r="K985" s="231"/>
      <c r="L985" s="231"/>
      <c r="M985" s="231"/>
      <c r="N985" s="231"/>
      <c r="O985" s="231"/>
      <c r="P985" s="4"/>
      <c r="Q985" s="4"/>
    </row>
    <row r="986" ht="12.75" customHeight="1">
      <c r="B986" s="4"/>
      <c r="C986" s="4"/>
      <c r="D986" s="4"/>
      <c r="E986" s="4"/>
      <c r="F986" s="4"/>
      <c r="G986" s="4"/>
      <c r="H986" s="4"/>
      <c r="I986" s="4"/>
      <c r="J986" s="4"/>
      <c r="K986" s="231"/>
      <c r="L986" s="231"/>
      <c r="M986" s="231"/>
      <c r="N986" s="231"/>
      <c r="O986" s="231"/>
      <c r="P986" s="4"/>
      <c r="Q986" s="4"/>
    </row>
    <row r="987" ht="12.75" customHeight="1">
      <c r="B987" s="4"/>
      <c r="C987" s="4"/>
      <c r="D987" s="4"/>
      <c r="E987" s="4"/>
      <c r="F987" s="4"/>
      <c r="G987" s="4"/>
      <c r="H987" s="4"/>
      <c r="I987" s="4"/>
      <c r="J987" s="4"/>
      <c r="K987" s="231"/>
      <c r="L987" s="231"/>
      <c r="M987" s="231"/>
      <c r="N987" s="231"/>
      <c r="O987" s="231"/>
      <c r="P987" s="4"/>
      <c r="Q987" s="4"/>
    </row>
    <row r="988" ht="12.75" customHeight="1">
      <c r="B988" s="4"/>
      <c r="C988" s="4"/>
      <c r="D988" s="4"/>
      <c r="E988" s="4"/>
      <c r="F988" s="4"/>
      <c r="G988" s="4"/>
      <c r="H988" s="4"/>
      <c r="I988" s="4"/>
      <c r="J988" s="4"/>
      <c r="K988" s="231"/>
      <c r="L988" s="231"/>
      <c r="M988" s="231"/>
      <c r="N988" s="231"/>
      <c r="O988" s="231"/>
      <c r="P988" s="4"/>
      <c r="Q988" s="4"/>
    </row>
    <row r="989" ht="12.75" customHeight="1">
      <c r="B989" s="4"/>
      <c r="C989" s="4"/>
      <c r="D989" s="4"/>
      <c r="E989" s="4"/>
      <c r="F989" s="4"/>
      <c r="G989" s="4"/>
      <c r="H989" s="4"/>
      <c r="I989" s="4"/>
      <c r="J989" s="4"/>
      <c r="K989" s="231"/>
      <c r="L989" s="231"/>
      <c r="M989" s="231"/>
      <c r="N989" s="231"/>
      <c r="O989" s="231"/>
      <c r="P989" s="4"/>
      <c r="Q989" s="4"/>
    </row>
    <row r="990" ht="12.75" customHeight="1">
      <c r="B990" s="4"/>
      <c r="C990" s="4"/>
      <c r="D990" s="4"/>
      <c r="E990" s="4"/>
      <c r="F990" s="4"/>
      <c r="G990" s="4"/>
      <c r="H990" s="4"/>
      <c r="I990" s="4"/>
      <c r="J990" s="4"/>
      <c r="K990" s="231"/>
      <c r="L990" s="231"/>
      <c r="M990" s="231"/>
      <c r="N990" s="231"/>
      <c r="O990" s="231"/>
      <c r="P990" s="4"/>
      <c r="Q990" s="4"/>
    </row>
    <row r="991" ht="12.75" customHeight="1">
      <c r="B991" s="4"/>
      <c r="C991" s="4"/>
      <c r="D991" s="4"/>
      <c r="E991" s="4"/>
      <c r="F991" s="4"/>
      <c r="G991" s="4"/>
      <c r="H991" s="4"/>
      <c r="I991" s="4"/>
      <c r="J991" s="4"/>
      <c r="K991" s="231"/>
      <c r="L991" s="231"/>
      <c r="M991" s="231"/>
      <c r="N991" s="231"/>
      <c r="O991" s="231"/>
      <c r="P991" s="4"/>
      <c r="Q991" s="4"/>
    </row>
    <row r="992" ht="12.75" customHeight="1">
      <c r="B992" s="4"/>
      <c r="C992" s="4"/>
      <c r="D992" s="4"/>
      <c r="E992" s="4"/>
      <c r="F992" s="4"/>
      <c r="G992" s="4"/>
      <c r="H992" s="4"/>
      <c r="I992" s="4"/>
      <c r="J992" s="4"/>
      <c r="K992" s="231"/>
      <c r="L992" s="231"/>
      <c r="M992" s="231"/>
      <c r="N992" s="231"/>
      <c r="O992" s="231"/>
      <c r="P992" s="4"/>
      <c r="Q992" s="4"/>
    </row>
    <row r="993" ht="12.75" customHeight="1">
      <c r="B993" s="4"/>
      <c r="C993" s="4"/>
      <c r="D993" s="4"/>
      <c r="E993" s="4"/>
      <c r="F993" s="4"/>
      <c r="G993" s="4"/>
      <c r="H993" s="4"/>
      <c r="I993" s="4"/>
      <c r="J993" s="4"/>
      <c r="K993" s="231"/>
      <c r="L993" s="231"/>
      <c r="M993" s="231"/>
      <c r="N993" s="231"/>
      <c r="O993" s="231"/>
      <c r="P993" s="4"/>
      <c r="Q993" s="4"/>
    </row>
    <row r="994" ht="12.75" customHeight="1">
      <c r="B994" s="4"/>
      <c r="C994" s="4"/>
      <c r="D994" s="4"/>
      <c r="E994" s="4"/>
      <c r="F994" s="4"/>
      <c r="G994" s="4"/>
      <c r="H994" s="4"/>
      <c r="I994" s="4"/>
      <c r="J994" s="4"/>
      <c r="K994" s="231"/>
      <c r="L994" s="231"/>
      <c r="M994" s="231"/>
      <c r="N994" s="231"/>
      <c r="O994" s="231"/>
      <c r="P994" s="4"/>
      <c r="Q994" s="4"/>
    </row>
    <row r="995" ht="12.75" customHeight="1">
      <c r="B995" s="4"/>
      <c r="C995" s="4"/>
      <c r="D995" s="4"/>
      <c r="E995" s="4"/>
      <c r="F995" s="4"/>
      <c r="G995" s="4"/>
      <c r="H995" s="4"/>
      <c r="I995" s="4"/>
      <c r="J995" s="4"/>
      <c r="K995" s="231"/>
      <c r="L995" s="231"/>
      <c r="M995" s="231"/>
      <c r="N995" s="231"/>
      <c r="O995" s="231"/>
      <c r="P995" s="4"/>
      <c r="Q995" s="4"/>
    </row>
    <row r="996" ht="12.75" customHeight="1">
      <c r="B996" s="4"/>
      <c r="C996" s="4"/>
      <c r="D996" s="4"/>
      <c r="E996" s="4"/>
      <c r="F996" s="4"/>
      <c r="G996" s="4"/>
      <c r="H996" s="4"/>
      <c r="I996" s="4"/>
      <c r="J996" s="4"/>
      <c r="K996" s="231"/>
      <c r="L996" s="231"/>
      <c r="M996" s="231"/>
      <c r="N996" s="231"/>
      <c r="O996" s="231"/>
      <c r="P996" s="4"/>
      <c r="Q996" s="4"/>
    </row>
    <row r="997" ht="12.75" customHeight="1">
      <c r="B997" s="4"/>
      <c r="C997" s="4"/>
      <c r="D997" s="4"/>
      <c r="E997" s="4"/>
      <c r="F997" s="4"/>
      <c r="G997" s="4"/>
      <c r="H997" s="4"/>
      <c r="I997" s="4"/>
      <c r="J997" s="4"/>
      <c r="K997" s="231"/>
      <c r="L997" s="231"/>
      <c r="M997" s="231"/>
      <c r="N997" s="231"/>
      <c r="O997" s="231"/>
      <c r="P997" s="4"/>
      <c r="Q997" s="4"/>
    </row>
    <row r="998" ht="12.75" customHeight="1">
      <c r="B998" s="4"/>
      <c r="C998" s="4"/>
      <c r="D998" s="4"/>
      <c r="E998" s="4"/>
      <c r="F998" s="4"/>
      <c r="G998" s="4"/>
      <c r="H998" s="4"/>
      <c r="I998" s="4"/>
      <c r="J998" s="4"/>
      <c r="K998" s="231"/>
      <c r="L998" s="231"/>
      <c r="M998" s="231"/>
      <c r="N998" s="231"/>
      <c r="O998" s="231"/>
      <c r="P998" s="4"/>
      <c r="Q998" s="4"/>
    </row>
    <row r="999" ht="12.75" customHeight="1">
      <c r="B999" s="4"/>
      <c r="C999" s="4"/>
      <c r="D999" s="4"/>
      <c r="E999" s="4"/>
      <c r="F999" s="4"/>
      <c r="G999" s="4"/>
      <c r="H999" s="4"/>
      <c r="I999" s="4"/>
      <c r="J999" s="4"/>
      <c r="K999" s="231"/>
      <c r="L999" s="231"/>
      <c r="M999" s="231"/>
      <c r="N999" s="231"/>
      <c r="O999" s="231"/>
      <c r="P999" s="4"/>
      <c r="Q999" s="4"/>
    </row>
    <row r="1000" ht="12.75" customHeight="1">
      <c r="B1000" s="4"/>
      <c r="C1000" s="4"/>
      <c r="D1000" s="4"/>
      <c r="E1000" s="4"/>
      <c r="F1000" s="4"/>
      <c r="G1000" s="4"/>
      <c r="H1000" s="4"/>
      <c r="I1000" s="4"/>
      <c r="J1000" s="4"/>
      <c r="K1000" s="231"/>
      <c r="L1000" s="231"/>
      <c r="M1000" s="231"/>
      <c r="N1000" s="231"/>
      <c r="O1000" s="231"/>
      <c r="P1000" s="4"/>
      <c r="Q1000" s="4"/>
    </row>
  </sheetData>
  <conditionalFormatting sqref="G2:J2">
    <cfRule type="cellIs" dxfId="3" priority="1" stopIfTrue="1" operator="equal">
      <formula>#REF!</formula>
    </cfRule>
  </conditionalFormatting>
  <conditionalFormatting sqref="G12:J12">
    <cfRule type="cellIs" dxfId="3" priority="2" stopIfTrue="1" operator="equal">
      <formula>#REF!</formula>
    </cfRule>
  </conditionalFormatting>
  <printOptions gridLines="1"/>
  <pageMargins bottom="1.0" footer="0.0" header="0.0" left="0.75" right="0.75" top="1.0"/>
  <pageSetup fitToHeight="0" paperSize="5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9.14"/>
    <col customWidth="1" min="3" max="4" width="8.71"/>
    <col customWidth="1" min="5" max="5" width="8.29"/>
    <col customWidth="1" min="6" max="6" width="9.43"/>
    <col customWidth="1" min="7" max="7" width="16.57"/>
    <col customWidth="1" min="8" max="8" width="9.29"/>
    <col customWidth="1" min="9" max="9" width="6.71"/>
    <col customWidth="1" min="10" max="11" width="8.71"/>
    <col customWidth="1" min="12" max="22" width="9.14"/>
    <col customWidth="1" min="23" max="23" width="8.71"/>
  </cols>
  <sheetData>
    <row r="1" ht="12.75" customHeight="1">
      <c r="A1" s="237" t="s">
        <v>10</v>
      </c>
      <c r="B1" s="237" t="s">
        <v>789</v>
      </c>
      <c r="E1" s="238" t="s">
        <v>790</v>
      </c>
      <c r="F1" s="238"/>
      <c r="G1" s="238"/>
      <c r="H1" s="238"/>
      <c r="L1" s="12" t="s">
        <v>791</v>
      </c>
      <c r="M1" s="239" t="s">
        <v>792</v>
      </c>
      <c r="N1" s="239" t="s">
        <v>793</v>
      </c>
      <c r="O1" s="240" t="s">
        <v>794</v>
      </c>
      <c r="P1" s="240" t="s">
        <v>795</v>
      </c>
      <c r="Q1" s="12" t="s">
        <v>796</v>
      </c>
      <c r="R1" s="12" t="s">
        <v>797</v>
      </c>
      <c r="S1" s="240" t="s">
        <v>798</v>
      </c>
      <c r="T1" s="240" t="s">
        <v>799</v>
      </c>
      <c r="U1" s="240" t="s">
        <v>800</v>
      </c>
      <c r="V1" s="240" t="s">
        <v>801</v>
      </c>
    </row>
    <row r="2" ht="12.75" customHeight="1">
      <c r="A2" s="241">
        <v>14.0</v>
      </c>
      <c r="B2" s="241">
        <v>1.23</v>
      </c>
      <c r="C2" s="242" t="s">
        <v>802</v>
      </c>
      <c r="L2" s="2">
        <v>40.0</v>
      </c>
      <c r="M2" s="2">
        <v>1.32435</v>
      </c>
      <c r="N2" s="2">
        <v>1.3437</v>
      </c>
      <c r="O2" s="2">
        <v>1.3133</v>
      </c>
      <c r="P2" s="2">
        <v>1.1938</v>
      </c>
      <c r="Q2" s="2">
        <v>1.3354</v>
      </c>
      <c r="R2" s="2">
        <v>1.4936</v>
      </c>
      <c r="S2" s="2">
        <v>1.32435</v>
      </c>
      <c r="T2" s="2">
        <v>1.3437</v>
      </c>
      <c r="U2" s="2"/>
      <c r="V2" s="2">
        <v>3.145</v>
      </c>
    </row>
    <row r="3" ht="12.75" customHeight="1">
      <c r="A3" s="241">
        <v>15.0</v>
      </c>
      <c r="B3" s="241">
        <v>1.18</v>
      </c>
      <c r="C3" s="243"/>
      <c r="L3" s="2">
        <v>40.1</v>
      </c>
      <c r="M3" s="2">
        <v>1.32015</v>
      </c>
      <c r="N3" s="2">
        <v>1.3415</v>
      </c>
      <c r="O3" s="2">
        <v>1.3092</v>
      </c>
      <c r="P3" s="2">
        <v>1.1915</v>
      </c>
      <c r="Q3" s="2">
        <v>1.3311</v>
      </c>
      <c r="R3" s="2">
        <v>1.4915</v>
      </c>
      <c r="S3" s="2">
        <v>1.32015</v>
      </c>
      <c r="T3" s="2">
        <v>1.3415</v>
      </c>
      <c r="U3" s="2"/>
      <c r="V3" s="2">
        <v>3.129</v>
      </c>
    </row>
    <row r="4" ht="12.75" customHeight="1">
      <c r="A4" s="241">
        <v>16.0</v>
      </c>
      <c r="B4" s="241">
        <v>1.13</v>
      </c>
      <c r="C4" s="243"/>
      <c r="L4" s="2">
        <v>40.2</v>
      </c>
      <c r="M4" s="2">
        <v>1.3159999999999998</v>
      </c>
      <c r="N4" s="2">
        <v>1.3393</v>
      </c>
      <c r="O4" s="2">
        <v>1.3052</v>
      </c>
      <c r="P4" s="2">
        <v>1.1892</v>
      </c>
      <c r="Q4" s="2">
        <v>1.3268</v>
      </c>
      <c r="R4" s="2">
        <v>1.4894</v>
      </c>
      <c r="S4" s="2">
        <v>1.3159999999999998</v>
      </c>
      <c r="T4" s="2">
        <v>1.3393</v>
      </c>
      <c r="U4" s="2"/>
      <c r="V4" s="2">
        <v>3.113</v>
      </c>
    </row>
    <row r="5" ht="12.75" customHeight="1">
      <c r="A5" s="244">
        <v>17.0</v>
      </c>
      <c r="B5" s="244">
        <v>1.08</v>
      </c>
      <c r="C5" s="243"/>
      <c r="L5" s="2">
        <v>40.3</v>
      </c>
      <c r="M5" s="2">
        <v>1.3117999999999999</v>
      </c>
      <c r="N5" s="2">
        <v>1.337</v>
      </c>
      <c r="O5" s="2">
        <v>1.3011</v>
      </c>
      <c r="P5" s="2">
        <v>1.1869</v>
      </c>
      <c r="Q5" s="2">
        <v>1.3225</v>
      </c>
      <c r="R5" s="2">
        <v>1.4872</v>
      </c>
      <c r="S5" s="2">
        <v>1.3117999999999999</v>
      </c>
      <c r="T5" s="2">
        <v>1.337</v>
      </c>
      <c r="U5" s="2"/>
      <c r="V5" s="2">
        <v>3.113</v>
      </c>
    </row>
    <row r="6" ht="12.75" customHeight="1">
      <c r="A6" s="244">
        <v>18.0</v>
      </c>
      <c r="B6" s="244">
        <v>1.06</v>
      </c>
      <c r="C6" s="243"/>
      <c r="L6" s="2">
        <v>40.4</v>
      </c>
      <c r="M6" s="2">
        <v>1.30765</v>
      </c>
      <c r="N6" s="2">
        <v>1.3348</v>
      </c>
      <c r="O6" s="2">
        <v>1.2971</v>
      </c>
      <c r="P6" s="2">
        <v>1.1846</v>
      </c>
      <c r="Q6" s="2">
        <v>1.3182</v>
      </c>
      <c r="R6" s="2">
        <v>1.4851</v>
      </c>
      <c r="S6" s="2">
        <v>1.30765</v>
      </c>
      <c r="T6" s="2">
        <v>1.3348</v>
      </c>
      <c r="U6" s="2"/>
      <c r="V6" s="2">
        <v>3.097</v>
      </c>
    </row>
    <row r="7" ht="12.75" customHeight="1">
      <c r="A7" s="244">
        <v>19.0</v>
      </c>
      <c r="B7" s="244">
        <v>1.04</v>
      </c>
      <c r="C7" s="243"/>
      <c r="L7" s="2">
        <v>40.5</v>
      </c>
      <c r="M7" s="2">
        <v>1.30355</v>
      </c>
      <c r="N7" s="2">
        <v>1.3326</v>
      </c>
      <c r="O7" s="2">
        <v>1.2931</v>
      </c>
      <c r="P7" s="2">
        <v>1.1823</v>
      </c>
      <c r="Q7" s="2">
        <v>1.314</v>
      </c>
      <c r="R7" s="2">
        <v>1.483</v>
      </c>
      <c r="S7" s="2">
        <v>1.30355</v>
      </c>
      <c r="T7" s="2">
        <v>1.3326</v>
      </c>
      <c r="U7" s="2"/>
      <c r="V7" s="2">
        <v>3.065</v>
      </c>
    </row>
    <row r="8" ht="12.75" customHeight="1">
      <c r="A8" s="244">
        <v>20.0</v>
      </c>
      <c r="B8" s="244">
        <v>1.03</v>
      </c>
      <c r="C8" s="243"/>
      <c r="L8" s="2">
        <v>40.6</v>
      </c>
      <c r="M8" s="2">
        <v>1.29945</v>
      </c>
      <c r="N8" s="2">
        <v>1.3305</v>
      </c>
      <c r="O8" s="2">
        <v>1.2891</v>
      </c>
      <c r="P8" s="2">
        <v>1.181</v>
      </c>
      <c r="Q8" s="2">
        <v>1.3098</v>
      </c>
      <c r="R8" s="2">
        <v>1.4809</v>
      </c>
      <c r="S8" s="2">
        <v>1.29945</v>
      </c>
      <c r="T8" s="2">
        <v>1.3305</v>
      </c>
      <c r="U8" s="2"/>
      <c r="V8" s="2">
        <v>3.049</v>
      </c>
    </row>
    <row r="9" ht="12.75" customHeight="1">
      <c r="A9" s="244">
        <v>21.0</v>
      </c>
      <c r="B9" s="244">
        <v>1.02</v>
      </c>
      <c r="C9" s="243"/>
      <c r="L9" s="2">
        <v>40.7</v>
      </c>
      <c r="M9" s="2">
        <v>1.2953999999999999</v>
      </c>
      <c r="N9" s="2">
        <v>1.3283</v>
      </c>
      <c r="O9" s="2">
        <v>1.2851</v>
      </c>
      <c r="P9" s="2">
        <v>1.1778</v>
      </c>
      <c r="Q9" s="2">
        <v>1.3057</v>
      </c>
      <c r="R9" s="2">
        <v>1.4788</v>
      </c>
      <c r="S9" s="2">
        <v>1.2953999999999999</v>
      </c>
      <c r="T9" s="2">
        <v>1.3283</v>
      </c>
      <c r="U9" s="2"/>
      <c r="V9" s="2">
        <v>3.033</v>
      </c>
    </row>
    <row r="10" ht="12.75" customHeight="1">
      <c r="A10" s="244">
        <v>22.0</v>
      </c>
      <c r="B10" s="244">
        <v>1.01</v>
      </c>
      <c r="C10" s="243"/>
      <c r="L10" s="2">
        <v>40.8</v>
      </c>
      <c r="M10" s="2">
        <v>1.2913999999999999</v>
      </c>
      <c r="N10" s="2">
        <v>1.3261</v>
      </c>
      <c r="O10" s="2">
        <v>1.2812</v>
      </c>
      <c r="P10" s="2">
        <v>1.1756</v>
      </c>
      <c r="Q10" s="2">
        <v>1.3016</v>
      </c>
      <c r="R10" s="2">
        <v>1.4766</v>
      </c>
      <c r="S10" s="2">
        <v>1.2913999999999999</v>
      </c>
      <c r="T10" s="2">
        <v>1.3261</v>
      </c>
      <c r="U10" s="2"/>
      <c r="V10" s="2">
        <v>3.033</v>
      </c>
    </row>
    <row r="11" ht="12.75" customHeight="1">
      <c r="A11" s="2">
        <v>23.0</v>
      </c>
      <c r="B11" s="2">
        <v>1.0</v>
      </c>
      <c r="C11" s="243"/>
      <c r="L11" s="2">
        <v>41.0</v>
      </c>
      <c r="M11" s="2">
        <v>1.2834</v>
      </c>
      <c r="N11" s="2">
        <v>1.3217</v>
      </c>
      <c r="O11" s="2">
        <v>1.2734</v>
      </c>
      <c r="P11" s="2">
        <v>1.1732</v>
      </c>
      <c r="Q11" s="2">
        <v>1.2934</v>
      </c>
      <c r="R11" s="2">
        <v>1.4724</v>
      </c>
      <c r="S11" s="2">
        <v>1.2834</v>
      </c>
      <c r="T11" s="2">
        <v>1.3217</v>
      </c>
      <c r="U11" s="2"/>
      <c r="V11" s="2">
        <v>3.017</v>
      </c>
    </row>
    <row r="12" ht="12.75" customHeight="1">
      <c r="A12" s="2">
        <v>30.0</v>
      </c>
      <c r="B12" s="2">
        <v>1.0</v>
      </c>
      <c r="D12" s="200"/>
      <c r="E12" s="245" t="s">
        <v>803</v>
      </c>
      <c r="F12" s="39"/>
      <c r="G12" s="246"/>
      <c r="L12" s="2">
        <v>41.1</v>
      </c>
      <c r="M12" s="2">
        <v>1.2794500000000002</v>
      </c>
      <c r="N12" s="2">
        <v>1.3195</v>
      </c>
      <c r="O12" s="2">
        <v>1.2695</v>
      </c>
      <c r="P12" s="2">
        <v>1.1711</v>
      </c>
      <c r="Q12" s="2">
        <v>1.2894</v>
      </c>
      <c r="R12" s="2">
        <v>1.4702</v>
      </c>
      <c r="S12" s="2">
        <v>1.2794500000000002</v>
      </c>
      <c r="T12" s="2">
        <v>1.3195</v>
      </c>
      <c r="U12" s="2"/>
      <c r="V12" s="2">
        <v>2.985</v>
      </c>
    </row>
    <row r="13" ht="17.25" customHeight="1">
      <c r="A13" s="247">
        <v>40.0</v>
      </c>
      <c r="B13" s="247">
        <v>1.0</v>
      </c>
      <c r="C13" s="248" t="s">
        <v>804</v>
      </c>
      <c r="E13" s="249" t="s">
        <v>791</v>
      </c>
      <c r="F13" s="250" t="s">
        <v>805</v>
      </c>
      <c r="G13" s="251" t="s">
        <v>806</v>
      </c>
      <c r="L13" s="2">
        <v>41.2</v>
      </c>
      <c r="M13" s="2">
        <v>1.2755</v>
      </c>
      <c r="N13" s="2">
        <v>1.3174</v>
      </c>
      <c r="O13" s="2">
        <v>1.2656</v>
      </c>
      <c r="P13" s="2">
        <v>1.1689</v>
      </c>
      <c r="Q13" s="2">
        <v>1.2854</v>
      </c>
      <c r="R13" s="2">
        <v>1.4681</v>
      </c>
      <c r="S13" s="2">
        <v>1.2755</v>
      </c>
      <c r="T13" s="2">
        <v>1.3174</v>
      </c>
      <c r="U13" s="2"/>
      <c r="V13" s="2">
        <v>2.971</v>
      </c>
    </row>
    <row r="14" ht="12.75" customHeight="1">
      <c r="A14" s="247">
        <v>41.0</v>
      </c>
      <c r="B14" s="247">
        <v>1.01</v>
      </c>
      <c r="C14" s="192"/>
      <c r="E14" s="249">
        <v>44.0</v>
      </c>
      <c r="F14" s="250">
        <v>97.0</v>
      </c>
      <c r="G14" s="251">
        <v>97.00240000000001</v>
      </c>
      <c r="L14" s="2">
        <v>41.3</v>
      </c>
      <c r="M14" s="2">
        <v>1.2716</v>
      </c>
      <c r="N14" s="2">
        <v>1.3152</v>
      </c>
      <c r="O14" s="2">
        <v>1.2618</v>
      </c>
      <c r="P14" s="2">
        <v>1.1667</v>
      </c>
      <c r="Q14" s="2">
        <v>1.2814</v>
      </c>
      <c r="R14" s="2">
        <v>1.466</v>
      </c>
      <c r="S14" s="2">
        <v>1.2716</v>
      </c>
      <c r="T14" s="2">
        <v>1.3152</v>
      </c>
      <c r="U14" s="2"/>
      <c r="V14" s="2">
        <v>2.9570000000000003</v>
      </c>
    </row>
    <row r="15" ht="12.75" customHeight="1">
      <c r="A15" s="247">
        <v>42.0</v>
      </c>
      <c r="B15" s="247">
        <v>1.02</v>
      </c>
      <c r="C15" s="192"/>
      <c r="E15" s="249">
        <v>48.0</v>
      </c>
      <c r="F15" s="250">
        <v>105.0</v>
      </c>
      <c r="G15" s="251">
        <v>105.8208</v>
      </c>
      <c r="L15" s="2">
        <v>41.4</v>
      </c>
      <c r="M15" s="2">
        <v>1.26775</v>
      </c>
      <c r="N15" s="2">
        <v>1.313</v>
      </c>
      <c r="O15" s="2">
        <v>1.258</v>
      </c>
      <c r="P15" s="2">
        <v>1.1645</v>
      </c>
      <c r="Q15" s="2">
        <v>1.2775</v>
      </c>
      <c r="R15" s="2">
        <v>1.4638</v>
      </c>
      <c r="S15" s="2">
        <v>1.26775</v>
      </c>
      <c r="T15" s="2">
        <v>1.313</v>
      </c>
      <c r="U15" s="2"/>
      <c r="V15" s="2">
        <v>2.9570000000000003</v>
      </c>
    </row>
    <row r="16" ht="12.75" customHeight="1">
      <c r="A16" s="247">
        <v>43.0</v>
      </c>
      <c r="B16" s="247">
        <v>1.031</v>
      </c>
      <c r="C16" s="192"/>
      <c r="E16" s="249">
        <v>52.0</v>
      </c>
      <c r="F16" s="250">
        <v>114.0</v>
      </c>
      <c r="G16" s="251">
        <v>114.6392</v>
      </c>
      <c r="L16" s="2">
        <v>41.5</v>
      </c>
      <c r="M16" s="2">
        <v>1.2639</v>
      </c>
      <c r="N16" s="2">
        <v>1.3109</v>
      </c>
      <c r="O16" s="2">
        <v>1.2542</v>
      </c>
      <c r="P16" s="2">
        <v>1.1623</v>
      </c>
      <c r="Q16" s="2">
        <v>1.2736</v>
      </c>
      <c r="R16" s="2">
        <v>1.4617</v>
      </c>
      <c r="S16" s="2">
        <v>1.2639</v>
      </c>
      <c r="T16" s="2">
        <v>1.3109</v>
      </c>
      <c r="U16" s="2"/>
      <c r="V16" s="2">
        <v>2.943</v>
      </c>
    </row>
    <row r="17" ht="12.75" customHeight="1">
      <c r="A17" s="247">
        <v>44.0</v>
      </c>
      <c r="B17" s="247">
        <v>1.043</v>
      </c>
      <c r="C17" s="192"/>
      <c r="E17" s="249">
        <v>56.0</v>
      </c>
      <c r="F17" s="250">
        <v>123.0</v>
      </c>
      <c r="G17" s="251">
        <v>123.45760000000001</v>
      </c>
      <c r="L17" s="2">
        <v>41.6</v>
      </c>
      <c r="M17" s="2">
        <v>1.2600500000000001</v>
      </c>
      <c r="N17" s="2">
        <v>1.3087</v>
      </c>
      <c r="O17" s="2">
        <v>1.2504</v>
      </c>
      <c r="P17" s="2">
        <v>1.1601</v>
      </c>
      <c r="Q17" s="2">
        <v>1.2697</v>
      </c>
      <c r="R17" s="2">
        <v>1.4595</v>
      </c>
      <c r="S17" s="2">
        <v>1.2600500000000001</v>
      </c>
      <c r="T17" s="2">
        <v>1.3087</v>
      </c>
      <c r="U17" s="2"/>
      <c r="V17" s="2">
        <v>2.915</v>
      </c>
    </row>
    <row r="18" ht="12.75" customHeight="1">
      <c r="A18" s="247">
        <v>45.0</v>
      </c>
      <c r="B18" s="247">
        <v>1.055</v>
      </c>
      <c r="C18" s="192"/>
      <c r="E18" s="249">
        <v>60.0</v>
      </c>
      <c r="F18" s="250">
        <v>132.0</v>
      </c>
      <c r="G18" s="251">
        <v>132.276</v>
      </c>
      <c r="J18" s="8"/>
      <c r="K18" s="8"/>
      <c r="L18" s="2">
        <v>41.7</v>
      </c>
      <c r="M18" s="2">
        <v>1.25625</v>
      </c>
      <c r="N18" s="2">
        <v>1.3065</v>
      </c>
      <c r="O18" s="2">
        <v>1.2467</v>
      </c>
      <c r="P18" s="2">
        <v>1.1579</v>
      </c>
      <c r="Q18" s="2">
        <v>1.2658</v>
      </c>
      <c r="R18" s="2">
        <v>1.4574</v>
      </c>
      <c r="S18" s="2">
        <v>1.25625</v>
      </c>
      <c r="T18" s="2">
        <v>1.3065</v>
      </c>
      <c r="U18" s="2"/>
      <c r="V18" s="2">
        <v>2.9018</v>
      </c>
      <c r="W18" s="8"/>
    </row>
    <row r="19" ht="12.75" customHeight="1">
      <c r="A19" s="247">
        <v>46.0</v>
      </c>
      <c r="B19" s="247">
        <v>1.068</v>
      </c>
      <c r="C19" s="192"/>
      <c r="E19" s="249">
        <v>67.5</v>
      </c>
      <c r="F19" s="250">
        <v>148.0</v>
      </c>
      <c r="G19" s="251">
        <v>148.81050000000002</v>
      </c>
      <c r="L19" s="2">
        <v>41.8</v>
      </c>
      <c r="M19" s="2">
        <v>1.25245</v>
      </c>
      <c r="N19" s="2">
        <v>1.3043</v>
      </c>
      <c r="O19" s="2">
        <v>1.2429</v>
      </c>
      <c r="P19" s="2">
        <v>1.1557</v>
      </c>
      <c r="Q19" s="2">
        <v>1.262</v>
      </c>
      <c r="R19" s="2">
        <v>1.4552</v>
      </c>
      <c r="S19" s="2">
        <v>1.25245</v>
      </c>
      <c r="T19" s="2">
        <v>1.3043</v>
      </c>
      <c r="U19" s="2"/>
      <c r="V19" s="2">
        <v>2.8886000000000003</v>
      </c>
    </row>
    <row r="20" ht="12.75" customHeight="1">
      <c r="A20" s="247">
        <v>47.0</v>
      </c>
      <c r="B20" s="247">
        <v>1.082</v>
      </c>
      <c r="C20" s="192"/>
      <c r="E20" s="249">
        <v>75.0</v>
      </c>
      <c r="F20" s="250">
        <v>165.0</v>
      </c>
      <c r="G20" s="251">
        <v>165.345</v>
      </c>
      <c r="L20" s="2">
        <v>41.9</v>
      </c>
      <c r="M20" s="2">
        <v>1.26775</v>
      </c>
      <c r="N20" s="2">
        <v>1.3022</v>
      </c>
      <c r="O20" s="2">
        <v>1.2773</v>
      </c>
      <c r="P20" s="2">
        <v>1.1535</v>
      </c>
      <c r="Q20" s="2">
        <v>1.2582</v>
      </c>
      <c r="R20" s="2">
        <v>1.4531</v>
      </c>
      <c r="S20" s="2">
        <v>1.26775</v>
      </c>
      <c r="T20" s="2">
        <v>1.3022</v>
      </c>
      <c r="U20" s="2"/>
      <c r="V20" s="2">
        <v>2.8886000000000003</v>
      </c>
    </row>
    <row r="21" ht="12.75" customHeight="1">
      <c r="A21" s="247">
        <v>48.0</v>
      </c>
      <c r="B21" s="247">
        <v>1.097</v>
      </c>
      <c r="C21" s="192"/>
      <c r="E21" s="249">
        <v>82.5</v>
      </c>
      <c r="F21" s="250">
        <v>181.0</v>
      </c>
      <c r="G21" s="251">
        <v>181.8795</v>
      </c>
      <c r="L21" s="2">
        <v>42.0</v>
      </c>
      <c r="M21" s="2">
        <v>1.245</v>
      </c>
      <c r="N21" s="2">
        <v>1.3001</v>
      </c>
      <c r="O21" s="2">
        <v>1.2355</v>
      </c>
      <c r="P21" s="2">
        <v>1.1514</v>
      </c>
      <c r="Q21" s="2">
        <v>1.2545</v>
      </c>
      <c r="R21" s="2">
        <v>1.451</v>
      </c>
      <c r="S21" s="2">
        <v>1.245</v>
      </c>
      <c r="T21" s="2">
        <v>1.3001</v>
      </c>
      <c r="U21" s="2"/>
      <c r="V21" s="2">
        <v>2.8754</v>
      </c>
    </row>
    <row r="22" ht="12.75" customHeight="1">
      <c r="A22" s="247">
        <v>49.0</v>
      </c>
      <c r="B22" s="247">
        <v>1.113</v>
      </c>
      <c r="C22" s="192"/>
      <c r="E22" s="249">
        <v>90.0</v>
      </c>
      <c r="F22" s="250">
        <v>198.0</v>
      </c>
      <c r="G22" s="251">
        <v>198.41400000000002</v>
      </c>
      <c r="L22" s="2">
        <v>42.1</v>
      </c>
      <c r="M22" s="2">
        <v>1.24125</v>
      </c>
      <c r="N22" s="2">
        <v>1.2979</v>
      </c>
      <c r="O22" s="2">
        <v>1.2318</v>
      </c>
      <c r="P22" s="2">
        <v>1.1492</v>
      </c>
      <c r="Q22" s="2">
        <v>1.2507</v>
      </c>
      <c r="R22" s="2">
        <v>1.4488</v>
      </c>
      <c r="S22" s="2">
        <v>1.24125</v>
      </c>
      <c r="T22" s="2">
        <v>1.2979</v>
      </c>
      <c r="U22" s="2"/>
      <c r="V22" s="2">
        <v>2.849</v>
      </c>
    </row>
    <row r="23" ht="12.75" customHeight="1">
      <c r="A23" s="247">
        <v>50.0</v>
      </c>
      <c r="B23" s="247">
        <v>1.13</v>
      </c>
      <c r="E23" s="249">
        <v>100.0</v>
      </c>
      <c r="F23" s="250">
        <v>220.0</v>
      </c>
      <c r="G23" s="251">
        <v>220.46</v>
      </c>
      <c r="L23" s="2">
        <v>42.2</v>
      </c>
      <c r="M23" s="2">
        <v>1.2376</v>
      </c>
      <c r="N23" s="2">
        <v>1.2958</v>
      </c>
      <c r="O23" s="2">
        <v>1.2282</v>
      </c>
      <c r="P23" s="2">
        <v>1.1471</v>
      </c>
      <c r="Q23" s="2">
        <v>1.247</v>
      </c>
      <c r="R23" s="2">
        <v>1.4467</v>
      </c>
      <c r="S23" s="2">
        <v>1.2376</v>
      </c>
      <c r="T23" s="2">
        <v>1.2958</v>
      </c>
      <c r="U23" s="2"/>
      <c r="V23" s="2">
        <v>2.8362000000000003</v>
      </c>
    </row>
    <row r="24" ht="12.75" customHeight="1">
      <c r="A24" s="247">
        <v>51.0</v>
      </c>
      <c r="B24" s="247">
        <v>1.147</v>
      </c>
      <c r="E24" s="249">
        <v>110.0</v>
      </c>
      <c r="F24" s="250">
        <v>242.0</v>
      </c>
      <c r="G24" s="251">
        <v>242.506</v>
      </c>
      <c r="I24" s="252"/>
      <c r="L24" s="2">
        <v>42.3</v>
      </c>
      <c r="M24" s="2">
        <v>1.2339</v>
      </c>
      <c r="N24" s="2">
        <v>1.2936</v>
      </c>
      <c r="O24" s="2">
        <v>1.2245</v>
      </c>
      <c r="P24" s="2">
        <v>1.145</v>
      </c>
      <c r="Q24" s="2">
        <v>1.2433</v>
      </c>
      <c r="R24" s="2">
        <v>1.4445</v>
      </c>
      <c r="S24" s="2">
        <v>1.2339</v>
      </c>
      <c r="T24" s="2">
        <v>1.2936</v>
      </c>
      <c r="U24" s="2"/>
      <c r="V24" s="2">
        <v>2.8234000000000004</v>
      </c>
    </row>
    <row r="25" ht="12.75" customHeight="1">
      <c r="A25" s="247">
        <v>52.0</v>
      </c>
      <c r="B25" s="247">
        <v>1.165</v>
      </c>
      <c r="E25" s="249">
        <v>125.0</v>
      </c>
      <c r="F25" s="250">
        <v>275.0</v>
      </c>
      <c r="G25" s="251">
        <v>275.575</v>
      </c>
      <c r="I25" s="252"/>
      <c r="L25" s="2">
        <v>42.4</v>
      </c>
      <c r="M25" s="2">
        <v>1.2303000000000002</v>
      </c>
      <c r="N25" s="2">
        <v>1.2915</v>
      </c>
      <c r="O25" s="2">
        <v>1.2209</v>
      </c>
      <c r="P25" s="2">
        <v>1.1428</v>
      </c>
      <c r="Q25" s="2">
        <v>1.2397</v>
      </c>
      <c r="R25" s="2">
        <v>1.4424</v>
      </c>
      <c r="S25" s="2">
        <v>1.2303000000000002</v>
      </c>
      <c r="T25" s="2">
        <v>1.2915</v>
      </c>
      <c r="U25" s="2"/>
      <c r="V25" s="2">
        <v>2.8234000000000004</v>
      </c>
    </row>
    <row r="26" ht="12.75" customHeight="1">
      <c r="A26" s="247">
        <v>53.0</v>
      </c>
      <c r="B26" s="247">
        <v>1.184</v>
      </c>
      <c r="E26" s="249">
        <v>140.0</v>
      </c>
      <c r="F26" s="250">
        <v>308.0</v>
      </c>
      <c r="G26" s="251">
        <v>308.644</v>
      </c>
      <c r="L26" s="2">
        <v>42.5</v>
      </c>
      <c r="M26" s="2">
        <v>1.22665</v>
      </c>
      <c r="N26" s="2">
        <v>1.2894</v>
      </c>
      <c r="O26" s="2">
        <v>1.2173</v>
      </c>
      <c r="P26" s="2">
        <v>1.1407</v>
      </c>
      <c r="Q26" s="2">
        <v>1.236</v>
      </c>
      <c r="R26" s="2">
        <v>1.4402</v>
      </c>
      <c r="S26" s="2">
        <v>1.22665</v>
      </c>
      <c r="T26" s="2">
        <v>1.2894</v>
      </c>
      <c r="U26" s="2"/>
      <c r="V26" s="2">
        <v>2.8108</v>
      </c>
    </row>
    <row r="27" ht="12.75" customHeight="1">
      <c r="A27" s="247">
        <v>54.0</v>
      </c>
      <c r="B27" s="247">
        <v>1.204</v>
      </c>
      <c r="E27" s="249">
        <v>145.0</v>
      </c>
      <c r="F27" s="250">
        <v>319.0</v>
      </c>
      <c r="G27" s="251">
        <v>319.66700000000003</v>
      </c>
      <c r="L27" s="2">
        <v>42.6</v>
      </c>
      <c r="M27" s="2">
        <v>1.2231</v>
      </c>
      <c r="N27" s="2">
        <v>1.2873</v>
      </c>
      <c r="O27" s="2">
        <v>1.2138</v>
      </c>
      <c r="P27" s="2">
        <v>1.1386</v>
      </c>
      <c r="Q27" s="2">
        <v>1.2324</v>
      </c>
      <c r="R27" s="2">
        <v>1.4381</v>
      </c>
      <c r="S27" s="2">
        <v>1.2231</v>
      </c>
      <c r="T27" s="2">
        <v>1.2873</v>
      </c>
      <c r="U27" s="2"/>
      <c r="V27" s="2">
        <v>2.786</v>
      </c>
    </row>
    <row r="28" ht="12.75" customHeight="1">
      <c r="A28" s="247">
        <v>55.0</v>
      </c>
      <c r="B28" s="247">
        <v>1.225</v>
      </c>
      <c r="E28" s="47" t="s">
        <v>181</v>
      </c>
      <c r="F28" s="130" t="s">
        <v>181</v>
      </c>
      <c r="G28" s="253" t="s">
        <v>807</v>
      </c>
      <c r="L28" s="2">
        <v>42.7</v>
      </c>
      <c r="M28" s="2">
        <v>1.21955</v>
      </c>
      <c r="N28" s="2">
        <v>1.2851</v>
      </c>
      <c r="O28" s="2">
        <v>1.2102</v>
      </c>
      <c r="P28" s="2">
        <v>1.1365</v>
      </c>
      <c r="Q28" s="2">
        <v>1.2289</v>
      </c>
      <c r="R28" s="2">
        <v>1.4359</v>
      </c>
      <c r="S28" s="2">
        <v>1.21955</v>
      </c>
      <c r="T28" s="2">
        <v>1.2851</v>
      </c>
      <c r="U28" s="2"/>
      <c r="V28" s="2">
        <v>2.7752</v>
      </c>
    </row>
    <row r="29" ht="12.75" customHeight="1">
      <c r="A29" s="247">
        <v>56.0</v>
      </c>
      <c r="B29" s="247">
        <v>1.246</v>
      </c>
      <c r="L29" s="2">
        <v>42.8</v>
      </c>
      <c r="M29" s="2">
        <v>1.2160000000000002</v>
      </c>
      <c r="N29" s="2">
        <v>1.283</v>
      </c>
      <c r="O29" s="2">
        <v>1.2067</v>
      </c>
      <c r="P29" s="2">
        <v>1.1344</v>
      </c>
      <c r="Q29" s="2">
        <v>1.2253</v>
      </c>
      <c r="R29" s="2">
        <v>1.4338</v>
      </c>
      <c r="S29" s="2">
        <v>1.2160000000000002</v>
      </c>
      <c r="T29" s="2">
        <v>1.283</v>
      </c>
      <c r="U29" s="2"/>
      <c r="V29" s="2">
        <v>2.7643999999999997</v>
      </c>
    </row>
    <row r="30" ht="12.75" customHeight="1">
      <c r="A30" s="254">
        <v>57.0</v>
      </c>
      <c r="B30" s="254">
        <v>1.268</v>
      </c>
      <c r="L30" s="2">
        <v>42.9</v>
      </c>
      <c r="M30" s="2">
        <v>1.2305000000000001</v>
      </c>
      <c r="N30" s="2">
        <v>1.2809</v>
      </c>
      <c r="O30" s="2">
        <v>1.2392</v>
      </c>
      <c r="P30" s="2">
        <v>1.1323</v>
      </c>
      <c r="Q30" s="2">
        <v>1.2218</v>
      </c>
      <c r="R30" s="2">
        <v>1.4316</v>
      </c>
      <c r="S30" s="2">
        <v>1.2305000000000001</v>
      </c>
      <c r="T30" s="2">
        <v>1.2809</v>
      </c>
      <c r="U30" s="2"/>
      <c r="V30" s="2">
        <v>2.7643999999999997</v>
      </c>
    </row>
    <row r="31" ht="12.75" customHeight="1">
      <c r="A31" s="247">
        <v>58.0</v>
      </c>
      <c r="B31" s="247">
        <v>1.291</v>
      </c>
      <c r="L31" s="2">
        <v>43.0</v>
      </c>
      <c r="M31" s="2">
        <v>1.209</v>
      </c>
      <c r="N31" s="2">
        <v>1.2788</v>
      </c>
      <c r="O31" s="2">
        <v>1.1997</v>
      </c>
      <c r="P31" s="2">
        <v>1.1303</v>
      </c>
      <c r="Q31" s="2">
        <v>1.2183</v>
      </c>
      <c r="R31" s="2">
        <v>1.4295</v>
      </c>
      <c r="S31" s="2">
        <v>1.209</v>
      </c>
      <c r="T31" s="2">
        <v>1.2788</v>
      </c>
      <c r="U31" s="2"/>
      <c r="V31" s="2">
        <v>2.7536</v>
      </c>
    </row>
    <row r="32" ht="12.75" customHeight="1">
      <c r="A32" s="247">
        <v>59.0</v>
      </c>
      <c r="B32" s="247">
        <v>1.315</v>
      </c>
      <c r="F32" s="4">
        <v>44.0</v>
      </c>
      <c r="G32" s="4">
        <v>44.0</v>
      </c>
      <c r="L32" s="2">
        <v>43.1</v>
      </c>
      <c r="M32" s="2">
        <v>1.2055</v>
      </c>
      <c r="N32" s="2">
        <v>1.2767</v>
      </c>
      <c r="O32" s="2">
        <v>1.1962</v>
      </c>
      <c r="P32" s="2">
        <v>1.1282</v>
      </c>
      <c r="Q32" s="2">
        <v>1.2148</v>
      </c>
      <c r="R32" s="2">
        <v>1.4273</v>
      </c>
      <c r="S32" s="2">
        <v>1.2055</v>
      </c>
      <c r="T32" s="2">
        <v>1.2767</v>
      </c>
      <c r="U32" s="2"/>
      <c r="V32" s="2">
        <v>2.732</v>
      </c>
    </row>
    <row r="33" ht="12.75" customHeight="1">
      <c r="A33" s="247">
        <v>60.0</v>
      </c>
      <c r="B33" s="247">
        <v>1.34</v>
      </c>
      <c r="F33" s="4">
        <v>48.0</v>
      </c>
      <c r="G33" s="4">
        <v>48.0</v>
      </c>
      <c r="L33" s="2">
        <v>43.2</v>
      </c>
      <c r="M33" s="2">
        <v>1.202</v>
      </c>
      <c r="N33" s="2">
        <v>1.2746</v>
      </c>
      <c r="O33" s="2">
        <v>1.1927</v>
      </c>
      <c r="P33" s="2">
        <v>1.1261</v>
      </c>
      <c r="Q33" s="2">
        <v>1.2113</v>
      </c>
      <c r="R33" s="2">
        <v>1.4252</v>
      </c>
      <c r="S33" s="2">
        <v>1.202</v>
      </c>
      <c r="T33" s="2">
        <v>1.2746</v>
      </c>
      <c r="U33" s="2"/>
      <c r="V33" s="2">
        <v>2.7216</v>
      </c>
    </row>
    <row r="34" ht="12.75" customHeight="1">
      <c r="A34" s="247">
        <v>61.0</v>
      </c>
      <c r="B34" s="247">
        <v>1.366</v>
      </c>
      <c r="F34" s="4">
        <v>52.0</v>
      </c>
      <c r="G34" s="4">
        <v>52.0</v>
      </c>
      <c r="L34" s="2">
        <v>43.3</v>
      </c>
      <c r="M34" s="2">
        <v>1.1985999999999999</v>
      </c>
      <c r="N34" s="2">
        <v>1.2725</v>
      </c>
      <c r="O34" s="2">
        <v>1.1893</v>
      </c>
      <c r="P34" s="2">
        <v>1.1241</v>
      </c>
      <c r="Q34" s="2">
        <v>1.2079</v>
      </c>
      <c r="R34" s="2">
        <v>1.4231</v>
      </c>
      <c r="S34" s="2">
        <v>1.1985999999999999</v>
      </c>
      <c r="T34" s="2">
        <v>1.2725</v>
      </c>
      <c r="U34" s="2"/>
      <c r="V34" s="2">
        <v>2.7112</v>
      </c>
    </row>
    <row r="35" ht="12.75" customHeight="1">
      <c r="A35" s="247">
        <v>62.0</v>
      </c>
      <c r="B35" s="247">
        <v>1.393</v>
      </c>
      <c r="F35" s="4">
        <v>56.0</v>
      </c>
      <c r="G35" s="4">
        <v>56.0</v>
      </c>
      <c r="L35" s="2">
        <v>43.4</v>
      </c>
      <c r="M35" s="2">
        <v>1.19515</v>
      </c>
      <c r="N35" s="2">
        <v>1.2704</v>
      </c>
      <c r="O35" s="2">
        <v>1.1858</v>
      </c>
      <c r="P35" s="2">
        <v>1.122</v>
      </c>
      <c r="Q35" s="2">
        <v>1.2045</v>
      </c>
      <c r="R35" s="2">
        <v>1.4209</v>
      </c>
      <c r="S35" s="2">
        <v>1.19515</v>
      </c>
      <c r="T35" s="2">
        <v>1.2704</v>
      </c>
      <c r="U35" s="2"/>
      <c r="V35" s="2">
        <v>2.7112</v>
      </c>
    </row>
    <row r="36" ht="12.75" customHeight="1">
      <c r="A36" s="247">
        <v>63.0</v>
      </c>
      <c r="B36" s="247">
        <v>1.421</v>
      </c>
      <c r="F36" s="4">
        <v>60.0</v>
      </c>
      <c r="G36" s="4">
        <v>60.0</v>
      </c>
      <c r="L36" s="2">
        <v>43.5</v>
      </c>
      <c r="M36" s="2">
        <v>1.1917499999999999</v>
      </c>
      <c r="N36" s="2">
        <v>1.2684</v>
      </c>
      <c r="O36" s="2">
        <v>1.1824</v>
      </c>
      <c r="P36" s="2">
        <v>1.12</v>
      </c>
      <c r="Q36" s="2">
        <v>1.2011</v>
      </c>
      <c r="R36" s="2">
        <v>1.4188</v>
      </c>
      <c r="S36" s="2">
        <v>1.1917499999999999</v>
      </c>
      <c r="T36" s="2">
        <v>1.2684</v>
      </c>
      <c r="U36" s="2"/>
      <c r="V36" s="2">
        <v>2.701</v>
      </c>
    </row>
    <row r="37" ht="12.75" customHeight="1">
      <c r="A37" s="247">
        <v>64.0</v>
      </c>
      <c r="B37" s="247">
        <v>1.45</v>
      </c>
      <c r="F37" s="4">
        <v>67.5</v>
      </c>
      <c r="G37" s="4">
        <v>67.5</v>
      </c>
      <c r="L37" s="2">
        <v>43.6</v>
      </c>
      <c r="M37" s="2">
        <v>1.18845</v>
      </c>
      <c r="N37" s="2">
        <v>1.2662</v>
      </c>
      <c r="O37" s="2">
        <v>1.1791</v>
      </c>
      <c r="P37" s="2">
        <v>1.118</v>
      </c>
      <c r="Q37" s="2">
        <v>1.1978</v>
      </c>
      <c r="R37" s="2">
        <v>1.4166</v>
      </c>
      <c r="S37" s="2">
        <v>1.18845</v>
      </c>
      <c r="T37" s="2">
        <v>1.2662</v>
      </c>
      <c r="U37" s="2"/>
      <c r="V37" s="2">
        <v>2.681</v>
      </c>
    </row>
    <row r="38" ht="12.75" customHeight="1">
      <c r="A38" s="247">
        <v>65.0</v>
      </c>
      <c r="B38" s="247">
        <v>1.48</v>
      </c>
      <c r="F38" s="4">
        <v>75.0</v>
      </c>
      <c r="G38" s="4">
        <v>75.0</v>
      </c>
      <c r="L38" s="2">
        <v>43.7</v>
      </c>
      <c r="M38" s="2">
        <v>1.18505</v>
      </c>
      <c r="N38" s="2">
        <v>1.2642</v>
      </c>
      <c r="O38" s="2">
        <v>1.1757</v>
      </c>
      <c r="P38" s="2">
        <v>1.1159</v>
      </c>
      <c r="Q38" s="2">
        <v>1.1944</v>
      </c>
      <c r="R38" s="2">
        <v>1.4145</v>
      </c>
      <c r="S38" s="2">
        <v>1.18505</v>
      </c>
      <c r="T38" s="2">
        <v>1.2642</v>
      </c>
      <c r="U38" s="2"/>
      <c r="V38" s="2">
        <v>2.6710000000000003</v>
      </c>
    </row>
    <row r="39" ht="13.5" customHeight="1">
      <c r="A39" s="247">
        <v>66.0</v>
      </c>
      <c r="B39" s="247">
        <v>1.511</v>
      </c>
      <c r="F39" s="4">
        <v>82.5</v>
      </c>
      <c r="G39" s="4">
        <v>82.5</v>
      </c>
      <c r="L39" s="2">
        <v>43.8</v>
      </c>
      <c r="M39" s="2">
        <v>1.1817</v>
      </c>
      <c r="N39" s="2">
        <v>1.2621</v>
      </c>
      <c r="O39" s="2">
        <v>1.1723</v>
      </c>
      <c r="P39" s="2">
        <v>1.1139</v>
      </c>
      <c r="Q39" s="2">
        <v>1.1911</v>
      </c>
      <c r="R39" s="2">
        <v>1.4123</v>
      </c>
      <c r="S39" s="2">
        <v>1.1817</v>
      </c>
      <c r="T39" s="2">
        <v>1.2621</v>
      </c>
      <c r="U39" s="2"/>
      <c r="V39" s="2">
        <v>2.661</v>
      </c>
    </row>
    <row r="40" ht="12.75" customHeight="1">
      <c r="A40" s="247">
        <v>67.0</v>
      </c>
      <c r="B40" s="247">
        <v>1.543</v>
      </c>
      <c r="F40" s="4">
        <v>90.0</v>
      </c>
      <c r="G40" s="4">
        <v>90.0</v>
      </c>
      <c r="L40" s="2">
        <v>43.9</v>
      </c>
      <c r="M40" s="2">
        <v>1.1955</v>
      </c>
      <c r="N40" s="2">
        <v>1.26</v>
      </c>
      <c r="O40" s="2">
        <v>1.2032</v>
      </c>
      <c r="P40" s="2">
        <v>1.1119</v>
      </c>
      <c r="Q40" s="2">
        <v>1.1878</v>
      </c>
      <c r="R40" s="2">
        <v>1.4102</v>
      </c>
      <c r="S40" s="2">
        <v>1.1955</v>
      </c>
      <c r="T40" s="2">
        <v>1.26</v>
      </c>
      <c r="U40" s="2"/>
      <c r="V40" s="2">
        <v>2.661</v>
      </c>
    </row>
    <row r="41" ht="12.75" customHeight="1">
      <c r="A41" s="247">
        <v>68.0</v>
      </c>
      <c r="B41" s="247">
        <v>1.576</v>
      </c>
      <c r="F41" s="4">
        <v>97.0</v>
      </c>
      <c r="G41" s="4">
        <v>97.00240000000001</v>
      </c>
      <c r="L41" s="2">
        <v>44.0</v>
      </c>
      <c r="M41" s="2">
        <v>1.17515</v>
      </c>
      <c r="N41" s="2">
        <v>1.258</v>
      </c>
      <c r="O41" s="2">
        <v>1.1657</v>
      </c>
      <c r="P41" s="2">
        <v>1.1099</v>
      </c>
      <c r="Q41" s="2">
        <v>1.1846</v>
      </c>
      <c r="R41" s="2">
        <v>1.4081</v>
      </c>
      <c r="S41" s="2">
        <v>1.17515</v>
      </c>
      <c r="T41" s="2">
        <v>1.258</v>
      </c>
      <c r="U41" s="2"/>
      <c r="V41" s="2">
        <v>2.6416</v>
      </c>
    </row>
    <row r="42" ht="12.75" customHeight="1">
      <c r="A42" s="247">
        <v>69.0</v>
      </c>
      <c r="B42" s="247">
        <v>1.61</v>
      </c>
      <c r="F42" s="4">
        <v>100.0</v>
      </c>
      <c r="G42" s="4">
        <v>100.0</v>
      </c>
      <c r="L42" s="2">
        <v>44.1</v>
      </c>
      <c r="M42" s="2">
        <v>1.17185</v>
      </c>
      <c r="N42" s="2">
        <v>1.2559</v>
      </c>
      <c r="O42" s="2">
        <v>1.1624</v>
      </c>
      <c r="P42" s="2">
        <v>1.1079</v>
      </c>
      <c r="Q42" s="2">
        <v>1.1813</v>
      </c>
      <c r="R42" s="2">
        <v>1.4059</v>
      </c>
      <c r="S42" s="2">
        <v>1.17185</v>
      </c>
      <c r="T42" s="2">
        <v>1.2559</v>
      </c>
      <c r="U42" s="2"/>
      <c r="V42" s="2">
        <v>2.632</v>
      </c>
    </row>
    <row r="43" ht="12.75" customHeight="1">
      <c r="A43" s="247">
        <v>70.0</v>
      </c>
      <c r="B43" s="247">
        <v>1.645</v>
      </c>
      <c r="F43" s="4">
        <v>105.0</v>
      </c>
      <c r="G43" s="4">
        <v>105.8208</v>
      </c>
      <c r="L43" s="2">
        <v>44.2</v>
      </c>
      <c r="M43" s="2">
        <v>1.1686</v>
      </c>
      <c r="N43" s="2">
        <v>1.2538</v>
      </c>
      <c r="O43" s="2">
        <v>1.1591</v>
      </c>
      <c r="P43" s="2">
        <v>1.1059</v>
      </c>
      <c r="Q43" s="2">
        <v>1.1781</v>
      </c>
      <c r="R43" s="2">
        <v>1.4038</v>
      </c>
      <c r="S43" s="2">
        <v>1.1686</v>
      </c>
      <c r="T43" s="2">
        <v>1.2538</v>
      </c>
      <c r="U43" s="2"/>
      <c r="V43" s="2">
        <v>2.6232</v>
      </c>
    </row>
    <row r="44" ht="12.75" customHeight="1">
      <c r="A44" s="247">
        <v>71.0</v>
      </c>
      <c r="B44" s="247">
        <v>1.681</v>
      </c>
      <c r="F44" s="4">
        <v>110.0</v>
      </c>
      <c r="G44" s="4">
        <v>110.0</v>
      </c>
      <c r="L44" s="2">
        <v>44.3</v>
      </c>
      <c r="M44" s="2">
        <v>1.16535</v>
      </c>
      <c r="N44" s="2">
        <v>1.2518</v>
      </c>
      <c r="O44" s="2">
        <v>1.1558</v>
      </c>
      <c r="P44" s="2">
        <v>1.1039</v>
      </c>
      <c r="Q44" s="2">
        <v>1.1749</v>
      </c>
      <c r="R44" s="2">
        <v>1.4017</v>
      </c>
      <c r="S44" s="2">
        <v>1.16535</v>
      </c>
      <c r="T44" s="2">
        <v>1.2518</v>
      </c>
      <c r="U44" s="2"/>
      <c r="V44" s="2">
        <v>2.6144</v>
      </c>
    </row>
    <row r="45" ht="12.75" customHeight="1">
      <c r="A45" s="247">
        <v>72.0</v>
      </c>
      <c r="B45" s="247">
        <v>1.718</v>
      </c>
      <c r="F45" s="4">
        <v>114.0</v>
      </c>
      <c r="G45" s="4">
        <v>114.6392</v>
      </c>
      <c r="L45" s="2">
        <v>44.4</v>
      </c>
      <c r="M45" s="2">
        <v>1.16215</v>
      </c>
      <c r="N45" s="2">
        <v>1.2497</v>
      </c>
      <c r="O45" s="2">
        <v>1.1526</v>
      </c>
      <c r="P45" s="2">
        <v>1.102</v>
      </c>
      <c r="Q45" s="2">
        <v>1.1717</v>
      </c>
      <c r="R45" s="2">
        <v>1.3995</v>
      </c>
      <c r="S45" s="2">
        <v>1.16215</v>
      </c>
      <c r="T45" s="2">
        <v>1.2497</v>
      </c>
      <c r="U45" s="2"/>
      <c r="V45" s="2">
        <v>2.6058</v>
      </c>
    </row>
    <row r="46" ht="12.75" customHeight="1">
      <c r="A46" s="247">
        <v>73.0</v>
      </c>
      <c r="B46" s="247">
        <v>1.756</v>
      </c>
      <c r="F46" s="4">
        <v>123.0</v>
      </c>
      <c r="G46" s="4">
        <v>123.45760000000001</v>
      </c>
      <c r="L46" s="2">
        <v>44.5</v>
      </c>
      <c r="M46" s="2">
        <v>1.159</v>
      </c>
      <c r="N46" s="2">
        <v>1.2477</v>
      </c>
      <c r="O46" s="2">
        <v>1.1494</v>
      </c>
      <c r="P46" s="2">
        <v>1.1</v>
      </c>
      <c r="Q46" s="2">
        <v>1.1686</v>
      </c>
      <c r="R46" s="2">
        <v>1.3974</v>
      </c>
      <c r="S46" s="2">
        <v>1.159</v>
      </c>
      <c r="T46" s="2">
        <v>1.2477</v>
      </c>
      <c r="U46" s="2"/>
      <c r="V46" s="2">
        <v>2.5974</v>
      </c>
    </row>
    <row r="47" ht="12.75" customHeight="1">
      <c r="A47" s="247">
        <v>74.0</v>
      </c>
      <c r="B47" s="247">
        <v>1.795</v>
      </c>
      <c r="F47" s="4">
        <v>125.0</v>
      </c>
      <c r="G47" s="4">
        <v>125.0</v>
      </c>
      <c r="L47" s="2">
        <v>44.6</v>
      </c>
      <c r="M47" s="2">
        <v>1.1558000000000002</v>
      </c>
      <c r="N47" s="2">
        <v>1.2457</v>
      </c>
      <c r="O47" s="2">
        <v>1.1462</v>
      </c>
      <c r="P47" s="2">
        <v>1.098</v>
      </c>
      <c r="Q47" s="2">
        <v>1.1654</v>
      </c>
      <c r="R47" s="2">
        <v>1.3953</v>
      </c>
      <c r="S47" s="2">
        <v>1.1558000000000002</v>
      </c>
      <c r="T47" s="2">
        <v>1.2457</v>
      </c>
      <c r="U47" s="2"/>
      <c r="V47" s="2">
        <v>2.589</v>
      </c>
    </row>
    <row r="48" ht="12.75" customHeight="1">
      <c r="A48" s="247">
        <v>75.0</v>
      </c>
      <c r="B48" s="247">
        <v>1.835</v>
      </c>
      <c r="F48" s="4">
        <v>132.0</v>
      </c>
      <c r="G48" s="4">
        <v>132.276</v>
      </c>
      <c r="L48" s="2">
        <v>44.7</v>
      </c>
      <c r="M48" s="2">
        <v>1.15265</v>
      </c>
      <c r="N48" s="2">
        <v>1.2436</v>
      </c>
      <c r="O48" s="2">
        <v>1.143</v>
      </c>
      <c r="P48" s="2">
        <v>1.0961</v>
      </c>
      <c r="Q48" s="2">
        <v>1.1623</v>
      </c>
      <c r="R48" s="2">
        <v>1.3932</v>
      </c>
      <c r="S48" s="2">
        <v>1.15265</v>
      </c>
      <c r="T48" s="2">
        <v>1.2436</v>
      </c>
      <c r="U48" s="2"/>
      <c r="V48" s="2">
        <v>2.5802</v>
      </c>
    </row>
    <row r="49" ht="12.75" customHeight="1">
      <c r="A49" s="247">
        <v>76.0</v>
      </c>
      <c r="B49" s="247">
        <v>1.876</v>
      </c>
      <c r="F49" s="4">
        <v>140.0</v>
      </c>
      <c r="G49" s="4">
        <v>140.0</v>
      </c>
      <c r="L49" s="2">
        <v>44.8</v>
      </c>
      <c r="M49" s="2">
        <v>1.1495</v>
      </c>
      <c r="N49" s="2">
        <v>1.2416</v>
      </c>
      <c r="O49" s="2">
        <v>1.1398</v>
      </c>
      <c r="P49" s="2">
        <v>1.0941</v>
      </c>
      <c r="Q49" s="2">
        <v>1.1592</v>
      </c>
      <c r="R49" s="2">
        <v>1.391</v>
      </c>
      <c r="S49" s="2">
        <v>1.1495</v>
      </c>
      <c r="T49" s="2">
        <v>1.2416</v>
      </c>
      <c r="U49" s="2"/>
      <c r="V49" s="2">
        <v>2.5714</v>
      </c>
    </row>
    <row r="50" ht="12.75" customHeight="1">
      <c r="A50" s="247">
        <v>77.0</v>
      </c>
      <c r="B50" s="247">
        <v>1.918</v>
      </c>
      <c r="F50" s="4">
        <v>145.0</v>
      </c>
      <c r="G50" s="4">
        <v>145.0</v>
      </c>
      <c r="L50" s="2">
        <v>44.9</v>
      </c>
      <c r="M50" s="2">
        <v>1.1625999999999999</v>
      </c>
      <c r="N50" s="2">
        <v>1.2396</v>
      </c>
      <c r="O50" s="2">
        <v>1.169</v>
      </c>
      <c r="P50" s="2">
        <v>1.0922</v>
      </c>
      <c r="Q50" s="2">
        <v>1.1562</v>
      </c>
      <c r="R50" s="2">
        <v>1.3889</v>
      </c>
      <c r="S50" s="2">
        <v>1.1625999999999999</v>
      </c>
      <c r="T50" s="2">
        <v>1.2396</v>
      </c>
      <c r="U50" s="2"/>
      <c r="V50" s="2">
        <v>2.5626</v>
      </c>
    </row>
    <row r="51" ht="12.75" customHeight="1">
      <c r="A51" s="247">
        <v>78.0</v>
      </c>
      <c r="B51" s="247">
        <v>1.961</v>
      </c>
      <c r="F51" s="4">
        <v>148.0</v>
      </c>
      <c r="G51" s="4">
        <v>148.81050000000002</v>
      </c>
      <c r="L51" s="2">
        <v>45.0</v>
      </c>
      <c r="M51" s="2">
        <v>1.1442999999999999</v>
      </c>
      <c r="N51" s="2">
        <v>1.2373</v>
      </c>
      <c r="O51" s="2">
        <v>1.1355</v>
      </c>
      <c r="P51" s="2">
        <v>1.0903</v>
      </c>
      <c r="Q51" s="2">
        <v>1.1531</v>
      </c>
      <c r="R51" s="2">
        <v>1.3868</v>
      </c>
      <c r="S51" s="2">
        <v>1.1442999999999999</v>
      </c>
      <c r="T51" s="2">
        <v>1.2373</v>
      </c>
      <c r="U51" s="2"/>
      <c r="V51" s="2">
        <v>2.5538</v>
      </c>
    </row>
    <row r="52" ht="12.75" customHeight="1">
      <c r="A52" s="247">
        <v>79.0</v>
      </c>
      <c r="B52" s="247">
        <v>2.005</v>
      </c>
      <c r="F52" s="4">
        <v>165.0</v>
      </c>
      <c r="G52" s="4">
        <v>165.345</v>
      </c>
      <c r="L52" s="2">
        <v>45.1</v>
      </c>
      <c r="M52" s="2">
        <v>1.14025</v>
      </c>
      <c r="N52" s="2">
        <v>1.2355</v>
      </c>
      <c r="O52" s="2">
        <v>1.1304</v>
      </c>
      <c r="P52" s="2">
        <v>1.0883</v>
      </c>
      <c r="Q52" s="2">
        <v>1.1501</v>
      </c>
      <c r="R52" s="2">
        <v>1.3847</v>
      </c>
      <c r="S52" s="2">
        <v>1.14025</v>
      </c>
      <c r="T52" s="2">
        <v>1.2355</v>
      </c>
      <c r="U52" s="2"/>
      <c r="V52" s="2">
        <v>2.545</v>
      </c>
    </row>
    <row r="53" ht="12.75" customHeight="1">
      <c r="A53" s="247">
        <v>80.0</v>
      </c>
      <c r="B53" s="247">
        <v>2.05</v>
      </c>
      <c r="F53" s="4">
        <v>181.0</v>
      </c>
      <c r="G53" s="4">
        <v>181.8795</v>
      </c>
      <c r="L53" s="2">
        <v>45.2</v>
      </c>
      <c r="M53" s="2">
        <v>1.1372</v>
      </c>
      <c r="N53" s="2">
        <v>1.2335</v>
      </c>
      <c r="O53" s="2">
        <v>1.1273</v>
      </c>
      <c r="P53" s="2">
        <v>1.0864</v>
      </c>
      <c r="Q53" s="2">
        <v>1.1471</v>
      </c>
      <c r="R53" s="2">
        <v>1.3825</v>
      </c>
      <c r="S53" s="2">
        <v>1.1372</v>
      </c>
      <c r="T53" s="2">
        <v>1.2335</v>
      </c>
      <c r="U53" s="2"/>
      <c r="V53" s="2">
        <v>2.5362</v>
      </c>
    </row>
    <row r="54" ht="12.75" customHeight="1">
      <c r="A54" s="4"/>
      <c r="B54" s="4"/>
      <c r="F54" s="4">
        <v>198.0</v>
      </c>
      <c r="G54" s="4">
        <v>198.41400000000002</v>
      </c>
      <c r="L54" s="2">
        <v>45.3</v>
      </c>
      <c r="M54" s="2">
        <v>1.13415</v>
      </c>
      <c r="N54" s="2">
        <v>1.2315</v>
      </c>
      <c r="O54" s="2">
        <v>1.1242</v>
      </c>
      <c r="P54" s="2">
        <v>1.0845</v>
      </c>
      <c r="Q54" s="2">
        <v>1.1441</v>
      </c>
      <c r="R54" s="2">
        <v>1.3804</v>
      </c>
      <c r="S54" s="2">
        <v>1.13415</v>
      </c>
      <c r="T54" s="2">
        <v>1.2315</v>
      </c>
      <c r="U54" s="2"/>
      <c r="V54" s="2">
        <v>2.5274</v>
      </c>
    </row>
    <row r="55" ht="12.75" customHeight="1">
      <c r="A55" s="4"/>
      <c r="B55" s="4"/>
      <c r="F55" s="4">
        <v>220.0</v>
      </c>
      <c r="G55" s="4">
        <v>220.46</v>
      </c>
      <c r="L55" s="2">
        <v>45.4</v>
      </c>
      <c r="M55" s="2">
        <v>1.1311</v>
      </c>
      <c r="N55" s="2">
        <v>1.2295</v>
      </c>
      <c r="O55" s="2">
        <v>1.1211</v>
      </c>
      <c r="P55" s="2">
        <v>1.0826</v>
      </c>
      <c r="Q55" s="2">
        <v>1.1411</v>
      </c>
      <c r="R55" s="2">
        <v>1.3783</v>
      </c>
      <c r="S55" s="2">
        <v>1.1311</v>
      </c>
      <c r="T55" s="2">
        <v>1.2295</v>
      </c>
      <c r="U55" s="2"/>
      <c r="V55" s="2">
        <v>2.519</v>
      </c>
    </row>
    <row r="56" ht="12.75" customHeight="1">
      <c r="A56" s="4"/>
      <c r="B56" s="4"/>
      <c r="F56" s="4">
        <v>242.0</v>
      </c>
      <c r="G56" s="4">
        <v>242.506</v>
      </c>
      <c r="L56" s="2">
        <v>45.5</v>
      </c>
      <c r="M56" s="2">
        <v>1.1281500000000002</v>
      </c>
      <c r="N56" s="2">
        <v>1.2275</v>
      </c>
      <c r="O56" s="2">
        <v>1.1181</v>
      </c>
      <c r="P56" s="2">
        <v>1.0807</v>
      </c>
      <c r="Q56" s="2">
        <v>1.1382</v>
      </c>
      <c r="R56" s="2">
        <v>1.3762</v>
      </c>
      <c r="S56" s="2">
        <v>1.1281500000000002</v>
      </c>
      <c r="T56" s="2">
        <v>1.2275</v>
      </c>
      <c r="U56" s="2"/>
      <c r="V56" s="2">
        <v>2.511</v>
      </c>
    </row>
    <row r="57" ht="12.75" customHeight="1">
      <c r="A57" s="4"/>
      <c r="B57" s="4"/>
      <c r="F57" s="4">
        <v>275.0</v>
      </c>
      <c r="G57" s="4">
        <v>275.575</v>
      </c>
      <c r="L57" s="2">
        <v>45.6</v>
      </c>
      <c r="M57" s="2">
        <v>1.1251</v>
      </c>
      <c r="N57" s="2">
        <v>1.2255</v>
      </c>
      <c r="O57" s="2">
        <v>1.115</v>
      </c>
      <c r="P57" s="2">
        <v>1.0788</v>
      </c>
      <c r="Q57" s="2">
        <v>1.1352</v>
      </c>
      <c r="R57" s="2">
        <v>1.3741</v>
      </c>
      <c r="S57" s="2">
        <v>1.1251</v>
      </c>
      <c r="T57" s="2">
        <v>1.2255</v>
      </c>
      <c r="U57" s="2"/>
      <c r="V57" s="2">
        <v>2.503</v>
      </c>
    </row>
    <row r="58" ht="12.75" customHeight="1">
      <c r="A58" s="4"/>
      <c r="B58" s="4"/>
      <c r="F58" s="4">
        <v>308.0</v>
      </c>
      <c r="G58" s="4">
        <v>308.644</v>
      </c>
      <c r="L58" s="2">
        <v>45.7</v>
      </c>
      <c r="M58" s="2">
        <v>1.12215</v>
      </c>
      <c r="N58" s="2">
        <v>1.2235</v>
      </c>
      <c r="O58" s="2">
        <v>1.112</v>
      </c>
      <c r="P58" s="2">
        <v>1.0769</v>
      </c>
      <c r="Q58" s="2">
        <v>1.1323</v>
      </c>
      <c r="R58" s="2">
        <v>1.372</v>
      </c>
      <c r="S58" s="2">
        <v>1.12215</v>
      </c>
      <c r="T58" s="2">
        <v>1.2235</v>
      </c>
      <c r="U58" s="2"/>
      <c r="V58" s="2">
        <v>2.495</v>
      </c>
    </row>
    <row r="59" ht="12.75" customHeight="1">
      <c r="A59" s="4"/>
      <c r="B59" s="4"/>
      <c r="F59" s="4">
        <v>319.0</v>
      </c>
      <c r="G59" s="4">
        <v>319.66700000000003</v>
      </c>
      <c r="L59" s="2">
        <v>45.8</v>
      </c>
      <c r="M59" s="2">
        <v>1.1192</v>
      </c>
      <c r="N59" s="2">
        <v>1.2215</v>
      </c>
      <c r="O59" s="2">
        <v>1.109</v>
      </c>
      <c r="P59" s="2">
        <v>1.075</v>
      </c>
      <c r="Q59" s="2">
        <v>1.1294</v>
      </c>
      <c r="R59" s="2">
        <v>1.3699</v>
      </c>
      <c r="S59" s="2">
        <v>1.1192</v>
      </c>
      <c r="T59" s="2">
        <v>1.2215</v>
      </c>
      <c r="U59" s="2"/>
      <c r="V59" s="2">
        <v>2.487</v>
      </c>
    </row>
    <row r="60" ht="12.75" customHeight="1">
      <c r="A60" s="4"/>
      <c r="B60" s="4"/>
      <c r="L60" s="2">
        <v>45.9</v>
      </c>
      <c r="M60" s="2">
        <v>1.13165</v>
      </c>
      <c r="N60" s="2">
        <v>1.2195</v>
      </c>
      <c r="O60" s="2">
        <v>1.1367</v>
      </c>
      <c r="P60" s="2">
        <v>1.0732</v>
      </c>
      <c r="Q60" s="2">
        <v>1.1266</v>
      </c>
      <c r="R60" s="2">
        <v>1.3678</v>
      </c>
      <c r="S60" s="2">
        <v>1.13165</v>
      </c>
      <c r="T60" s="2">
        <v>1.2195</v>
      </c>
      <c r="U60" s="2"/>
      <c r="V60" s="2">
        <v>2.479</v>
      </c>
    </row>
    <row r="61" ht="12.75" customHeight="1">
      <c r="A61" s="4"/>
      <c r="B61" s="4"/>
      <c r="L61" s="2">
        <v>46.0</v>
      </c>
      <c r="M61" s="2">
        <v>1.1134</v>
      </c>
      <c r="N61" s="2">
        <v>1.2175</v>
      </c>
      <c r="O61" s="2">
        <v>1.1031</v>
      </c>
      <c r="P61" s="2">
        <v>1.0713</v>
      </c>
      <c r="Q61" s="2">
        <v>1.1237</v>
      </c>
      <c r="R61" s="2">
        <v>1.3657</v>
      </c>
      <c r="S61" s="2">
        <v>1.1134</v>
      </c>
      <c r="T61" s="2">
        <v>1.2175</v>
      </c>
      <c r="U61" s="2"/>
      <c r="V61" s="2">
        <v>2.471</v>
      </c>
    </row>
    <row r="62" ht="12.75" customHeight="1">
      <c r="A62" s="4"/>
      <c r="B62" s="4"/>
      <c r="L62" s="2">
        <v>46.1</v>
      </c>
      <c r="M62" s="2">
        <v>1.1105</v>
      </c>
      <c r="N62" s="2">
        <v>1.2156</v>
      </c>
      <c r="O62" s="2">
        <v>1.1001</v>
      </c>
      <c r="P62" s="2">
        <v>1.0694</v>
      </c>
      <c r="Q62" s="2">
        <v>1.1209</v>
      </c>
      <c r="R62" s="2">
        <v>1.3636</v>
      </c>
      <c r="S62" s="2">
        <v>1.1105</v>
      </c>
      <c r="T62" s="2">
        <v>1.2156</v>
      </c>
      <c r="U62" s="2"/>
      <c r="V62" s="2">
        <v>2.463</v>
      </c>
    </row>
    <row r="63" ht="12.75" customHeight="1">
      <c r="A63" s="4"/>
      <c r="B63" s="4"/>
      <c r="L63" s="2">
        <v>46.2</v>
      </c>
      <c r="M63" s="2">
        <v>1.10765</v>
      </c>
      <c r="N63" s="2">
        <v>1.2136</v>
      </c>
      <c r="O63" s="2">
        <v>1.0972</v>
      </c>
      <c r="P63" s="2">
        <v>1.0676</v>
      </c>
      <c r="Q63" s="2">
        <v>1.1181</v>
      </c>
      <c r="R63" s="2">
        <v>1.3615</v>
      </c>
      <c r="S63" s="2">
        <v>1.10765</v>
      </c>
      <c r="T63" s="2">
        <v>1.2136</v>
      </c>
      <c r="U63" s="2"/>
      <c r="V63" s="2">
        <v>2.455</v>
      </c>
    </row>
    <row r="64" ht="12.75" customHeight="1">
      <c r="A64" s="4"/>
      <c r="B64" s="4"/>
      <c r="L64" s="2">
        <v>46.3</v>
      </c>
      <c r="M64" s="2">
        <v>1.1047500000000001</v>
      </c>
      <c r="N64" s="2">
        <v>1.2116</v>
      </c>
      <c r="O64" s="2">
        <v>1.0942</v>
      </c>
      <c r="P64" s="2">
        <v>1.0657</v>
      </c>
      <c r="Q64" s="2">
        <v>1.1153</v>
      </c>
      <c r="R64" s="2">
        <v>1.3594</v>
      </c>
      <c r="S64" s="2">
        <v>1.1047500000000001</v>
      </c>
      <c r="T64" s="2">
        <v>1.2116</v>
      </c>
      <c r="U64" s="2"/>
      <c r="V64" s="2">
        <v>2.447</v>
      </c>
    </row>
    <row r="65" ht="12.75" customHeight="1">
      <c r="A65" s="4"/>
      <c r="B65" s="4"/>
      <c r="L65" s="2">
        <v>46.4</v>
      </c>
      <c r="M65" s="2">
        <v>1.1019</v>
      </c>
      <c r="N65" s="2">
        <v>1.2097</v>
      </c>
      <c r="O65" s="2">
        <v>1.0913</v>
      </c>
      <c r="P65" s="2">
        <v>1.0639</v>
      </c>
      <c r="Q65" s="2">
        <v>1.1125</v>
      </c>
      <c r="R65" s="2">
        <v>1.3573</v>
      </c>
      <c r="S65" s="2">
        <v>1.1019</v>
      </c>
      <c r="T65" s="2">
        <v>1.2097</v>
      </c>
      <c r="U65" s="2"/>
      <c r="V65" s="2">
        <v>2.4392</v>
      </c>
    </row>
    <row r="66" ht="12.75" customHeight="1">
      <c r="A66" s="4"/>
      <c r="B66" s="4"/>
      <c r="L66" s="2">
        <v>46.5</v>
      </c>
      <c r="M66" s="2">
        <v>1.09905</v>
      </c>
      <c r="N66" s="2">
        <v>1.2077</v>
      </c>
      <c r="O66" s="2">
        <v>1.0884</v>
      </c>
      <c r="P66" s="2">
        <v>1.0621</v>
      </c>
      <c r="Q66" s="2">
        <v>1.1097</v>
      </c>
      <c r="R66" s="2">
        <v>1.3553</v>
      </c>
      <c r="S66" s="2">
        <v>1.09905</v>
      </c>
      <c r="T66" s="2">
        <v>1.2077</v>
      </c>
      <c r="U66" s="2"/>
      <c r="V66" s="2">
        <v>2.4316</v>
      </c>
    </row>
    <row r="67" ht="12.75" customHeight="1">
      <c r="A67" s="4"/>
      <c r="B67" s="4"/>
      <c r="L67" s="2">
        <v>46.6</v>
      </c>
      <c r="M67" s="2">
        <v>1.0962999999999998</v>
      </c>
      <c r="N67" s="2">
        <v>1.2058</v>
      </c>
      <c r="O67" s="2">
        <v>1.0856</v>
      </c>
      <c r="P67" s="2">
        <v>1.0602</v>
      </c>
      <c r="Q67" s="2">
        <v>1.107</v>
      </c>
      <c r="R67" s="2">
        <v>1.3532</v>
      </c>
      <c r="S67" s="2">
        <v>1.0962999999999998</v>
      </c>
      <c r="T67" s="2">
        <v>1.2058</v>
      </c>
      <c r="U67" s="2"/>
      <c r="V67" s="2">
        <v>2.424</v>
      </c>
    </row>
    <row r="68" ht="12.75" customHeight="1">
      <c r="A68" s="4"/>
      <c r="B68" s="4"/>
      <c r="L68" s="2">
        <v>46.7</v>
      </c>
      <c r="M68" s="2">
        <v>1.09345</v>
      </c>
      <c r="N68" s="2">
        <v>1.2038</v>
      </c>
      <c r="O68" s="2">
        <v>1.0827</v>
      </c>
      <c r="P68" s="2">
        <v>1.0584</v>
      </c>
      <c r="Q68" s="2">
        <v>1.1042</v>
      </c>
      <c r="R68" s="2">
        <v>1.3511</v>
      </c>
      <c r="S68" s="2">
        <v>1.09345</v>
      </c>
      <c r="T68" s="2">
        <v>1.2038</v>
      </c>
      <c r="U68" s="2"/>
      <c r="V68" s="2">
        <v>2.4164</v>
      </c>
    </row>
    <row r="69" ht="12.75" customHeight="1">
      <c r="A69" s="4"/>
      <c r="B69" s="4"/>
      <c r="L69" s="2">
        <v>46.8</v>
      </c>
      <c r="M69" s="2">
        <v>1.0907</v>
      </c>
      <c r="N69" s="2">
        <v>1.2019</v>
      </c>
      <c r="O69" s="2">
        <v>1.0799</v>
      </c>
      <c r="P69" s="2">
        <v>1.0566</v>
      </c>
      <c r="Q69" s="2">
        <v>1.1015</v>
      </c>
      <c r="R69" s="2">
        <v>1.349</v>
      </c>
      <c r="S69" s="2">
        <v>1.0907</v>
      </c>
      <c r="T69" s="2">
        <v>1.2019</v>
      </c>
      <c r="U69" s="2"/>
      <c r="V69" s="2">
        <v>2.4088</v>
      </c>
    </row>
    <row r="70" ht="12.75" customHeight="1">
      <c r="A70" s="4"/>
      <c r="B70" s="4"/>
      <c r="L70" s="2">
        <v>46.9</v>
      </c>
      <c r="M70" s="2">
        <v>1.1024</v>
      </c>
      <c r="N70" s="2">
        <v>1.2</v>
      </c>
      <c r="O70" s="2">
        <v>1.106</v>
      </c>
      <c r="P70" s="2">
        <v>1.0548</v>
      </c>
      <c r="Q70" s="2">
        <v>1.0988</v>
      </c>
      <c r="R70" s="2">
        <v>1.347</v>
      </c>
      <c r="S70" s="2">
        <v>1.1024</v>
      </c>
      <c r="T70" s="2">
        <v>1.2</v>
      </c>
      <c r="U70" s="2"/>
      <c r="V70" s="2">
        <v>2.4013999999999998</v>
      </c>
    </row>
    <row r="71" ht="12.75" customHeight="1">
      <c r="A71" s="4"/>
      <c r="B71" s="4"/>
      <c r="L71" s="2">
        <v>47.0</v>
      </c>
      <c r="M71" s="2">
        <v>1.0852</v>
      </c>
      <c r="N71" s="2">
        <v>1.198</v>
      </c>
      <c r="O71" s="2">
        <v>1.0742</v>
      </c>
      <c r="P71" s="2">
        <v>1.053</v>
      </c>
      <c r="Q71" s="2">
        <v>1.0962</v>
      </c>
      <c r="R71" s="2">
        <v>1.3449</v>
      </c>
      <c r="S71" s="2">
        <v>1.0852</v>
      </c>
      <c r="T71" s="2">
        <v>1.198</v>
      </c>
      <c r="U71" s="2"/>
      <c r="V71" s="2">
        <v>2.3942</v>
      </c>
    </row>
    <row r="72" ht="12.75" customHeight="1">
      <c r="A72" s="4"/>
      <c r="B72" s="4"/>
      <c r="L72" s="2">
        <v>47.1</v>
      </c>
      <c r="M72" s="2">
        <v>1.08245</v>
      </c>
      <c r="N72" s="2">
        <v>1.1961</v>
      </c>
      <c r="O72" s="2">
        <v>1.0714</v>
      </c>
      <c r="P72" s="2">
        <v>1.0512</v>
      </c>
      <c r="Q72" s="2">
        <v>1.0935</v>
      </c>
      <c r="R72" s="2">
        <v>1.3428</v>
      </c>
      <c r="S72" s="2">
        <v>1.08245</v>
      </c>
      <c r="T72" s="2">
        <v>1.1961</v>
      </c>
      <c r="U72" s="2"/>
      <c r="V72" s="2">
        <v>2.387</v>
      </c>
    </row>
    <row r="73" ht="12.75" customHeight="1">
      <c r="A73" s="4"/>
      <c r="B73" s="4"/>
      <c r="L73" s="2">
        <v>47.2</v>
      </c>
      <c r="M73" s="2">
        <v>1.07975</v>
      </c>
      <c r="N73" s="2">
        <v>1.1942</v>
      </c>
      <c r="O73" s="2">
        <v>1.0686</v>
      </c>
      <c r="P73" s="2">
        <v>1.0494</v>
      </c>
      <c r="Q73" s="2">
        <v>1.0909</v>
      </c>
      <c r="R73" s="2">
        <v>1.3408</v>
      </c>
      <c r="S73" s="2">
        <v>1.07975</v>
      </c>
      <c r="T73" s="2">
        <v>1.1942</v>
      </c>
      <c r="U73" s="2"/>
      <c r="V73" s="2">
        <v>2.3798</v>
      </c>
    </row>
    <row r="74" ht="12.75" customHeight="1">
      <c r="A74" s="4"/>
      <c r="B74" s="4"/>
      <c r="L74" s="2">
        <v>47.3</v>
      </c>
      <c r="M74" s="2">
        <v>1.07705</v>
      </c>
      <c r="N74" s="2">
        <v>1.1922</v>
      </c>
      <c r="O74" s="2">
        <v>1.0659</v>
      </c>
      <c r="P74" s="2">
        <v>1.0476</v>
      </c>
      <c r="Q74" s="2">
        <v>1.0882</v>
      </c>
      <c r="R74" s="2">
        <v>1.3387</v>
      </c>
      <c r="S74" s="2">
        <v>1.07705</v>
      </c>
      <c r="T74" s="2">
        <v>1.1922</v>
      </c>
      <c r="U74" s="2"/>
      <c r="V74" s="2">
        <v>2.3726000000000003</v>
      </c>
    </row>
    <row r="75" ht="12.75" customHeight="1">
      <c r="A75" s="4"/>
      <c r="B75" s="4"/>
      <c r="L75" s="2">
        <v>47.4</v>
      </c>
      <c r="M75" s="2">
        <v>1.07435</v>
      </c>
      <c r="N75" s="2">
        <v>1.1904</v>
      </c>
      <c r="O75" s="2">
        <v>1.0631</v>
      </c>
      <c r="P75" s="2">
        <v>1.0458</v>
      </c>
      <c r="Q75" s="2">
        <v>1.0856</v>
      </c>
      <c r="R75" s="2">
        <v>1.3367</v>
      </c>
      <c r="S75" s="2">
        <v>1.07435</v>
      </c>
      <c r="T75" s="2">
        <v>1.1904</v>
      </c>
      <c r="U75" s="2"/>
      <c r="V75" s="2">
        <v>2.3654</v>
      </c>
    </row>
    <row r="76" ht="12.75" customHeight="1">
      <c r="A76" s="4"/>
      <c r="B76" s="4"/>
      <c r="L76" s="2">
        <v>47.5</v>
      </c>
      <c r="M76" s="2">
        <v>1.0716999999999999</v>
      </c>
      <c r="N76" s="2">
        <v>1.1884</v>
      </c>
      <c r="O76" s="2">
        <v>1.0604</v>
      </c>
      <c r="P76" s="2">
        <v>1.0441</v>
      </c>
      <c r="Q76" s="2">
        <v>1.083</v>
      </c>
      <c r="R76" s="2">
        <v>1.3346</v>
      </c>
      <c r="S76" s="2">
        <v>1.0716999999999999</v>
      </c>
      <c r="T76" s="2">
        <v>1.1884</v>
      </c>
      <c r="U76" s="2"/>
      <c r="V76" s="2">
        <v>2.3582</v>
      </c>
    </row>
    <row r="77" ht="12.75" customHeight="1">
      <c r="A77" s="4"/>
      <c r="B77" s="4"/>
      <c r="L77" s="2">
        <v>47.6</v>
      </c>
      <c r="M77" s="2">
        <v>1.0691000000000002</v>
      </c>
      <c r="N77" s="2">
        <v>1.1865</v>
      </c>
      <c r="O77" s="2">
        <v>1.0577</v>
      </c>
      <c r="P77" s="2">
        <v>1.0423</v>
      </c>
      <c r="Q77" s="2">
        <v>1.0805</v>
      </c>
      <c r="R77" s="2">
        <v>1.3326</v>
      </c>
      <c r="S77" s="2">
        <v>1.0691000000000002</v>
      </c>
      <c r="T77" s="2">
        <v>1.1865</v>
      </c>
      <c r="U77" s="2"/>
      <c r="V77" s="2">
        <v>2.351</v>
      </c>
    </row>
    <row r="78" ht="12.75" customHeight="1">
      <c r="A78" s="4"/>
      <c r="B78" s="4"/>
      <c r="L78" s="2">
        <v>47.7</v>
      </c>
      <c r="M78" s="2">
        <v>1.0664500000000001</v>
      </c>
      <c r="N78" s="2">
        <v>1.1846</v>
      </c>
      <c r="O78" s="2">
        <v>1.055</v>
      </c>
      <c r="P78" s="2">
        <v>1.0405</v>
      </c>
      <c r="Q78" s="2">
        <v>1.0779</v>
      </c>
      <c r="R78" s="2">
        <v>1.3305</v>
      </c>
      <c r="S78" s="2">
        <v>1.0664500000000001</v>
      </c>
      <c r="T78" s="2">
        <v>1.1846</v>
      </c>
      <c r="U78" s="2"/>
      <c r="V78" s="2">
        <v>2.343</v>
      </c>
    </row>
    <row r="79" ht="12.75" customHeight="1">
      <c r="A79" s="4"/>
      <c r="B79" s="4"/>
      <c r="L79" s="2">
        <v>47.8</v>
      </c>
      <c r="M79" s="2">
        <v>1.06385</v>
      </c>
      <c r="N79" s="2">
        <v>1.1827</v>
      </c>
      <c r="O79" s="2">
        <v>1.0523</v>
      </c>
      <c r="P79" s="2">
        <v>1.0388</v>
      </c>
      <c r="Q79" s="2">
        <v>1.0754</v>
      </c>
      <c r="R79" s="2">
        <v>1.3285</v>
      </c>
      <c r="S79" s="2">
        <v>1.06385</v>
      </c>
      <c r="T79" s="2">
        <v>1.1827</v>
      </c>
      <c r="U79" s="2"/>
      <c r="V79" s="2">
        <v>2.335</v>
      </c>
    </row>
    <row r="80" ht="12.75" customHeight="1">
      <c r="A80" s="4"/>
      <c r="B80" s="4"/>
      <c r="L80" s="2">
        <v>47.9</v>
      </c>
      <c r="M80" s="2">
        <v>1.0749</v>
      </c>
      <c r="N80" s="2">
        <v>1.1809</v>
      </c>
      <c r="O80" s="2">
        <v>1.077</v>
      </c>
      <c r="P80" s="2">
        <v>1.037</v>
      </c>
      <c r="Q80" s="2">
        <v>1.0728</v>
      </c>
      <c r="R80" s="2">
        <v>1.3265</v>
      </c>
      <c r="S80" s="2">
        <v>1.0749</v>
      </c>
      <c r="T80" s="2">
        <v>1.1809</v>
      </c>
      <c r="U80" s="2"/>
      <c r="V80" s="2">
        <v>2.3278</v>
      </c>
    </row>
    <row r="81" ht="12.75" customHeight="1">
      <c r="A81" s="4"/>
      <c r="B81" s="4"/>
      <c r="L81" s="2">
        <v>48.0</v>
      </c>
      <c r="M81" s="2">
        <v>1.0586</v>
      </c>
      <c r="N81" s="2">
        <v>1.179</v>
      </c>
      <c r="O81" s="2">
        <v>1.0469</v>
      </c>
      <c r="P81" s="2">
        <v>1.0353</v>
      </c>
      <c r="Q81" s="2">
        <v>1.0703</v>
      </c>
      <c r="R81" s="2">
        <v>1.3244</v>
      </c>
      <c r="S81" s="2">
        <v>1.0586</v>
      </c>
      <c r="T81" s="2">
        <v>1.179</v>
      </c>
      <c r="U81" s="2"/>
      <c r="V81" s="2">
        <v>2.3214</v>
      </c>
    </row>
    <row r="82" ht="12.75" customHeight="1">
      <c r="A82" s="4"/>
      <c r="B82" s="4"/>
      <c r="L82" s="2">
        <v>48.1</v>
      </c>
      <c r="M82" s="2">
        <v>1.05605</v>
      </c>
      <c r="N82" s="2">
        <v>1.1771</v>
      </c>
      <c r="O82" s="2">
        <v>1.0443</v>
      </c>
      <c r="P82" s="2">
        <v>1.0336</v>
      </c>
      <c r="Q82" s="2">
        <v>1.0678</v>
      </c>
      <c r="R82" s="2">
        <v>1.3224</v>
      </c>
      <c r="S82" s="2">
        <v>1.05605</v>
      </c>
      <c r="T82" s="2">
        <v>1.1771</v>
      </c>
      <c r="U82" s="2"/>
      <c r="V82" s="2">
        <v>2.315</v>
      </c>
    </row>
    <row r="83" ht="12.75" customHeight="1">
      <c r="A83" s="4"/>
      <c r="B83" s="4"/>
      <c r="L83" s="2">
        <v>48.2</v>
      </c>
      <c r="M83" s="2">
        <v>1.05345</v>
      </c>
      <c r="N83" s="2">
        <v>1.1752</v>
      </c>
      <c r="O83" s="2">
        <v>1.0416</v>
      </c>
      <c r="P83" s="2">
        <v>1.0318</v>
      </c>
      <c r="Q83" s="2">
        <v>1.0653</v>
      </c>
      <c r="R83" s="2">
        <v>1.3204</v>
      </c>
      <c r="S83" s="2">
        <v>1.05345</v>
      </c>
      <c r="T83" s="2">
        <v>1.1752</v>
      </c>
      <c r="U83" s="2"/>
      <c r="V83" s="2">
        <v>2.3078</v>
      </c>
    </row>
    <row r="84" ht="12.75" customHeight="1">
      <c r="A84" s="4"/>
      <c r="B84" s="4"/>
      <c r="L84" s="2">
        <v>48.3</v>
      </c>
      <c r="M84" s="2">
        <v>1.0509499999999998</v>
      </c>
      <c r="N84" s="2">
        <v>1.1733</v>
      </c>
      <c r="O84" s="2">
        <v>1.039</v>
      </c>
      <c r="P84" s="2">
        <v>1.0301</v>
      </c>
      <c r="Q84" s="2">
        <v>1.0629</v>
      </c>
      <c r="R84" s="2">
        <v>1.3183</v>
      </c>
      <c r="S84" s="2">
        <v>1.0509499999999998</v>
      </c>
      <c r="T84" s="2">
        <v>1.1733</v>
      </c>
      <c r="U84" s="2"/>
      <c r="V84" s="2">
        <v>2.3006</v>
      </c>
    </row>
    <row r="85" ht="12.75" customHeight="1">
      <c r="A85" s="4"/>
      <c r="B85" s="4"/>
      <c r="L85" s="2">
        <v>48.4</v>
      </c>
      <c r="M85" s="2">
        <v>1.0484</v>
      </c>
      <c r="N85" s="2">
        <v>1.1715</v>
      </c>
      <c r="O85" s="2">
        <v>1.0364</v>
      </c>
      <c r="P85" s="2">
        <v>1.0284</v>
      </c>
      <c r="Q85" s="2">
        <v>1.0604</v>
      </c>
      <c r="R85" s="2">
        <v>1.3163</v>
      </c>
      <c r="S85" s="2">
        <v>1.0484</v>
      </c>
      <c r="T85" s="2">
        <v>1.1715</v>
      </c>
      <c r="U85" s="2"/>
      <c r="V85" s="2">
        <v>2.2936</v>
      </c>
    </row>
    <row r="86" ht="12.75" customHeight="1">
      <c r="A86" s="4"/>
      <c r="B86" s="4"/>
      <c r="L86" s="2">
        <v>48.5</v>
      </c>
      <c r="M86" s="2">
        <v>1.0459</v>
      </c>
      <c r="N86" s="2">
        <v>1.1696</v>
      </c>
      <c r="O86" s="2">
        <v>1.0338</v>
      </c>
      <c r="P86" s="2">
        <v>1.0267</v>
      </c>
      <c r="Q86" s="2">
        <v>1.058</v>
      </c>
      <c r="R86" s="2">
        <v>1.3143</v>
      </c>
      <c r="S86" s="2">
        <v>1.0459</v>
      </c>
      <c r="T86" s="2">
        <v>1.1696</v>
      </c>
      <c r="U86" s="2"/>
      <c r="V86" s="2">
        <v>2.2868</v>
      </c>
    </row>
    <row r="87" ht="12.75" customHeight="1">
      <c r="A87" s="4"/>
      <c r="B87" s="4"/>
      <c r="L87" s="2">
        <v>48.6</v>
      </c>
      <c r="M87" s="2">
        <v>1.0434</v>
      </c>
      <c r="N87" s="2">
        <v>1.1678</v>
      </c>
      <c r="O87" s="2">
        <v>1.0312</v>
      </c>
      <c r="P87" s="2">
        <v>1.025</v>
      </c>
      <c r="Q87" s="2">
        <v>1.0556</v>
      </c>
      <c r="R87" s="2">
        <v>1.3123</v>
      </c>
      <c r="S87" s="2">
        <v>1.0434</v>
      </c>
      <c r="T87" s="2">
        <v>1.1678</v>
      </c>
      <c r="U87" s="2"/>
      <c r="V87" s="2">
        <v>2.28</v>
      </c>
    </row>
    <row r="88" ht="12.75" customHeight="1">
      <c r="A88" s="4"/>
      <c r="B88" s="4"/>
      <c r="L88" s="2">
        <v>48.7</v>
      </c>
      <c r="M88" s="2">
        <v>1.04095</v>
      </c>
      <c r="N88" s="2">
        <v>1.1659</v>
      </c>
      <c r="O88" s="2">
        <v>1.0287</v>
      </c>
      <c r="P88" s="2">
        <v>1.0233</v>
      </c>
      <c r="Q88" s="2">
        <v>1.0532</v>
      </c>
      <c r="R88" s="2">
        <v>1.3103</v>
      </c>
      <c r="S88" s="2">
        <v>1.04095</v>
      </c>
      <c r="T88" s="2">
        <v>1.1659</v>
      </c>
      <c r="U88" s="2"/>
      <c r="V88" s="2">
        <v>2.2731999999999997</v>
      </c>
    </row>
    <row r="89" ht="12.75" customHeight="1">
      <c r="A89" s="4"/>
      <c r="B89" s="4"/>
      <c r="L89" s="2">
        <v>48.8</v>
      </c>
      <c r="M89" s="2">
        <v>1.03845</v>
      </c>
      <c r="N89" s="2">
        <v>1.1641</v>
      </c>
      <c r="O89" s="2">
        <v>1.0261</v>
      </c>
      <c r="P89" s="2">
        <v>1.0216</v>
      </c>
      <c r="Q89" s="2">
        <v>1.0508</v>
      </c>
      <c r="R89" s="2">
        <v>1.3083</v>
      </c>
      <c r="S89" s="2">
        <v>1.03845</v>
      </c>
      <c r="T89" s="2">
        <v>1.1641</v>
      </c>
      <c r="U89" s="2"/>
      <c r="V89" s="2">
        <v>2.2664</v>
      </c>
    </row>
    <row r="90" ht="12.75" customHeight="1">
      <c r="A90" s="4"/>
      <c r="B90" s="4"/>
      <c r="L90" s="2">
        <v>48.9</v>
      </c>
      <c r="M90" s="2">
        <v>1.049</v>
      </c>
      <c r="N90" s="2">
        <v>1.1622</v>
      </c>
      <c r="O90" s="2">
        <v>1.0496</v>
      </c>
      <c r="P90" s="2">
        <v>1.0199</v>
      </c>
      <c r="Q90" s="2">
        <v>1.0484</v>
      </c>
      <c r="R90" s="2">
        <v>1.3063</v>
      </c>
      <c r="S90" s="2">
        <v>1.049</v>
      </c>
      <c r="T90" s="2">
        <v>1.1622</v>
      </c>
      <c r="U90" s="2"/>
      <c r="V90" s="2">
        <v>2.2598</v>
      </c>
    </row>
    <row r="91" ht="12.75" customHeight="1">
      <c r="A91" s="4"/>
      <c r="B91" s="4"/>
      <c r="L91" s="2">
        <v>49.0</v>
      </c>
      <c r="M91" s="2">
        <v>1.03355</v>
      </c>
      <c r="N91" s="2">
        <v>1.1604</v>
      </c>
      <c r="O91" s="2">
        <v>1.0211</v>
      </c>
      <c r="P91" s="2">
        <v>1.0182</v>
      </c>
      <c r="Q91" s="2">
        <v>1.046</v>
      </c>
      <c r="R91" s="2">
        <v>1.3043</v>
      </c>
      <c r="S91" s="2">
        <v>1.03355</v>
      </c>
      <c r="T91" s="2">
        <v>1.1604</v>
      </c>
      <c r="U91" s="2"/>
      <c r="V91" s="2">
        <v>2.2534</v>
      </c>
    </row>
    <row r="92" ht="12.75" customHeight="1">
      <c r="A92" s="4"/>
      <c r="B92" s="4"/>
      <c r="L92" s="2">
        <v>49.1</v>
      </c>
      <c r="M92" s="2">
        <v>1.03115</v>
      </c>
      <c r="N92" s="2">
        <v>1.1585</v>
      </c>
      <c r="O92" s="2">
        <v>1.0186</v>
      </c>
      <c r="P92" s="2">
        <v>1.0165</v>
      </c>
      <c r="Q92" s="2">
        <v>1.0437</v>
      </c>
      <c r="R92" s="2">
        <v>1.3023</v>
      </c>
      <c r="S92" s="2">
        <v>1.03115</v>
      </c>
      <c r="T92" s="2">
        <v>1.1585</v>
      </c>
      <c r="U92" s="2"/>
      <c r="V92" s="2">
        <v>2.247</v>
      </c>
    </row>
    <row r="93" ht="12.75" customHeight="1">
      <c r="A93" s="4"/>
      <c r="B93" s="4"/>
      <c r="L93" s="2">
        <v>49.2</v>
      </c>
      <c r="M93" s="2">
        <v>1.0287</v>
      </c>
      <c r="N93" s="2">
        <v>1.1568</v>
      </c>
      <c r="O93" s="2">
        <v>1.0161</v>
      </c>
      <c r="P93" s="2">
        <v>1.0148</v>
      </c>
      <c r="Q93" s="2">
        <v>1.0413</v>
      </c>
      <c r="R93" s="2">
        <v>1.3004</v>
      </c>
      <c r="S93" s="2">
        <v>1.0287</v>
      </c>
      <c r="T93" s="2">
        <v>1.1568</v>
      </c>
      <c r="U93" s="2"/>
      <c r="V93" s="2">
        <v>2.2405999999999997</v>
      </c>
    </row>
    <row r="94" ht="12.75" customHeight="1">
      <c r="A94" s="4"/>
      <c r="B94" s="4"/>
      <c r="L94" s="2">
        <v>49.3</v>
      </c>
      <c r="M94" s="2">
        <v>1.0713</v>
      </c>
      <c r="N94" s="2">
        <v>1.1549</v>
      </c>
      <c r="O94" s="2">
        <v>1.1036</v>
      </c>
      <c r="P94" s="2">
        <v>1.0132</v>
      </c>
      <c r="Q94" s="2">
        <v>1.039</v>
      </c>
      <c r="R94" s="2">
        <v>1.2984</v>
      </c>
      <c r="S94" s="2">
        <v>1.0713</v>
      </c>
      <c r="T94" s="2">
        <v>1.1549</v>
      </c>
      <c r="U94" s="2"/>
      <c r="V94" s="2">
        <v>2.2342</v>
      </c>
    </row>
    <row r="95" ht="12.75" customHeight="1">
      <c r="A95" s="4"/>
      <c r="B95" s="4"/>
      <c r="L95" s="2">
        <v>49.4</v>
      </c>
      <c r="M95" s="2">
        <v>1.0239</v>
      </c>
      <c r="N95" s="2">
        <v>1.1531</v>
      </c>
      <c r="O95" s="2">
        <v>1.0111</v>
      </c>
      <c r="P95" s="2">
        <v>1.0115</v>
      </c>
      <c r="Q95" s="2">
        <v>1.0367</v>
      </c>
      <c r="R95" s="2">
        <v>1.2964</v>
      </c>
      <c r="S95" s="2">
        <v>1.0239</v>
      </c>
      <c r="T95" s="2">
        <v>1.1531</v>
      </c>
      <c r="U95" s="2"/>
      <c r="V95" s="2">
        <v>2.2279999999999998</v>
      </c>
    </row>
    <row r="96" ht="12.75" customHeight="1">
      <c r="A96" s="4"/>
      <c r="B96" s="4"/>
      <c r="L96" s="2">
        <v>49.5</v>
      </c>
      <c r="M96" s="2">
        <v>1.02155</v>
      </c>
      <c r="N96" s="2">
        <v>1.1513</v>
      </c>
      <c r="O96" s="2">
        <v>1.0087</v>
      </c>
      <c r="P96" s="2">
        <v>1.0098</v>
      </c>
      <c r="Q96" s="2">
        <v>1.0344</v>
      </c>
      <c r="R96" s="2">
        <v>1.2944</v>
      </c>
      <c r="S96" s="2">
        <v>1.02155</v>
      </c>
      <c r="T96" s="2">
        <v>1.1513</v>
      </c>
      <c r="U96" s="2"/>
      <c r="V96" s="2">
        <v>2.222</v>
      </c>
    </row>
    <row r="97" ht="12.75" customHeight="1">
      <c r="A97" s="4"/>
      <c r="B97" s="4"/>
      <c r="L97" s="2">
        <v>49.6</v>
      </c>
      <c r="M97" s="2">
        <v>1.01915</v>
      </c>
      <c r="N97" s="2">
        <v>1.1495</v>
      </c>
      <c r="O97" s="2">
        <v>1.0062</v>
      </c>
      <c r="P97" s="2">
        <v>1.0082</v>
      </c>
      <c r="Q97" s="2">
        <v>1.0321</v>
      </c>
      <c r="R97" s="2">
        <v>1.2925</v>
      </c>
      <c r="S97" s="2">
        <v>1.01915</v>
      </c>
      <c r="T97" s="2">
        <v>1.1495</v>
      </c>
      <c r="U97" s="2"/>
      <c r="V97" s="2">
        <v>2.216</v>
      </c>
    </row>
    <row r="98" ht="12.75" customHeight="1">
      <c r="A98" s="4"/>
      <c r="B98" s="4"/>
      <c r="L98" s="2">
        <v>49.7</v>
      </c>
      <c r="M98" s="2">
        <v>1.01685</v>
      </c>
      <c r="N98" s="2">
        <v>1.1477</v>
      </c>
      <c r="O98" s="2">
        <v>1.0038</v>
      </c>
      <c r="P98" s="2">
        <v>1.0065</v>
      </c>
      <c r="Q98" s="2">
        <v>1.0299</v>
      </c>
      <c r="R98" s="2">
        <v>1.2905</v>
      </c>
      <c r="S98" s="2">
        <v>1.01685</v>
      </c>
      <c r="T98" s="2">
        <v>1.1477</v>
      </c>
      <c r="U98" s="2"/>
      <c r="V98" s="2">
        <v>2.2104</v>
      </c>
    </row>
    <row r="99" ht="12.75" customHeight="1">
      <c r="A99" s="4"/>
      <c r="B99" s="4"/>
      <c r="L99" s="2">
        <v>49.8</v>
      </c>
      <c r="M99" s="2">
        <v>1.0145</v>
      </c>
      <c r="N99" s="2">
        <v>1.1459</v>
      </c>
      <c r="O99" s="2">
        <v>1.0014</v>
      </c>
      <c r="P99" s="2">
        <v>1.0049</v>
      </c>
      <c r="Q99" s="2">
        <v>1.0276</v>
      </c>
      <c r="R99" s="2">
        <v>1.2885</v>
      </c>
      <c r="S99" s="2">
        <v>1.0145</v>
      </c>
      <c r="T99" s="2">
        <v>1.1459</v>
      </c>
      <c r="U99" s="2"/>
      <c r="V99" s="2">
        <v>2.2048</v>
      </c>
    </row>
    <row r="100" ht="12.75" customHeight="1">
      <c r="A100" s="4"/>
      <c r="B100" s="4"/>
      <c r="L100" s="2">
        <v>49.9</v>
      </c>
      <c r="M100" s="2">
        <v>1.0245000000000002</v>
      </c>
      <c r="N100" s="2">
        <v>1.1441</v>
      </c>
      <c r="O100" s="2">
        <v>1.0236</v>
      </c>
      <c r="P100" s="2">
        <v>1.0033</v>
      </c>
      <c r="Q100" s="2">
        <v>1.0254</v>
      </c>
      <c r="R100" s="2">
        <v>1.2866</v>
      </c>
      <c r="S100" s="2">
        <v>1.0245000000000002</v>
      </c>
      <c r="T100" s="2">
        <v>1.1441</v>
      </c>
      <c r="U100" s="2"/>
      <c r="V100" s="2">
        <v>2.1992</v>
      </c>
    </row>
    <row r="101" ht="12.75" customHeight="1">
      <c r="A101" s="4"/>
      <c r="B101" s="4"/>
      <c r="L101" s="2">
        <v>50.0</v>
      </c>
      <c r="M101" s="2">
        <v>1.0099</v>
      </c>
      <c r="N101" s="2">
        <v>1.1423</v>
      </c>
      <c r="O101" s="2">
        <v>0.9966</v>
      </c>
      <c r="P101" s="2">
        <v>1.0016</v>
      </c>
      <c r="Q101" s="2">
        <v>1.0232</v>
      </c>
      <c r="R101" s="2">
        <v>1.2846</v>
      </c>
      <c r="S101" s="2">
        <v>1.0099</v>
      </c>
      <c r="T101" s="2">
        <v>1.1423</v>
      </c>
      <c r="U101" s="2">
        <v>1.955</v>
      </c>
      <c r="V101" s="2">
        <v>2.1936</v>
      </c>
    </row>
    <row r="102" ht="12.75" customHeight="1">
      <c r="A102" s="4"/>
      <c r="B102" s="4"/>
      <c r="L102" s="2">
        <v>50.1</v>
      </c>
      <c r="M102" s="2">
        <v>1.0076</v>
      </c>
      <c r="N102" s="2">
        <v>1.1405</v>
      </c>
      <c r="O102" s="2">
        <v>0.9942</v>
      </c>
      <c r="P102" s="2">
        <v>1.0</v>
      </c>
      <c r="Q102" s="2">
        <v>1.021</v>
      </c>
      <c r="R102" s="2">
        <v>1.2827</v>
      </c>
      <c r="S102" s="2">
        <v>1.0076</v>
      </c>
      <c r="T102" s="2">
        <v>1.1405</v>
      </c>
      <c r="U102" s="2">
        <v>1.9478</v>
      </c>
      <c r="V102" s="2">
        <v>2.188</v>
      </c>
    </row>
    <row r="103" ht="12.75" customHeight="1">
      <c r="A103" s="4"/>
      <c r="B103" s="4"/>
      <c r="L103" s="2">
        <v>50.2</v>
      </c>
      <c r="M103" s="2">
        <v>1.00535</v>
      </c>
      <c r="N103" s="2">
        <v>1.1388</v>
      </c>
      <c r="O103" s="2">
        <v>0.9919</v>
      </c>
      <c r="P103" s="2">
        <v>0.9984</v>
      </c>
      <c r="Q103" s="2">
        <v>1.0188</v>
      </c>
      <c r="R103" s="2">
        <v>1.2808</v>
      </c>
      <c r="S103" s="2">
        <v>1.00535</v>
      </c>
      <c r="T103" s="2">
        <v>1.1388</v>
      </c>
      <c r="U103" s="2">
        <v>1.9406</v>
      </c>
      <c r="V103" s="2">
        <v>2.1824</v>
      </c>
    </row>
    <row r="104" ht="12.75" customHeight="1">
      <c r="A104" s="4"/>
      <c r="B104" s="4"/>
      <c r="L104" s="2">
        <v>50.3</v>
      </c>
      <c r="M104" s="2">
        <v>1.00305</v>
      </c>
      <c r="N104" s="2">
        <v>1.137</v>
      </c>
      <c r="O104" s="2">
        <v>0.9895</v>
      </c>
      <c r="P104" s="2">
        <v>0.9968</v>
      </c>
      <c r="Q104" s="2">
        <v>1.0166</v>
      </c>
      <c r="R104" s="2">
        <v>1.2788</v>
      </c>
      <c r="S104" s="2">
        <v>1.00305</v>
      </c>
      <c r="T104" s="2">
        <v>1.137</v>
      </c>
      <c r="U104" s="2">
        <v>1.9406</v>
      </c>
      <c r="V104" s="2">
        <v>2.1768</v>
      </c>
    </row>
    <row r="105" ht="12.75" customHeight="1">
      <c r="A105" s="4"/>
      <c r="B105" s="4"/>
      <c r="L105" s="2">
        <v>50.4</v>
      </c>
      <c r="M105" s="2">
        <v>1.0008</v>
      </c>
      <c r="N105" s="2">
        <v>1.1352</v>
      </c>
      <c r="O105" s="2">
        <v>0.9872</v>
      </c>
      <c r="P105" s="2">
        <v>0.9952</v>
      </c>
      <c r="Q105" s="2">
        <v>1.0144</v>
      </c>
      <c r="R105" s="2">
        <v>1.2769</v>
      </c>
      <c r="S105" s="2">
        <v>1.0008</v>
      </c>
      <c r="T105" s="2">
        <v>1.1352</v>
      </c>
      <c r="U105" s="2">
        <v>1.9336</v>
      </c>
      <c r="V105" s="2">
        <v>2.1712</v>
      </c>
    </row>
    <row r="106" ht="12.75" customHeight="1">
      <c r="A106" s="4"/>
      <c r="B106" s="4"/>
      <c r="L106" s="2">
        <v>50.5</v>
      </c>
      <c r="M106" s="2">
        <v>0.99855</v>
      </c>
      <c r="N106" s="2">
        <v>1.1334</v>
      </c>
      <c r="O106" s="2">
        <v>0.9849</v>
      </c>
      <c r="P106" s="2">
        <v>0.9935</v>
      </c>
      <c r="Q106" s="2">
        <v>1.0122</v>
      </c>
      <c r="R106" s="2">
        <v>1.275</v>
      </c>
      <c r="S106" s="2">
        <v>0.99855</v>
      </c>
      <c r="T106" s="2">
        <v>1.1334</v>
      </c>
      <c r="U106" s="2">
        <v>1.92</v>
      </c>
      <c r="V106" s="2">
        <v>2.1656</v>
      </c>
    </row>
    <row r="107" ht="12.75" customHeight="1">
      <c r="A107" s="4"/>
      <c r="B107" s="4"/>
      <c r="L107" s="2">
        <v>50.6</v>
      </c>
      <c r="M107" s="2">
        <v>0.9963500000000001</v>
      </c>
      <c r="N107" s="2">
        <v>1.1317</v>
      </c>
      <c r="O107" s="2">
        <v>0.9826</v>
      </c>
      <c r="P107" s="2">
        <v>0.9919</v>
      </c>
      <c r="Q107" s="2">
        <v>1.0101</v>
      </c>
      <c r="R107" s="2">
        <v>1.273</v>
      </c>
      <c r="S107" s="2">
        <v>0.9963500000000001</v>
      </c>
      <c r="T107" s="2">
        <v>1.1317</v>
      </c>
      <c r="U107" s="2">
        <v>1.9127999999999998</v>
      </c>
      <c r="V107" s="2">
        <v>2.16</v>
      </c>
    </row>
    <row r="108" ht="12.75" customHeight="1">
      <c r="A108" s="4"/>
      <c r="B108" s="4"/>
      <c r="L108" s="2">
        <v>50.7</v>
      </c>
      <c r="M108" s="2">
        <v>0.9941</v>
      </c>
      <c r="N108" s="2">
        <v>1.1299</v>
      </c>
      <c r="O108" s="2">
        <v>0.9803</v>
      </c>
      <c r="P108" s="2">
        <v>0.9904</v>
      </c>
      <c r="Q108" s="2">
        <v>1.0079</v>
      </c>
      <c r="R108" s="2">
        <v>1.2711</v>
      </c>
      <c r="S108" s="2">
        <v>0.9941</v>
      </c>
      <c r="T108" s="2">
        <v>1.1299</v>
      </c>
      <c r="U108" s="2">
        <v>1.9056</v>
      </c>
      <c r="V108" s="2">
        <v>2.1544</v>
      </c>
    </row>
    <row r="109" ht="12.75" customHeight="1">
      <c r="A109" s="4"/>
      <c r="B109" s="4"/>
      <c r="L109" s="2">
        <v>50.8</v>
      </c>
      <c r="M109" s="2">
        <v>0.9919</v>
      </c>
      <c r="N109" s="2">
        <v>1.1282</v>
      </c>
      <c r="O109" s="2">
        <v>0.978</v>
      </c>
      <c r="P109" s="2">
        <v>0.9888</v>
      </c>
      <c r="Q109" s="2">
        <v>1.0058</v>
      </c>
      <c r="R109" s="2">
        <v>1.2692</v>
      </c>
      <c r="S109" s="2">
        <v>0.9919</v>
      </c>
      <c r="T109" s="2">
        <v>1.1282</v>
      </c>
      <c r="U109" s="2">
        <v>1.9056</v>
      </c>
      <c r="V109" s="2">
        <v>2.1488</v>
      </c>
    </row>
    <row r="110" ht="12.75" customHeight="1">
      <c r="A110" s="4"/>
      <c r="B110" s="4"/>
      <c r="L110" s="2">
        <v>50.9</v>
      </c>
      <c r="M110" s="2">
        <v>1.00135</v>
      </c>
      <c r="N110" s="2">
        <v>1.1264</v>
      </c>
      <c r="O110" s="2">
        <v>0.999</v>
      </c>
      <c r="P110" s="2">
        <v>0.9872</v>
      </c>
      <c r="Q110" s="2">
        <v>1.0037</v>
      </c>
      <c r="R110" s="2">
        <v>1.2673</v>
      </c>
      <c r="S110" s="2">
        <v>1.00135</v>
      </c>
      <c r="T110" s="2">
        <v>1.1264</v>
      </c>
      <c r="U110" s="2">
        <v>1.8985999999999998</v>
      </c>
      <c r="V110" s="2">
        <v>2.1431999999999998</v>
      </c>
    </row>
    <row r="111" ht="12.75" customHeight="1">
      <c r="A111" s="4"/>
      <c r="B111" s="4"/>
      <c r="L111" s="2">
        <v>51.0</v>
      </c>
      <c r="M111" s="2">
        <v>0.9875</v>
      </c>
      <c r="N111" s="2">
        <v>1.1247</v>
      </c>
      <c r="O111" s="2">
        <v>0.9734</v>
      </c>
      <c r="P111" s="2">
        <v>0.9856</v>
      </c>
      <c r="Q111" s="2">
        <v>1.0016</v>
      </c>
      <c r="R111" s="2">
        <v>1.2654</v>
      </c>
      <c r="S111" s="2">
        <v>0.9875</v>
      </c>
      <c r="T111" s="2">
        <v>1.1247</v>
      </c>
      <c r="U111" s="2">
        <v>1.885</v>
      </c>
      <c r="V111" s="2">
        <v>2.1376</v>
      </c>
    </row>
    <row r="112" ht="12.75" customHeight="1">
      <c r="A112" s="4"/>
      <c r="B112" s="4"/>
      <c r="L112" s="2">
        <v>51.1</v>
      </c>
      <c r="M112" s="2">
        <v>0.98535</v>
      </c>
      <c r="N112" s="2">
        <v>1.123</v>
      </c>
      <c r="O112" s="2">
        <v>0.9712</v>
      </c>
      <c r="P112" s="2">
        <v>0.984</v>
      </c>
      <c r="Q112" s="2">
        <v>0.9995</v>
      </c>
      <c r="R112" s="2">
        <v>1.2635</v>
      </c>
      <c r="S112" s="2">
        <v>0.98535</v>
      </c>
      <c r="T112" s="2">
        <v>1.123</v>
      </c>
      <c r="U112" s="2">
        <v>1.8778</v>
      </c>
      <c r="V112" s="2">
        <v>2.132</v>
      </c>
    </row>
    <row r="113" ht="12.75" customHeight="1">
      <c r="A113" s="4"/>
      <c r="B113" s="4"/>
      <c r="L113" s="2">
        <v>51.2</v>
      </c>
      <c r="M113" s="2">
        <v>0.98325</v>
      </c>
      <c r="N113" s="2">
        <v>1.1212</v>
      </c>
      <c r="O113" s="2">
        <v>0.969</v>
      </c>
      <c r="P113" s="2">
        <v>0.9825</v>
      </c>
      <c r="Q113" s="2">
        <v>0.9975</v>
      </c>
      <c r="R113" s="2">
        <v>1.2616</v>
      </c>
      <c r="S113" s="2">
        <v>0.98325</v>
      </c>
      <c r="T113" s="2">
        <v>1.1212</v>
      </c>
      <c r="U113" s="2">
        <v>1.8706</v>
      </c>
      <c r="V113" s="2">
        <v>2.1268000000000002</v>
      </c>
    </row>
    <row r="114" ht="12.75" customHeight="1">
      <c r="A114" s="4"/>
      <c r="B114" s="4"/>
      <c r="L114" s="2">
        <v>51.3</v>
      </c>
      <c r="M114" s="2">
        <v>0.98105</v>
      </c>
      <c r="N114" s="2">
        <v>1.1195</v>
      </c>
      <c r="O114" s="2">
        <v>0.9667</v>
      </c>
      <c r="P114" s="2">
        <v>0.9809</v>
      </c>
      <c r="Q114" s="2">
        <v>0.9954</v>
      </c>
      <c r="R114" s="2">
        <v>1.2597</v>
      </c>
      <c r="S114" s="2">
        <v>0.98105</v>
      </c>
      <c r="T114" s="2">
        <v>1.1195</v>
      </c>
      <c r="U114" s="2">
        <v>1.8706</v>
      </c>
      <c r="V114" s="2">
        <v>2.1216000000000004</v>
      </c>
    </row>
    <row r="115" ht="12.75" customHeight="1">
      <c r="A115" s="4"/>
      <c r="B115" s="4"/>
      <c r="L115" s="2">
        <v>51.4</v>
      </c>
      <c r="M115" s="2">
        <v>0.9789</v>
      </c>
      <c r="N115" s="2">
        <v>1.1178</v>
      </c>
      <c r="O115" s="2">
        <v>0.9645</v>
      </c>
      <c r="P115" s="2">
        <v>0.9793</v>
      </c>
      <c r="Q115" s="2">
        <v>0.9933</v>
      </c>
      <c r="R115" s="2">
        <v>1.2578</v>
      </c>
      <c r="S115" s="2">
        <v>0.9789</v>
      </c>
      <c r="T115" s="2">
        <v>1.1178</v>
      </c>
      <c r="U115" s="2">
        <v>1.8638</v>
      </c>
      <c r="V115" s="2">
        <v>2.1162</v>
      </c>
    </row>
    <row r="116" ht="12.75" customHeight="1">
      <c r="A116" s="4"/>
      <c r="B116" s="4"/>
      <c r="L116" s="2">
        <v>51.5</v>
      </c>
      <c r="M116" s="2">
        <v>0.9768</v>
      </c>
      <c r="N116" s="2">
        <v>1.1161</v>
      </c>
      <c r="O116" s="2">
        <v>0.9623</v>
      </c>
      <c r="P116" s="2">
        <v>0.9778</v>
      </c>
      <c r="Q116" s="2">
        <v>0.9913</v>
      </c>
      <c r="R116" s="2">
        <v>1.256</v>
      </c>
      <c r="S116" s="2">
        <v>0.9768</v>
      </c>
      <c r="T116" s="2">
        <v>1.1161</v>
      </c>
      <c r="U116" s="2">
        <v>1.851</v>
      </c>
      <c r="V116" s="2">
        <v>2.1106000000000003</v>
      </c>
    </row>
    <row r="117" ht="12.75" customHeight="1">
      <c r="A117" s="4"/>
      <c r="B117" s="4"/>
      <c r="L117" s="2">
        <v>51.6</v>
      </c>
      <c r="M117" s="2">
        <v>0.9746999999999999</v>
      </c>
      <c r="N117" s="2">
        <v>1.1144</v>
      </c>
      <c r="O117" s="2">
        <v>0.9601</v>
      </c>
      <c r="P117" s="2">
        <v>0.9762</v>
      </c>
      <c r="Q117" s="2">
        <v>0.9893</v>
      </c>
      <c r="R117" s="2">
        <v>1.2541</v>
      </c>
      <c r="S117" s="2">
        <v>0.9746999999999999</v>
      </c>
      <c r="T117" s="2">
        <v>1.1144</v>
      </c>
      <c r="U117" s="2">
        <v>1.8446</v>
      </c>
      <c r="V117" s="2">
        <v>2.105</v>
      </c>
    </row>
    <row r="118" ht="12.75" customHeight="1">
      <c r="A118" s="4"/>
      <c r="B118" s="4"/>
      <c r="L118" s="2">
        <v>51.7</v>
      </c>
      <c r="M118" s="2">
        <v>0.97265</v>
      </c>
      <c r="N118" s="2">
        <v>1.1126</v>
      </c>
      <c r="O118" s="2">
        <v>0.958</v>
      </c>
      <c r="P118" s="2">
        <v>0.9747</v>
      </c>
      <c r="Q118" s="2">
        <v>0.9873</v>
      </c>
      <c r="R118" s="2">
        <v>1.2522</v>
      </c>
      <c r="S118" s="2">
        <v>0.97265</v>
      </c>
      <c r="T118" s="2">
        <v>1.1126</v>
      </c>
      <c r="U118" s="2">
        <v>1.8382</v>
      </c>
      <c r="V118" s="2">
        <v>2.0998</v>
      </c>
    </row>
    <row r="119" ht="12.75" customHeight="1">
      <c r="A119" s="4"/>
      <c r="B119" s="4"/>
      <c r="L119" s="2">
        <v>51.8</v>
      </c>
      <c r="M119" s="2">
        <v>0.97055</v>
      </c>
      <c r="N119" s="2">
        <v>1.111</v>
      </c>
      <c r="O119" s="2">
        <v>0.9558</v>
      </c>
      <c r="P119" s="2">
        <v>0.9731</v>
      </c>
      <c r="Q119" s="2">
        <v>0.9853</v>
      </c>
      <c r="R119" s="2">
        <v>1.2504</v>
      </c>
      <c r="S119" s="2">
        <v>0.97055</v>
      </c>
      <c r="T119" s="2">
        <v>1.111</v>
      </c>
      <c r="U119" s="2">
        <v>1.8382</v>
      </c>
      <c r="V119" s="2">
        <v>2.0946000000000002</v>
      </c>
    </row>
    <row r="120" ht="12.75" customHeight="1">
      <c r="A120" s="4"/>
      <c r="B120" s="4"/>
      <c r="L120" s="2">
        <v>51.9</v>
      </c>
      <c r="M120" s="2">
        <v>0.9795</v>
      </c>
      <c r="N120" s="2">
        <v>1.1093</v>
      </c>
      <c r="O120" s="2">
        <v>0.9757</v>
      </c>
      <c r="P120" s="2">
        <v>0.9716</v>
      </c>
      <c r="Q120" s="2">
        <v>0.9833</v>
      </c>
      <c r="R120" s="2">
        <v>1.2485</v>
      </c>
      <c r="S120" s="2">
        <v>0.9795</v>
      </c>
      <c r="T120" s="2">
        <v>1.1093</v>
      </c>
      <c r="U120" s="2">
        <v>1.8316</v>
      </c>
      <c r="V120" s="2">
        <v>2.0894</v>
      </c>
    </row>
    <row r="121" ht="12.75" customHeight="1">
      <c r="A121" s="4"/>
      <c r="B121" s="4"/>
      <c r="L121" s="2">
        <v>52.0</v>
      </c>
      <c r="M121" s="2">
        <v>0.9663999999999999</v>
      </c>
      <c r="N121" s="2">
        <v>1.1076</v>
      </c>
      <c r="O121" s="2">
        <v>0.9515</v>
      </c>
      <c r="P121" s="2">
        <v>0.9701</v>
      </c>
      <c r="Q121" s="2">
        <v>0.9813</v>
      </c>
      <c r="R121" s="2">
        <v>1.2466</v>
      </c>
      <c r="S121" s="2">
        <v>0.9663999999999999</v>
      </c>
      <c r="T121" s="2">
        <v>1.1076</v>
      </c>
      <c r="U121" s="2">
        <v>1.818</v>
      </c>
      <c r="V121" s="2">
        <v>2.0842</v>
      </c>
    </row>
    <row r="122" ht="12.75" customHeight="1">
      <c r="A122" s="4"/>
      <c r="B122" s="4"/>
      <c r="L122" s="2">
        <v>52.1</v>
      </c>
      <c r="M122" s="2">
        <v>0.96435</v>
      </c>
      <c r="N122" s="2">
        <v>1.1059</v>
      </c>
      <c r="O122" s="2">
        <v>0.9494</v>
      </c>
      <c r="P122" s="2">
        <v>0.9686</v>
      </c>
      <c r="Q122" s="2">
        <v>0.9793</v>
      </c>
      <c r="R122" s="2">
        <v>1.2448</v>
      </c>
      <c r="S122" s="2">
        <v>0.96435</v>
      </c>
      <c r="T122" s="2">
        <v>1.1059</v>
      </c>
      <c r="U122" s="2">
        <v>1.812</v>
      </c>
      <c r="V122" s="2">
        <v>2.079</v>
      </c>
    </row>
    <row r="123" ht="12.75" customHeight="1">
      <c r="A123" s="4"/>
      <c r="B123" s="4"/>
      <c r="L123" s="2">
        <v>52.2</v>
      </c>
      <c r="M123" s="2">
        <v>0.9622999999999999</v>
      </c>
      <c r="N123" s="2">
        <v>1.1042</v>
      </c>
      <c r="O123" s="2">
        <v>0.9473</v>
      </c>
      <c r="P123" s="2">
        <v>0.967</v>
      </c>
      <c r="Q123" s="2">
        <v>0.9773</v>
      </c>
      <c r="R123" s="2">
        <v>1.2429</v>
      </c>
      <c r="S123" s="2">
        <v>0.9622999999999999</v>
      </c>
      <c r="T123" s="2">
        <v>1.1042</v>
      </c>
      <c r="U123" s="2">
        <v>1.806</v>
      </c>
      <c r="V123" s="2">
        <v>2.0738</v>
      </c>
    </row>
    <row r="124" ht="12.75" customHeight="1">
      <c r="A124" s="4"/>
      <c r="B124" s="4"/>
      <c r="L124" s="2">
        <v>52.3</v>
      </c>
      <c r="M124" s="2">
        <v>0.9603</v>
      </c>
      <c r="N124" s="2">
        <v>1.1025</v>
      </c>
      <c r="O124" s="2">
        <v>0.9452</v>
      </c>
      <c r="P124" s="2">
        <v>0.9655</v>
      </c>
      <c r="Q124" s="2">
        <v>0.9754</v>
      </c>
      <c r="R124" s="2">
        <v>1.2411</v>
      </c>
      <c r="S124" s="2">
        <v>0.9603</v>
      </c>
      <c r="T124" s="2">
        <v>1.1025</v>
      </c>
      <c r="U124" s="2">
        <v>1.806</v>
      </c>
      <c r="V124" s="2">
        <v>2.0686</v>
      </c>
    </row>
    <row r="125" ht="12.75" customHeight="1">
      <c r="A125" s="4"/>
      <c r="B125" s="4"/>
      <c r="L125" s="2">
        <v>52.4</v>
      </c>
      <c r="M125" s="2">
        <v>0.95835</v>
      </c>
      <c r="N125" s="2">
        <v>1.1009</v>
      </c>
      <c r="O125" s="2">
        <v>0.9432</v>
      </c>
      <c r="P125" s="2">
        <v>0.964</v>
      </c>
      <c r="Q125" s="2">
        <v>0.9735</v>
      </c>
      <c r="R125" s="2">
        <v>1.2393</v>
      </c>
      <c r="S125" s="2">
        <v>0.95835</v>
      </c>
      <c r="T125" s="2">
        <v>1.1009</v>
      </c>
      <c r="U125" s="2">
        <v>1.8</v>
      </c>
      <c r="V125" s="2">
        <v>2.0633999999999997</v>
      </c>
    </row>
    <row r="126" ht="12.75" customHeight="1">
      <c r="A126" s="4"/>
      <c r="B126" s="4"/>
      <c r="L126" s="2">
        <v>52.5</v>
      </c>
      <c r="M126" s="2">
        <v>0.95625</v>
      </c>
      <c r="N126" s="2">
        <v>1.0992</v>
      </c>
      <c r="O126" s="2">
        <v>0.941</v>
      </c>
      <c r="P126" s="2">
        <v>0.9625</v>
      </c>
      <c r="Q126" s="2">
        <v>0.9715</v>
      </c>
      <c r="R126" s="2">
        <v>1.2374</v>
      </c>
      <c r="S126" s="2">
        <v>0.95625</v>
      </c>
      <c r="T126" s="2">
        <v>1.0992</v>
      </c>
      <c r="U126" s="2">
        <v>1.788</v>
      </c>
      <c r="V126" s="2">
        <v>2.0582</v>
      </c>
    </row>
    <row r="127" ht="12.75" customHeight="1">
      <c r="A127" s="4"/>
      <c r="B127" s="4"/>
      <c r="L127" s="2">
        <v>52.6</v>
      </c>
      <c r="M127" s="2">
        <v>0.95425</v>
      </c>
      <c r="N127" s="2">
        <v>1.0975</v>
      </c>
      <c r="O127" s="2">
        <v>0.9389</v>
      </c>
      <c r="P127" s="2">
        <v>0.961</v>
      </c>
      <c r="Q127" s="2">
        <v>0.9696</v>
      </c>
      <c r="R127" s="2">
        <v>1.2356</v>
      </c>
      <c r="S127" s="2">
        <v>0.95425</v>
      </c>
      <c r="T127" s="2">
        <v>1.0975</v>
      </c>
      <c r="U127" s="2">
        <v>1.782</v>
      </c>
      <c r="V127" s="2">
        <v>2.053</v>
      </c>
    </row>
    <row r="128" ht="12.75" customHeight="1">
      <c r="A128" s="4"/>
      <c r="B128" s="4"/>
      <c r="L128" s="2">
        <v>52.7</v>
      </c>
      <c r="M128" s="2">
        <v>0.95225</v>
      </c>
      <c r="N128" s="2">
        <v>1.0959</v>
      </c>
      <c r="O128" s="2">
        <v>0.9368</v>
      </c>
      <c r="P128" s="2">
        <v>0.9595</v>
      </c>
      <c r="Q128" s="2">
        <v>0.9677</v>
      </c>
      <c r="R128" s="2">
        <v>1.2338</v>
      </c>
      <c r="S128" s="2">
        <v>0.95225</v>
      </c>
      <c r="T128" s="2">
        <v>1.0959</v>
      </c>
      <c r="U128" s="2">
        <v>1.776</v>
      </c>
      <c r="V128" s="2">
        <v>2.0482</v>
      </c>
    </row>
    <row r="129" ht="12.75" customHeight="1">
      <c r="A129" s="4"/>
      <c r="B129" s="4"/>
      <c r="L129" s="2">
        <v>52.8</v>
      </c>
      <c r="M129" s="2">
        <v>0.9502999999999999</v>
      </c>
      <c r="N129" s="2">
        <v>1.0942</v>
      </c>
      <c r="O129" s="2">
        <v>0.9348</v>
      </c>
      <c r="P129" s="2">
        <v>0.958</v>
      </c>
      <c r="Q129" s="2">
        <v>0.9658</v>
      </c>
      <c r="R129" s="2">
        <v>1.232</v>
      </c>
      <c r="S129" s="2">
        <v>0.9502999999999999</v>
      </c>
      <c r="T129" s="2">
        <v>1.0942</v>
      </c>
      <c r="U129" s="2">
        <v>1.776</v>
      </c>
      <c r="V129" s="2">
        <v>2.0434</v>
      </c>
    </row>
    <row r="130" ht="12.75" customHeight="1">
      <c r="A130" s="4"/>
      <c r="B130" s="4"/>
      <c r="L130" s="2">
        <v>52.9</v>
      </c>
      <c r="M130" s="2">
        <v>0.95875</v>
      </c>
      <c r="N130" s="2">
        <v>1.0926</v>
      </c>
      <c r="O130" s="2">
        <v>0.9536</v>
      </c>
      <c r="P130" s="2">
        <v>0.9565</v>
      </c>
      <c r="Q130" s="2">
        <v>0.9639</v>
      </c>
      <c r="R130" s="2">
        <v>1.2302</v>
      </c>
      <c r="S130" s="2">
        <v>0.95875</v>
      </c>
      <c r="T130" s="2">
        <v>1.0926</v>
      </c>
      <c r="U130" s="2">
        <v>1.77</v>
      </c>
      <c r="V130" s="2">
        <v>2.0383999999999998</v>
      </c>
    </row>
    <row r="131" ht="12.75" customHeight="1">
      <c r="A131" s="4"/>
      <c r="B131" s="4"/>
      <c r="L131" s="2">
        <v>53.0</v>
      </c>
      <c r="M131" s="2">
        <v>0.9463999999999999</v>
      </c>
      <c r="N131" s="2">
        <v>1.091</v>
      </c>
      <c r="O131" s="2">
        <v>0.9307</v>
      </c>
      <c r="P131" s="2">
        <v>0.955</v>
      </c>
      <c r="Q131" s="2">
        <v>0.9621</v>
      </c>
      <c r="R131" s="2">
        <v>1.2284</v>
      </c>
      <c r="S131" s="2">
        <v>0.9463999999999999</v>
      </c>
      <c r="T131" s="2">
        <v>1.091</v>
      </c>
      <c r="U131" s="2">
        <v>1.758</v>
      </c>
      <c r="V131" s="2">
        <v>2.0332</v>
      </c>
    </row>
    <row r="132" ht="12.75" customHeight="1">
      <c r="A132" s="4"/>
      <c r="B132" s="4"/>
      <c r="L132" s="2">
        <v>53.1</v>
      </c>
      <c r="M132" s="2">
        <v>0.94445</v>
      </c>
      <c r="N132" s="2">
        <v>1.0893</v>
      </c>
      <c r="O132" s="2">
        <v>0.9287</v>
      </c>
      <c r="P132" s="2">
        <v>0.9536</v>
      </c>
      <c r="Q132" s="2">
        <v>0.9602</v>
      </c>
      <c r="R132" s="2">
        <v>1.2266</v>
      </c>
      <c r="S132" s="2">
        <v>0.94445</v>
      </c>
      <c r="T132" s="2">
        <v>1.0893</v>
      </c>
      <c r="U132" s="2">
        <v>1.752</v>
      </c>
      <c r="V132" s="2">
        <v>2.028</v>
      </c>
    </row>
    <row r="133" ht="12.75" customHeight="1">
      <c r="A133" s="4"/>
      <c r="B133" s="4"/>
      <c r="L133" s="2">
        <v>53.2</v>
      </c>
      <c r="M133" s="2">
        <v>0.9425</v>
      </c>
      <c r="N133" s="2">
        <v>1.0877</v>
      </c>
      <c r="O133" s="2">
        <v>0.9267</v>
      </c>
      <c r="P133" s="2">
        <v>0.9521</v>
      </c>
      <c r="Q133" s="2">
        <v>0.9583</v>
      </c>
      <c r="R133" s="2">
        <v>1.2248</v>
      </c>
      <c r="S133" s="2">
        <v>0.9425</v>
      </c>
      <c r="T133" s="2">
        <v>1.0877</v>
      </c>
      <c r="U133" s="2">
        <v>1.746</v>
      </c>
      <c r="V133" s="2">
        <v>2.0232</v>
      </c>
    </row>
    <row r="134" ht="12.75" customHeight="1">
      <c r="A134" s="4"/>
      <c r="B134" s="4"/>
      <c r="L134" s="2">
        <v>53.3</v>
      </c>
      <c r="M134" s="2">
        <v>0.9406</v>
      </c>
      <c r="N134" s="2">
        <v>1.0861</v>
      </c>
      <c r="O134" s="2">
        <v>0.9247</v>
      </c>
      <c r="P134" s="2">
        <v>0.9506</v>
      </c>
      <c r="Q134" s="2">
        <v>0.9565</v>
      </c>
      <c r="R134" s="2">
        <v>1.223</v>
      </c>
      <c r="S134" s="2">
        <v>0.9406</v>
      </c>
      <c r="T134" s="2">
        <v>1.0861</v>
      </c>
      <c r="U134" s="2">
        <v>1.746</v>
      </c>
      <c r="V134" s="2">
        <v>2.0184</v>
      </c>
    </row>
    <row r="135" ht="12.75" customHeight="1">
      <c r="A135" s="4"/>
      <c r="B135" s="4"/>
      <c r="L135" s="2">
        <v>53.4</v>
      </c>
      <c r="M135" s="2">
        <v>0.9387</v>
      </c>
      <c r="N135" s="2">
        <v>1.0844</v>
      </c>
      <c r="O135" s="2">
        <v>0.9227</v>
      </c>
      <c r="P135" s="2">
        <v>0.9492</v>
      </c>
      <c r="Q135" s="2">
        <v>0.9547</v>
      </c>
      <c r="R135" s="2">
        <v>1.2212</v>
      </c>
      <c r="S135" s="2">
        <v>0.9387</v>
      </c>
      <c r="T135" s="2">
        <v>1.0844</v>
      </c>
      <c r="U135" s="2">
        <v>1.7398</v>
      </c>
      <c r="V135" s="2">
        <v>2.0136</v>
      </c>
    </row>
    <row r="136" ht="12.75" customHeight="1">
      <c r="A136" s="4"/>
      <c r="B136" s="4"/>
      <c r="L136" s="2">
        <v>53.5</v>
      </c>
      <c r="M136" s="2">
        <v>0.9373</v>
      </c>
      <c r="N136" s="2">
        <v>1.0828</v>
      </c>
      <c r="O136" s="2">
        <v>0.9218</v>
      </c>
      <c r="P136" s="2">
        <v>0.9477</v>
      </c>
      <c r="Q136" s="2">
        <v>0.9528</v>
      </c>
      <c r="R136" s="2">
        <v>1.2194</v>
      </c>
      <c r="S136" s="2">
        <v>0.9373</v>
      </c>
      <c r="T136" s="2">
        <v>1.0828</v>
      </c>
      <c r="U136" s="2">
        <v>1.727</v>
      </c>
      <c r="V136" s="2">
        <v>2.0088</v>
      </c>
    </row>
    <row r="137" ht="12.75" customHeight="1">
      <c r="A137" s="4"/>
      <c r="B137" s="4"/>
      <c r="L137" s="2">
        <v>53.6</v>
      </c>
      <c r="M137" s="2">
        <v>0.9349</v>
      </c>
      <c r="N137" s="2">
        <v>1.0812</v>
      </c>
      <c r="O137" s="2">
        <v>0.9188</v>
      </c>
      <c r="P137" s="2">
        <v>0.9462</v>
      </c>
      <c r="Q137" s="2">
        <v>0.951</v>
      </c>
      <c r="R137" s="2">
        <v>1.2176</v>
      </c>
      <c r="S137" s="2">
        <v>0.9349</v>
      </c>
      <c r="T137" s="2">
        <v>1.0812</v>
      </c>
      <c r="U137" s="2">
        <v>1.721</v>
      </c>
      <c r="V137" s="2">
        <v>2.004</v>
      </c>
    </row>
    <row r="138" ht="12.75" customHeight="1">
      <c r="A138" s="4"/>
      <c r="B138" s="4"/>
      <c r="L138" s="2">
        <v>53.7</v>
      </c>
      <c r="M138" s="2">
        <v>0.93305</v>
      </c>
      <c r="N138" s="2">
        <v>1.0796</v>
      </c>
      <c r="O138" s="2">
        <v>0.9169</v>
      </c>
      <c r="P138" s="2">
        <v>0.9448</v>
      </c>
      <c r="Q138" s="2">
        <v>0.9492</v>
      </c>
      <c r="R138" s="2">
        <v>1.2159</v>
      </c>
      <c r="S138" s="2">
        <v>0.93305</v>
      </c>
      <c r="T138" s="2">
        <v>1.0796</v>
      </c>
      <c r="U138" s="2">
        <v>1.715</v>
      </c>
      <c r="V138" s="2">
        <v>2.0</v>
      </c>
    </row>
    <row r="139" ht="12.75" customHeight="1">
      <c r="A139" s="4"/>
      <c r="B139" s="4"/>
      <c r="L139" s="2">
        <v>53.8</v>
      </c>
      <c r="M139" s="2">
        <v>0.93115</v>
      </c>
      <c r="N139" s="2">
        <v>1.078</v>
      </c>
      <c r="O139" s="2">
        <v>0.9149</v>
      </c>
      <c r="P139" s="2">
        <v>0.9433</v>
      </c>
      <c r="Q139" s="2">
        <v>0.9474</v>
      </c>
      <c r="R139" s="2">
        <v>1.2141</v>
      </c>
      <c r="S139" s="2">
        <v>0.93115</v>
      </c>
      <c r="T139" s="2">
        <v>1.078</v>
      </c>
      <c r="U139" s="2">
        <v>1.715</v>
      </c>
      <c r="V139" s="2">
        <v>1.996</v>
      </c>
    </row>
    <row r="140" ht="12.75" customHeight="1">
      <c r="A140" s="4"/>
      <c r="B140" s="4"/>
      <c r="L140" s="2">
        <v>53.9</v>
      </c>
      <c r="M140" s="2">
        <v>0.9392499999999999</v>
      </c>
      <c r="N140" s="2">
        <v>1.0764</v>
      </c>
      <c r="O140" s="2">
        <v>0.9328</v>
      </c>
      <c r="P140" s="2">
        <v>0.9419</v>
      </c>
      <c r="Q140" s="2">
        <v>0.9457</v>
      </c>
      <c r="R140" s="2">
        <v>1.2123</v>
      </c>
      <c r="S140" s="2">
        <v>0.9392499999999999</v>
      </c>
      <c r="T140" s="2">
        <v>1.0764</v>
      </c>
      <c r="U140" s="2">
        <v>1.7024</v>
      </c>
      <c r="V140" s="2">
        <v>1.992</v>
      </c>
    </row>
    <row r="141" ht="12.75" customHeight="1">
      <c r="A141" s="4"/>
      <c r="B141" s="4"/>
      <c r="L141" s="2">
        <v>54.0</v>
      </c>
      <c r="M141" s="2">
        <v>0.9275</v>
      </c>
      <c r="N141" s="2">
        <v>1.0748</v>
      </c>
      <c r="O141" s="2">
        <v>0.9111</v>
      </c>
      <c r="P141" s="2">
        <v>0.9405</v>
      </c>
      <c r="Q141" s="2">
        <v>0.9439</v>
      </c>
      <c r="R141" s="2">
        <v>1.2106</v>
      </c>
      <c r="S141" s="2">
        <v>0.9275</v>
      </c>
      <c r="T141" s="2">
        <v>1.0748</v>
      </c>
      <c r="U141" s="2">
        <v>1.696</v>
      </c>
      <c r="V141" s="2">
        <v>1.988</v>
      </c>
    </row>
    <row r="142" ht="12.75" customHeight="1">
      <c r="A142" s="4"/>
      <c r="B142" s="4"/>
      <c r="L142" s="2">
        <v>54.1</v>
      </c>
      <c r="M142" s="2">
        <v>0.9256500000000001</v>
      </c>
      <c r="N142" s="2">
        <v>1.0732</v>
      </c>
      <c r="O142" s="2">
        <v>0.9092</v>
      </c>
      <c r="P142" s="2">
        <v>0.939</v>
      </c>
      <c r="Q142" s="2">
        <v>0.9421</v>
      </c>
      <c r="R142" s="2">
        <v>1.2088</v>
      </c>
      <c r="S142" s="2">
        <v>0.9256500000000001</v>
      </c>
      <c r="T142" s="2">
        <v>1.0732</v>
      </c>
      <c r="U142" s="2">
        <v>1.6904</v>
      </c>
      <c r="V142" s="2">
        <v>1.984</v>
      </c>
    </row>
    <row r="143" ht="12.75" customHeight="1">
      <c r="A143" s="4"/>
      <c r="B143" s="4"/>
      <c r="L143" s="2">
        <v>54.2</v>
      </c>
      <c r="M143" s="2">
        <v>0.9238500000000001</v>
      </c>
      <c r="N143" s="2">
        <v>1.0716</v>
      </c>
      <c r="O143" s="2">
        <v>0.9073</v>
      </c>
      <c r="P143" s="2">
        <v>0.9376</v>
      </c>
      <c r="Q143" s="2">
        <v>0.9404</v>
      </c>
      <c r="R143" s="2">
        <v>1.2071</v>
      </c>
      <c r="S143" s="2">
        <v>0.9238500000000001</v>
      </c>
      <c r="T143" s="2">
        <v>1.0716</v>
      </c>
      <c r="U143" s="2">
        <v>1.6847999999999999</v>
      </c>
      <c r="V143" s="2">
        <v>1.98</v>
      </c>
    </row>
    <row r="144" ht="12.75" customHeight="1">
      <c r="A144" s="4"/>
      <c r="B144" s="4"/>
      <c r="L144" s="2">
        <v>54.3</v>
      </c>
      <c r="M144" s="2">
        <v>0.9219999999999999</v>
      </c>
      <c r="N144" s="2">
        <v>1.0701</v>
      </c>
      <c r="O144" s="2">
        <v>0.9054</v>
      </c>
      <c r="P144" s="2">
        <v>0.9362</v>
      </c>
      <c r="Q144" s="2">
        <v>0.9386</v>
      </c>
      <c r="R144" s="2">
        <v>1.2054</v>
      </c>
      <c r="S144" s="2">
        <v>0.9219999999999999</v>
      </c>
      <c r="T144" s="2">
        <v>1.0701</v>
      </c>
      <c r="U144" s="2">
        <v>1.679</v>
      </c>
      <c r="V144" s="2">
        <v>1.976</v>
      </c>
    </row>
    <row r="145" ht="12.75" customHeight="1">
      <c r="A145" s="4"/>
      <c r="B145" s="4"/>
      <c r="L145" s="2">
        <v>54.4</v>
      </c>
      <c r="M145" s="2">
        <v>0.9201999999999999</v>
      </c>
      <c r="N145" s="2">
        <v>1.0684</v>
      </c>
      <c r="O145" s="2">
        <v>0.9035</v>
      </c>
      <c r="P145" s="2">
        <v>0.9348</v>
      </c>
      <c r="Q145" s="2">
        <v>0.9369</v>
      </c>
      <c r="R145" s="2">
        <v>1.2036</v>
      </c>
      <c r="S145" s="2">
        <v>0.9201999999999999</v>
      </c>
      <c r="T145" s="2">
        <v>1.0684</v>
      </c>
      <c r="U145" s="2">
        <v>1.673</v>
      </c>
      <c r="V145" s="2">
        <v>1.9718</v>
      </c>
    </row>
    <row r="146" ht="12.75" customHeight="1">
      <c r="A146" s="4"/>
      <c r="B146" s="4"/>
      <c r="L146" s="2">
        <v>54.5</v>
      </c>
      <c r="M146" s="2">
        <v>0.9184</v>
      </c>
      <c r="N146" s="2">
        <v>1.0669</v>
      </c>
      <c r="O146" s="2">
        <v>0.9016</v>
      </c>
      <c r="P146" s="2">
        <v>0.9333</v>
      </c>
      <c r="Q146" s="2">
        <v>0.9352</v>
      </c>
      <c r="R146" s="2">
        <v>1.2019</v>
      </c>
      <c r="S146" s="2">
        <v>0.9184</v>
      </c>
      <c r="T146" s="2">
        <v>1.0669</v>
      </c>
      <c r="U146" s="2">
        <v>1.667</v>
      </c>
      <c r="V146" s="2">
        <v>1.9674</v>
      </c>
    </row>
    <row r="147" ht="12.75" customHeight="1">
      <c r="A147" s="4"/>
      <c r="B147" s="4"/>
      <c r="L147" s="2">
        <v>54.6</v>
      </c>
      <c r="M147" s="2">
        <v>0.9166000000000001</v>
      </c>
      <c r="N147" s="2">
        <v>1.0653</v>
      </c>
      <c r="O147" s="2">
        <v>0.8998</v>
      </c>
      <c r="P147" s="2">
        <v>0.9319</v>
      </c>
      <c r="Q147" s="2">
        <v>0.9334</v>
      </c>
      <c r="R147" s="2">
        <v>1.2002</v>
      </c>
      <c r="S147" s="2">
        <v>0.9166000000000001</v>
      </c>
      <c r="T147" s="2">
        <v>1.0653</v>
      </c>
      <c r="U147" s="2">
        <v>1.6622000000000001</v>
      </c>
      <c r="V147" s="2">
        <v>1.963</v>
      </c>
    </row>
    <row r="148" ht="12.75" customHeight="1">
      <c r="A148" s="4"/>
      <c r="B148" s="4"/>
      <c r="L148" s="2">
        <v>54.7</v>
      </c>
      <c r="M148" s="2">
        <v>0.9148000000000001</v>
      </c>
      <c r="N148" s="2">
        <v>1.0638</v>
      </c>
      <c r="O148" s="2">
        <v>0.8979</v>
      </c>
      <c r="P148" s="2">
        <v>0.9305</v>
      </c>
      <c r="Q148" s="2">
        <v>0.9317</v>
      </c>
      <c r="R148" s="2">
        <v>1.1985</v>
      </c>
      <c r="S148" s="2">
        <v>0.9148000000000001</v>
      </c>
      <c r="T148" s="2">
        <v>1.0638</v>
      </c>
      <c r="U148" s="2">
        <v>1.6574</v>
      </c>
      <c r="V148" s="2">
        <v>1.959</v>
      </c>
    </row>
    <row r="149" ht="12.75" customHeight="1">
      <c r="A149" s="4"/>
      <c r="B149" s="4"/>
      <c r="L149" s="2">
        <v>54.8</v>
      </c>
      <c r="M149" s="2">
        <v>0.91305</v>
      </c>
      <c r="N149" s="2">
        <v>1.0622</v>
      </c>
      <c r="O149" s="2">
        <v>0.8961</v>
      </c>
      <c r="P149" s="2">
        <v>0.9291</v>
      </c>
      <c r="Q149" s="2">
        <v>0.93</v>
      </c>
      <c r="R149" s="2">
        <v>1.1967</v>
      </c>
      <c r="S149" s="2">
        <v>0.91305</v>
      </c>
      <c r="T149" s="2">
        <v>1.0622</v>
      </c>
      <c r="U149" s="2">
        <v>1.6524</v>
      </c>
      <c r="V149" s="2">
        <v>1.955</v>
      </c>
    </row>
    <row r="150" ht="12.75" customHeight="1">
      <c r="A150" s="4"/>
      <c r="B150" s="4"/>
      <c r="L150" s="2">
        <v>54.9</v>
      </c>
      <c r="M150" s="2">
        <v>0.92065</v>
      </c>
      <c r="N150" s="2">
        <v>1.0606</v>
      </c>
      <c r="O150" s="2">
        <v>0.913</v>
      </c>
      <c r="P150" s="2">
        <v>0.9277</v>
      </c>
      <c r="Q150" s="2">
        <v>0.9283</v>
      </c>
      <c r="R150" s="2">
        <v>1.195</v>
      </c>
      <c r="S150" s="2">
        <v>0.92065</v>
      </c>
      <c r="T150" s="2">
        <v>1.0606</v>
      </c>
      <c r="U150" s="2">
        <v>1.6472</v>
      </c>
      <c r="V150" s="2">
        <v>1.9508</v>
      </c>
    </row>
    <row r="151" ht="12.75" customHeight="1">
      <c r="A151" s="4"/>
      <c r="B151" s="4"/>
      <c r="L151" s="2">
        <v>55.0</v>
      </c>
      <c r="M151" s="2">
        <v>0.90955</v>
      </c>
      <c r="N151" s="2">
        <v>1.0591</v>
      </c>
      <c r="O151" s="2">
        <v>0.8924</v>
      </c>
      <c r="P151" s="2">
        <v>0.9263</v>
      </c>
      <c r="Q151" s="2">
        <v>0.9267</v>
      </c>
      <c r="R151" s="2">
        <v>1.1933</v>
      </c>
      <c r="S151" s="2">
        <v>0.90955</v>
      </c>
      <c r="T151" s="2">
        <v>1.0591</v>
      </c>
      <c r="U151" s="2">
        <v>1.642</v>
      </c>
      <c r="V151" s="2">
        <v>1.9464</v>
      </c>
    </row>
    <row r="152" ht="12.75" customHeight="1">
      <c r="A152" s="4"/>
      <c r="B152" s="4"/>
      <c r="L152" s="2">
        <v>55.1</v>
      </c>
      <c r="M152" s="2">
        <v>0.9077999999999999</v>
      </c>
      <c r="N152" s="2">
        <v>1.0575</v>
      </c>
      <c r="O152" s="2">
        <v>0.8906</v>
      </c>
      <c r="P152" s="2">
        <v>0.9249</v>
      </c>
      <c r="Q152" s="2">
        <v>0.925</v>
      </c>
      <c r="R152" s="2">
        <v>1.1916</v>
      </c>
      <c r="S152" s="2">
        <v>0.9077999999999999</v>
      </c>
      <c r="T152" s="2">
        <v>1.0575</v>
      </c>
      <c r="U152" s="2">
        <v>1.6372</v>
      </c>
      <c r="V152" s="2">
        <v>1.942</v>
      </c>
    </row>
    <row r="153" ht="12.75" customHeight="1">
      <c r="A153" s="4"/>
      <c r="B153" s="4"/>
      <c r="L153" s="2">
        <v>55.2</v>
      </c>
      <c r="M153" s="2">
        <v>0.90605</v>
      </c>
      <c r="N153" s="2">
        <v>1.0561</v>
      </c>
      <c r="O153" s="2">
        <v>0.8888</v>
      </c>
      <c r="P153" s="2">
        <v>0.9235</v>
      </c>
      <c r="Q153" s="2">
        <v>0.9233</v>
      </c>
      <c r="R153" s="2">
        <v>1.19</v>
      </c>
      <c r="S153" s="2">
        <v>0.90605</v>
      </c>
      <c r="T153" s="2">
        <v>1.0561</v>
      </c>
      <c r="U153" s="2">
        <v>1.6323999999999999</v>
      </c>
      <c r="V153" s="2">
        <v>1.938</v>
      </c>
    </row>
    <row r="154" ht="12.75" customHeight="1">
      <c r="A154" s="4"/>
      <c r="B154" s="4"/>
      <c r="L154" s="2">
        <v>55.3</v>
      </c>
      <c r="M154" s="2">
        <v>0.90435</v>
      </c>
      <c r="N154" s="2">
        <v>1.0545</v>
      </c>
      <c r="O154" s="2">
        <v>0.887</v>
      </c>
      <c r="P154" s="2">
        <v>0.9222</v>
      </c>
      <c r="Q154" s="2">
        <v>0.9217</v>
      </c>
      <c r="R154" s="2">
        <v>1.1883</v>
      </c>
      <c r="S154" s="2">
        <v>0.90435</v>
      </c>
      <c r="T154" s="2">
        <v>1.0545</v>
      </c>
      <c r="U154" s="2">
        <v>1.6274</v>
      </c>
      <c r="V154" s="2">
        <v>1.934</v>
      </c>
    </row>
    <row r="155" ht="12.75" customHeight="1">
      <c r="A155" s="4"/>
      <c r="B155" s="4"/>
      <c r="L155" s="2">
        <v>55.4</v>
      </c>
      <c r="M155" s="2">
        <v>0.90265</v>
      </c>
      <c r="N155" s="2">
        <v>1.053</v>
      </c>
      <c r="O155" s="2">
        <v>0.8853</v>
      </c>
      <c r="P155" s="2">
        <v>0.9208</v>
      </c>
      <c r="Q155" s="2">
        <v>0.92</v>
      </c>
      <c r="R155" s="2">
        <v>1.1866</v>
      </c>
      <c r="S155" s="2">
        <v>0.90265</v>
      </c>
      <c r="T155" s="2">
        <v>1.053</v>
      </c>
      <c r="U155" s="2">
        <v>1.6221999999999999</v>
      </c>
      <c r="V155" s="2">
        <v>1.9302</v>
      </c>
    </row>
    <row r="156" ht="12.75" customHeight="1">
      <c r="A156" s="4"/>
      <c r="B156" s="4"/>
      <c r="L156" s="2">
        <v>55.5</v>
      </c>
      <c r="M156" s="2">
        <v>0.9009499999999999</v>
      </c>
      <c r="N156" s="2">
        <v>1.0514</v>
      </c>
      <c r="O156" s="2">
        <v>0.8835</v>
      </c>
      <c r="P156" s="2">
        <v>0.9194</v>
      </c>
      <c r="Q156" s="2">
        <v>0.9184</v>
      </c>
      <c r="R156" s="2">
        <v>1.1849</v>
      </c>
      <c r="S156" s="2">
        <v>0.9009499999999999</v>
      </c>
      <c r="T156" s="2">
        <v>1.0514</v>
      </c>
      <c r="U156" s="2">
        <v>1.617</v>
      </c>
      <c r="V156" s="2">
        <v>1.9266</v>
      </c>
    </row>
    <row r="157" ht="12.75" customHeight="1">
      <c r="A157" s="4"/>
      <c r="B157" s="4"/>
      <c r="L157" s="2">
        <v>55.6</v>
      </c>
      <c r="M157" s="2">
        <v>0.89925</v>
      </c>
      <c r="N157" s="2">
        <v>1.05</v>
      </c>
      <c r="O157" s="2">
        <v>0.8817</v>
      </c>
      <c r="P157" s="2">
        <v>0.918</v>
      </c>
      <c r="Q157" s="2">
        <v>0.9168</v>
      </c>
      <c r="R157" s="2">
        <v>1.1832</v>
      </c>
      <c r="S157" s="2">
        <v>0.89925</v>
      </c>
      <c r="T157" s="2">
        <v>1.05</v>
      </c>
      <c r="U157" s="2">
        <v>1.6122</v>
      </c>
      <c r="V157" s="2">
        <v>1.923</v>
      </c>
    </row>
    <row r="158" ht="12.75" customHeight="1">
      <c r="A158" s="4"/>
      <c r="B158" s="4"/>
      <c r="L158" s="2">
        <v>55.7</v>
      </c>
      <c r="M158" s="2">
        <v>0.8976</v>
      </c>
      <c r="N158" s="2">
        <v>1.0484</v>
      </c>
      <c r="O158" s="2">
        <v>0.88</v>
      </c>
      <c r="P158" s="2">
        <v>0.9167</v>
      </c>
      <c r="Q158" s="2">
        <v>0.9152</v>
      </c>
      <c r="R158" s="2">
        <v>1.1816</v>
      </c>
      <c r="S158" s="2">
        <v>0.8976</v>
      </c>
      <c r="T158" s="2">
        <v>1.0484</v>
      </c>
      <c r="U158" s="2">
        <v>1.6074</v>
      </c>
      <c r="V158" s="2">
        <v>1.9194</v>
      </c>
    </row>
    <row r="159" ht="12.75" customHeight="1">
      <c r="A159" s="4"/>
      <c r="B159" s="4"/>
      <c r="L159" s="2">
        <v>55.8</v>
      </c>
      <c r="M159" s="2">
        <v>0.89585</v>
      </c>
      <c r="N159" s="2">
        <v>1.0469</v>
      </c>
      <c r="O159" s="2">
        <v>0.8782</v>
      </c>
      <c r="P159" s="2">
        <v>0.9153</v>
      </c>
      <c r="Q159" s="2">
        <v>0.9135</v>
      </c>
      <c r="R159" s="2">
        <v>1.1799</v>
      </c>
      <c r="S159" s="2">
        <v>0.89585</v>
      </c>
      <c r="T159" s="2">
        <v>1.0469</v>
      </c>
      <c r="U159" s="2">
        <v>1.6026</v>
      </c>
      <c r="V159" s="2">
        <v>1.9158</v>
      </c>
    </row>
    <row r="160" ht="12.75" customHeight="1">
      <c r="A160" s="4"/>
      <c r="B160" s="4"/>
      <c r="L160" s="2">
        <v>55.9</v>
      </c>
      <c r="M160" s="2">
        <v>0.9031</v>
      </c>
      <c r="N160" s="2">
        <v>1.0454</v>
      </c>
      <c r="O160" s="2">
        <v>0.8943</v>
      </c>
      <c r="P160" s="2">
        <v>0.914</v>
      </c>
      <c r="Q160" s="2">
        <v>0.9119</v>
      </c>
      <c r="R160" s="2">
        <v>1.1783</v>
      </c>
      <c r="S160" s="2">
        <v>0.9031</v>
      </c>
      <c r="T160" s="2">
        <v>1.0454</v>
      </c>
      <c r="U160" s="2">
        <v>1.5977999999999999</v>
      </c>
      <c r="V160" s="2">
        <v>1.9122</v>
      </c>
    </row>
    <row r="161" ht="12.75" customHeight="1">
      <c r="A161" s="4"/>
      <c r="B161" s="4"/>
      <c r="L161" s="2">
        <v>56.0</v>
      </c>
      <c r="M161" s="2">
        <v>0.89255</v>
      </c>
      <c r="N161" s="2">
        <v>1.0439</v>
      </c>
      <c r="O161" s="2">
        <v>0.8748</v>
      </c>
      <c r="P161" s="2">
        <v>0.9126</v>
      </c>
      <c r="Q161" s="2">
        <v>0.9103</v>
      </c>
      <c r="R161" s="2">
        <v>1.1766</v>
      </c>
      <c r="S161" s="2">
        <v>0.89255</v>
      </c>
      <c r="T161" s="2">
        <v>1.0439</v>
      </c>
      <c r="U161" s="2">
        <v>1.593</v>
      </c>
      <c r="V161" s="2">
        <v>1.9086</v>
      </c>
    </row>
    <row r="162" ht="12.75" customHeight="1">
      <c r="A162" s="4"/>
      <c r="B162" s="4"/>
      <c r="L162" s="2">
        <v>56.1</v>
      </c>
      <c r="M162" s="2">
        <v>0.89095</v>
      </c>
      <c r="N162" s="2">
        <v>1.0424</v>
      </c>
      <c r="O162" s="2">
        <v>0.8731</v>
      </c>
      <c r="P162" s="2">
        <v>0.9112</v>
      </c>
      <c r="Q162" s="2">
        <v>0.9088</v>
      </c>
      <c r="R162" s="2">
        <v>1.175</v>
      </c>
      <c r="S162" s="2">
        <v>0.89095</v>
      </c>
      <c r="T162" s="2">
        <v>1.0424</v>
      </c>
      <c r="U162" s="2">
        <v>1.5878</v>
      </c>
      <c r="V162" s="2">
        <v>1.905</v>
      </c>
    </row>
    <row r="163" ht="12.75" customHeight="1">
      <c r="A163" s="4"/>
      <c r="B163" s="4"/>
      <c r="L163" s="2">
        <v>56.2</v>
      </c>
      <c r="M163" s="2">
        <v>0.8893</v>
      </c>
      <c r="N163" s="2">
        <v>1.041</v>
      </c>
      <c r="O163" s="2">
        <v>0.8714</v>
      </c>
      <c r="P163" s="2">
        <v>0.9099</v>
      </c>
      <c r="Q163" s="2">
        <v>0.9072</v>
      </c>
      <c r="R163" s="2">
        <v>1.1733</v>
      </c>
      <c r="S163" s="2">
        <v>0.8893</v>
      </c>
      <c r="T163" s="2">
        <v>1.041</v>
      </c>
      <c r="U163" s="2">
        <v>1.5826</v>
      </c>
      <c r="V163" s="2">
        <v>1.9014</v>
      </c>
    </row>
    <row r="164" ht="12.75" customHeight="1">
      <c r="A164" s="4"/>
      <c r="B164" s="4"/>
      <c r="L164" s="2">
        <v>56.3</v>
      </c>
      <c r="M164" s="2">
        <v>0.88765</v>
      </c>
      <c r="N164" s="2">
        <v>1.0394</v>
      </c>
      <c r="O164" s="2">
        <v>0.8697</v>
      </c>
      <c r="P164" s="2">
        <v>0.9086</v>
      </c>
      <c r="Q164" s="2">
        <v>0.9056</v>
      </c>
      <c r="R164" s="2">
        <v>1.1717</v>
      </c>
      <c r="S164" s="2">
        <v>0.88765</v>
      </c>
      <c r="T164" s="2">
        <v>1.0394</v>
      </c>
      <c r="U164" s="2">
        <v>1.5776000000000001</v>
      </c>
      <c r="V164" s="2">
        <v>1.8978</v>
      </c>
    </row>
    <row r="165" ht="12.75" customHeight="1">
      <c r="A165" s="4"/>
      <c r="B165" s="4"/>
      <c r="L165" s="2">
        <v>56.4</v>
      </c>
      <c r="M165" s="2">
        <v>0.88605</v>
      </c>
      <c r="N165" s="2">
        <v>1.038</v>
      </c>
      <c r="O165" s="2">
        <v>0.868</v>
      </c>
      <c r="P165" s="2">
        <v>0.9072</v>
      </c>
      <c r="Q165" s="2">
        <v>0.9041</v>
      </c>
      <c r="R165" s="2">
        <v>1.1701</v>
      </c>
      <c r="S165" s="2">
        <v>0.88605</v>
      </c>
      <c r="T165" s="2">
        <v>1.038</v>
      </c>
      <c r="U165" s="2">
        <v>1.5728</v>
      </c>
      <c r="V165" s="2">
        <v>1.8941999999999999</v>
      </c>
    </row>
    <row r="166" ht="12.75" customHeight="1">
      <c r="A166" s="4"/>
      <c r="B166" s="4"/>
      <c r="L166" s="2">
        <v>56.5</v>
      </c>
      <c r="M166" s="2">
        <v>0.8844</v>
      </c>
      <c r="N166" s="2">
        <v>1.0365</v>
      </c>
      <c r="O166" s="2">
        <v>0.8663</v>
      </c>
      <c r="P166" s="2">
        <v>0.9059</v>
      </c>
      <c r="Q166" s="2">
        <v>0.9025</v>
      </c>
      <c r="R166" s="2">
        <v>1.1684</v>
      </c>
      <c r="S166" s="2">
        <v>0.8844</v>
      </c>
      <c r="T166" s="2">
        <v>1.0365</v>
      </c>
      <c r="U166" s="2">
        <v>1.568</v>
      </c>
      <c r="V166" s="2">
        <v>1.8906</v>
      </c>
    </row>
    <row r="167" ht="12.75" customHeight="1">
      <c r="A167" s="4"/>
      <c r="B167" s="4"/>
      <c r="L167" s="2">
        <v>56.6</v>
      </c>
      <c r="M167" s="2">
        <v>0.8828</v>
      </c>
      <c r="N167" s="2">
        <v>1.035</v>
      </c>
      <c r="O167" s="2">
        <v>0.8646</v>
      </c>
      <c r="P167" s="2">
        <v>0.9046</v>
      </c>
      <c r="Q167" s="2">
        <v>0.901</v>
      </c>
      <c r="R167" s="2">
        <v>1.1668</v>
      </c>
      <c r="S167" s="2">
        <v>0.8828</v>
      </c>
      <c r="T167" s="2">
        <v>1.035</v>
      </c>
      <c r="U167" s="2">
        <v>1.5628</v>
      </c>
      <c r="V167" s="2">
        <v>1.887</v>
      </c>
    </row>
    <row r="168" ht="12.75" customHeight="1">
      <c r="A168" s="4"/>
      <c r="B168" s="4"/>
      <c r="L168" s="2">
        <v>56.7</v>
      </c>
      <c r="M168" s="2">
        <v>0.8812</v>
      </c>
      <c r="N168" s="2">
        <v>1.0335</v>
      </c>
      <c r="O168" s="2">
        <v>0.863</v>
      </c>
      <c r="P168" s="2">
        <v>0.9032</v>
      </c>
      <c r="Q168" s="2">
        <v>0.8994</v>
      </c>
      <c r="R168" s="2">
        <v>1.1652</v>
      </c>
      <c r="S168" s="2">
        <v>0.8812</v>
      </c>
      <c r="T168" s="2">
        <v>1.0335</v>
      </c>
      <c r="U168" s="2">
        <v>1.5575999999999999</v>
      </c>
      <c r="V168" s="2">
        <v>1.8834</v>
      </c>
    </row>
    <row r="169" ht="12.75" customHeight="1">
      <c r="A169" s="4"/>
      <c r="B169" s="4"/>
      <c r="L169" s="2">
        <v>56.8</v>
      </c>
      <c r="M169" s="2">
        <v>0.8795999999999999</v>
      </c>
      <c r="N169" s="2">
        <v>1.0321</v>
      </c>
      <c r="O169" s="2">
        <v>0.8613</v>
      </c>
      <c r="P169" s="2">
        <v>0.9019</v>
      </c>
      <c r="Q169" s="2">
        <v>0.8979</v>
      </c>
      <c r="R169" s="2">
        <v>1.1636</v>
      </c>
      <c r="S169" s="2">
        <v>0.8795999999999999</v>
      </c>
      <c r="T169" s="2">
        <v>1.0321</v>
      </c>
      <c r="U169" s="2">
        <v>1.5526</v>
      </c>
      <c r="V169" s="2">
        <v>1.8798</v>
      </c>
    </row>
    <row r="170" ht="12.75" customHeight="1">
      <c r="A170" s="4"/>
      <c r="B170" s="4"/>
      <c r="L170" s="2">
        <v>56.9</v>
      </c>
      <c r="M170" s="2">
        <v>0.88645</v>
      </c>
      <c r="N170" s="2">
        <v>1.0306</v>
      </c>
      <c r="O170" s="2">
        <v>0.8765</v>
      </c>
      <c r="P170" s="2">
        <v>0.9006</v>
      </c>
      <c r="Q170" s="2">
        <v>0.8964</v>
      </c>
      <c r="R170" s="2">
        <v>1.162</v>
      </c>
      <c r="S170" s="2">
        <v>0.88645</v>
      </c>
      <c r="T170" s="2">
        <v>1.0306</v>
      </c>
      <c r="U170" s="2">
        <v>1.5477999999999998</v>
      </c>
      <c r="V170" s="2">
        <v>1.8761999999999999</v>
      </c>
    </row>
    <row r="171" ht="12.75" customHeight="1">
      <c r="A171" s="4"/>
      <c r="B171" s="4"/>
      <c r="L171" s="2">
        <v>57.0</v>
      </c>
      <c r="M171" s="2">
        <v>0.87645</v>
      </c>
      <c r="N171" s="2">
        <v>1.0292</v>
      </c>
      <c r="O171" s="2">
        <v>0.858</v>
      </c>
      <c r="P171" s="2">
        <v>0.8993</v>
      </c>
      <c r="Q171" s="2">
        <v>0.8949</v>
      </c>
      <c r="R171" s="2">
        <v>1.1604</v>
      </c>
      <c r="S171" s="2">
        <v>0.87645</v>
      </c>
      <c r="T171" s="2">
        <v>1.0292</v>
      </c>
      <c r="U171" s="2">
        <v>1.543</v>
      </c>
      <c r="V171" s="2">
        <v>1.8726</v>
      </c>
    </row>
    <row r="172" ht="12.75" customHeight="1">
      <c r="A172" s="4"/>
      <c r="B172" s="4"/>
      <c r="L172" s="2">
        <v>57.1</v>
      </c>
      <c r="M172" s="2">
        <v>0.8749</v>
      </c>
      <c r="N172" s="2">
        <v>1.0277</v>
      </c>
      <c r="O172" s="2">
        <v>0.8564</v>
      </c>
      <c r="P172" s="2">
        <v>0.898</v>
      </c>
      <c r="Q172" s="2">
        <v>0.8934</v>
      </c>
      <c r="R172" s="2">
        <v>1.1588</v>
      </c>
      <c r="S172" s="2">
        <v>0.8749</v>
      </c>
      <c r="T172" s="2">
        <v>1.0277</v>
      </c>
      <c r="U172" s="2">
        <v>1.5382</v>
      </c>
      <c r="V172" s="2">
        <v>1.869</v>
      </c>
    </row>
    <row r="173" ht="12.75" customHeight="1">
      <c r="A173" s="4"/>
      <c r="B173" s="4"/>
      <c r="L173" s="2">
        <v>57.2</v>
      </c>
      <c r="M173" s="2">
        <v>0.8733500000000001</v>
      </c>
      <c r="N173" s="2">
        <v>1.0263</v>
      </c>
      <c r="O173" s="2">
        <v>0.8548</v>
      </c>
      <c r="P173" s="2">
        <v>0.8967</v>
      </c>
      <c r="Q173" s="2">
        <v>0.8919</v>
      </c>
      <c r="R173" s="2">
        <v>1.1572</v>
      </c>
      <c r="S173" s="2">
        <v>0.8733500000000001</v>
      </c>
      <c r="T173" s="2">
        <v>1.0263</v>
      </c>
      <c r="U173" s="2">
        <v>1.5333999999999999</v>
      </c>
      <c r="V173" s="2">
        <v>1.8654</v>
      </c>
    </row>
    <row r="174" ht="12.75" customHeight="1">
      <c r="A174" s="4"/>
      <c r="B174" s="4"/>
      <c r="L174" s="2">
        <v>57.3</v>
      </c>
      <c r="M174" s="2">
        <v>0.8717999999999999</v>
      </c>
      <c r="N174" s="2">
        <v>1.0248</v>
      </c>
      <c r="O174" s="2">
        <v>0.8532</v>
      </c>
      <c r="P174" s="2">
        <v>0.8954</v>
      </c>
      <c r="Q174" s="2">
        <v>0.8904</v>
      </c>
      <c r="R174" s="2">
        <v>1.1556</v>
      </c>
      <c r="S174" s="2">
        <v>0.8717999999999999</v>
      </c>
      <c r="T174" s="2">
        <v>1.0248</v>
      </c>
      <c r="U174" s="2">
        <v>1.5284</v>
      </c>
      <c r="V174" s="2">
        <v>1.8618000000000001</v>
      </c>
    </row>
    <row r="175" ht="12.75" customHeight="1">
      <c r="A175" s="4"/>
      <c r="B175" s="4"/>
      <c r="L175" s="2">
        <v>57.4</v>
      </c>
      <c r="M175" s="2">
        <v>0.87025</v>
      </c>
      <c r="N175" s="2">
        <v>1.0234</v>
      </c>
      <c r="O175" s="2">
        <v>0.8516</v>
      </c>
      <c r="P175" s="2">
        <v>0.8941</v>
      </c>
      <c r="Q175" s="2">
        <v>0.8889</v>
      </c>
      <c r="R175" s="2">
        <v>1.1541</v>
      </c>
      <c r="S175" s="2">
        <v>0.87025</v>
      </c>
      <c r="T175" s="2">
        <v>1.0234</v>
      </c>
      <c r="U175" s="2">
        <v>1.5231999999999999</v>
      </c>
      <c r="V175" s="2">
        <v>1.8584</v>
      </c>
    </row>
    <row r="176" ht="12.75" customHeight="1">
      <c r="A176" s="4"/>
      <c r="B176" s="4"/>
      <c r="L176" s="2">
        <v>57.5</v>
      </c>
      <c r="M176" s="2">
        <v>0.8687</v>
      </c>
      <c r="N176" s="2">
        <v>1.022</v>
      </c>
      <c r="O176" s="2">
        <v>0.85</v>
      </c>
      <c r="P176" s="2">
        <v>0.8928</v>
      </c>
      <c r="Q176" s="2">
        <v>0.8874</v>
      </c>
      <c r="R176" s="2">
        <v>1.1525</v>
      </c>
      <c r="S176" s="2">
        <v>0.8687</v>
      </c>
      <c r="T176" s="2">
        <v>1.022</v>
      </c>
      <c r="U176" s="2">
        <v>1.518</v>
      </c>
      <c r="V176" s="2">
        <v>1.8552000000000002</v>
      </c>
    </row>
    <row r="177" ht="12.75" customHeight="1">
      <c r="A177" s="4"/>
      <c r="B177" s="4"/>
      <c r="L177" s="2">
        <v>57.6</v>
      </c>
      <c r="M177" s="2">
        <v>0.8671500000000001</v>
      </c>
      <c r="N177" s="2">
        <v>1.0205</v>
      </c>
      <c r="O177" s="2">
        <v>0.8484</v>
      </c>
      <c r="P177" s="2">
        <v>0.8915</v>
      </c>
      <c r="Q177" s="2">
        <v>0.8859</v>
      </c>
      <c r="R177" s="2">
        <v>1.1509</v>
      </c>
      <c r="S177" s="2">
        <v>0.8671500000000001</v>
      </c>
      <c r="T177" s="2">
        <v>1.0205</v>
      </c>
      <c r="U177" s="2">
        <v>1.5132</v>
      </c>
      <c r="V177" s="2">
        <v>1.852</v>
      </c>
    </row>
    <row r="178" ht="12.75" customHeight="1">
      <c r="A178" s="4"/>
      <c r="B178" s="4"/>
      <c r="L178" s="2">
        <v>57.7</v>
      </c>
      <c r="M178" s="2">
        <v>0.86565</v>
      </c>
      <c r="N178" s="2">
        <v>1.0191</v>
      </c>
      <c r="O178" s="2">
        <v>0.8468</v>
      </c>
      <c r="P178" s="2">
        <v>0.8902</v>
      </c>
      <c r="Q178" s="2">
        <v>0.8845</v>
      </c>
      <c r="R178" s="2">
        <v>1.1494</v>
      </c>
      <c r="S178" s="2">
        <v>0.86565</v>
      </c>
      <c r="T178" s="2">
        <v>1.0191</v>
      </c>
      <c r="U178" s="2">
        <v>1.5084</v>
      </c>
      <c r="V178" s="2">
        <v>1.8492</v>
      </c>
    </row>
    <row r="179" ht="12.75" customHeight="1">
      <c r="A179" s="4"/>
      <c r="B179" s="4"/>
      <c r="L179" s="2">
        <v>57.8</v>
      </c>
      <c r="M179" s="2">
        <v>0.86415</v>
      </c>
      <c r="N179" s="2">
        <v>1.0177</v>
      </c>
      <c r="O179" s="2">
        <v>0.8453</v>
      </c>
      <c r="P179" s="2">
        <v>0.8889</v>
      </c>
      <c r="Q179" s="2">
        <v>0.883</v>
      </c>
      <c r="R179" s="2">
        <v>1.1478</v>
      </c>
      <c r="S179" s="2">
        <v>0.86415</v>
      </c>
      <c r="T179" s="2">
        <v>1.0177</v>
      </c>
      <c r="U179" s="2">
        <v>1.5042</v>
      </c>
      <c r="V179" s="2">
        <v>1.8464</v>
      </c>
    </row>
    <row r="180" ht="12.75" customHeight="1">
      <c r="A180" s="4"/>
      <c r="B180" s="4"/>
      <c r="L180" s="2">
        <v>57.9</v>
      </c>
      <c r="M180" s="2">
        <v>0.87065</v>
      </c>
      <c r="N180" s="2">
        <v>1.0163</v>
      </c>
      <c r="O180" s="2">
        <v>0.8597</v>
      </c>
      <c r="P180" s="2">
        <v>0.8876</v>
      </c>
      <c r="Q180" s="2">
        <v>0.8816</v>
      </c>
      <c r="R180" s="2">
        <v>1.1463</v>
      </c>
      <c r="S180" s="2">
        <v>0.87065</v>
      </c>
      <c r="T180" s="2">
        <v>1.0163</v>
      </c>
      <c r="U180" s="2">
        <v>1.5006000000000002</v>
      </c>
      <c r="V180" s="2">
        <v>1.8436</v>
      </c>
    </row>
    <row r="181" ht="12.75" customHeight="1">
      <c r="A181" s="4"/>
      <c r="B181" s="4"/>
      <c r="L181" s="2">
        <v>58.0</v>
      </c>
      <c r="M181" s="2">
        <v>0.8612</v>
      </c>
      <c r="N181" s="2">
        <v>1.0149</v>
      </c>
      <c r="O181" s="2">
        <v>0.8422</v>
      </c>
      <c r="P181" s="2">
        <v>0.8863</v>
      </c>
      <c r="Q181" s="2">
        <v>0.8802</v>
      </c>
      <c r="R181" s="2">
        <v>1.1447</v>
      </c>
      <c r="S181" s="2">
        <v>0.8612</v>
      </c>
      <c r="T181" s="2">
        <v>1.0149</v>
      </c>
      <c r="U181" s="2">
        <v>1.497</v>
      </c>
      <c r="V181" s="2">
        <v>1.8408</v>
      </c>
    </row>
    <row r="182" ht="12.75" customHeight="1">
      <c r="A182" s="4"/>
      <c r="B182" s="4"/>
      <c r="L182" s="2">
        <v>58.1</v>
      </c>
      <c r="M182" s="2">
        <v>0.85965</v>
      </c>
      <c r="N182" s="2">
        <v>1.0135</v>
      </c>
      <c r="O182" s="2">
        <v>0.8406</v>
      </c>
      <c r="P182" s="2">
        <v>0.8851</v>
      </c>
      <c r="Q182" s="2">
        <v>0.8787</v>
      </c>
      <c r="R182" s="2">
        <v>1.1432</v>
      </c>
      <c r="S182" s="2">
        <v>0.85965</v>
      </c>
      <c r="T182" s="2">
        <v>1.0135</v>
      </c>
      <c r="U182" s="2">
        <v>1.4934</v>
      </c>
      <c r="V182" s="2">
        <v>1.838</v>
      </c>
    </row>
    <row r="183" ht="12.75" customHeight="1">
      <c r="A183" s="4"/>
      <c r="B183" s="4"/>
      <c r="L183" s="2">
        <v>58.2</v>
      </c>
      <c r="M183" s="2">
        <v>0.8582</v>
      </c>
      <c r="N183" s="2">
        <v>1.012</v>
      </c>
      <c r="O183" s="2">
        <v>0.8391</v>
      </c>
      <c r="P183" s="2">
        <v>0.8838</v>
      </c>
      <c r="Q183" s="2">
        <v>0.8773</v>
      </c>
      <c r="R183" s="2">
        <v>1.1416</v>
      </c>
      <c r="S183" s="2">
        <v>0.8582</v>
      </c>
      <c r="T183" s="2">
        <v>1.012</v>
      </c>
      <c r="U183" s="2">
        <v>1.4898</v>
      </c>
      <c r="V183" s="2">
        <v>1.8348</v>
      </c>
    </row>
    <row r="184" ht="12.75" customHeight="1">
      <c r="A184" s="4"/>
      <c r="B184" s="4"/>
      <c r="L184" s="2">
        <v>58.3</v>
      </c>
      <c r="M184" s="2">
        <v>0.85675</v>
      </c>
      <c r="N184" s="2">
        <v>1.0107</v>
      </c>
      <c r="O184" s="2">
        <v>0.8376</v>
      </c>
      <c r="P184" s="2">
        <v>0.8825</v>
      </c>
      <c r="Q184" s="2">
        <v>0.8759</v>
      </c>
      <c r="R184" s="2">
        <v>1.1401</v>
      </c>
      <c r="S184" s="2">
        <v>0.85675</v>
      </c>
      <c r="T184" s="2">
        <v>1.0107</v>
      </c>
      <c r="U184" s="2">
        <v>1.486</v>
      </c>
      <c r="V184" s="2">
        <v>1.8316000000000001</v>
      </c>
    </row>
    <row r="185" ht="12.75" customHeight="1">
      <c r="A185" s="4"/>
      <c r="B185" s="4"/>
      <c r="L185" s="2">
        <v>58.4</v>
      </c>
      <c r="M185" s="2">
        <v>0.8553</v>
      </c>
      <c r="N185" s="2">
        <v>1.0093</v>
      </c>
      <c r="O185" s="2">
        <v>0.8361</v>
      </c>
      <c r="P185" s="2">
        <v>0.8813</v>
      </c>
      <c r="Q185" s="2">
        <v>0.8745</v>
      </c>
      <c r="R185" s="2">
        <v>1.1386</v>
      </c>
      <c r="S185" s="2">
        <v>0.8553</v>
      </c>
      <c r="T185" s="2">
        <v>1.0093</v>
      </c>
      <c r="U185" s="2">
        <v>1.482</v>
      </c>
      <c r="V185" s="2">
        <v>1.8284</v>
      </c>
    </row>
    <row r="186" ht="12.75" customHeight="1">
      <c r="A186" s="4"/>
      <c r="B186" s="4"/>
      <c r="L186" s="2">
        <v>58.5</v>
      </c>
      <c r="M186" s="2">
        <v>0.8538</v>
      </c>
      <c r="N186" s="2">
        <v>1.0079</v>
      </c>
      <c r="O186" s="2">
        <v>0.8345</v>
      </c>
      <c r="P186" s="2">
        <v>0.88</v>
      </c>
      <c r="Q186" s="2">
        <v>0.8731</v>
      </c>
      <c r="R186" s="2">
        <v>1.1371</v>
      </c>
      <c r="S186" s="2">
        <v>0.8538</v>
      </c>
      <c r="T186" s="2">
        <v>1.0079</v>
      </c>
      <c r="U186" s="2">
        <v>1.478</v>
      </c>
      <c r="V186" s="2">
        <v>1.8252000000000002</v>
      </c>
    </row>
    <row r="187" ht="12.75" customHeight="1">
      <c r="A187" s="4"/>
      <c r="B187" s="4"/>
      <c r="L187" s="2">
        <v>58.6</v>
      </c>
      <c r="M187" s="2">
        <v>0.8523499999999999</v>
      </c>
      <c r="N187" s="2">
        <v>1.0065</v>
      </c>
      <c r="O187" s="2">
        <v>0.833</v>
      </c>
      <c r="P187" s="2">
        <v>0.8788</v>
      </c>
      <c r="Q187" s="2">
        <v>0.8717</v>
      </c>
      <c r="R187" s="2">
        <v>1.1355</v>
      </c>
      <c r="S187" s="2">
        <v>0.8523499999999999</v>
      </c>
      <c r="T187" s="2">
        <v>1.0065</v>
      </c>
      <c r="U187" s="2">
        <v>1.4744</v>
      </c>
      <c r="V187" s="2">
        <v>1.822</v>
      </c>
    </row>
    <row r="188" ht="12.75" customHeight="1">
      <c r="A188" s="4"/>
      <c r="B188" s="4"/>
      <c r="L188" s="2">
        <v>58.7</v>
      </c>
      <c r="M188" s="2">
        <v>0.85095</v>
      </c>
      <c r="N188" s="2">
        <v>1.0051</v>
      </c>
      <c r="O188" s="2">
        <v>0.8316</v>
      </c>
      <c r="P188" s="2">
        <v>0.8775</v>
      </c>
      <c r="Q188" s="2">
        <v>0.8703</v>
      </c>
      <c r="R188" s="2">
        <v>1.134</v>
      </c>
      <c r="S188" s="2">
        <v>0.85095</v>
      </c>
      <c r="T188" s="2">
        <v>1.0051</v>
      </c>
      <c r="U188" s="2">
        <v>1.4708</v>
      </c>
      <c r="V188" s="2">
        <v>1.8192</v>
      </c>
    </row>
    <row r="189" ht="12.75" customHeight="1">
      <c r="A189" s="4"/>
      <c r="B189" s="4"/>
      <c r="L189" s="2">
        <v>58.8</v>
      </c>
      <c r="M189" s="2">
        <v>0.8494999999999999</v>
      </c>
      <c r="N189" s="2">
        <v>1.0037</v>
      </c>
      <c r="O189" s="2">
        <v>0.8301</v>
      </c>
      <c r="P189" s="2">
        <v>0.8763</v>
      </c>
      <c r="Q189" s="2">
        <v>0.8689</v>
      </c>
      <c r="R189" s="2">
        <v>1.1325</v>
      </c>
      <c r="S189" s="2">
        <v>0.8494999999999999</v>
      </c>
      <c r="T189" s="2">
        <v>1.0037</v>
      </c>
      <c r="U189" s="2">
        <v>1.4672</v>
      </c>
      <c r="V189" s="2">
        <v>1.8164</v>
      </c>
    </row>
    <row r="190" ht="12.75" customHeight="1">
      <c r="A190" s="4"/>
      <c r="B190" s="4"/>
      <c r="L190" s="2">
        <v>58.9</v>
      </c>
      <c r="M190" s="2">
        <v>0.8556</v>
      </c>
      <c r="N190" s="2">
        <v>1.0024</v>
      </c>
      <c r="O190" s="2">
        <v>0.8437</v>
      </c>
      <c r="P190" s="2">
        <v>0.875</v>
      </c>
      <c r="Q190" s="2">
        <v>0.8675</v>
      </c>
      <c r="R190" s="2">
        <v>1.131</v>
      </c>
      <c r="S190" s="2">
        <v>0.8556</v>
      </c>
      <c r="T190" s="2">
        <v>1.0024</v>
      </c>
      <c r="U190" s="2">
        <v>1.4636</v>
      </c>
      <c r="V190" s="2">
        <v>1.8135999999999999</v>
      </c>
    </row>
    <row r="191" ht="12.75" customHeight="1">
      <c r="A191" s="4"/>
      <c r="B191" s="4"/>
      <c r="L191" s="2">
        <v>59.0</v>
      </c>
      <c r="M191" s="2">
        <v>0.8466499999999999</v>
      </c>
      <c r="N191" s="2">
        <v>1.001</v>
      </c>
      <c r="O191" s="2">
        <v>0.8271</v>
      </c>
      <c r="P191" s="2">
        <v>0.8738</v>
      </c>
      <c r="Q191" s="2">
        <v>0.8662</v>
      </c>
      <c r="R191" s="2">
        <v>1.1295</v>
      </c>
      <c r="S191" s="2">
        <v>0.8466499999999999</v>
      </c>
      <c r="T191" s="2">
        <v>1.001</v>
      </c>
      <c r="U191" s="2">
        <v>1.46</v>
      </c>
      <c r="V191" s="2">
        <v>1.8108</v>
      </c>
    </row>
    <row r="192" ht="12.75" customHeight="1">
      <c r="A192" s="4"/>
      <c r="B192" s="4"/>
      <c r="L192" s="2">
        <v>59.1</v>
      </c>
      <c r="M192" s="2">
        <v>0.8452500000000001</v>
      </c>
      <c r="N192" s="2">
        <v>0.9997</v>
      </c>
      <c r="O192" s="2">
        <v>0.8257</v>
      </c>
      <c r="P192" s="2">
        <v>0.8725</v>
      </c>
      <c r="Q192" s="2">
        <v>0.8648</v>
      </c>
      <c r="R192" s="2">
        <v>1.1281</v>
      </c>
      <c r="S192" s="2">
        <v>0.8452500000000001</v>
      </c>
      <c r="T192" s="2">
        <v>0.9997</v>
      </c>
      <c r="U192" s="2">
        <v>1.4564</v>
      </c>
      <c r="V192" s="2">
        <v>1.808</v>
      </c>
    </row>
    <row r="193" ht="12.75" customHeight="1">
      <c r="A193" s="4"/>
      <c r="B193" s="4"/>
      <c r="L193" s="2">
        <v>59.2</v>
      </c>
      <c r="M193" s="2">
        <v>0.84385</v>
      </c>
      <c r="N193" s="2">
        <v>0.99835</v>
      </c>
      <c r="O193" s="2">
        <v>0.8242</v>
      </c>
      <c r="P193" s="2">
        <v>0.8713</v>
      </c>
      <c r="Q193" s="2">
        <v>0.8635</v>
      </c>
      <c r="R193" s="2">
        <v>1.1266</v>
      </c>
      <c r="S193" s="2">
        <v>0.84385</v>
      </c>
      <c r="T193" s="2">
        <v>0.99835</v>
      </c>
      <c r="U193" s="2">
        <v>1.4528</v>
      </c>
      <c r="V193" s="2">
        <v>1.8056</v>
      </c>
    </row>
    <row r="194" ht="12.75" customHeight="1">
      <c r="A194" s="4"/>
      <c r="B194" s="4"/>
      <c r="L194" s="2">
        <v>59.3</v>
      </c>
      <c r="M194" s="2">
        <v>0.8424499999999999</v>
      </c>
      <c r="N194" s="2">
        <v>0.99695</v>
      </c>
      <c r="O194" s="2">
        <v>0.8228</v>
      </c>
      <c r="P194" s="2">
        <v>0.8701</v>
      </c>
      <c r="Q194" s="2">
        <v>0.8621</v>
      </c>
      <c r="R194" s="2">
        <v>1.1251</v>
      </c>
      <c r="S194" s="2">
        <v>0.8424499999999999</v>
      </c>
      <c r="T194" s="2">
        <v>0.99695</v>
      </c>
      <c r="U194" s="2">
        <v>1.4492</v>
      </c>
      <c r="V194" s="2">
        <v>1.8032000000000001</v>
      </c>
    </row>
    <row r="195" ht="12.75" customHeight="1">
      <c r="A195" s="4"/>
      <c r="B195" s="4"/>
      <c r="L195" s="2">
        <v>59.4</v>
      </c>
      <c r="M195" s="2">
        <v>0.8410500000000001</v>
      </c>
      <c r="N195" s="2">
        <v>0.9956</v>
      </c>
      <c r="O195" s="2">
        <v>0.8213</v>
      </c>
      <c r="P195" s="2">
        <v>0.8688</v>
      </c>
      <c r="Q195" s="2">
        <v>0.8608</v>
      </c>
      <c r="R195" s="2">
        <v>1.1236</v>
      </c>
      <c r="S195" s="2">
        <v>0.8410500000000001</v>
      </c>
      <c r="T195" s="2">
        <v>0.9956</v>
      </c>
      <c r="U195" s="2">
        <v>1.4456</v>
      </c>
      <c r="V195" s="2">
        <v>1.8006</v>
      </c>
    </row>
    <row r="196" ht="12.75" customHeight="1">
      <c r="A196" s="4"/>
      <c r="B196" s="4"/>
      <c r="L196" s="2">
        <v>59.5</v>
      </c>
      <c r="M196" s="2">
        <v>0.83965</v>
      </c>
      <c r="N196" s="2">
        <v>0.99425</v>
      </c>
      <c r="O196" s="2">
        <v>0.8199</v>
      </c>
      <c r="P196" s="2">
        <v>0.8676</v>
      </c>
      <c r="Q196" s="2">
        <v>0.8594</v>
      </c>
      <c r="R196" s="2">
        <v>1.1221</v>
      </c>
      <c r="S196" s="2">
        <v>0.83965</v>
      </c>
      <c r="T196" s="2">
        <v>0.99425</v>
      </c>
      <c r="U196" s="2">
        <v>1.442</v>
      </c>
      <c r="V196" s="2">
        <v>1.7978</v>
      </c>
    </row>
    <row r="197" ht="12.75" customHeight="1">
      <c r="A197" s="4"/>
      <c r="B197" s="4"/>
      <c r="L197" s="2">
        <v>59.6</v>
      </c>
      <c r="M197" s="2">
        <v>0.8383</v>
      </c>
      <c r="N197" s="2">
        <v>0.99295</v>
      </c>
      <c r="O197" s="2">
        <v>0.8185</v>
      </c>
      <c r="P197" s="2">
        <v>0.8664</v>
      </c>
      <c r="Q197" s="2">
        <v>0.8581</v>
      </c>
      <c r="R197" s="2">
        <v>1.1207</v>
      </c>
      <c r="S197" s="2">
        <v>0.8383</v>
      </c>
      <c r="T197" s="2">
        <v>0.99295</v>
      </c>
      <c r="U197" s="2">
        <v>1.438</v>
      </c>
      <c r="V197" s="2">
        <v>1.795</v>
      </c>
    </row>
    <row r="198" ht="12.75" customHeight="1">
      <c r="A198" s="4"/>
      <c r="B198" s="4"/>
      <c r="L198" s="2">
        <v>59.7</v>
      </c>
      <c r="M198" s="2">
        <v>0.8369</v>
      </c>
      <c r="N198" s="2">
        <v>0.9916</v>
      </c>
      <c r="O198" s="2">
        <v>0.817</v>
      </c>
      <c r="P198" s="2">
        <v>0.8653</v>
      </c>
      <c r="Q198" s="2">
        <v>0.8568</v>
      </c>
      <c r="R198" s="2">
        <v>1.1192</v>
      </c>
      <c r="S198" s="2">
        <v>0.8369</v>
      </c>
      <c r="T198" s="2">
        <v>0.9916</v>
      </c>
      <c r="U198" s="2">
        <v>1.434</v>
      </c>
      <c r="V198" s="2">
        <v>1.7926</v>
      </c>
    </row>
    <row r="199" ht="12.75" customHeight="1">
      <c r="A199" s="4"/>
      <c r="B199" s="4"/>
      <c r="L199" s="2">
        <v>59.8</v>
      </c>
      <c r="M199" s="2">
        <v>0.83555</v>
      </c>
      <c r="N199" s="2">
        <v>0.9903</v>
      </c>
      <c r="O199" s="2">
        <v>0.8156</v>
      </c>
      <c r="P199" s="2">
        <v>0.864</v>
      </c>
      <c r="Q199" s="2">
        <v>0.8555</v>
      </c>
      <c r="R199" s="2">
        <v>1.1178</v>
      </c>
      <c r="S199" s="2">
        <v>0.83555</v>
      </c>
      <c r="T199" s="2">
        <v>0.9903</v>
      </c>
      <c r="U199" s="2">
        <v>1.4302</v>
      </c>
      <c r="V199" s="2">
        <v>1.7902</v>
      </c>
    </row>
    <row r="200" ht="12.75" customHeight="1">
      <c r="A200" s="4"/>
      <c r="B200" s="4"/>
      <c r="L200" s="2">
        <v>59.9</v>
      </c>
      <c r="M200" s="2">
        <v>0.8413999999999999</v>
      </c>
      <c r="N200" s="2">
        <v>0.9889</v>
      </c>
      <c r="O200" s="2">
        <v>0.8286</v>
      </c>
      <c r="P200" s="2">
        <v>0.8628</v>
      </c>
      <c r="Q200" s="2">
        <v>0.8542</v>
      </c>
      <c r="R200" s="2">
        <v>1.1163</v>
      </c>
      <c r="S200" s="2">
        <v>0.8413999999999999</v>
      </c>
      <c r="T200" s="2">
        <v>0.9889</v>
      </c>
      <c r="U200" s="2">
        <v>1.4266</v>
      </c>
      <c r="V200" s="2">
        <v>1.7877999999999998</v>
      </c>
    </row>
    <row r="201" ht="12.75" customHeight="1">
      <c r="A201" s="4"/>
      <c r="B201" s="4"/>
      <c r="L201" s="2">
        <v>60.0</v>
      </c>
      <c r="M201" s="2">
        <v>0.83285</v>
      </c>
      <c r="N201" s="2">
        <v>0.9876</v>
      </c>
      <c r="O201" s="2">
        <v>0.8128</v>
      </c>
      <c r="P201" s="2">
        <v>0.8615</v>
      </c>
      <c r="Q201" s="2">
        <v>0.8529</v>
      </c>
      <c r="R201" s="2">
        <v>1.1149</v>
      </c>
      <c r="S201" s="2">
        <v>0.83285</v>
      </c>
      <c r="T201" s="2">
        <v>0.9876</v>
      </c>
      <c r="U201" s="2">
        <v>1.423</v>
      </c>
      <c r="V201" s="2">
        <v>1.7853999999999999</v>
      </c>
    </row>
    <row r="202" ht="12.75" customHeight="1">
      <c r="A202" s="4"/>
      <c r="B202" s="4"/>
      <c r="L202" s="2">
        <v>60.1</v>
      </c>
      <c r="M202" s="2">
        <v>0.8315</v>
      </c>
      <c r="N202" s="2">
        <v>0.98625</v>
      </c>
      <c r="O202" s="2">
        <v>0.8114</v>
      </c>
      <c r="P202" s="2">
        <v>0.8603</v>
      </c>
      <c r="Q202" s="2">
        <v>0.8516</v>
      </c>
      <c r="R202" s="2">
        <v>1.1134</v>
      </c>
      <c r="S202" s="2">
        <v>0.8315</v>
      </c>
      <c r="T202" s="2">
        <v>0.98625</v>
      </c>
      <c r="U202" s="2">
        <v>1.4194</v>
      </c>
      <c r="V202" s="2">
        <v>1.783</v>
      </c>
    </row>
    <row r="203" ht="12.75" customHeight="1">
      <c r="A203" s="4"/>
      <c r="B203" s="4"/>
      <c r="L203" s="2">
        <v>60.2</v>
      </c>
      <c r="M203" s="2">
        <v>0.8302</v>
      </c>
      <c r="N203" s="2">
        <v>0.98495</v>
      </c>
      <c r="O203" s="2">
        <v>0.8101</v>
      </c>
      <c r="P203" s="2">
        <v>0.8591</v>
      </c>
      <c r="Q203" s="2">
        <v>0.8503</v>
      </c>
      <c r="R203" s="2">
        <v>1.112</v>
      </c>
      <c r="S203" s="2">
        <v>0.8302</v>
      </c>
      <c r="T203" s="2">
        <v>0.98495</v>
      </c>
      <c r="U203" s="2">
        <v>1.4158</v>
      </c>
      <c r="V203" s="2">
        <v>1.7802</v>
      </c>
    </row>
    <row r="204" ht="12.75" customHeight="1">
      <c r="A204" s="4"/>
      <c r="B204" s="4"/>
      <c r="L204" s="2">
        <v>60.3</v>
      </c>
      <c r="M204" s="2">
        <v>0.82885</v>
      </c>
      <c r="N204" s="2">
        <v>0.9837</v>
      </c>
      <c r="O204" s="2">
        <v>0.8087</v>
      </c>
      <c r="P204" s="2">
        <v>0.8579</v>
      </c>
      <c r="Q204" s="2">
        <v>0.849</v>
      </c>
      <c r="R204" s="2">
        <v>1.1106</v>
      </c>
      <c r="S204" s="2">
        <v>0.82885</v>
      </c>
      <c r="T204" s="2">
        <v>0.9837</v>
      </c>
      <c r="U204" s="2">
        <v>1.4122</v>
      </c>
      <c r="V204" s="2">
        <v>1.7774</v>
      </c>
    </row>
    <row r="205" ht="12.75" customHeight="1">
      <c r="A205" s="4"/>
      <c r="B205" s="4"/>
      <c r="L205" s="2">
        <v>60.4</v>
      </c>
      <c r="M205" s="2">
        <v>0.8275</v>
      </c>
      <c r="N205" s="2">
        <v>0.9824</v>
      </c>
      <c r="O205" s="2">
        <v>0.8073</v>
      </c>
      <c r="P205" s="2">
        <v>0.8568</v>
      </c>
      <c r="Q205" s="2">
        <v>0.8477</v>
      </c>
      <c r="R205" s="2">
        <v>1.1092</v>
      </c>
      <c r="S205" s="2">
        <v>0.8275</v>
      </c>
      <c r="T205" s="2">
        <v>0.9824</v>
      </c>
      <c r="U205" s="2">
        <v>1.4086</v>
      </c>
      <c r="V205" s="2">
        <v>1.7748</v>
      </c>
    </row>
    <row r="206" ht="12.75" customHeight="1">
      <c r="A206" s="4"/>
      <c r="B206" s="4"/>
      <c r="L206" s="2">
        <v>60.5</v>
      </c>
      <c r="M206" s="2">
        <v>0.82625</v>
      </c>
      <c r="N206" s="2">
        <v>0.9811</v>
      </c>
      <c r="O206" s="2">
        <v>0.806</v>
      </c>
      <c r="P206" s="2">
        <v>0.8556</v>
      </c>
      <c r="Q206" s="2">
        <v>0.8465</v>
      </c>
      <c r="R206" s="2">
        <v>1.1078</v>
      </c>
      <c r="S206" s="2">
        <v>0.82625</v>
      </c>
      <c r="T206" s="2">
        <v>0.9811</v>
      </c>
      <c r="U206" s="2">
        <v>1.405</v>
      </c>
      <c r="V206" s="2">
        <v>1.7724</v>
      </c>
    </row>
    <row r="207" ht="12.75" customHeight="1">
      <c r="A207" s="4"/>
      <c r="B207" s="4"/>
      <c r="L207" s="2">
        <v>60.6</v>
      </c>
      <c r="M207" s="2">
        <v>0.8249</v>
      </c>
      <c r="N207" s="2">
        <v>0.97975</v>
      </c>
      <c r="O207" s="2">
        <v>0.8046</v>
      </c>
      <c r="P207" s="2">
        <v>0.8544</v>
      </c>
      <c r="Q207" s="2">
        <v>0.8452</v>
      </c>
      <c r="R207" s="2">
        <v>1.1063</v>
      </c>
      <c r="S207" s="2">
        <v>0.8249</v>
      </c>
      <c r="T207" s="2">
        <v>0.97975</v>
      </c>
      <c r="U207" s="2">
        <v>1.4022</v>
      </c>
      <c r="V207" s="2">
        <v>1.77</v>
      </c>
    </row>
    <row r="208" ht="12.75" customHeight="1">
      <c r="A208" s="4"/>
      <c r="B208" s="4"/>
      <c r="L208" s="2">
        <v>60.7</v>
      </c>
      <c r="M208" s="2">
        <v>0.8236</v>
      </c>
      <c r="N208" s="2">
        <v>0.97845</v>
      </c>
      <c r="O208" s="2">
        <v>0.8033</v>
      </c>
      <c r="P208" s="2">
        <v>0.8532</v>
      </c>
      <c r="Q208" s="2">
        <v>0.8439</v>
      </c>
      <c r="R208" s="2">
        <v>1.1049</v>
      </c>
      <c r="S208" s="2">
        <v>0.8236</v>
      </c>
      <c r="T208" s="2">
        <v>0.97845</v>
      </c>
      <c r="U208" s="2">
        <v>1.3994</v>
      </c>
      <c r="V208" s="2">
        <v>1.7676</v>
      </c>
    </row>
    <row r="209" ht="12.75" customHeight="1">
      <c r="A209" s="4"/>
      <c r="B209" s="4"/>
      <c r="L209" s="2">
        <v>60.8</v>
      </c>
      <c r="M209" s="2">
        <v>0.8223</v>
      </c>
      <c r="N209" s="2">
        <v>0.97715</v>
      </c>
      <c r="O209" s="2">
        <v>0.8019</v>
      </c>
      <c r="P209" s="2">
        <v>0.852</v>
      </c>
      <c r="Q209" s="2">
        <v>0.8427</v>
      </c>
      <c r="R209" s="2">
        <v>1.1035</v>
      </c>
      <c r="S209" s="2">
        <v>0.8223</v>
      </c>
      <c r="T209" s="2">
        <v>0.97715</v>
      </c>
      <c r="U209" s="2">
        <v>1.3965999999999998</v>
      </c>
      <c r="V209" s="2">
        <v>1.7652</v>
      </c>
    </row>
    <row r="210" ht="12.75" customHeight="1">
      <c r="A210" s="4"/>
      <c r="B210" s="4"/>
      <c r="L210" s="2">
        <v>60.9</v>
      </c>
      <c r="M210" s="2">
        <v>0.82785</v>
      </c>
      <c r="N210" s="2">
        <v>0.9759</v>
      </c>
      <c r="O210" s="2">
        <v>0.8142</v>
      </c>
      <c r="P210" s="2">
        <v>0.8508</v>
      </c>
      <c r="Q210" s="2">
        <v>0.8415</v>
      </c>
      <c r="R210" s="2">
        <v>1.1021</v>
      </c>
      <c r="S210" s="2">
        <v>0.82785</v>
      </c>
      <c r="T210" s="2">
        <v>0.9759</v>
      </c>
      <c r="U210" s="2">
        <v>1.3938</v>
      </c>
      <c r="V210" s="2">
        <v>1.7626</v>
      </c>
    </row>
    <row r="211" ht="12.75" customHeight="1">
      <c r="A211" s="4"/>
      <c r="B211" s="4"/>
      <c r="L211" s="2">
        <v>61.0</v>
      </c>
      <c r="M211" s="2">
        <v>0.81975</v>
      </c>
      <c r="N211" s="2">
        <v>0.9746</v>
      </c>
      <c r="O211" s="2">
        <v>0.7993</v>
      </c>
      <c r="P211" s="2">
        <v>0.8497</v>
      </c>
      <c r="Q211" s="2">
        <v>0.8402</v>
      </c>
      <c r="R211" s="2">
        <v>1.1007</v>
      </c>
      <c r="S211" s="2">
        <v>0.81975</v>
      </c>
      <c r="T211" s="2">
        <v>0.9746</v>
      </c>
      <c r="U211" s="2">
        <v>1.391</v>
      </c>
      <c r="V211" s="2">
        <v>1.7598</v>
      </c>
    </row>
    <row r="212" ht="12.75" customHeight="1">
      <c r="A212" s="4"/>
      <c r="B212" s="4"/>
      <c r="L212" s="2">
        <v>61.1</v>
      </c>
      <c r="M212" s="2">
        <v>0.81845</v>
      </c>
      <c r="N212" s="2">
        <v>0.97335</v>
      </c>
      <c r="O212" s="2">
        <v>0.7979</v>
      </c>
      <c r="P212" s="2">
        <v>0.8485</v>
      </c>
      <c r="Q212" s="2">
        <v>0.839</v>
      </c>
      <c r="R212" s="2">
        <v>1.0994</v>
      </c>
      <c r="S212" s="2">
        <v>0.81845</v>
      </c>
      <c r="T212" s="2">
        <v>0.97335</v>
      </c>
      <c r="U212" s="2">
        <v>1.3881999999999999</v>
      </c>
      <c r="V212" s="2">
        <v>1.757</v>
      </c>
    </row>
    <row r="213" ht="12.75" customHeight="1">
      <c r="A213" s="4"/>
      <c r="B213" s="4"/>
      <c r="L213" s="2">
        <v>61.2</v>
      </c>
      <c r="M213" s="2">
        <v>0.8171999999999999</v>
      </c>
      <c r="N213" s="2">
        <v>0.9721</v>
      </c>
      <c r="O213" s="2">
        <v>0.7966</v>
      </c>
      <c r="P213" s="2">
        <v>0.8473</v>
      </c>
      <c r="Q213" s="2">
        <v>0.8378</v>
      </c>
      <c r="R213" s="2">
        <v>1.098</v>
      </c>
      <c r="S213" s="2">
        <v>0.8171999999999999</v>
      </c>
      <c r="T213" s="2">
        <v>0.9721</v>
      </c>
      <c r="U213" s="2">
        <v>1.3854</v>
      </c>
      <c r="V213" s="2">
        <v>1.7546</v>
      </c>
    </row>
    <row r="214" ht="12.75" customHeight="1">
      <c r="A214" s="4"/>
      <c r="B214" s="4"/>
      <c r="L214" s="2">
        <v>61.3</v>
      </c>
      <c r="M214" s="2">
        <v>0.8159000000000001</v>
      </c>
      <c r="N214" s="2">
        <v>0.9708</v>
      </c>
      <c r="O214" s="2">
        <v>0.7953</v>
      </c>
      <c r="P214" s="2">
        <v>0.8462</v>
      </c>
      <c r="Q214" s="2">
        <v>0.8365</v>
      </c>
      <c r="R214" s="2">
        <v>1.0966</v>
      </c>
      <c r="S214" s="2">
        <v>0.8159000000000001</v>
      </c>
      <c r="T214" s="2">
        <v>0.9708</v>
      </c>
      <c r="U214" s="2">
        <v>1.3825999999999998</v>
      </c>
      <c r="V214" s="2">
        <v>1.7522</v>
      </c>
    </row>
    <row r="215" ht="12.75" customHeight="1">
      <c r="A215" s="4"/>
      <c r="B215" s="4"/>
      <c r="L215" s="2">
        <v>61.4</v>
      </c>
      <c r="M215" s="2">
        <v>0.8146500000000001</v>
      </c>
      <c r="N215" s="2">
        <v>0.9695</v>
      </c>
      <c r="O215" s="2">
        <v>0.794</v>
      </c>
      <c r="P215" s="2">
        <v>0.845</v>
      </c>
      <c r="Q215" s="2">
        <v>0.8353</v>
      </c>
      <c r="R215" s="2">
        <v>1.0952</v>
      </c>
      <c r="S215" s="2">
        <v>0.8146500000000001</v>
      </c>
      <c r="T215" s="2">
        <v>0.9695</v>
      </c>
      <c r="U215" s="2">
        <v>1.3798</v>
      </c>
      <c r="V215" s="2">
        <v>1.7498</v>
      </c>
    </row>
    <row r="216" ht="12.75" customHeight="1">
      <c r="A216" s="4"/>
      <c r="B216" s="4"/>
      <c r="L216" s="2">
        <v>61.5</v>
      </c>
      <c r="M216" s="2">
        <v>0.8133999999999999</v>
      </c>
      <c r="N216" s="2">
        <v>0.9683</v>
      </c>
      <c r="O216" s="2">
        <v>0.7927</v>
      </c>
      <c r="P216" s="2">
        <v>0.8438</v>
      </c>
      <c r="Q216" s="2">
        <v>0.8341</v>
      </c>
      <c r="R216" s="2">
        <v>1.0939</v>
      </c>
      <c r="S216" s="2">
        <v>0.8133999999999999</v>
      </c>
      <c r="T216" s="2">
        <v>0.9683</v>
      </c>
      <c r="U216" s="2">
        <v>1.377</v>
      </c>
      <c r="V216" s="2">
        <v>1.7474</v>
      </c>
    </row>
    <row r="217" ht="12.75" customHeight="1">
      <c r="A217" s="4"/>
      <c r="B217" s="4"/>
      <c r="L217" s="2">
        <v>61.6</v>
      </c>
      <c r="M217" s="2">
        <v>0.8122</v>
      </c>
      <c r="N217" s="2">
        <v>0.967</v>
      </c>
      <c r="O217" s="2">
        <v>0.7915</v>
      </c>
      <c r="P217" s="2">
        <v>0.8427</v>
      </c>
      <c r="Q217" s="2">
        <v>0.8329</v>
      </c>
      <c r="R217" s="2">
        <v>1.0925</v>
      </c>
      <c r="S217" s="2">
        <v>0.8122</v>
      </c>
      <c r="T217" s="2">
        <v>0.967</v>
      </c>
      <c r="U217" s="2">
        <v>1.3746</v>
      </c>
      <c r="V217" s="2">
        <v>1.745</v>
      </c>
    </row>
    <row r="218" ht="12.75" customHeight="1">
      <c r="A218" s="4"/>
      <c r="B218" s="4"/>
      <c r="L218" s="2">
        <v>61.7</v>
      </c>
      <c r="M218" s="2">
        <v>0.8109500000000001</v>
      </c>
      <c r="N218" s="2">
        <v>0.96575</v>
      </c>
      <c r="O218" s="2">
        <v>0.7902</v>
      </c>
      <c r="P218" s="2">
        <v>0.8415</v>
      </c>
      <c r="Q218" s="2">
        <v>0.8317</v>
      </c>
      <c r="R218" s="2">
        <v>1.0911</v>
      </c>
      <c r="S218" s="2">
        <v>0.8109500000000001</v>
      </c>
      <c r="T218" s="2">
        <v>0.96575</v>
      </c>
      <c r="U218" s="2">
        <v>1.3722</v>
      </c>
      <c r="V218" s="2">
        <v>1.743</v>
      </c>
    </row>
    <row r="219" ht="12.75" customHeight="1">
      <c r="A219" s="4"/>
      <c r="B219" s="4"/>
      <c r="L219" s="2">
        <v>61.8</v>
      </c>
      <c r="M219" s="2">
        <v>0.8097000000000001</v>
      </c>
      <c r="N219" s="2">
        <v>0.9645</v>
      </c>
      <c r="O219" s="2">
        <v>0.7889</v>
      </c>
      <c r="P219" s="2">
        <v>0.8404</v>
      </c>
      <c r="Q219" s="2">
        <v>0.8305</v>
      </c>
      <c r="R219" s="2">
        <v>1.0898</v>
      </c>
      <c r="S219" s="2">
        <v>0.8097000000000001</v>
      </c>
      <c r="T219" s="2">
        <v>0.9645</v>
      </c>
      <c r="U219" s="2">
        <v>1.3696</v>
      </c>
      <c r="V219" s="2">
        <v>1.741</v>
      </c>
    </row>
    <row r="220" ht="12.75" customHeight="1">
      <c r="A220" s="4"/>
      <c r="B220" s="4"/>
      <c r="L220" s="2">
        <v>61.9</v>
      </c>
      <c r="M220" s="2">
        <v>0.8149500000000001</v>
      </c>
      <c r="N220" s="2">
        <v>0.96325</v>
      </c>
      <c r="O220" s="2">
        <v>0.8006</v>
      </c>
      <c r="P220" s="2">
        <v>0.8392</v>
      </c>
      <c r="Q220" s="2">
        <v>0.8293</v>
      </c>
      <c r="R220" s="2">
        <v>1.0884</v>
      </c>
      <c r="S220" s="2">
        <v>0.8149500000000001</v>
      </c>
      <c r="T220" s="2">
        <v>0.96325</v>
      </c>
      <c r="U220" s="2">
        <v>1.3668</v>
      </c>
      <c r="V220" s="2">
        <v>1.739</v>
      </c>
    </row>
    <row r="221" ht="12.75" customHeight="1">
      <c r="A221" s="4"/>
      <c r="B221" s="4"/>
      <c r="L221" s="2">
        <v>62.0</v>
      </c>
      <c r="M221" s="2">
        <v>0.80725</v>
      </c>
      <c r="N221" s="2">
        <v>0.96205</v>
      </c>
      <c r="O221" s="2">
        <v>0.7864</v>
      </c>
      <c r="P221" s="2">
        <v>0.8381</v>
      </c>
      <c r="Q221" s="2">
        <v>0.8281</v>
      </c>
      <c r="R221" s="2">
        <v>1.0871</v>
      </c>
      <c r="S221" s="2">
        <v>0.80725</v>
      </c>
      <c r="T221" s="2">
        <v>0.96205</v>
      </c>
      <c r="U221" s="2">
        <v>1.364</v>
      </c>
      <c r="V221" s="2">
        <v>1.737</v>
      </c>
    </row>
    <row r="222" ht="12.75" customHeight="1">
      <c r="A222" s="4"/>
      <c r="B222" s="4"/>
      <c r="L222" s="2">
        <v>62.1</v>
      </c>
      <c r="M222" s="2">
        <v>0.8060499999999999</v>
      </c>
      <c r="N222" s="2">
        <v>0.9608</v>
      </c>
      <c r="O222" s="2">
        <v>0.7851</v>
      </c>
      <c r="P222" s="2">
        <v>0.837</v>
      </c>
      <c r="Q222" s="2">
        <v>0.827</v>
      </c>
      <c r="R222" s="2">
        <v>1.0858</v>
      </c>
      <c r="S222" s="2">
        <v>0.8060499999999999</v>
      </c>
      <c r="T222" s="2">
        <v>0.9608</v>
      </c>
      <c r="U222" s="2">
        <v>1.3612</v>
      </c>
      <c r="V222" s="2">
        <v>1.735</v>
      </c>
    </row>
    <row r="223" ht="12.75" customHeight="1">
      <c r="A223" s="4"/>
      <c r="B223" s="4"/>
      <c r="L223" s="2">
        <v>62.2</v>
      </c>
      <c r="M223" s="2">
        <v>0.8048500000000001</v>
      </c>
      <c r="N223" s="2">
        <v>0.95955</v>
      </c>
      <c r="O223" s="2">
        <v>0.7839</v>
      </c>
      <c r="P223" s="2">
        <v>0.8358</v>
      </c>
      <c r="Q223" s="2">
        <v>0.8258</v>
      </c>
      <c r="R223" s="2">
        <v>1.0844</v>
      </c>
      <c r="S223" s="2">
        <v>0.8048500000000001</v>
      </c>
      <c r="T223" s="2">
        <v>0.95955</v>
      </c>
      <c r="U223" s="2">
        <v>1.3584</v>
      </c>
      <c r="V223" s="2">
        <v>1.733</v>
      </c>
    </row>
    <row r="224" ht="12.75" customHeight="1">
      <c r="A224" s="4"/>
      <c r="B224" s="4"/>
      <c r="L224" s="2">
        <v>62.3</v>
      </c>
      <c r="M224" s="2">
        <v>0.8036</v>
      </c>
      <c r="N224" s="2">
        <v>0.95835</v>
      </c>
      <c r="O224" s="2">
        <v>0.7826</v>
      </c>
      <c r="P224" s="2">
        <v>0.8347</v>
      </c>
      <c r="Q224" s="2">
        <v>0.8246</v>
      </c>
      <c r="R224" s="2">
        <v>1.0831</v>
      </c>
      <c r="S224" s="2">
        <v>0.8036</v>
      </c>
      <c r="T224" s="2">
        <v>0.95835</v>
      </c>
      <c r="U224" s="2">
        <v>1.3556</v>
      </c>
      <c r="V224" s="2">
        <v>1.731</v>
      </c>
    </row>
    <row r="225" ht="12.75" customHeight="1">
      <c r="A225" s="4"/>
      <c r="B225" s="4"/>
      <c r="L225" s="2">
        <v>62.4</v>
      </c>
      <c r="M225" s="2">
        <v>0.80245</v>
      </c>
      <c r="N225" s="2">
        <v>0.9571</v>
      </c>
      <c r="O225" s="2">
        <v>0.7814</v>
      </c>
      <c r="P225" s="2">
        <v>0.8336</v>
      </c>
      <c r="Q225" s="2">
        <v>0.8235</v>
      </c>
      <c r="R225" s="2">
        <v>1.0818</v>
      </c>
      <c r="S225" s="2">
        <v>0.80245</v>
      </c>
      <c r="T225" s="2">
        <v>0.9571</v>
      </c>
      <c r="U225" s="2">
        <v>1.3528</v>
      </c>
      <c r="V225" s="2">
        <v>1.729</v>
      </c>
    </row>
    <row r="226" ht="12.75" customHeight="1">
      <c r="A226" s="4"/>
      <c r="B226" s="4"/>
      <c r="L226" s="2">
        <v>62.5</v>
      </c>
      <c r="M226" s="2">
        <v>0.80125</v>
      </c>
      <c r="N226" s="2">
        <v>0.9559</v>
      </c>
      <c r="O226" s="2">
        <v>0.7802</v>
      </c>
      <c r="P226" s="2">
        <v>0.8324</v>
      </c>
      <c r="Q226" s="2">
        <v>0.8223</v>
      </c>
      <c r="R226" s="2">
        <v>1.0805</v>
      </c>
      <c r="S226" s="2">
        <v>0.80125</v>
      </c>
      <c r="T226" s="2">
        <v>0.9559</v>
      </c>
      <c r="U226" s="2">
        <v>1.35</v>
      </c>
      <c r="V226" s="2">
        <v>1.727</v>
      </c>
    </row>
    <row r="227" ht="12.75" customHeight="1">
      <c r="A227" s="4"/>
      <c r="B227" s="4"/>
      <c r="L227" s="2">
        <v>62.6</v>
      </c>
      <c r="M227" s="2">
        <v>0.80005</v>
      </c>
      <c r="N227" s="2">
        <v>0.9547</v>
      </c>
      <c r="O227" s="2">
        <v>0.7789</v>
      </c>
      <c r="P227" s="2">
        <v>0.8313</v>
      </c>
      <c r="Q227" s="2">
        <v>0.8212</v>
      </c>
      <c r="R227" s="2">
        <v>1.0792</v>
      </c>
      <c r="S227" s="2">
        <v>0.80005</v>
      </c>
      <c r="T227" s="2">
        <v>0.9547</v>
      </c>
      <c r="U227" s="2">
        <v>1.3472</v>
      </c>
      <c r="V227" s="2">
        <v>1.725</v>
      </c>
    </row>
    <row r="228" ht="12.75" customHeight="1">
      <c r="A228" s="4"/>
      <c r="B228" s="4"/>
      <c r="L228" s="2">
        <v>62.7</v>
      </c>
      <c r="M228" s="2">
        <v>0.79885</v>
      </c>
      <c r="N228" s="2">
        <v>0.9535</v>
      </c>
      <c r="O228" s="2">
        <v>0.7777</v>
      </c>
      <c r="P228" s="2">
        <v>0.8302</v>
      </c>
      <c r="Q228" s="2">
        <v>0.82</v>
      </c>
      <c r="R228" s="2">
        <v>1.0779</v>
      </c>
      <c r="S228" s="2">
        <v>0.79885</v>
      </c>
      <c r="T228" s="2">
        <v>0.9535</v>
      </c>
      <c r="U228" s="2">
        <v>1.3444</v>
      </c>
      <c r="V228" s="2">
        <v>1.723</v>
      </c>
    </row>
    <row r="229" ht="12.75" customHeight="1">
      <c r="A229" s="4"/>
      <c r="B229" s="4"/>
      <c r="L229" s="2">
        <v>62.8</v>
      </c>
      <c r="M229" s="2">
        <v>0.7977</v>
      </c>
      <c r="N229" s="2">
        <v>0.95225</v>
      </c>
      <c r="O229" s="2">
        <v>0.7765</v>
      </c>
      <c r="P229" s="2">
        <v>0.8291</v>
      </c>
      <c r="Q229" s="2">
        <v>0.8189</v>
      </c>
      <c r="R229" s="2">
        <v>1.0765</v>
      </c>
      <c r="S229" s="2">
        <v>0.7977</v>
      </c>
      <c r="T229" s="2">
        <v>0.95225</v>
      </c>
      <c r="U229" s="2">
        <v>1.3416</v>
      </c>
      <c r="V229" s="2">
        <v>1.721</v>
      </c>
    </row>
    <row r="230" ht="12.75" customHeight="1">
      <c r="A230" s="4"/>
      <c r="B230" s="4"/>
      <c r="L230" s="2">
        <v>62.9</v>
      </c>
      <c r="M230" s="2">
        <v>0.8027</v>
      </c>
      <c r="N230" s="2">
        <v>0.9511</v>
      </c>
      <c r="O230" s="2">
        <v>0.7876</v>
      </c>
      <c r="P230" s="2">
        <v>0.828</v>
      </c>
      <c r="Q230" s="2">
        <v>0.8178</v>
      </c>
      <c r="R230" s="2">
        <v>1.0753</v>
      </c>
      <c r="S230" s="2">
        <v>0.8027</v>
      </c>
      <c r="T230" s="2">
        <v>0.9511</v>
      </c>
      <c r="U230" s="2">
        <v>1.3388</v>
      </c>
      <c r="V230" s="2">
        <v>1.719</v>
      </c>
    </row>
    <row r="231" ht="12.75" customHeight="1">
      <c r="A231" s="4"/>
      <c r="B231" s="4"/>
      <c r="L231" s="2">
        <v>63.0</v>
      </c>
      <c r="M231" s="2">
        <v>0.79535</v>
      </c>
      <c r="N231" s="2">
        <v>0.94985</v>
      </c>
      <c r="O231" s="2">
        <v>0.7741</v>
      </c>
      <c r="P231" s="2">
        <v>0.8269</v>
      </c>
      <c r="Q231" s="2">
        <v>0.8166</v>
      </c>
      <c r="R231" s="2">
        <v>1.074</v>
      </c>
      <c r="S231" s="2">
        <v>0.79535</v>
      </c>
      <c r="T231" s="2">
        <v>0.94985</v>
      </c>
      <c r="U231" s="2">
        <v>1.336</v>
      </c>
      <c r="V231" s="2">
        <v>1.717</v>
      </c>
    </row>
    <row r="232" ht="12.75" customHeight="1">
      <c r="A232" s="4"/>
      <c r="B232" s="4"/>
      <c r="L232" s="2">
        <v>63.1</v>
      </c>
      <c r="M232" s="2">
        <v>0.7942</v>
      </c>
      <c r="N232" s="2">
        <v>0.94865</v>
      </c>
      <c r="O232" s="2">
        <v>0.7729</v>
      </c>
      <c r="P232" s="2">
        <v>0.8257</v>
      </c>
      <c r="Q232" s="2">
        <v>0.8155</v>
      </c>
      <c r="R232" s="2">
        <v>1.0727</v>
      </c>
      <c r="S232" s="2">
        <v>0.7942</v>
      </c>
      <c r="T232" s="2">
        <v>0.94865</v>
      </c>
      <c r="U232" s="2">
        <v>1.3332</v>
      </c>
      <c r="V232" s="2">
        <v>1.715</v>
      </c>
    </row>
    <row r="233" ht="12.75" customHeight="1">
      <c r="A233" s="4"/>
      <c r="B233" s="4"/>
      <c r="L233" s="2">
        <v>63.2</v>
      </c>
      <c r="M233" s="2">
        <v>0.79305</v>
      </c>
      <c r="N233" s="2">
        <v>0.94745</v>
      </c>
      <c r="O233" s="2">
        <v>0.7717</v>
      </c>
      <c r="P233" s="2">
        <v>0.8246</v>
      </c>
      <c r="Q233" s="2">
        <v>0.8144</v>
      </c>
      <c r="R233" s="2">
        <v>1.0714</v>
      </c>
      <c r="S233" s="2">
        <v>0.79305</v>
      </c>
      <c r="T233" s="2">
        <v>0.94745</v>
      </c>
      <c r="U233" s="2">
        <v>1.3304</v>
      </c>
      <c r="V233" s="2">
        <v>1.7134</v>
      </c>
    </row>
    <row r="234" ht="12.75" customHeight="1">
      <c r="A234" s="4"/>
      <c r="B234" s="4"/>
      <c r="L234" s="2">
        <v>63.3</v>
      </c>
      <c r="M234" s="2">
        <v>0.7919499999999999</v>
      </c>
      <c r="N234" s="2">
        <v>0.94625</v>
      </c>
      <c r="O234" s="2">
        <v>0.7706</v>
      </c>
      <c r="P234" s="2">
        <v>0.8235</v>
      </c>
      <c r="Q234" s="2">
        <v>0.8133</v>
      </c>
      <c r="R234" s="2">
        <v>1.0701</v>
      </c>
      <c r="S234" s="2">
        <v>0.7919499999999999</v>
      </c>
      <c r="T234" s="2">
        <v>0.94625</v>
      </c>
      <c r="U234" s="2">
        <v>1.3276</v>
      </c>
      <c r="V234" s="2">
        <v>1.7118</v>
      </c>
    </row>
    <row r="235" ht="12.75" customHeight="1">
      <c r="A235" s="4"/>
      <c r="B235" s="4"/>
      <c r="L235" s="2">
        <v>63.4</v>
      </c>
      <c r="M235" s="2">
        <v>0.7908</v>
      </c>
      <c r="N235" s="2">
        <v>0.94505</v>
      </c>
      <c r="O235" s="2">
        <v>0.7694</v>
      </c>
      <c r="P235" s="2">
        <v>0.8224</v>
      </c>
      <c r="Q235" s="2">
        <v>0.8122</v>
      </c>
      <c r="R235" s="2">
        <v>1.0688</v>
      </c>
      <c r="S235" s="2">
        <v>0.7908</v>
      </c>
      <c r="T235" s="2">
        <v>0.94505</v>
      </c>
      <c r="U235" s="2">
        <v>1.3248</v>
      </c>
      <c r="V235" s="2">
        <v>1.7102000000000002</v>
      </c>
    </row>
    <row r="236" ht="12.75" customHeight="1">
      <c r="A236" s="4"/>
      <c r="B236" s="4"/>
      <c r="L236" s="2">
        <v>63.5</v>
      </c>
      <c r="M236" s="2">
        <v>0.78965</v>
      </c>
      <c r="N236" s="2">
        <v>0.9439</v>
      </c>
      <c r="O236" s="2">
        <v>0.7682</v>
      </c>
      <c r="P236" s="2">
        <v>0.8213</v>
      </c>
      <c r="Q236" s="2">
        <v>0.8111</v>
      </c>
      <c r="R236" s="2">
        <v>1.0676</v>
      </c>
      <c r="S236" s="2">
        <v>0.78965</v>
      </c>
      <c r="T236" s="2">
        <v>0.9439</v>
      </c>
      <c r="U236" s="2">
        <v>1.322</v>
      </c>
      <c r="V236" s="2">
        <v>1.7086000000000001</v>
      </c>
    </row>
    <row r="237" ht="12.75" customHeight="1">
      <c r="A237" s="4"/>
      <c r="B237" s="4"/>
      <c r="L237" s="2">
        <v>63.6</v>
      </c>
      <c r="M237" s="2">
        <v>0.7885500000000001</v>
      </c>
      <c r="N237" s="2">
        <v>0.94275</v>
      </c>
      <c r="O237" s="2">
        <v>0.7671</v>
      </c>
      <c r="P237" s="2">
        <v>0.8202</v>
      </c>
      <c r="Q237" s="2">
        <v>0.81</v>
      </c>
      <c r="R237" s="2">
        <v>1.0663</v>
      </c>
      <c r="S237" s="2">
        <v>0.7885500000000001</v>
      </c>
      <c r="T237" s="2">
        <v>0.94275</v>
      </c>
      <c r="U237" s="2">
        <v>1.32</v>
      </c>
      <c r="V237" s="2">
        <v>1.707</v>
      </c>
    </row>
    <row r="238" ht="12.75" customHeight="1">
      <c r="A238" s="4"/>
      <c r="B238" s="4"/>
      <c r="L238" s="2">
        <v>63.7</v>
      </c>
      <c r="M238" s="2">
        <v>0.7874</v>
      </c>
      <c r="N238" s="2">
        <v>0.94155</v>
      </c>
      <c r="O238" s="2">
        <v>0.7659</v>
      </c>
      <c r="P238" s="2">
        <v>0.8192</v>
      </c>
      <c r="Q238" s="2">
        <v>0.8089</v>
      </c>
      <c r="R238" s="2">
        <v>1.065</v>
      </c>
      <c r="S238" s="2">
        <v>0.7874</v>
      </c>
      <c r="T238" s="2">
        <v>0.94155</v>
      </c>
      <c r="U238" s="2">
        <v>1.318</v>
      </c>
      <c r="V238" s="2">
        <v>1.7054</v>
      </c>
    </row>
    <row r="239" ht="12.75" customHeight="1">
      <c r="A239" s="4"/>
      <c r="B239" s="4"/>
      <c r="L239" s="2">
        <v>63.8</v>
      </c>
      <c r="M239" s="2">
        <v>0.78625</v>
      </c>
      <c r="N239" s="2">
        <v>0.9404</v>
      </c>
      <c r="O239" s="2">
        <v>0.7647</v>
      </c>
      <c r="P239" s="2">
        <v>0.8181</v>
      </c>
      <c r="Q239" s="2">
        <v>0.8078</v>
      </c>
      <c r="R239" s="2">
        <v>1.0638</v>
      </c>
      <c r="S239" s="2">
        <v>0.78625</v>
      </c>
      <c r="T239" s="2">
        <v>0.9404</v>
      </c>
      <c r="U239" s="2">
        <v>1.3157999999999999</v>
      </c>
      <c r="V239" s="2">
        <v>1.7038</v>
      </c>
    </row>
    <row r="240" ht="12.75" customHeight="1">
      <c r="A240" s="4"/>
      <c r="B240" s="4"/>
      <c r="L240" s="2">
        <v>63.9</v>
      </c>
      <c r="M240" s="2">
        <v>0.7909999999999999</v>
      </c>
      <c r="N240" s="2">
        <v>0.9392</v>
      </c>
      <c r="O240" s="2">
        <v>0.7753</v>
      </c>
      <c r="P240" s="2">
        <v>0.817</v>
      </c>
      <c r="Q240" s="2">
        <v>0.8067</v>
      </c>
      <c r="R240" s="2">
        <v>1.0625</v>
      </c>
      <c r="S240" s="2">
        <v>0.7909999999999999</v>
      </c>
      <c r="T240" s="2">
        <v>0.9392</v>
      </c>
      <c r="U240" s="2">
        <v>1.3134</v>
      </c>
      <c r="V240" s="2">
        <v>1.702</v>
      </c>
    </row>
    <row r="241" ht="12.75" customHeight="1">
      <c r="A241" s="4"/>
      <c r="B241" s="4"/>
      <c r="L241" s="2">
        <v>64.0</v>
      </c>
      <c r="M241" s="2">
        <v>0.7841</v>
      </c>
      <c r="N241" s="2">
        <v>0.93805</v>
      </c>
      <c r="O241" s="2">
        <v>0.7625</v>
      </c>
      <c r="P241" s="2">
        <v>0.8159</v>
      </c>
      <c r="Q241" s="2">
        <v>0.8057</v>
      </c>
      <c r="R241" s="2">
        <v>1.0613</v>
      </c>
      <c r="S241" s="2">
        <v>0.7841</v>
      </c>
      <c r="T241" s="2">
        <v>0.93805</v>
      </c>
      <c r="U241" s="2">
        <v>1.311</v>
      </c>
      <c r="V241" s="2">
        <v>1.7</v>
      </c>
    </row>
    <row r="242" ht="12.75" customHeight="1">
      <c r="A242" s="4"/>
      <c r="B242" s="4"/>
      <c r="L242" s="2">
        <v>64.1</v>
      </c>
      <c r="M242" s="2">
        <v>0.78295</v>
      </c>
      <c r="N242" s="2">
        <v>0.93735</v>
      </c>
      <c r="O242" s="2">
        <v>0.7613</v>
      </c>
      <c r="P242" s="2">
        <v>0.8148</v>
      </c>
      <c r="Q242" s="2">
        <v>0.8046</v>
      </c>
      <c r="R242" s="2">
        <v>1.0601</v>
      </c>
      <c r="S242" s="2">
        <v>0.78295</v>
      </c>
      <c r="T242" s="2">
        <v>0.93735</v>
      </c>
      <c r="U242" s="2">
        <v>1.309</v>
      </c>
      <c r="V242" s="2">
        <v>1.698</v>
      </c>
    </row>
    <row r="243" ht="12.75" customHeight="1">
      <c r="A243" s="4"/>
      <c r="B243" s="4"/>
      <c r="L243" s="2">
        <v>64.2</v>
      </c>
      <c r="M243" s="2">
        <v>0.7818499999999999</v>
      </c>
      <c r="N243" s="2">
        <v>0.93575</v>
      </c>
      <c r="O243" s="2">
        <v>0.7602</v>
      </c>
      <c r="P243" s="2">
        <v>0.8137</v>
      </c>
      <c r="Q243" s="2">
        <v>0.8035</v>
      </c>
      <c r="R243" s="2">
        <v>1.0588</v>
      </c>
      <c r="S243" s="2">
        <v>0.7818499999999999</v>
      </c>
      <c r="T243" s="2">
        <v>0.93575</v>
      </c>
      <c r="U243" s="2">
        <v>1.307</v>
      </c>
      <c r="V243" s="2">
        <v>1.6964</v>
      </c>
    </row>
    <row r="244" ht="12.75" customHeight="1">
      <c r="A244" s="4"/>
      <c r="B244" s="4"/>
      <c r="L244" s="2">
        <v>64.3</v>
      </c>
      <c r="M244" s="2">
        <v>0.7807999999999999</v>
      </c>
      <c r="N244" s="2">
        <v>0.9346</v>
      </c>
      <c r="O244" s="2">
        <v>0.7591</v>
      </c>
      <c r="P244" s="2">
        <v>0.8127</v>
      </c>
      <c r="Q244" s="2">
        <v>0.8025</v>
      </c>
      <c r="R244" s="2">
        <v>1.0576</v>
      </c>
      <c r="S244" s="2">
        <v>0.7807999999999999</v>
      </c>
      <c r="T244" s="2">
        <v>0.9346</v>
      </c>
      <c r="U244" s="2">
        <v>1.3048</v>
      </c>
      <c r="V244" s="2">
        <v>1.6947999999999999</v>
      </c>
    </row>
    <row r="245" ht="12.75" customHeight="1">
      <c r="A245" s="4"/>
      <c r="B245" s="4"/>
      <c r="L245" s="2">
        <v>64.4</v>
      </c>
      <c r="M245" s="2">
        <v>0.7797000000000001</v>
      </c>
      <c r="N245" s="2">
        <v>0.93345</v>
      </c>
      <c r="O245" s="2">
        <v>0.758</v>
      </c>
      <c r="P245" s="2">
        <v>0.8116</v>
      </c>
      <c r="Q245" s="2">
        <v>0.8014</v>
      </c>
      <c r="R245" s="2">
        <v>1.0564</v>
      </c>
      <c r="S245" s="2">
        <v>0.7797000000000001</v>
      </c>
      <c r="T245" s="2">
        <v>0.93345</v>
      </c>
      <c r="U245" s="2">
        <v>1.3024</v>
      </c>
      <c r="V245" s="2">
        <v>1.6932</v>
      </c>
    </row>
    <row r="246" ht="12.75" customHeight="1">
      <c r="A246" s="4"/>
      <c r="B246" s="4"/>
      <c r="L246" s="2">
        <v>64.5</v>
      </c>
      <c r="M246" s="2">
        <v>0.7792</v>
      </c>
      <c r="N246" s="2">
        <v>0.9323</v>
      </c>
      <c r="O246" s="2">
        <v>0.758</v>
      </c>
      <c r="P246" s="2">
        <v>0.8105</v>
      </c>
      <c r="Q246" s="2">
        <v>0.8004</v>
      </c>
      <c r="R246" s="2">
        <v>1.0551</v>
      </c>
      <c r="S246" s="2">
        <v>0.7792</v>
      </c>
      <c r="T246" s="2">
        <v>0.9323</v>
      </c>
      <c r="U246" s="2">
        <v>1.3</v>
      </c>
      <c r="V246" s="2">
        <v>1.6916</v>
      </c>
    </row>
    <row r="247" ht="12.75" customHeight="1">
      <c r="A247" s="4"/>
      <c r="B247" s="4"/>
      <c r="L247" s="2">
        <v>64.6</v>
      </c>
      <c r="M247" s="2">
        <v>0.7775</v>
      </c>
      <c r="N247" s="2">
        <v>0.93115</v>
      </c>
      <c r="O247" s="2">
        <v>0.7557</v>
      </c>
      <c r="P247" s="2">
        <v>0.8095</v>
      </c>
      <c r="Q247" s="2">
        <v>0.7993</v>
      </c>
      <c r="R247" s="2">
        <v>1.0539</v>
      </c>
      <c r="S247" s="2">
        <v>0.7775</v>
      </c>
      <c r="T247" s="2">
        <v>0.93115</v>
      </c>
      <c r="U247" s="2">
        <v>1.298</v>
      </c>
      <c r="V247" s="2">
        <v>1.69</v>
      </c>
    </row>
    <row r="248" ht="12.75" customHeight="1">
      <c r="A248" s="4"/>
      <c r="B248" s="4"/>
      <c r="L248" s="2">
        <v>64.7</v>
      </c>
      <c r="M248" s="2">
        <v>0.7764500000000001</v>
      </c>
      <c r="N248" s="2">
        <v>0.93</v>
      </c>
      <c r="O248" s="2">
        <v>0.7546</v>
      </c>
      <c r="P248" s="2">
        <v>0.8084</v>
      </c>
      <c r="Q248" s="2">
        <v>0.7983</v>
      </c>
      <c r="R248" s="2">
        <v>1.0527</v>
      </c>
      <c r="S248" s="2">
        <v>0.7764500000000001</v>
      </c>
      <c r="T248" s="2">
        <v>0.93</v>
      </c>
      <c r="U248" s="2">
        <v>1.296</v>
      </c>
      <c r="V248" s="2">
        <v>1.6884</v>
      </c>
    </row>
    <row r="249" ht="12.75" customHeight="1">
      <c r="A249" s="4"/>
      <c r="B249" s="4"/>
      <c r="L249" s="2">
        <v>64.8</v>
      </c>
      <c r="M249" s="2">
        <v>0.7754</v>
      </c>
      <c r="N249" s="2">
        <v>0.9289</v>
      </c>
      <c r="O249" s="2">
        <v>0.7535</v>
      </c>
      <c r="P249" s="2">
        <v>0.8073</v>
      </c>
      <c r="Q249" s="2">
        <v>0.7973</v>
      </c>
      <c r="R249" s="2">
        <v>1.0515</v>
      </c>
      <c r="S249" s="2">
        <v>0.7754</v>
      </c>
      <c r="T249" s="2">
        <v>0.9289</v>
      </c>
      <c r="U249" s="2">
        <v>1.294</v>
      </c>
      <c r="V249" s="2">
        <v>1.6867999999999999</v>
      </c>
    </row>
    <row r="250" ht="12.75" customHeight="1">
      <c r="A250" s="4"/>
      <c r="B250" s="4"/>
      <c r="L250" s="2">
        <v>64.9</v>
      </c>
      <c r="M250" s="2">
        <v>0.7799</v>
      </c>
      <c r="N250" s="2">
        <v>0.92775</v>
      </c>
      <c r="O250" s="2">
        <v>0.7636</v>
      </c>
      <c r="P250" s="2">
        <v>0.8063</v>
      </c>
      <c r="Q250" s="2">
        <v>0.7962</v>
      </c>
      <c r="R250" s="2">
        <v>1.0503</v>
      </c>
      <c r="S250" s="2">
        <v>0.7799</v>
      </c>
      <c r="T250" s="2">
        <v>0.92775</v>
      </c>
      <c r="U250" s="2">
        <v>1.292</v>
      </c>
      <c r="V250" s="2">
        <v>1.685</v>
      </c>
    </row>
    <row r="251" ht="12.75" customHeight="1">
      <c r="A251" s="4"/>
      <c r="B251" s="4"/>
      <c r="L251" s="2">
        <v>65.0</v>
      </c>
      <c r="M251" s="2">
        <v>0.7733</v>
      </c>
      <c r="N251" s="2">
        <v>0.92665</v>
      </c>
      <c r="O251" s="2">
        <v>0.7514</v>
      </c>
      <c r="P251" s="2">
        <v>0.8052</v>
      </c>
      <c r="Q251" s="2">
        <v>0.7952</v>
      </c>
      <c r="R251" s="2">
        <v>1.0491</v>
      </c>
      <c r="S251" s="2">
        <v>0.7733</v>
      </c>
      <c r="T251" s="2">
        <v>0.92665</v>
      </c>
      <c r="U251" s="2">
        <v>1.29</v>
      </c>
      <c r="V251" s="2">
        <v>1.683</v>
      </c>
    </row>
    <row r="252" ht="12.75" customHeight="1">
      <c r="A252" s="4"/>
      <c r="B252" s="4"/>
      <c r="L252" s="2">
        <v>65.1</v>
      </c>
      <c r="M252" s="2">
        <v>0.77225</v>
      </c>
      <c r="N252" s="2">
        <v>0.9255</v>
      </c>
      <c r="O252" s="2">
        <v>0.7503</v>
      </c>
      <c r="P252" s="2">
        <v>0.8042</v>
      </c>
      <c r="Q252" s="2">
        <v>0.7942</v>
      </c>
      <c r="R252" s="2">
        <v>1.0479</v>
      </c>
      <c r="S252" s="2">
        <v>0.77225</v>
      </c>
      <c r="T252" s="2">
        <v>0.9255</v>
      </c>
      <c r="U252" s="2">
        <v>1.2876</v>
      </c>
      <c r="V252" s="2">
        <v>1.681</v>
      </c>
    </row>
    <row r="253" ht="12.75" customHeight="1">
      <c r="A253" s="4"/>
      <c r="B253" s="4"/>
      <c r="L253" s="2">
        <v>65.2</v>
      </c>
      <c r="M253" s="2">
        <v>0.7712</v>
      </c>
      <c r="N253" s="2">
        <v>0.9244</v>
      </c>
      <c r="O253" s="2">
        <v>0.7492</v>
      </c>
      <c r="P253" s="2">
        <v>0.8031</v>
      </c>
      <c r="Q253" s="2">
        <v>0.7932</v>
      </c>
      <c r="R253" s="2">
        <v>1.0467</v>
      </c>
      <c r="S253" s="2">
        <v>0.7712</v>
      </c>
      <c r="T253" s="2">
        <v>0.9244</v>
      </c>
      <c r="U253" s="2">
        <v>1.2852000000000001</v>
      </c>
      <c r="V253" s="2">
        <v>1.679</v>
      </c>
    </row>
    <row r="254" ht="12.75" customHeight="1">
      <c r="A254" s="4"/>
      <c r="B254" s="4"/>
      <c r="L254" s="2">
        <v>65.3</v>
      </c>
      <c r="M254" s="2">
        <v>0.77015</v>
      </c>
      <c r="N254" s="2">
        <v>0.92325</v>
      </c>
      <c r="O254" s="2">
        <v>0.7481</v>
      </c>
      <c r="P254" s="2">
        <v>0.8021</v>
      </c>
      <c r="Q254" s="2">
        <v>0.7922</v>
      </c>
      <c r="R254" s="2">
        <v>1.0455</v>
      </c>
      <c r="S254" s="2">
        <v>0.77015</v>
      </c>
      <c r="T254" s="2">
        <v>0.92325</v>
      </c>
      <c r="U254" s="2">
        <v>1.283</v>
      </c>
      <c r="V254" s="2">
        <v>1.677</v>
      </c>
    </row>
    <row r="255" ht="12.75" customHeight="1">
      <c r="A255" s="4"/>
      <c r="B255" s="4"/>
      <c r="L255" s="2">
        <v>65.4</v>
      </c>
      <c r="M255" s="2">
        <v>0.7691</v>
      </c>
      <c r="N255" s="2">
        <v>0.9222</v>
      </c>
      <c r="O255" s="2">
        <v>0.7471</v>
      </c>
      <c r="P255" s="2">
        <v>0.801</v>
      </c>
      <c r="Q255" s="2">
        <v>0.7911</v>
      </c>
      <c r="R255" s="2">
        <v>1.0444</v>
      </c>
      <c r="S255" s="2">
        <v>0.7691</v>
      </c>
      <c r="T255" s="2">
        <v>0.9222</v>
      </c>
      <c r="U255" s="2">
        <v>1.281</v>
      </c>
      <c r="V255" s="2">
        <v>1.6752</v>
      </c>
    </row>
    <row r="256" ht="12.75" customHeight="1">
      <c r="A256" s="4"/>
      <c r="B256" s="4"/>
      <c r="L256" s="2">
        <v>65.5</v>
      </c>
      <c r="M256" s="2">
        <v>0.76805</v>
      </c>
      <c r="N256" s="2">
        <v>0.9211</v>
      </c>
      <c r="O256" s="2">
        <v>0.746</v>
      </c>
      <c r="P256" s="2">
        <v>0.8</v>
      </c>
      <c r="Q256" s="2">
        <v>0.7901</v>
      </c>
      <c r="R256" s="2">
        <v>1.0432</v>
      </c>
      <c r="S256" s="2">
        <v>0.76805</v>
      </c>
      <c r="T256" s="2">
        <v>0.9211</v>
      </c>
      <c r="U256" s="2">
        <v>1.279</v>
      </c>
      <c r="V256" s="2">
        <v>1.6736</v>
      </c>
    </row>
    <row r="257" ht="12.75" customHeight="1">
      <c r="A257" s="4"/>
      <c r="B257" s="4"/>
      <c r="L257" s="2">
        <v>65.6</v>
      </c>
      <c r="M257" s="2">
        <v>0.76705</v>
      </c>
      <c r="N257" s="2">
        <v>0.91995</v>
      </c>
      <c r="O257" s="2">
        <v>0.745</v>
      </c>
      <c r="P257" s="2">
        <v>0.799</v>
      </c>
      <c r="Q257" s="2">
        <v>0.7891</v>
      </c>
      <c r="R257" s="2">
        <v>1.042</v>
      </c>
      <c r="S257" s="2">
        <v>0.76705</v>
      </c>
      <c r="T257" s="2">
        <v>0.91995</v>
      </c>
      <c r="U257" s="2">
        <v>1.2766</v>
      </c>
      <c r="V257" s="2">
        <v>1.672</v>
      </c>
    </row>
    <row r="258" ht="12.75" customHeight="1">
      <c r="A258" s="4"/>
      <c r="B258" s="4"/>
      <c r="L258" s="2">
        <v>65.7</v>
      </c>
      <c r="M258" s="2">
        <v>0.766</v>
      </c>
      <c r="N258" s="2">
        <v>0.91885</v>
      </c>
      <c r="O258" s="2">
        <v>0.7439</v>
      </c>
      <c r="P258" s="2">
        <v>0.7979</v>
      </c>
      <c r="Q258" s="2">
        <v>0.7881</v>
      </c>
      <c r="R258" s="2">
        <v>1.0408</v>
      </c>
      <c r="S258" s="2">
        <v>0.766</v>
      </c>
      <c r="T258" s="2">
        <v>0.91885</v>
      </c>
      <c r="U258" s="2">
        <v>1.2742</v>
      </c>
      <c r="V258" s="2">
        <v>1.6703999999999999</v>
      </c>
    </row>
    <row r="259" ht="12.75" customHeight="1">
      <c r="A259" s="4"/>
      <c r="B259" s="4"/>
      <c r="L259" s="2">
        <v>65.8</v>
      </c>
      <c r="M259" s="2">
        <v>0.76505</v>
      </c>
      <c r="N259" s="2">
        <v>0.9178</v>
      </c>
      <c r="O259" s="2">
        <v>0.7429</v>
      </c>
      <c r="P259" s="2">
        <v>0.7969</v>
      </c>
      <c r="Q259" s="2">
        <v>0.7872</v>
      </c>
      <c r="R259" s="2">
        <v>1.0397</v>
      </c>
      <c r="S259" s="2">
        <v>0.76505</v>
      </c>
      <c r="T259" s="2">
        <v>0.9178</v>
      </c>
      <c r="U259" s="2">
        <v>1.272</v>
      </c>
      <c r="V259" s="2">
        <v>1.6687999999999998</v>
      </c>
    </row>
    <row r="260" ht="12.75" customHeight="1">
      <c r="A260" s="4"/>
      <c r="B260" s="4"/>
      <c r="L260" s="2">
        <v>65.9</v>
      </c>
      <c r="M260" s="2">
        <v>0.7693</v>
      </c>
      <c r="N260" s="2">
        <v>0.91665</v>
      </c>
      <c r="O260" s="2">
        <v>0.7524</v>
      </c>
      <c r="P260" s="2">
        <v>0.7959</v>
      </c>
      <c r="Q260" s="2">
        <v>0.7862</v>
      </c>
      <c r="R260" s="2">
        <v>1.0385</v>
      </c>
      <c r="S260" s="2">
        <v>0.7693</v>
      </c>
      <c r="T260" s="2">
        <v>0.91665</v>
      </c>
      <c r="U260" s="2">
        <v>1.27</v>
      </c>
      <c r="V260" s="2">
        <v>1.6672</v>
      </c>
    </row>
    <row r="261" ht="12.75" customHeight="1">
      <c r="A261" s="4"/>
      <c r="B261" s="4"/>
      <c r="L261" s="2">
        <v>66.0</v>
      </c>
      <c r="M261" s="2">
        <v>0.763</v>
      </c>
      <c r="N261" s="2">
        <v>0.9156</v>
      </c>
      <c r="O261" s="2">
        <v>0.7408</v>
      </c>
      <c r="P261" s="2">
        <v>0.7948</v>
      </c>
      <c r="Q261" s="2">
        <v>0.7852</v>
      </c>
      <c r="R261" s="2">
        <v>1.0374</v>
      </c>
      <c r="S261" s="2">
        <v>0.763</v>
      </c>
      <c r="T261" s="2">
        <v>0.9156</v>
      </c>
      <c r="U261" s="2">
        <v>1.268</v>
      </c>
      <c r="V261" s="2">
        <v>1.6656</v>
      </c>
    </row>
    <row r="262" ht="12.75" customHeight="1">
      <c r="A262" s="4"/>
      <c r="B262" s="4"/>
      <c r="L262" s="2">
        <v>66.1</v>
      </c>
      <c r="M262" s="2">
        <v>0.762</v>
      </c>
      <c r="N262" s="2">
        <v>0.9145</v>
      </c>
      <c r="O262" s="2">
        <v>0.7398</v>
      </c>
      <c r="P262" s="2">
        <v>0.7938</v>
      </c>
      <c r="Q262" s="2">
        <v>0.7842</v>
      </c>
      <c r="R262" s="2">
        <v>1.0362</v>
      </c>
      <c r="S262" s="2">
        <v>0.762</v>
      </c>
      <c r="T262" s="2">
        <v>0.9145</v>
      </c>
      <c r="U262" s="2">
        <v>1.266</v>
      </c>
      <c r="V262" s="2">
        <v>1.664</v>
      </c>
    </row>
    <row r="263" ht="12.75" customHeight="1">
      <c r="A263" s="4"/>
      <c r="B263" s="4"/>
      <c r="L263" s="2">
        <v>66.2</v>
      </c>
      <c r="M263" s="2">
        <v>0.76095</v>
      </c>
      <c r="N263" s="2">
        <v>0.91345</v>
      </c>
      <c r="O263" s="2">
        <v>0.7387</v>
      </c>
      <c r="P263" s="2">
        <v>0.7928</v>
      </c>
      <c r="Q263" s="2">
        <v>0.7832</v>
      </c>
      <c r="R263" s="2">
        <v>1.0351</v>
      </c>
      <c r="S263" s="2">
        <v>0.76095</v>
      </c>
      <c r="T263" s="2">
        <v>0.91345</v>
      </c>
      <c r="U263" s="2">
        <v>1.264</v>
      </c>
      <c r="V263" s="2">
        <v>1.6623999999999999</v>
      </c>
    </row>
    <row r="264" ht="12.75" customHeight="1">
      <c r="A264" s="4"/>
      <c r="B264" s="4"/>
      <c r="L264" s="2">
        <v>66.3</v>
      </c>
      <c r="M264" s="2">
        <v>0.76</v>
      </c>
      <c r="N264" s="2">
        <v>0.91235</v>
      </c>
      <c r="O264" s="2">
        <v>0.7377</v>
      </c>
      <c r="P264" s="2">
        <v>0.7918</v>
      </c>
      <c r="Q264" s="2">
        <v>0.7823</v>
      </c>
      <c r="R264" s="2">
        <v>1.0339</v>
      </c>
      <c r="S264" s="2">
        <v>0.76</v>
      </c>
      <c r="T264" s="2">
        <v>0.91235</v>
      </c>
      <c r="U264" s="2">
        <v>1.2617999999999998</v>
      </c>
      <c r="V264" s="2">
        <v>1.6607999999999998</v>
      </c>
    </row>
    <row r="265" ht="12.75" customHeight="1">
      <c r="A265" s="4"/>
      <c r="B265" s="4"/>
      <c r="L265" s="2">
        <v>66.4</v>
      </c>
      <c r="M265" s="2">
        <v>0.759</v>
      </c>
      <c r="N265" s="2">
        <v>0.9113</v>
      </c>
      <c r="O265" s="2">
        <v>0.7367</v>
      </c>
      <c r="P265" s="2">
        <v>0.7908</v>
      </c>
      <c r="Q265" s="2">
        <v>0.7813</v>
      </c>
      <c r="R265" s="2">
        <v>1.0328</v>
      </c>
      <c r="S265" s="2">
        <v>0.759</v>
      </c>
      <c r="T265" s="2">
        <v>0.9113</v>
      </c>
      <c r="U265" s="2">
        <v>1.2593999999999999</v>
      </c>
      <c r="V265" s="2">
        <v>1.659</v>
      </c>
    </row>
    <row r="266" ht="12.75" customHeight="1">
      <c r="A266" s="4"/>
      <c r="B266" s="4"/>
      <c r="L266" s="2">
        <v>66.5</v>
      </c>
      <c r="M266" s="2">
        <v>0.75805</v>
      </c>
      <c r="N266" s="2">
        <v>0.9102</v>
      </c>
      <c r="O266" s="2">
        <v>0.7357</v>
      </c>
      <c r="P266" s="2">
        <v>0.7898</v>
      </c>
      <c r="Q266" s="2">
        <v>0.7804</v>
      </c>
      <c r="R266" s="2">
        <v>1.0317</v>
      </c>
      <c r="S266" s="2">
        <v>0.75805</v>
      </c>
      <c r="T266" s="2">
        <v>0.9102</v>
      </c>
      <c r="U266" s="2">
        <v>1.257</v>
      </c>
      <c r="V266" s="2">
        <v>1.657</v>
      </c>
    </row>
    <row r="267" ht="12.75" customHeight="1">
      <c r="A267" s="4"/>
      <c r="B267" s="4"/>
      <c r="L267" s="2">
        <v>66.6</v>
      </c>
      <c r="M267" s="2">
        <v>0.75705</v>
      </c>
      <c r="N267" s="2">
        <v>0.90915</v>
      </c>
      <c r="O267" s="2">
        <v>0.7347</v>
      </c>
      <c r="P267" s="2">
        <v>0.7887</v>
      </c>
      <c r="Q267" s="2">
        <v>0.7794</v>
      </c>
      <c r="R267" s="2">
        <v>1.0306</v>
      </c>
      <c r="S267" s="2">
        <v>0.75705</v>
      </c>
      <c r="T267" s="2">
        <v>0.90915</v>
      </c>
      <c r="U267" s="2">
        <v>1.255</v>
      </c>
      <c r="V267" s="2">
        <v>1.655</v>
      </c>
    </row>
    <row r="268" ht="12.75" customHeight="1">
      <c r="A268" s="4"/>
      <c r="B268" s="4"/>
      <c r="L268" s="2">
        <v>66.7</v>
      </c>
      <c r="M268" s="2">
        <v>0.7561</v>
      </c>
      <c r="N268" s="2">
        <v>0.90805</v>
      </c>
      <c r="O268" s="2">
        <v>0.7337</v>
      </c>
      <c r="P268" s="2">
        <v>0.7877</v>
      </c>
      <c r="Q268" s="2">
        <v>0.7785</v>
      </c>
      <c r="R268" s="2">
        <v>1.0294</v>
      </c>
      <c r="S268" s="2">
        <v>0.7561</v>
      </c>
      <c r="T268" s="2">
        <v>0.90805</v>
      </c>
      <c r="U268" s="2">
        <v>1.253</v>
      </c>
      <c r="V268" s="2">
        <v>1.6534</v>
      </c>
    </row>
    <row r="269" ht="12.75" customHeight="1">
      <c r="A269" s="4"/>
      <c r="B269" s="4"/>
      <c r="L269" s="2">
        <v>66.8</v>
      </c>
      <c r="M269" s="2">
        <v>0.7551</v>
      </c>
      <c r="N269" s="2">
        <v>0.907</v>
      </c>
      <c r="O269" s="2">
        <v>0.7327</v>
      </c>
      <c r="P269" s="2">
        <v>0.7867</v>
      </c>
      <c r="Q269" s="2">
        <v>0.7775</v>
      </c>
      <c r="R269" s="2">
        <v>1.0283</v>
      </c>
      <c r="S269" s="2">
        <v>0.7551</v>
      </c>
      <c r="T269" s="2">
        <v>0.907</v>
      </c>
      <c r="U269" s="2">
        <v>1.2508</v>
      </c>
      <c r="V269" s="2">
        <v>1.6518</v>
      </c>
    </row>
    <row r="270" ht="12.75" customHeight="1">
      <c r="A270" s="4"/>
      <c r="B270" s="4"/>
      <c r="L270" s="2">
        <v>66.9</v>
      </c>
      <c r="M270" s="2">
        <v>0.7592</v>
      </c>
      <c r="N270" s="2">
        <v>0.90595</v>
      </c>
      <c r="O270" s="2">
        <v>0.7418</v>
      </c>
      <c r="P270" s="2">
        <v>0.7857</v>
      </c>
      <c r="Q270" s="2">
        <v>0.7766</v>
      </c>
      <c r="R270" s="2">
        <v>1.0272</v>
      </c>
      <c r="S270" s="2">
        <v>0.7592</v>
      </c>
      <c r="T270" s="2">
        <v>0.90595</v>
      </c>
      <c r="U270" s="2">
        <v>1.2484</v>
      </c>
      <c r="V270" s="2">
        <v>1.6502000000000001</v>
      </c>
    </row>
    <row r="271" ht="12.75" customHeight="1">
      <c r="A271" s="4"/>
      <c r="B271" s="4"/>
      <c r="L271" s="2">
        <v>67.0</v>
      </c>
      <c r="M271" s="2">
        <v>0.75315</v>
      </c>
      <c r="N271" s="2">
        <v>0.9049</v>
      </c>
      <c r="O271" s="2">
        <v>0.7307</v>
      </c>
      <c r="P271" s="2">
        <v>0.7847</v>
      </c>
      <c r="Q271" s="2">
        <v>0.7756</v>
      </c>
      <c r="R271" s="2">
        <v>1.0261</v>
      </c>
      <c r="S271" s="2">
        <v>0.75315</v>
      </c>
      <c r="T271" s="2">
        <v>0.9049</v>
      </c>
      <c r="U271" s="2">
        <v>1.246</v>
      </c>
      <c r="V271" s="2">
        <v>1.6486</v>
      </c>
    </row>
    <row r="272" ht="12.75" customHeight="1">
      <c r="A272" s="4"/>
      <c r="B272" s="4"/>
      <c r="L272" s="2">
        <v>67.1</v>
      </c>
      <c r="M272" s="2">
        <v>0.7522</v>
      </c>
      <c r="N272" s="2">
        <v>0.90385</v>
      </c>
      <c r="O272" s="2">
        <v>0.7297</v>
      </c>
      <c r="P272" s="2">
        <v>0.7837</v>
      </c>
      <c r="Q272" s="2">
        <v>0.7747</v>
      </c>
      <c r="R272" s="2">
        <v>1.025</v>
      </c>
      <c r="S272" s="2">
        <v>0.7522</v>
      </c>
      <c r="T272" s="2">
        <v>0.90385</v>
      </c>
      <c r="U272" s="2">
        <v>1.2444</v>
      </c>
      <c r="V272" s="2">
        <v>1.647</v>
      </c>
    </row>
    <row r="273" ht="12.75" customHeight="1">
      <c r="A273" s="4"/>
      <c r="B273" s="4"/>
      <c r="L273" s="2">
        <v>67.2</v>
      </c>
      <c r="M273" s="2">
        <v>0.75125</v>
      </c>
      <c r="N273" s="2">
        <v>0.9028</v>
      </c>
      <c r="O273" s="2">
        <v>0.7287</v>
      </c>
      <c r="P273" s="2">
        <v>0.7827</v>
      </c>
      <c r="Q273" s="2">
        <v>0.7738</v>
      </c>
      <c r="R273" s="2">
        <v>1.0239</v>
      </c>
      <c r="S273" s="2">
        <v>0.75125</v>
      </c>
      <c r="T273" s="2">
        <v>0.9028</v>
      </c>
      <c r="U273" s="2">
        <v>1.2428</v>
      </c>
      <c r="V273" s="2">
        <v>1.6454</v>
      </c>
    </row>
    <row r="274" ht="12.75" customHeight="1">
      <c r="A274" s="4"/>
      <c r="B274" s="4"/>
      <c r="L274" s="2">
        <v>67.3</v>
      </c>
      <c r="M274" s="2">
        <v>0.7503500000000001</v>
      </c>
      <c r="N274" s="2">
        <v>0.90175</v>
      </c>
      <c r="O274" s="2">
        <v>0.7278</v>
      </c>
      <c r="P274" s="2">
        <v>0.7817</v>
      </c>
      <c r="Q274" s="2">
        <v>0.7729</v>
      </c>
      <c r="R274" s="2">
        <v>1.0228</v>
      </c>
      <c r="S274" s="2">
        <v>0.7503500000000001</v>
      </c>
      <c r="T274" s="2">
        <v>0.90175</v>
      </c>
      <c r="U274" s="2">
        <v>1.241</v>
      </c>
      <c r="V274" s="2">
        <v>1.6438</v>
      </c>
    </row>
    <row r="275" ht="12.75" customHeight="1">
      <c r="A275" s="4"/>
      <c r="B275" s="4"/>
      <c r="L275" s="2">
        <v>67.4</v>
      </c>
      <c r="M275" s="2">
        <v>0.74935</v>
      </c>
      <c r="N275" s="2">
        <v>0.90075</v>
      </c>
      <c r="O275" s="2">
        <v>0.7268</v>
      </c>
      <c r="P275" s="2">
        <v>0.7807</v>
      </c>
      <c r="Q275" s="2">
        <v>0.7719</v>
      </c>
      <c r="R275" s="2">
        <v>1.0217</v>
      </c>
      <c r="S275" s="2">
        <v>0.74935</v>
      </c>
      <c r="T275" s="2">
        <v>0.90075</v>
      </c>
      <c r="U275" s="2">
        <v>1.239</v>
      </c>
      <c r="V275" s="2">
        <v>1.6422</v>
      </c>
    </row>
    <row r="276" ht="12.75" customHeight="1">
      <c r="A276" s="4"/>
      <c r="B276" s="4"/>
      <c r="L276" s="2">
        <v>67.5</v>
      </c>
      <c r="M276" s="2">
        <v>0.7484</v>
      </c>
      <c r="N276" s="2">
        <v>0.89995</v>
      </c>
      <c r="O276" s="2">
        <v>0.7258</v>
      </c>
      <c r="P276" s="2">
        <v>0.7798</v>
      </c>
      <c r="Q276" s="2">
        <v>0.771</v>
      </c>
      <c r="R276" s="2">
        <v>1.0206</v>
      </c>
      <c r="S276" s="2">
        <v>0.7484</v>
      </c>
      <c r="T276" s="2">
        <v>0.89995</v>
      </c>
      <c r="U276" s="2">
        <v>1.237</v>
      </c>
      <c r="V276" s="2">
        <v>1.6406</v>
      </c>
    </row>
    <row r="277" ht="12.75" customHeight="1">
      <c r="A277" s="4"/>
      <c r="B277" s="4"/>
      <c r="L277" s="2">
        <v>67.6</v>
      </c>
      <c r="M277" s="2">
        <v>0.7475</v>
      </c>
      <c r="N277" s="2">
        <v>0.8982</v>
      </c>
      <c r="O277" s="2">
        <v>0.7249</v>
      </c>
      <c r="P277" s="2">
        <v>0.7777</v>
      </c>
      <c r="Q277" s="2">
        <v>0.7701</v>
      </c>
      <c r="R277" s="2">
        <v>1.0195</v>
      </c>
      <c r="S277" s="2">
        <v>0.7475</v>
      </c>
      <c r="T277" s="2">
        <v>0.8982</v>
      </c>
      <c r="U277" s="2">
        <v>1.2354</v>
      </c>
      <c r="V277" s="2">
        <v>1.639</v>
      </c>
    </row>
    <row r="278" ht="12.75" customHeight="1">
      <c r="A278" s="4"/>
      <c r="B278" s="4"/>
      <c r="L278" s="2">
        <v>67.7</v>
      </c>
      <c r="M278" s="2">
        <v>0.74655</v>
      </c>
      <c r="N278" s="2">
        <v>0.8973</v>
      </c>
      <c r="O278" s="2">
        <v>0.7239</v>
      </c>
      <c r="P278" s="2">
        <v>0.7769</v>
      </c>
      <c r="Q278" s="2">
        <v>0.7692</v>
      </c>
      <c r="R278" s="2">
        <v>1.0185</v>
      </c>
      <c r="S278" s="2">
        <v>0.74655</v>
      </c>
      <c r="T278" s="2">
        <v>0.8973</v>
      </c>
      <c r="U278" s="2">
        <v>1.2338</v>
      </c>
      <c r="V278" s="2">
        <v>1.637</v>
      </c>
    </row>
    <row r="279" ht="12.75" customHeight="1">
      <c r="A279" s="4"/>
      <c r="B279" s="4"/>
      <c r="L279" s="2">
        <v>67.8</v>
      </c>
      <c r="M279" s="2">
        <v>0.7456499999999999</v>
      </c>
      <c r="N279" s="2">
        <v>0.89635</v>
      </c>
      <c r="O279" s="2">
        <v>0.723</v>
      </c>
      <c r="P279" s="2">
        <v>0.7761</v>
      </c>
      <c r="Q279" s="2">
        <v>0.7683</v>
      </c>
      <c r="R279" s="2">
        <v>1.0174</v>
      </c>
      <c r="S279" s="2">
        <v>0.7456499999999999</v>
      </c>
      <c r="T279" s="2">
        <v>0.89635</v>
      </c>
      <c r="U279" s="2">
        <v>1.232</v>
      </c>
      <c r="V279" s="2">
        <v>1.635</v>
      </c>
    </row>
    <row r="280" ht="12.75" customHeight="1">
      <c r="A280" s="4"/>
      <c r="B280" s="4"/>
      <c r="L280" s="2">
        <v>67.9</v>
      </c>
      <c r="M280" s="2">
        <v>0.7495499999999999</v>
      </c>
      <c r="N280" s="2">
        <v>0.8954</v>
      </c>
      <c r="O280" s="2">
        <v>0.7317</v>
      </c>
      <c r="P280" s="2">
        <v>0.7753</v>
      </c>
      <c r="Q280" s="2">
        <v>0.7674</v>
      </c>
      <c r="R280" s="2">
        <v>1.0163</v>
      </c>
      <c r="S280" s="2">
        <v>0.7495499999999999</v>
      </c>
      <c r="T280" s="2">
        <v>0.8954</v>
      </c>
      <c r="U280" s="2">
        <v>1.23</v>
      </c>
      <c r="V280" s="2">
        <v>1.6334</v>
      </c>
    </row>
    <row r="281" ht="12.75" customHeight="1">
      <c r="A281" s="4"/>
      <c r="B281" s="4"/>
      <c r="L281" s="2">
        <v>68.0</v>
      </c>
      <c r="M281" s="2">
        <v>0.7438</v>
      </c>
      <c r="N281" s="2">
        <v>0.8945</v>
      </c>
      <c r="O281" s="2">
        <v>0.7211</v>
      </c>
      <c r="P281" s="2">
        <v>0.7745</v>
      </c>
      <c r="Q281" s="2">
        <v>0.7665</v>
      </c>
      <c r="R281" s="2">
        <v>1.0153</v>
      </c>
      <c r="S281" s="2">
        <v>0.7438</v>
      </c>
      <c r="T281" s="2">
        <v>0.8945</v>
      </c>
      <c r="U281" s="2">
        <v>1.228</v>
      </c>
      <c r="V281" s="2">
        <v>1.6321999999999999</v>
      </c>
    </row>
    <row r="282" ht="12.75" customHeight="1">
      <c r="A282" s="4"/>
      <c r="B282" s="4"/>
      <c r="L282" s="2">
        <v>68.1</v>
      </c>
      <c r="M282" s="2">
        <v>0.74285</v>
      </c>
      <c r="N282" s="2">
        <v>0.89355</v>
      </c>
      <c r="O282" s="2">
        <v>0.7201</v>
      </c>
      <c r="P282" s="2">
        <v>0.7737</v>
      </c>
      <c r="Q282" s="2">
        <v>0.7656</v>
      </c>
      <c r="R282" s="2">
        <v>1.0142</v>
      </c>
      <c r="S282" s="2">
        <v>0.74285</v>
      </c>
      <c r="T282" s="2">
        <v>0.89355</v>
      </c>
      <c r="U282" s="2">
        <v>1.2264</v>
      </c>
      <c r="V282" s="2">
        <v>1.631</v>
      </c>
    </row>
    <row r="283" ht="12.75" customHeight="1">
      <c r="A283" s="4"/>
      <c r="B283" s="4"/>
      <c r="L283" s="2">
        <v>68.2</v>
      </c>
      <c r="M283" s="2">
        <v>0.74195</v>
      </c>
      <c r="N283" s="2">
        <v>0.8926</v>
      </c>
      <c r="O283" s="2">
        <v>0.7192</v>
      </c>
      <c r="P283" s="2">
        <v>0.7729</v>
      </c>
      <c r="Q283" s="2">
        <v>0.7647</v>
      </c>
      <c r="R283" s="2">
        <v>1.0131</v>
      </c>
      <c r="S283" s="2">
        <v>0.74195</v>
      </c>
      <c r="T283" s="2">
        <v>0.8926</v>
      </c>
      <c r="U283" s="2">
        <v>1.2247999999999999</v>
      </c>
      <c r="V283" s="2">
        <v>1.6294</v>
      </c>
    </row>
    <row r="284" ht="12.75" customHeight="1">
      <c r="A284" s="4"/>
      <c r="B284" s="4"/>
      <c r="L284" s="2">
        <v>68.3</v>
      </c>
      <c r="M284" s="2">
        <v>0.74105</v>
      </c>
      <c r="N284" s="2">
        <v>0.8917</v>
      </c>
      <c r="O284" s="2">
        <v>0.7183</v>
      </c>
      <c r="P284" s="2">
        <v>0.7721</v>
      </c>
      <c r="Q284" s="2">
        <v>0.7638</v>
      </c>
      <c r="R284" s="2">
        <v>1.0121</v>
      </c>
      <c r="S284" s="2">
        <v>0.74105</v>
      </c>
      <c r="T284" s="2">
        <v>0.8917</v>
      </c>
      <c r="U284" s="2">
        <v>1.223</v>
      </c>
      <c r="V284" s="2">
        <v>1.6278</v>
      </c>
    </row>
    <row r="285" ht="12.75" customHeight="1">
      <c r="A285" s="4"/>
      <c r="B285" s="4"/>
      <c r="L285" s="2">
        <v>68.4</v>
      </c>
      <c r="M285" s="2">
        <v>0.7402</v>
      </c>
      <c r="N285" s="2">
        <v>0.89075</v>
      </c>
      <c r="O285" s="2">
        <v>0.7174</v>
      </c>
      <c r="P285" s="2">
        <v>0.7713</v>
      </c>
      <c r="Q285" s="2">
        <v>0.763</v>
      </c>
      <c r="R285" s="2">
        <v>1.011</v>
      </c>
      <c r="S285" s="2">
        <v>0.7402</v>
      </c>
      <c r="T285" s="2">
        <v>0.89075</v>
      </c>
      <c r="U285" s="2">
        <v>1.221</v>
      </c>
      <c r="V285" s="2">
        <v>1.6262</v>
      </c>
    </row>
    <row r="286" ht="12.75" customHeight="1">
      <c r="A286" s="4"/>
      <c r="B286" s="4"/>
      <c r="L286" s="2">
        <v>68.5</v>
      </c>
      <c r="M286" s="2">
        <v>0.73925</v>
      </c>
      <c r="N286" s="2">
        <v>0.88985</v>
      </c>
      <c r="O286" s="2">
        <v>0.7164</v>
      </c>
      <c r="P286" s="2">
        <v>0.7705</v>
      </c>
      <c r="Q286" s="2">
        <v>0.7621</v>
      </c>
      <c r="R286" s="2">
        <v>1.01</v>
      </c>
      <c r="S286" s="2">
        <v>0.73925</v>
      </c>
      <c r="T286" s="2">
        <v>0.88985</v>
      </c>
      <c r="U286" s="2">
        <v>1.219</v>
      </c>
      <c r="V286" s="2">
        <v>1.6246</v>
      </c>
    </row>
    <row r="287" ht="12.75" customHeight="1">
      <c r="A287" s="4"/>
      <c r="B287" s="4"/>
      <c r="L287" s="2">
        <v>68.6</v>
      </c>
      <c r="M287" s="2">
        <v>0.7383500000000001</v>
      </c>
      <c r="N287" s="2">
        <v>0.88895</v>
      </c>
      <c r="O287" s="2">
        <v>0.7155</v>
      </c>
      <c r="P287" s="2">
        <v>0.7697</v>
      </c>
      <c r="Q287" s="2">
        <v>0.7612</v>
      </c>
      <c r="R287" s="2">
        <v>1.009</v>
      </c>
      <c r="S287" s="2">
        <v>0.7383500000000001</v>
      </c>
      <c r="T287" s="2">
        <v>0.88895</v>
      </c>
      <c r="U287" s="2">
        <v>1.2174</v>
      </c>
      <c r="V287" s="2">
        <v>1.623</v>
      </c>
    </row>
    <row r="288" ht="12.75" customHeight="1">
      <c r="A288" s="4"/>
      <c r="B288" s="4"/>
      <c r="L288" s="2">
        <v>68.7</v>
      </c>
      <c r="M288" s="2">
        <v>0.7374499999999999</v>
      </c>
      <c r="N288" s="2">
        <v>0.88805</v>
      </c>
      <c r="O288" s="2">
        <v>0.7146</v>
      </c>
      <c r="P288" s="2">
        <v>0.7689</v>
      </c>
      <c r="Q288" s="2">
        <v>0.7603</v>
      </c>
      <c r="R288" s="2">
        <v>1.0079</v>
      </c>
      <c r="S288" s="2">
        <v>0.7374499999999999</v>
      </c>
      <c r="T288" s="2">
        <v>0.88805</v>
      </c>
      <c r="U288" s="2">
        <v>1.2158</v>
      </c>
      <c r="V288" s="2">
        <v>1.6218000000000001</v>
      </c>
    </row>
    <row r="289" ht="12.75" customHeight="1">
      <c r="A289" s="4"/>
      <c r="B289" s="4"/>
      <c r="L289" s="2">
        <v>68.8</v>
      </c>
      <c r="M289" s="2">
        <v>0.7365999999999999</v>
      </c>
      <c r="N289" s="2">
        <v>0.88715</v>
      </c>
      <c r="O289" s="2">
        <v>0.7137</v>
      </c>
      <c r="P289" s="2">
        <v>0.7682</v>
      </c>
      <c r="Q289" s="2">
        <v>0.7595</v>
      </c>
      <c r="R289" s="2">
        <v>1.0069</v>
      </c>
      <c r="S289" s="2">
        <v>0.7365999999999999</v>
      </c>
      <c r="T289" s="2">
        <v>0.88715</v>
      </c>
      <c r="U289" s="2">
        <v>1.214</v>
      </c>
      <c r="V289" s="2">
        <v>1.6206</v>
      </c>
    </row>
    <row r="290" ht="12.75" customHeight="1">
      <c r="A290" s="4"/>
      <c r="B290" s="4"/>
      <c r="L290" s="2">
        <v>68.9</v>
      </c>
      <c r="M290" s="2">
        <v>0.7403</v>
      </c>
      <c r="N290" s="2">
        <v>0.88625</v>
      </c>
      <c r="O290" s="2">
        <v>0.722</v>
      </c>
      <c r="P290" s="2">
        <v>0.7674</v>
      </c>
      <c r="Q290" s="2">
        <v>0.7586</v>
      </c>
      <c r="R290" s="2">
        <v>1.0059</v>
      </c>
      <c r="S290" s="2">
        <v>0.7403</v>
      </c>
      <c r="T290" s="2">
        <v>0.88625</v>
      </c>
      <c r="U290" s="2">
        <v>1.212</v>
      </c>
      <c r="V290" s="2">
        <v>1.6196000000000002</v>
      </c>
    </row>
    <row r="291" ht="12.75" customHeight="1">
      <c r="A291" s="4"/>
      <c r="B291" s="4"/>
      <c r="L291" s="2">
        <v>69.0</v>
      </c>
      <c r="M291" s="2">
        <v>0.73485</v>
      </c>
      <c r="N291" s="2">
        <v>0.8853</v>
      </c>
      <c r="O291" s="2">
        <v>0.7119</v>
      </c>
      <c r="P291" s="2">
        <v>0.7666</v>
      </c>
      <c r="Q291" s="2">
        <v>0.7578</v>
      </c>
      <c r="R291" s="2">
        <v>1.0048</v>
      </c>
      <c r="S291" s="2">
        <v>0.73485</v>
      </c>
      <c r="T291" s="2">
        <v>0.8853</v>
      </c>
      <c r="U291" s="2">
        <v>1.21</v>
      </c>
      <c r="V291" s="2">
        <v>1.6188</v>
      </c>
    </row>
    <row r="292" ht="12.75" customHeight="1">
      <c r="A292" s="4"/>
      <c r="B292" s="4"/>
      <c r="L292" s="2">
        <v>69.1</v>
      </c>
      <c r="M292" s="2">
        <v>0.73395</v>
      </c>
      <c r="N292" s="2">
        <v>0.8844</v>
      </c>
      <c r="O292" s="2">
        <v>0.711</v>
      </c>
      <c r="P292" s="2">
        <v>0.7658</v>
      </c>
      <c r="Q292" s="2">
        <v>0.7569</v>
      </c>
      <c r="R292" s="2">
        <v>1.0038</v>
      </c>
      <c r="S292" s="2">
        <v>0.73395</v>
      </c>
      <c r="T292" s="2">
        <v>0.8844</v>
      </c>
      <c r="U292" s="2">
        <v>1.2084</v>
      </c>
      <c r="V292" s="2">
        <v>1.618</v>
      </c>
    </row>
    <row r="293" ht="12.75" customHeight="1">
      <c r="A293" s="4"/>
      <c r="B293" s="4"/>
      <c r="L293" s="2">
        <v>69.2</v>
      </c>
      <c r="M293" s="2">
        <v>0.7331</v>
      </c>
      <c r="N293" s="2">
        <v>0.8835</v>
      </c>
      <c r="O293" s="2">
        <v>0.7101</v>
      </c>
      <c r="P293" s="2">
        <v>0.765</v>
      </c>
      <c r="Q293" s="2">
        <v>0.7561</v>
      </c>
      <c r="R293" s="2">
        <v>1.0028</v>
      </c>
      <c r="S293" s="2">
        <v>0.7331</v>
      </c>
      <c r="T293" s="2">
        <v>0.8835</v>
      </c>
      <c r="U293" s="2">
        <v>1.2067999999999999</v>
      </c>
      <c r="V293" s="2">
        <v>1.6168</v>
      </c>
    </row>
    <row r="294" ht="12.75" customHeight="1">
      <c r="A294" s="4"/>
      <c r="B294" s="4"/>
      <c r="L294" s="2">
        <v>69.3</v>
      </c>
      <c r="M294" s="2">
        <v>0.7322</v>
      </c>
      <c r="N294" s="2">
        <v>0.88265</v>
      </c>
      <c r="O294" s="2">
        <v>0.7092</v>
      </c>
      <c r="P294" s="2">
        <v>0.7642</v>
      </c>
      <c r="Q294" s="2">
        <v>0.7552</v>
      </c>
      <c r="R294" s="2">
        <v>1.0018</v>
      </c>
      <c r="S294" s="2">
        <v>0.7322</v>
      </c>
      <c r="T294" s="2">
        <v>0.88265</v>
      </c>
      <c r="U294" s="2">
        <v>1.2052</v>
      </c>
      <c r="V294" s="2">
        <v>1.6156</v>
      </c>
    </row>
    <row r="295" ht="12.75" customHeight="1">
      <c r="A295" s="4"/>
      <c r="B295" s="4"/>
      <c r="L295" s="2">
        <v>69.4</v>
      </c>
      <c r="M295" s="2">
        <v>0.73135</v>
      </c>
      <c r="N295" s="2">
        <v>0.88175</v>
      </c>
      <c r="O295" s="2">
        <v>0.7083</v>
      </c>
      <c r="P295" s="2">
        <v>0.7635</v>
      </c>
      <c r="Q295" s="2">
        <v>0.7544</v>
      </c>
      <c r="R295" s="2">
        <v>1.0008</v>
      </c>
      <c r="S295" s="2">
        <v>0.73135</v>
      </c>
      <c r="T295" s="2">
        <v>0.88175</v>
      </c>
      <c r="U295" s="2">
        <v>1.2036</v>
      </c>
      <c r="V295" s="2">
        <v>1.6144</v>
      </c>
    </row>
    <row r="296" ht="12.75" customHeight="1">
      <c r="A296" s="4"/>
      <c r="B296" s="4"/>
      <c r="L296" s="2">
        <v>69.5</v>
      </c>
      <c r="M296" s="2">
        <v>0.73045</v>
      </c>
      <c r="N296" s="2">
        <v>0.88085</v>
      </c>
      <c r="O296" s="2">
        <v>0.7074</v>
      </c>
      <c r="P296" s="2">
        <v>0.7627</v>
      </c>
      <c r="Q296" s="2">
        <v>0.7535</v>
      </c>
      <c r="R296" s="2">
        <v>0.9998</v>
      </c>
      <c r="S296" s="2">
        <v>0.73045</v>
      </c>
      <c r="T296" s="2">
        <v>0.88085</v>
      </c>
      <c r="U296" s="2">
        <v>1.202</v>
      </c>
      <c r="V296" s="2">
        <v>1.6132</v>
      </c>
    </row>
    <row r="297" ht="12.75" customHeight="1">
      <c r="A297" s="4"/>
      <c r="B297" s="4"/>
      <c r="L297" s="2">
        <v>69.6</v>
      </c>
      <c r="M297" s="2">
        <v>0.72965</v>
      </c>
      <c r="N297" s="2">
        <v>0.87995</v>
      </c>
      <c r="O297" s="2">
        <v>0.7066</v>
      </c>
      <c r="P297" s="2">
        <v>0.7619</v>
      </c>
      <c r="Q297" s="2">
        <v>0.7527</v>
      </c>
      <c r="R297" s="2">
        <v>0.9988</v>
      </c>
      <c r="S297" s="2">
        <v>0.72965</v>
      </c>
      <c r="T297" s="2">
        <v>0.87995</v>
      </c>
      <c r="U297" s="2">
        <v>1.2004</v>
      </c>
      <c r="V297" s="2">
        <v>1.612</v>
      </c>
    </row>
    <row r="298" ht="12.75" customHeight="1">
      <c r="A298" s="4"/>
      <c r="B298" s="4"/>
      <c r="L298" s="2">
        <v>69.7</v>
      </c>
      <c r="M298" s="2">
        <v>0.7288</v>
      </c>
      <c r="N298" s="2">
        <v>0.8791</v>
      </c>
      <c r="O298" s="2">
        <v>0.7057</v>
      </c>
      <c r="P298" s="2">
        <v>0.7611</v>
      </c>
      <c r="Q298" s="2">
        <v>0.7519</v>
      </c>
      <c r="R298" s="2">
        <v>0.9978</v>
      </c>
      <c r="S298" s="2">
        <v>0.7288</v>
      </c>
      <c r="T298" s="2">
        <v>0.8791</v>
      </c>
      <c r="U298" s="2">
        <v>1.1987999999999999</v>
      </c>
      <c r="V298" s="2">
        <v>1.6104</v>
      </c>
    </row>
    <row r="299" ht="12.75" customHeight="1">
      <c r="A299" s="4"/>
      <c r="B299" s="4"/>
      <c r="L299" s="2">
        <v>69.8</v>
      </c>
      <c r="M299" s="2">
        <v>0.7279</v>
      </c>
      <c r="N299" s="2">
        <v>0.8782</v>
      </c>
      <c r="O299" s="2">
        <v>0.7048</v>
      </c>
      <c r="P299" s="2">
        <v>0.7604</v>
      </c>
      <c r="Q299" s="2">
        <v>0.751</v>
      </c>
      <c r="R299" s="2">
        <v>0.9968</v>
      </c>
      <c r="S299" s="2">
        <v>0.7279</v>
      </c>
      <c r="T299" s="2">
        <v>0.8782</v>
      </c>
      <c r="U299" s="2">
        <v>1.1972</v>
      </c>
      <c r="V299" s="2">
        <v>1.6088</v>
      </c>
    </row>
    <row r="300" ht="12.75" customHeight="1">
      <c r="A300" s="4"/>
      <c r="B300" s="4"/>
      <c r="L300" s="2">
        <v>69.9</v>
      </c>
      <c r="M300" s="2">
        <v>0.7315</v>
      </c>
      <c r="N300" s="2">
        <v>0.8773</v>
      </c>
      <c r="O300" s="2">
        <v>0.7128</v>
      </c>
      <c r="P300" s="2">
        <v>0.7596</v>
      </c>
      <c r="Q300" s="2">
        <v>0.7502</v>
      </c>
      <c r="R300" s="2">
        <v>0.9958</v>
      </c>
      <c r="S300" s="2">
        <v>0.7315</v>
      </c>
      <c r="T300" s="2">
        <v>0.8773</v>
      </c>
      <c r="U300" s="2">
        <v>1.1956</v>
      </c>
      <c r="V300" s="2">
        <v>1.6074000000000002</v>
      </c>
    </row>
    <row r="301" ht="12.75" customHeight="1">
      <c r="A301" s="4"/>
      <c r="B301" s="4"/>
      <c r="L301" s="2">
        <v>70.0</v>
      </c>
      <c r="M301" s="2">
        <v>0.72625</v>
      </c>
      <c r="N301" s="2">
        <v>0.87645</v>
      </c>
      <c r="O301" s="2">
        <v>0.7031</v>
      </c>
      <c r="P301" s="2">
        <v>0.7588</v>
      </c>
      <c r="Q301" s="2">
        <v>0.7494</v>
      </c>
      <c r="R301" s="2">
        <v>0.9948</v>
      </c>
      <c r="S301" s="2">
        <v>0.72625</v>
      </c>
      <c r="T301" s="2">
        <v>0.87645</v>
      </c>
      <c r="U301" s="2">
        <v>1.194</v>
      </c>
      <c r="V301" s="2">
        <v>1.6062</v>
      </c>
    </row>
    <row r="302" ht="12.75" customHeight="1">
      <c r="A302" s="4"/>
      <c r="B302" s="4"/>
      <c r="L302" s="2">
        <v>70.1</v>
      </c>
      <c r="M302" s="2">
        <v>0.7254</v>
      </c>
      <c r="N302" s="2">
        <v>0.8756</v>
      </c>
      <c r="O302" s="2">
        <v>0.7022</v>
      </c>
      <c r="P302" s="2">
        <v>0.7581</v>
      </c>
      <c r="Q302" s="2">
        <v>0.7486</v>
      </c>
      <c r="R302" s="2">
        <v>0.9939</v>
      </c>
      <c r="S302" s="2">
        <v>0.7254</v>
      </c>
      <c r="T302" s="2">
        <v>0.8756</v>
      </c>
      <c r="U302" s="2">
        <v>1.1924</v>
      </c>
      <c r="V302" s="2">
        <v>1.605</v>
      </c>
    </row>
    <row r="303" ht="12.75" customHeight="1">
      <c r="A303" s="4"/>
      <c r="B303" s="4"/>
      <c r="L303" s="2">
        <v>70.2</v>
      </c>
      <c r="M303" s="2">
        <v>0.7246</v>
      </c>
      <c r="N303" s="2">
        <v>0.8747</v>
      </c>
      <c r="O303" s="2">
        <v>0.7014</v>
      </c>
      <c r="P303" s="2">
        <v>0.7573</v>
      </c>
      <c r="Q303" s="2">
        <v>0.7478</v>
      </c>
      <c r="R303" s="2">
        <v>0.9929</v>
      </c>
      <c r="S303" s="2">
        <v>0.7246</v>
      </c>
      <c r="T303" s="2">
        <v>0.8747</v>
      </c>
      <c r="U303" s="2">
        <v>1.1907999999999999</v>
      </c>
      <c r="V303" s="2">
        <v>1.6034</v>
      </c>
    </row>
    <row r="304" ht="12.75" customHeight="1">
      <c r="A304" s="4"/>
      <c r="B304" s="4"/>
      <c r="L304" s="2">
        <v>70.3</v>
      </c>
      <c r="M304" s="2">
        <v>0.7237</v>
      </c>
      <c r="N304" s="2">
        <v>0.87385</v>
      </c>
      <c r="O304" s="2">
        <v>0.7005</v>
      </c>
      <c r="P304" s="2">
        <v>0.7565</v>
      </c>
      <c r="Q304" s="2">
        <v>0.7469</v>
      </c>
      <c r="R304" s="2">
        <v>0.9919</v>
      </c>
      <c r="S304" s="2">
        <v>0.7237</v>
      </c>
      <c r="T304" s="2">
        <v>0.87385</v>
      </c>
      <c r="U304" s="2">
        <v>1.1892</v>
      </c>
      <c r="V304" s="2">
        <v>1.6018</v>
      </c>
    </row>
    <row r="305" ht="12.75" customHeight="1">
      <c r="A305" s="4"/>
      <c r="B305" s="4"/>
      <c r="L305" s="2">
        <v>70.4</v>
      </c>
      <c r="M305" s="2">
        <v>0.7229</v>
      </c>
      <c r="N305" s="2">
        <v>0.873</v>
      </c>
      <c r="O305" s="2">
        <v>0.6997</v>
      </c>
      <c r="P305" s="2">
        <v>0.7558</v>
      </c>
      <c r="Q305" s="2">
        <v>0.7461</v>
      </c>
      <c r="R305" s="2">
        <v>0.991</v>
      </c>
      <c r="S305" s="2">
        <v>0.7229</v>
      </c>
      <c r="T305" s="2">
        <v>0.873</v>
      </c>
      <c r="U305" s="2">
        <v>1.1876</v>
      </c>
      <c r="V305" s="2">
        <v>1.6004</v>
      </c>
    </row>
    <row r="306" ht="12.75" customHeight="1">
      <c r="A306" s="4"/>
      <c r="B306" s="4"/>
      <c r="L306" s="2">
        <v>70.5</v>
      </c>
      <c r="M306" s="2">
        <v>0.7221</v>
      </c>
      <c r="N306" s="2">
        <v>0.87215</v>
      </c>
      <c r="O306" s="2">
        <v>0.6989</v>
      </c>
      <c r="P306" s="2">
        <v>0.755</v>
      </c>
      <c r="Q306" s="2">
        <v>0.7453</v>
      </c>
      <c r="R306" s="2">
        <v>0.99</v>
      </c>
      <c r="S306" s="2">
        <v>0.7221</v>
      </c>
      <c r="T306" s="2">
        <v>0.87215</v>
      </c>
      <c r="U306" s="2">
        <v>1.186</v>
      </c>
      <c r="V306" s="2">
        <v>1.5992</v>
      </c>
    </row>
    <row r="307" ht="12.75" customHeight="1">
      <c r="A307" s="4"/>
      <c r="B307" s="4"/>
      <c r="L307" s="2">
        <v>70.6</v>
      </c>
      <c r="M307" s="2">
        <v>0.72125</v>
      </c>
      <c r="N307" s="2">
        <v>0.87125</v>
      </c>
      <c r="O307" s="2">
        <v>0.698</v>
      </c>
      <c r="P307" s="2">
        <v>0.7543</v>
      </c>
      <c r="Q307" s="2">
        <v>0.7445</v>
      </c>
      <c r="R307" s="2">
        <v>0.989</v>
      </c>
      <c r="S307" s="2">
        <v>0.72125</v>
      </c>
      <c r="T307" s="2">
        <v>0.87125</v>
      </c>
      <c r="U307" s="2">
        <v>1.1844</v>
      </c>
      <c r="V307" s="2">
        <v>1.598</v>
      </c>
    </row>
    <row r="308" ht="12.75" customHeight="1">
      <c r="A308" s="4"/>
      <c r="B308" s="4"/>
      <c r="L308" s="2">
        <v>70.7</v>
      </c>
      <c r="M308" s="2">
        <v>0.72045</v>
      </c>
      <c r="N308" s="2">
        <v>0.8704</v>
      </c>
      <c r="O308" s="2">
        <v>0.6972</v>
      </c>
      <c r="P308" s="2">
        <v>0.7535</v>
      </c>
      <c r="Q308" s="2">
        <v>0.7437</v>
      </c>
      <c r="R308" s="2">
        <v>0.9881</v>
      </c>
      <c r="S308" s="2">
        <v>0.72045</v>
      </c>
      <c r="T308" s="2">
        <v>0.8704</v>
      </c>
      <c r="U308" s="2">
        <v>1.1827999999999999</v>
      </c>
      <c r="V308" s="2">
        <v>1.5968</v>
      </c>
    </row>
    <row r="309" ht="12.75" customHeight="1">
      <c r="A309" s="4"/>
      <c r="B309" s="4"/>
      <c r="L309" s="2">
        <v>70.8</v>
      </c>
      <c r="M309" s="2">
        <v>0.7197</v>
      </c>
      <c r="N309" s="2">
        <v>0.86955</v>
      </c>
      <c r="O309" s="2">
        <v>0.6964</v>
      </c>
      <c r="P309" s="2">
        <v>0.7527</v>
      </c>
      <c r="Q309" s="2">
        <v>0.743</v>
      </c>
      <c r="R309" s="2">
        <v>0.9871</v>
      </c>
      <c r="S309" s="2">
        <v>0.7197</v>
      </c>
      <c r="T309" s="2">
        <v>0.86955</v>
      </c>
      <c r="U309" s="2">
        <v>1.1812</v>
      </c>
      <c r="V309" s="2">
        <v>1.5956</v>
      </c>
    </row>
    <row r="310" ht="12.75" customHeight="1">
      <c r="A310" s="4"/>
      <c r="B310" s="4"/>
      <c r="L310" s="2">
        <v>70.9</v>
      </c>
      <c r="M310" s="2">
        <v>0.7231</v>
      </c>
      <c r="N310" s="2">
        <v>0.8687</v>
      </c>
      <c r="O310" s="2">
        <v>0.704</v>
      </c>
      <c r="P310" s="2">
        <v>0.752</v>
      </c>
      <c r="Q310" s="2">
        <v>0.7422</v>
      </c>
      <c r="R310" s="2">
        <v>0.9862</v>
      </c>
      <c r="S310" s="2">
        <v>0.7231</v>
      </c>
      <c r="T310" s="2">
        <v>0.8687</v>
      </c>
      <c r="U310" s="2">
        <v>1.1796</v>
      </c>
      <c r="V310" s="2">
        <v>1.5944</v>
      </c>
    </row>
    <row r="311" ht="12.75" customHeight="1">
      <c r="A311" s="4"/>
      <c r="B311" s="4"/>
      <c r="L311" s="2">
        <v>71.0</v>
      </c>
      <c r="M311" s="2">
        <v>0.71805</v>
      </c>
      <c r="N311" s="2">
        <v>0.86785</v>
      </c>
      <c r="O311" s="2">
        <v>0.6947</v>
      </c>
      <c r="P311" s="2">
        <v>0.7512</v>
      </c>
      <c r="Q311" s="2">
        <v>0.7414</v>
      </c>
      <c r="R311" s="2">
        <v>0.9852</v>
      </c>
      <c r="S311" s="2">
        <v>0.71805</v>
      </c>
      <c r="T311" s="2">
        <v>0.86785</v>
      </c>
      <c r="U311" s="2">
        <v>1.178</v>
      </c>
      <c r="V311" s="2">
        <v>1.5932</v>
      </c>
    </row>
    <row r="312" ht="12.75" customHeight="1">
      <c r="A312" s="4"/>
      <c r="B312" s="4"/>
      <c r="L312" s="2">
        <v>71.1</v>
      </c>
      <c r="M312" s="2">
        <v>0.7172499999999999</v>
      </c>
      <c r="N312" s="2">
        <v>0.867</v>
      </c>
      <c r="O312" s="2">
        <v>0.6939</v>
      </c>
      <c r="P312" s="2">
        <v>0.7505</v>
      </c>
      <c r="Q312" s="2">
        <v>0.7406</v>
      </c>
      <c r="R312" s="2">
        <v>0.9843</v>
      </c>
      <c r="S312" s="2">
        <v>0.7172499999999999</v>
      </c>
      <c r="T312" s="2">
        <v>0.867</v>
      </c>
      <c r="U312" s="2">
        <v>1.1764</v>
      </c>
      <c r="V312" s="2">
        <v>1.592</v>
      </c>
    </row>
    <row r="313" ht="12.75" customHeight="1">
      <c r="A313" s="4"/>
      <c r="B313" s="4"/>
      <c r="L313" s="2">
        <v>71.2</v>
      </c>
      <c r="M313" s="2">
        <v>0.71645</v>
      </c>
      <c r="N313" s="2">
        <v>0.8662</v>
      </c>
      <c r="O313" s="2">
        <v>0.6931</v>
      </c>
      <c r="P313" s="2">
        <v>0.7497</v>
      </c>
      <c r="Q313" s="2">
        <v>0.7398</v>
      </c>
      <c r="R313" s="2">
        <v>0.9834</v>
      </c>
      <c r="S313" s="2">
        <v>0.71645</v>
      </c>
      <c r="T313" s="2">
        <v>0.8662</v>
      </c>
      <c r="U313" s="2">
        <v>1.1747999999999998</v>
      </c>
      <c r="V313" s="2">
        <v>1.5908</v>
      </c>
    </row>
    <row r="314" ht="12.75" customHeight="1">
      <c r="A314" s="4"/>
      <c r="B314" s="4"/>
      <c r="L314" s="2">
        <v>71.3</v>
      </c>
      <c r="M314" s="2">
        <v>0.71565</v>
      </c>
      <c r="N314" s="2">
        <v>0.8653</v>
      </c>
      <c r="O314" s="2">
        <v>0.6923</v>
      </c>
      <c r="P314" s="2">
        <v>0.749</v>
      </c>
      <c r="Q314" s="2">
        <v>0.739</v>
      </c>
      <c r="R314" s="2">
        <v>0.9824</v>
      </c>
      <c r="S314" s="2">
        <v>0.71565</v>
      </c>
      <c r="T314" s="2">
        <v>0.8653</v>
      </c>
      <c r="U314" s="2">
        <v>1.1732</v>
      </c>
      <c r="V314" s="2">
        <v>1.5896</v>
      </c>
    </row>
    <row r="315" ht="12.75" customHeight="1">
      <c r="A315" s="4"/>
      <c r="B315" s="4"/>
      <c r="L315" s="2">
        <v>71.4</v>
      </c>
      <c r="M315" s="2">
        <v>0.71485</v>
      </c>
      <c r="N315" s="2">
        <v>0.8645</v>
      </c>
      <c r="O315" s="2">
        <v>0.6914</v>
      </c>
      <c r="P315" s="2">
        <v>0.7482</v>
      </c>
      <c r="Q315" s="2">
        <v>0.7383</v>
      </c>
      <c r="R315" s="2">
        <v>0.9815</v>
      </c>
      <c r="S315" s="2">
        <v>0.71485</v>
      </c>
      <c r="T315" s="2">
        <v>0.8645</v>
      </c>
      <c r="U315" s="2">
        <v>1.1716</v>
      </c>
      <c r="V315" s="2">
        <v>1.5884</v>
      </c>
    </row>
    <row r="316" ht="12.75" customHeight="1">
      <c r="A316" s="4"/>
      <c r="B316" s="4"/>
      <c r="L316" s="2">
        <v>71.5</v>
      </c>
      <c r="M316" s="2">
        <v>0.7140500000000001</v>
      </c>
      <c r="N316" s="2">
        <v>0.8637</v>
      </c>
      <c r="O316" s="2">
        <v>0.6906</v>
      </c>
      <c r="P316" s="2">
        <v>0.7475</v>
      </c>
      <c r="Q316" s="2">
        <v>0.7375</v>
      </c>
      <c r="R316" s="2">
        <v>0.9806</v>
      </c>
      <c r="S316" s="2">
        <v>0.7140500000000001</v>
      </c>
      <c r="T316" s="2">
        <v>0.8637</v>
      </c>
      <c r="U316" s="2">
        <v>1.17</v>
      </c>
      <c r="V316" s="2">
        <v>1.5872</v>
      </c>
    </row>
    <row r="317" ht="12.75" customHeight="1">
      <c r="A317" s="4"/>
      <c r="B317" s="4"/>
      <c r="L317" s="2">
        <v>71.6</v>
      </c>
      <c r="M317" s="2">
        <v>0.7132499999999999</v>
      </c>
      <c r="N317" s="2">
        <v>0.86285</v>
      </c>
      <c r="O317" s="2">
        <v>0.6898</v>
      </c>
      <c r="P317" s="2">
        <v>0.7468</v>
      </c>
      <c r="Q317" s="2">
        <v>0.7367</v>
      </c>
      <c r="R317" s="2">
        <v>0.9797</v>
      </c>
      <c r="S317" s="2">
        <v>0.7132499999999999</v>
      </c>
      <c r="T317" s="2">
        <v>0.86285</v>
      </c>
      <c r="U317" s="2">
        <v>1.1683999999999999</v>
      </c>
      <c r="V317" s="2">
        <v>1.586</v>
      </c>
    </row>
    <row r="318" ht="12.75" customHeight="1">
      <c r="A318" s="4"/>
      <c r="B318" s="4"/>
      <c r="L318" s="2">
        <v>71.7</v>
      </c>
      <c r="M318" s="2">
        <v>0.7125</v>
      </c>
      <c r="N318" s="2">
        <v>0.86205</v>
      </c>
      <c r="O318" s="2">
        <v>0.689</v>
      </c>
      <c r="P318" s="2">
        <v>0.746</v>
      </c>
      <c r="Q318" s="2">
        <v>0.736</v>
      </c>
      <c r="R318" s="2">
        <v>0.9788</v>
      </c>
      <c r="S318" s="2">
        <v>0.7125</v>
      </c>
      <c r="T318" s="2">
        <v>0.86205</v>
      </c>
      <c r="U318" s="2">
        <v>1.1667999999999998</v>
      </c>
      <c r="V318" s="2">
        <v>1.5848</v>
      </c>
    </row>
    <row r="319" ht="12.75" customHeight="1">
      <c r="A319" s="4"/>
      <c r="B319" s="4"/>
      <c r="L319" s="2">
        <v>71.8</v>
      </c>
      <c r="M319" s="2">
        <v>0.7117</v>
      </c>
      <c r="N319" s="2">
        <v>0.8612</v>
      </c>
      <c r="O319" s="2">
        <v>0.6882</v>
      </c>
      <c r="P319" s="2">
        <v>0.7453</v>
      </c>
      <c r="Q319" s="2">
        <v>0.7352</v>
      </c>
      <c r="R319" s="2">
        <v>0.9779</v>
      </c>
      <c r="S319" s="2">
        <v>0.7117</v>
      </c>
      <c r="T319" s="2">
        <v>0.8612</v>
      </c>
      <c r="U319" s="2">
        <v>1.1652</v>
      </c>
      <c r="V319" s="2">
        <v>1.5836</v>
      </c>
    </row>
    <row r="320" ht="12.75" customHeight="1">
      <c r="A320" s="4"/>
      <c r="B320" s="4"/>
      <c r="L320" s="2">
        <v>71.9</v>
      </c>
      <c r="M320" s="2">
        <v>0.715</v>
      </c>
      <c r="N320" s="2">
        <v>0.86035</v>
      </c>
      <c r="O320" s="2">
        <v>0.6955</v>
      </c>
      <c r="P320" s="2">
        <v>0.7445</v>
      </c>
      <c r="Q320" s="2">
        <v>0.7345</v>
      </c>
      <c r="R320" s="2">
        <v>0.9769</v>
      </c>
      <c r="S320" s="2">
        <v>0.715</v>
      </c>
      <c r="T320" s="2">
        <v>0.86035</v>
      </c>
      <c r="U320" s="2">
        <v>1.1636</v>
      </c>
      <c r="V320" s="2">
        <v>1.5824</v>
      </c>
    </row>
    <row r="321" ht="12.75" customHeight="1">
      <c r="A321" s="4"/>
      <c r="B321" s="4"/>
      <c r="L321" s="2">
        <v>72.0</v>
      </c>
      <c r="M321" s="2">
        <v>0.7101999999999999</v>
      </c>
      <c r="N321" s="2">
        <v>0.85955</v>
      </c>
      <c r="O321" s="2">
        <v>0.6867</v>
      </c>
      <c r="P321" s="2">
        <v>0.7438</v>
      </c>
      <c r="Q321" s="2">
        <v>0.7337</v>
      </c>
      <c r="R321" s="2">
        <v>0.976</v>
      </c>
      <c r="S321" s="2">
        <v>0.7101999999999999</v>
      </c>
      <c r="T321" s="2">
        <v>0.85955</v>
      </c>
      <c r="U321" s="2">
        <v>1.162</v>
      </c>
      <c r="V321" s="2">
        <v>1.5812</v>
      </c>
    </row>
    <row r="322" ht="12.75" customHeight="1">
      <c r="A322" s="4"/>
      <c r="B322" s="4"/>
      <c r="L322" s="2">
        <v>72.1</v>
      </c>
      <c r="M322" s="2">
        <v>0.7094499999999999</v>
      </c>
      <c r="N322" s="2">
        <v>0.8587</v>
      </c>
      <c r="O322" s="2">
        <v>0.6859</v>
      </c>
      <c r="P322" s="2">
        <v>0.7431</v>
      </c>
      <c r="Q322" s="2">
        <v>0.733</v>
      </c>
      <c r="R322" s="2">
        <v>0.9751</v>
      </c>
      <c r="S322" s="2">
        <v>0.7094499999999999</v>
      </c>
      <c r="T322" s="2">
        <v>0.8587</v>
      </c>
      <c r="U322" s="2">
        <v>1.1603999999999999</v>
      </c>
      <c r="V322" s="2">
        <v>1.58</v>
      </c>
    </row>
    <row r="323" ht="12.75" customHeight="1">
      <c r="A323" s="4"/>
      <c r="B323" s="4"/>
      <c r="L323" s="2">
        <v>72.2</v>
      </c>
      <c r="M323" s="2">
        <v>0.70865</v>
      </c>
      <c r="N323" s="2">
        <v>0.8579</v>
      </c>
      <c r="O323" s="2">
        <v>0.6851</v>
      </c>
      <c r="P323" s="2">
        <v>0.7423</v>
      </c>
      <c r="Q323" s="2">
        <v>0.7322</v>
      </c>
      <c r="R323" s="2">
        <v>0.9742</v>
      </c>
      <c r="S323" s="2">
        <v>0.70865</v>
      </c>
      <c r="T323" s="2">
        <v>0.8579</v>
      </c>
      <c r="U323" s="2">
        <v>1.1587999999999998</v>
      </c>
      <c r="V323" s="2">
        <v>1.5788</v>
      </c>
    </row>
    <row r="324" ht="12.75" customHeight="1">
      <c r="A324" s="4"/>
      <c r="B324" s="4"/>
      <c r="L324" s="2">
        <v>72.3</v>
      </c>
      <c r="M324" s="2">
        <v>0.7079</v>
      </c>
      <c r="N324" s="2">
        <v>0.85715</v>
      </c>
      <c r="O324" s="2">
        <v>0.6843</v>
      </c>
      <c r="P324" s="2">
        <v>0.7416</v>
      </c>
      <c r="Q324" s="2">
        <v>0.7315</v>
      </c>
      <c r="R324" s="2">
        <v>0.9734</v>
      </c>
      <c r="S324" s="2">
        <v>0.7079</v>
      </c>
      <c r="T324" s="2">
        <v>0.85715</v>
      </c>
      <c r="U324" s="2">
        <v>1.1574</v>
      </c>
      <c r="V324" s="2">
        <v>1.5776</v>
      </c>
    </row>
    <row r="325" ht="12.75" customHeight="1">
      <c r="A325" s="4"/>
      <c r="B325" s="4"/>
      <c r="L325" s="2">
        <v>72.4</v>
      </c>
      <c r="M325" s="2">
        <v>0.7071000000000001</v>
      </c>
      <c r="N325" s="2">
        <v>0.8563</v>
      </c>
      <c r="O325" s="2">
        <v>0.6835</v>
      </c>
      <c r="P325" s="2">
        <v>0.7409</v>
      </c>
      <c r="Q325" s="2">
        <v>0.7307</v>
      </c>
      <c r="R325" s="2">
        <v>0.9725</v>
      </c>
      <c r="S325" s="2">
        <v>0.7071000000000001</v>
      </c>
      <c r="T325" s="2">
        <v>0.8563</v>
      </c>
      <c r="U325" s="2">
        <v>1.1562</v>
      </c>
      <c r="V325" s="2">
        <v>1.5764</v>
      </c>
    </row>
    <row r="326" ht="12.75" customHeight="1">
      <c r="A326" s="4"/>
      <c r="B326" s="4"/>
      <c r="L326" s="2">
        <v>72.5</v>
      </c>
      <c r="M326" s="2">
        <v>0.7063999999999999</v>
      </c>
      <c r="N326" s="2">
        <v>0.8555</v>
      </c>
      <c r="O326" s="2">
        <v>0.6828</v>
      </c>
      <c r="P326" s="2">
        <v>0.7401</v>
      </c>
      <c r="Q326" s="2">
        <v>0.73</v>
      </c>
      <c r="R326" s="2">
        <v>0.9716</v>
      </c>
      <c r="S326" s="2">
        <v>0.7063999999999999</v>
      </c>
      <c r="T326" s="2">
        <v>0.8555</v>
      </c>
      <c r="U326" s="2">
        <v>1.155</v>
      </c>
      <c r="V326" s="2">
        <v>1.5752</v>
      </c>
    </row>
    <row r="327" ht="12.75" customHeight="1">
      <c r="A327" s="4"/>
      <c r="B327" s="4"/>
      <c r="L327" s="2">
        <v>72.6</v>
      </c>
      <c r="M327" s="2">
        <v>0.70565</v>
      </c>
      <c r="N327" s="2">
        <v>0.8547</v>
      </c>
      <c r="O327" s="2">
        <v>0.682</v>
      </c>
      <c r="P327" s="2">
        <v>0.7394</v>
      </c>
      <c r="Q327" s="2">
        <v>0.7293</v>
      </c>
      <c r="R327" s="2">
        <v>0.9707</v>
      </c>
      <c r="S327" s="2">
        <v>0.70565</v>
      </c>
      <c r="T327" s="2">
        <v>0.8547</v>
      </c>
      <c r="U327" s="2">
        <v>1.1534</v>
      </c>
      <c r="V327" s="2">
        <v>1.574</v>
      </c>
    </row>
    <row r="328" ht="12.75" customHeight="1">
      <c r="A328" s="4"/>
      <c r="B328" s="4"/>
      <c r="L328" s="2">
        <v>72.7</v>
      </c>
      <c r="M328" s="2">
        <v>0.70485</v>
      </c>
      <c r="N328" s="2">
        <v>0.85385</v>
      </c>
      <c r="O328" s="2">
        <v>0.6812</v>
      </c>
      <c r="P328" s="2">
        <v>0.7387</v>
      </c>
      <c r="Q328" s="2">
        <v>0.7285</v>
      </c>
      <c r="R328" s="2">
        <v>0.9698</v>
      </c>
      <c r="S328" s="2">
        <v>0.70485</v>
      </c>
      <c r="T328" s="2">
        <v>0.85385</v>
      </c>
      <c r="U328" s="2">
        <v>1.1518</v>
      </c>
      <c r="V328" s="2">
        <v>1.5728</v>
      </c>
    </row>
    <row r="329" ht="12.75" customHeight="1">
      <c r="A329" s="4"/>
      <c r="B329" s="4"/>
      <c r="L329" s="2">
        <v>72.8</v>
      </c>
      <c r="M329" s="2">
        <v>0.70415</v>
      </c>
      <c r="N329" s="2">
        <v>0.85305</v>
      </c>
      <c r="O329" s="2">
        <v>0.6805</v>
      </c>
      <c r="P329" s="2">
        <v>0.7379</v>
      </c>
      <c r="Q329" s="2">
        <v>0.7278</v>
      </c>
      <c r="R329" s="2">
        <v>0.9689</v>
      </c>
      <c r="S329" s="2">
        <v>0.70415</v>
      </c>
      <c r="T329" s="2">
        <v>0.85305</v>
      </c>
      <c r="U329" s="2">
        <v>1.1502000000000001</v>
      </c>
      <c r="V329" s="2">
        <v>1.5715999999999999</v>
      </c>
    </row>
    <row r="330" ht="12.75" customHeight="1">
      <c r="A330" s="4"/>
      <c r="B330" s="4"/>
      <c r="L330" s="2">
        <v>72.9</v>
      </c>
      <c r="M330" s="2">
        <v>0.7072499999999999</v>
      </c>
      <c r="N330" s="2">
        <v>0.8523</v>
      </c>
      <c r="O330" s="2">
        <v>0.6874</v>
      </c>
      <c r="P330" s="2">
        <v>0.7372</v>
      </c>
      <c r="Q330" s="2">
        <v>0.7271</v>
      </c>
      <c r="R330" s="2">
        <v>0.9681</v>
      </c>
      <c r="S330" s="2">
        <v>0.7072499999999999</v>
      </c>
      <c r="T330" s="2">
        <v>0.8523</v>
      </c>
      <c r="U330" s="2">
        <v>1.1486</v>
      </c>
      <c r="V330" s="2">
        <v>1.5702</v>
      </c>
    </row>
    <row r="331" ht="12.75" customHeight="1">
      <c r="A331" s="4"/>
      <c r="B331" s="4"/>
      <c r="L331" s="2">
        <v>73.0</v>
      </c>
      <c r="M331" s="2">
        <v>0.70265</v>
      </c>
      <c r="N331" s="2">
        <v>0.8515</v>
      </c>
      <c r="O331" s="2">
        <v>0.6789</v>
      </c>
      <c r="P331" s="2">
        <v>0.7365</v>
      </c>
      <c r="Q331" s="2">
        <v>0.7264</v>
      </c>
      <c r="R331" s="2">
        <v>0.9672</v>
      </c>
      <c r="S331" s="2">
        <v>0.70265</v>
      </c>
      <c r="T331" s="2">
        <v>0.8515</v>
      </c>
      <c r="U331" s="2">
        <v>1.147</v>
      </c>
      <c r="V331" s="2">
        <v>1.5686</v>
      </c>
    </row>
    <row r="332" ht="12.75" customHeight="1">
      <c r="A332" s="4"/>
      <c r="B332" s="4"/>
      <c r="L332" s="2">
        <v>73.1</v>
      </c>
      <c r="M332" s="2">
        <v>0.7019</v>
      </c>
      <c r="N332" s="2">
        <v>0.8507</v>
      </c>
      <c r="O332" s="2">
        <v>0.6782</v>
      </c>
      <c r="P332" s="2">
        <v>0.7358</v>
      </c>
      <c r="Q332" s="2">
        <v>0.7256</v>
      </c>
      <c r="R332" s="2">
        <v>0.9663</v>
      </c>
      <c r="S332" s="2">
        <v>0.7019</v>
      </c>
      <c r="T332" s="2">
        <v>0.8507</v>
      </c>
      <c r="U332" s="2">
        <v>1.1454</v>
      </c>
      <c r="V332" s="2">
        <v>1.567</v>
      </c>
    </row>
    <row r="333" ht="12.75" customHeight="1">
      <c r="A333" s="4"/>
      <c r="B333" s="4"/>
      <c r="L333" s="2">
        <v>73.2</v>
      </c>
      <c r="M333" s="2">
        <v>0.7011499999999999</v>
      </c>
      <c r="N333" s="2">
        <v>0.8499</v>
      </c>
      <c r="O333" s="2">
        <v>0.6774</v>
      </c>
      <c r="P333" s="2">
        <v>0.7351</v>
      </c>
      <c r="Q333" s="2">
        <v>0.7249</v>
      </c>
      <c r="R333" s="2">
        <v>0.9655</v>
      </c>
      <c r="S333" s="2">
        <v>0.7011499999999999</v>
      </c>
      <c r="T333" s="2">
        <v>0.8499</v>
      </c>
      <c r="U333" s="2">
        <v>1.1438</v>
      </c>
      <c r="V333" s="2">
        <v>1.5658</v>
      </c>
    </row>
    <row r="334" ht="12.75" customHeight="1">
      <c r="A334" s="4"/>
      <c r="B334" s="4"/>
      <c r="L334" s="2">
        <v>73.3</v>
      </c>
      <c r="M334" s="2">
        <v>0.70045</v>
      </c>
      <c r="N334" s="2">
        <v>0.8491</v>
      </c>
      <c r="O334" s="2">
        <v>0.6767</v>
      </c>
      <c r="P334" s="2">
        <v>0.7343</v>
      </c>
      <c r="Q334" s="2">
        <v>0.7242</v>
      </c>
      <c r="R334" s="2">
        <v>0.9646</v>
      </c>
      <c r="S334" s="2">
        <v>0.70045</v>
      </c>
      <c r="T334" s="2">
        <v>0.8491</v>
      </c>
      <c r="U334" s="2">
        <v>1.1422</v>
      </c>
      <c r="V334" s="2">
        <v>1.5646</v>
      </c>
    </row>
    <row r="335" ht="12.75" customHeight="1">
      <c r="A335" s="4"/>
      <c r="B335" s="4"/>
      <c r="L335" s="2">
        <v>73.4</v>
      </c>
      <c r="M335" s="2">
        <v>0.6997500000000001</v>
      </c>
      <c r="N335" s="2">
        <v>0.84835</v>
      </c>
      <c r="O335" s="2">
        <v>0.676</v>
      </c>
      <c r="P335" s="2">
        <v>0.7336</v>
      </c>
      <c r="Q335" s="2">
        <v>0.7235</v>
      </c>
      <c r="R335" s="2">
        <v>0.9638</v>
      </c>
      <c r="S335" s="2">
        <v>0.6997500000000001</v>
      </c>
      <c r="T335" s="2">
        <v>0.84835</v>
      </c>
      <c r="U335" s="2">
        <v>1.1406</v>
      </c>
      <c r="V335" s="2">
        <v>1.5634000000000001</v>
      </c>
    </row>
    <row r="336" ht="12.75" customHeight="1">
      <c r="A336" s="4"/>
      <c r="B336" s="4"/>
      <c r="L336" s="2">
        <v>73.5</v>
      </c>
      <c r="M336" s="2">
        <v>0.6990000000000001</v>
      </c>
      <c r="N336" s="2">
        <v>0.84755</v>
      </c>
      <c r="O336" s="2">
        <v>0.6752</v>
      </c>
      <c r="P336" s="2">
        <v>0.7329</v>
      </c>
      <c r="Q336" s="2">
        <v>0.7228</v>
      </c>
      <c r="R336" s="2">
        <v>0.9629</v>
      </c>
      <c r="S336" s="2">
        <v>0.6990000000000001</v>
      </c>
      <c r="T336" s="2">
        <v>0.84755</v>
      </c>
      <c r="U336" s="2">
        <v>1.139</v>
      </c>
      <c r="V336" s="2">
        <v>1.5622</v>
      </c>
    </row>
    <row r="337" ht="12.75" customHeight="1">
      <c r="A337" s="4"/>
      <c r="B337" s="4"/>
      <c r="L337" s="2">
        <v>73.6</v>
      </c>
      <c r="M337" s="2">
        <v>0.6982999999999999</v>
      </c>
      <c r="N337" s="2">
        <v>0.8468</v>
      </c>
      <c r="O337" s="2">
        <v>0.6745</v>
      </c>
      <c r="P337" s="2">
        <v>0.7322</v>
      </c>
      <c r="Q337" s="2">
        <v>0.7221</v>
      </c>
      <c r="R337" s="2">
        <v>0.9621</v>
      </c>
      <c r="S337" s="2">
        <v>0.6982999999999999</v>
      </c>
      <c r="T337" s="2">
        <v>0.8468</v>
      </c>
      <c r="U337" s="2">
        <v>1.1378</v>
      </c>
      <c r="V337" s="2">
        <v>1.561</v>
      </c>
    </row>
    <row r="338" ht="12.75" customHeight="1">
      <c r="A338" s="4"/>
      <c r="B338" s="4"/>
      <c r="L338" s="2">
        <v>73.7</v>
      </c>
      <c r="M338" s="2">
        <v>0.69755</v>
      </c>
      <c r="N338" s="2">
        <v>0.84605</v>
      </c>
      <c r="O338" s="2">
        <v>0.6737</v>
      </c>
      <c r="P338" s="2">
        <v>0.7315</v>
      </c>
      <c r="Q338" s="2">
        <v>0.7214</v>
      </c>
      <c r="R338" s="2">
        <v>0.9613</v>
      </c>
      <c r="S338" s="2">
        <v>0.69755</v>
      </c>
      <c r="T338" s="2">
        <v>0.84605</v>
      </c>
      <c r="U338" s="2">
        <v>1.1365999999999998</v>
      </c>
      <c r="V338" s="2">
        <v>1.5598</v>
      </c>
    </row>
    <row r="339" ht="12.75" customHeight="1">
      <c r="A339" s="4"/>
      <c r="B339" s="4"/>
      <c r="L339" s="2">
        <v>73.8</v>
      </c>
      <c r="M339" s="2">
        <v>0.69685</v>
      </c>
      <c r="N339" s="2">
        <v>0.84525</v>
      </c>
      <c r="O339" s="2">
        <v>0.673</v>
      </c>
      <c r="P339" s="2">
        <v>0.7308</v>
      </c>
      <c r="Q339" s="2">
        <v>0.7207</v>
      </c>
      <c r="R339" s="2">
        <v>0.9604</v>
      </c>
      <c r="S339" s="2">
        <v>0.69685</v>
      </c>
      <c r="T339" s="2">
        <v>0.84525</v>
      </c>
      <c r="U339" s="2">
        <v>1.1352</v>
      </c>
      <c r="V339" s="2">
        <v>1.5586</v>
      </c>
    </row>
    <row r="340" ht="12.75" customHeight="1">
      <c r="A340" s="4"/>
      <c r="B340" s="4"/>
      <c r="L340" s="2">
        <v>73.9</v>
      </c>
      <c r="M340" s="2">
        <v>0.69985</v>
      </c>
      <c r="N340" s="2">
        <v>0.84445</v>
      </c>
      <c r="O340" s="2">
        <v>0.6797</v>
      </c>
      <c r="P340" s="2">
        <v>0.7301</v>
      </c>
      <c r="Q340" s="2">
        <v>0.72</v>
      </c>
      <c r="R340" s="2">
        <v>0.9596</v>
      </c>
      <c r="S340" s="2">
        <v>0.69985</v>
      </c>
      <c r="T340" s="2">
        <v>0.84445</v>
      </c>
      <c r="U340" s="2">
        <v>1.1336</v>
      </c>
      <c r="V340" s="2">
        <v>1.5574000000000001</v>
      </c>
    </row>
    <row r="341" ht="12.75" customHeight="1">
      <c r="A341" s="4"/>
      <c r="B341" s="4"/>
      <c r="L341" s="2">
        <v>74.0</v>
      </c>
      <c r="M341" s="2">
        <v>0.69545</v>
      </c>
      <c r="N341" s="2">
        <v>0.84365</v>
      </c>
      <c r="O341" s="2">
        <v>0.6716</v>
      </c>
      <c r="P341" s="2">
        <v>0.7293</v>
      </c>
      <c r="Q341" s="2">
        <v>0.7193</v>
      </c>
      <c r="R341" s="2">
        <v>0.9587</v>
      </c>
      <c r="S341" s="2">
        <v>0.69545</v>
      </c>
      <c r="T341" s="2">
        <v>0.84365</v>
      </c>
      <c r="U341" s="2">
        <v>1.132</v>
      </c>
      <c r="V341" s="2">
        <v>1.5562</v>
      </c>
    </row>
    <row r="342" ht="12.75" customHeight="1">
      <c r="A342" s="4"/>
      <c r="B342" s="4"/>
      <c r="L342" s="2">
        <v>74.1</v>
      </c>
      <c r="M342" s="2">
        <v>0.6947</v>
      </c>
      <c r="N342" s="2">
        <v>0.8429</v>
      </c>
      <c r="O342" s="2">
        <v>0.6708</v>
      </c>
      <c r="P342" s="2">
        <v>0.7286</v>
      </c>
      <c r="Q342" s="2">
        <v>0.7186</v>
      </c>
      <c r="R342" s="2">
        <v>0.9579</v>
      </c>
      <c r="S342" s="2">
        <v>0.6947</v>
      </c>
      <c r="T342" s="2">
        <v>0.8429</v>
      </c>
      <c r="U342" s="2">
        <v>1.1303999999999998</v>
      </c>
      <c r="V342" s="2">
        <v>1.555</v>
      </c>
    </row>
    <row r="343" ht="12.75" customHeight="1">
      <c r="A343" s="4"/>
      <c r="B343" s="4"/>
      <c r="L343" s="2">
        <v>74.2</v>
      </c>
      <c r="M343" s="2">
        <v>0.694</v>
      </c>
      <c r="N343" s="2">
        <v>0.84215</v>
      </c>
      <c r="O343" s="2">
        <v>0.6701</v>
      </c>
      <c r="P343" s="2">
        <v>0.7279</v>
      </c>
      <c r="Q343" s="2">
        <v>0.7179</v>
      </c>
      <c r="R343" s="2">
        <v>0.9571</v>
      </c>
      <c r="S343" s="2">
        <v>0.694</v>
      </c>
      <c r="T343" s="2">
        <v>0.84215</v>
      </c>
      <c r="U343" s="2">
        <v>1.1287999999999998</v>
      </c>
      <c r="V343" s="2">
        <v>1.5538</v>
      </c>
    </row>
    <row r="344" ht="12.75" customHeight="1">
      <c r="A344" s="4"/>
      <c r="B344" s="4"/>
      <c r="L344" s="2">
        <v>74.3</v>
      </c>
      <c r="M344" s="2">
        <v>0.69335</v>
      </c>
      <c r="N344" s="2">
        <v>0.8414</v>
      </c>
      <c r="O344" s="2">
        <v>0.6694</v>
      </c>
      <c r="P344" s="2">
        <v>0.7265</v>
      </c>
      <c r="Q344" s="2">
        <v>0.7173</v>
      </c>
      <c r="R344" s="2">
        <v>0.9563</v>
      </c>
      <c r="S344" s="2">
        <v>0.69335</v>
      </c>
      <c r="T344" s="2">
        <v>0.8414</v>
      </c>
      <c r="U344" s="2">
        <v>1.1272</v>
      </c>
      <c r="V344" s="2">
        <v>1.5526</v>
      </c>
    </row>
    <row r="345" ht="12.75" customHeight="1">
      <c r="A345" s="4"/>
      <c r="B345" s="4"/>
      <c r="L345" s="2">
        <v>74.4</v>
      </c>
      <c r="M345" s="2">
        <v>0.69265</v>
      </c>
      <c r="N345" s="2">
        <v>0.84065</v>
      </c>
      <c r="O345" s="2">
        <v>0.6687</v>
      </c>
      <c r="P345" s="2">
        <v>0.7258</v>
      </c>
      <c r="Q345" s="2">
        <v>0.7166</v>
      </c>
      <c r="R345" s="2">
        <v>0.9555</v>
      </c>
      <c r="S345" s="2">
        <v>0.69265</v>
      </c>
      <c r="T345" s="2">
        <v>0.84065</v>
      </c>
      <c r="U345" s="2">
        <v>1.1256</v>
      </c>
      <c r="V345" s="2">
        <v>1.5514000000000001</v>
      </c>
    </row>
    <row r="346" ht="12.75" customHeight="1">
      <c r="A346" s="4"/>
      <c r="B346" s="4"/>
      <c r="L346" s="2">
        <v>74.5</v>
      </c>
      <c r="M346" s="2">
        <v>0.6919500000000001</v>
      </c>
      <c r="N346" s="2">
        <v>0.8399</v>
      </c>
      <c r="O346" s="2">
        <v>0.668</v>
      </c>
      <c r="P346" s="2">
        <v>0.7251</v>
      </c>
      <c r="Q346" s="2">
        <v>0.7159</v>
      </c>
      <c r="R346" s="2">
        <v>0.9547</v>
      </c>
      <c r="S346" s="2">
        <v>0.6919500000000001</v>
      </c>
      <c r="T346" s="2">
        <v>0.8399</v>
      </c>
      <c r="U346" s="2">
        <v>1.124</v>
      </c>
      <c r="V346" s="2">
        <v>1.5502</v>
      </c>
    </row>
    <row r="347" ht="12.75" customHeight="1">
      <c r="A347" s="4"/>
      <c r="B347" s="4"/>
      <c r="L347" s="2">
        <v>74.6</v>
      </c>
      <c r="M347" s="2">
        <v>0.69125</v>
      </c>
      <c r="N347" s="2">
        <v>0.8391</v>
      </c>
      <c r="O347" s="2">
        <v>0.6673</v>
      </c>
      <c r="P347" s="2">
        <v>0.7244</v>
      </c>
      <c r="Q347" s="2">
        <v>0.7152</v>
      </c>
      <c r="R347" s="2">
        <v>0.9538</v>
      </c>
      <c r="S347" s="2">
        <v>0.69125</v>
      </c>
      <c r="T347" s="2">
        <v>0.8391</v>
      </c>
      <c r="U347" s="2">
        <v>1.1224</v>
      </c>
      <c r="V347" s="2">
        <v>1.549</v>
      </c>
    </row>
    <row r="348" ht="12.75" customHeight="1">
      <c r="A348" s="4"/>
      <c r="B348" s="4"/>
      <c r="L348" s="2">
        <v>74.7</v>
      </c>
      <c r="M348" s="2">
        <v>0.6906</v>
      </c>
      <c r="N348" s="2">
        <v>0.83835</v>
      </c>
      <c r="O348" s="2">
        <v>0.6666</v>
      </c>
      <c r="P348" s="2">
        <v>0.7237</v>
      </c>
      <c r="Q348" s="2">
        <v>0.7146</v>
      </c>
      <c r="R348" s="2">
        <v>0.953</v>
      </c>
      <c r="S348" s="2">
        <v>0.6906</v>
      </c>
      <c r="T348" s="2">
        <v>0.83835</v>
      </c>
      <c r="U348" s="2">
        <v>1.1208</v>
      </c>
      <c r="V348" s="2">
        <v>1.5478</v>
      </c>
    </row>
    <row r="349" ht="12.75" customHeight="1">
      <c r="A349" s="4"/>
      <c r="B349" s="4"/>
      <c r="L349" s="2">
        <v>74.8</v>
      </c>
      <c r="M349" s="2">
        <v>0.6899</v>
      </c>
      <c r="N349" s="2">
        <v>0.8376</v>
      </c>
      <c r="O349" s="2">
        <v>0.6659</v>
      </c>
      <c r="P349" s="2">
        <v>0.723</v>
      </c>
      <c r="Q349" s="2">
        <v>0.7139</v>
      </c>
      <c r="R349" s="2">
        <v>0.9522</v>
      </c>
      <c r="S349" s="2">
        <v>0.6899</v>
      </c>
      <c r="T349" s="2">
        <v>0.8376</v>
      </c>
      <c r="U349" s="2">
        <v>1.1194000000000002</v>
      </c>
      <c r="V349" s="2">
        <v>1.5466</v>
      </c>
    </row>
    <row r="350" ht="12.75" customHeight="1">
      <c r="A350" s="4"/>
      <c r="B350" s="4"/>
      <c r="L350" s="2">
        <v>74.9</v>
      </c>
      <c r="M350" s="2">
        <v>0.69275</v>
      </c>
      <c r="N350" s="2">
        <v>0.83685</v>
      </c>
      <c r="O350" s="2">
        <v>0.6723</v>
      </c>
      <c r="P350" s="2">
        <v>0.7223</v>
      </c>
      <c r="Q350" s="2">
        <v>0.7132</v>
      </c>
      <c r="R350" s="2">
        <v>0.9514</v>
      </c>
      <c r="S350" s="2">
        <v>0.69275</v>
      </c>
      <c r="T350" s="2">
        <v>0.83685</v>
      </c>
      <c r="U350" s="2">
        <v>1.1182</v>
      </c>
      <c r="V350" s="2">
        <v>1.5454</v>
      </c>
    </row>
    <row r="351" ht="12.75" customHeight="1">
      <c r="A351" s="4"/>
      <c r="B351" s="4"/>
      <c r="L351" s="2">
        <v>75.0</v>
      </c>
      <c r="M351" s="2">
        <v>0.68855</v>
      </c>
      <c r="N351" s="2">
        <v>0.8361</v>
      </c>
      <c r="O351" s="2">
        <v>0.6645</v>
      </c>
      <c r="P351" s="2">
        <v>0.7219</v>
      </c>
      <c r="Q351" s="2">
        <v>0.7126</v>
      </c>
      <c r="R351" s="2">
        <v>0.9506</v>
      </c>
      <c r="S351" s="2">
        <v>0.68855</v>
      </c>
      <c r="T351" s="2">
        <v>0.8361</v>
      </c>
      <c r="U351" s="2">
        <v>1.117</v>
      </c>
      <c r="V351" s="2">
        <v>1.5442</v>
      </c>
    </row>
    <row r="352" ht="12.75" customHeight="1">
      <c r="A352" s="4"/>
      <c r="B352" s="4"/>
      <c r="L352" s="2">
        <v>75.1</v>
      </c>
      <c r="M352" s="2">
        <v>0.68785</v>
      </c>
      <c r="N352" s="2">
        <v>0.83535</v>
      </c>
      <c r="O352" s="2">
        <v>0.6638</v>
      </c>
      <c r="P352" s="2">
        <v>0.7216</v>
      </c>
      <c r="Q352" s="2">
        <v>0.7119</v>
      </c>
      <c r="R352" s="2">
        <v>0.9498</v>
      </c>
      <c r="S352" s="2">
        <v>0.68785</v>
      </c>
      <c r="T352" s="2">
        <v>0.83535</v>
      </c>
      <c r="U352" s="2">
        <v>1.1158000000000001</v>
      </c>
      <c r="V352" s="2">
        <v>1.543</v>
      </c>
    </row>
    <row r="353" ht="12.75" customHeight="1">
      <c r="A353" s="4"/>
      <c r="B353" s="4"/>
      <c r="L353" s="2">
        <v>75.2</v>
      </c>
      <c r="M353" s="2">
        <v>0.6872</v>
      </c>
      <c r="N353" s="2">
        <v>0.83465</v>
      </c>
      <c r="O353" s="2">
        <v>0.6632</v>
      </c>
      <c r="P353" s="2">
        <v>0.7209</v>
      </c>
      <c r="Q353" s="2">
        <v>0.7112</v>
      </c>
      <c r="R353" s="2">
        <v>0.9491</v>
      </c>
      <c r="S353" s="2">
        <v>0.6872</v>
      </c>
      <c r="T353" s="2">
        <v>0.83465</v>
      </c>
      <c r="U353" s="2">
        <v>1.1146</v>
      </c>
      <c r="V353" s="2">
        <v>1.5422</v>
      </c>
    </row>
    <row r="354" ht="12.75" customHeight="1">
      <c r="A354" s="4"/>
      <c r="B354" s="4"/>
      <c r="L354" s="2">
        <v>75.3</v>
      </c>
      <c r="M354" s="2">
        <v>0.6865</v>
      </c>
      <c r="N354" s="2">
        <v>0.83395</v>
      </c>
      <c r="O354" s="2">
        <v>0.6624</v>
      </c>
      <c r="P354" s="2">
        <v>0.7202</v>
      </c>
      <c r="Q354" s="2">
        <v>0.7106</v>
      </c>
      <c r="R354" s="2">
        <v>0.9483</v>
      </c>
      <c r="S354" s="2">
        <v>0.6865</v>
      </c>
      <c r="T354" s="2">
        <v>0.83395</v>
      </c>
      <c r="U354" s="2">
        <v>1.1132000000000002</v>
      </c>
      <c r="V354" s="2">
        <v>1.5413999999999999</v>
      </c>
    </row>
    <row r="355" ht="12.75" customHeight="1">
      <c r="A355" s="4"/>
      <c r="B355" s="4"/>
      <c r="L355" s="2">
        <v>75.4</v>
      </c>
      <c r="M355" s="2">
        <v>0.6858</v>
      </c>
      <c r="N355" s="2">
        <v>0.8332</v>
      </c>
      <c r="O355" s="2">
        <v>0.6617</v>
      </c>
      <c r="P355" s="2">
        <v>0.7196</v>
      </c>
      <c r="Q355" s="2">
        <v>0.7099</v>
      </c>
      <c r="R355" s="2">
        <v>0.9475</v>
      </c>
      <c r="S355" s="2">
        <v>0.6858</v>
      </c>
      <c r="T355" s="2">
        <v>0.8332</v>
      </c>
      <c r="U355" s="2">
        <v>1.1116000000000001</v>
      </c>
      <c r="V355" s="2">
        <v>1.5406</v>
      </c>
    </row>
    <row r="356" ht="12.75" customHeight="1">
      <c r="A356" s="4"/>
      <c r="B356" s="4"/>
      <c r="L356" s="2">
        <v>75.5</v>
      </c>
      <c r="M356" s="2">
        <v>0.68515</v>
      </c>
      <c r="N356" s="2">
        <v>0.83245</v>
      </c>
      <c r="O356" s="2">
        <v>0.661</v>
      </c>
      <c r="P356" s="2">
        <v>0.7189</v>
      </c>
      <c r="Q356" s="2">
        <v>0.7093</v>
      </c>
      <c r="R356" s="2">
        <v>0.9467</v>
      </c>
      <c r="S356" s="2">
        <v>0.68515</v>
      </c>
      <c r="T356" s="2">
        <v>0.83245</v>
      </c>
      <c r="U356" s="2">
        <v>1.11</v>
      </c>
      <c r="V356" s="2">
        <v>1.5397999999999998</v>
      </c>
    </row>
    <row r="357" ht="12.75" customHeight="1">
      <c r="A357" s="4"/>
      <c r="B357" s="4"/>
      <c r="L357" s="2">
        <v>75.6</v>
      </c>
      <c r="M357" s="2">
        <v>0.68445</v>
      </c>
      <c r="N357" s="2">
        <v>0.8317</v>
      </c>
      <c r="O357" s="2">
        <v>0.6603</v>
      </c>
      <c r="P357" s="2">
        <v>0.7182</v>
      </c>
      <c r="Q357" s="2">
        <v>0.7086</v>
      </c>
      <c r="R357" s="2">
        <v>0.9459</v>
      </c>
      <c r="S357" s="2">
        <v>0.68445</v>
      </c>
      <c r="T357" s="2">
        <v>0.8317</v>
      </c>
      <c r="U357" s="2">
        <v>1.1088</v>
      </c>
      <c r="V357" s="2">
        <v>1.539</v>
      </c>
    </row>
    <row r="358" ht="12.75" customHeight="1">
      <c r="A358" s="4"/>
      <c r="B358" s="4"/>
      <c r="L358" s="2">
        <v>75.7</v>
      </c>
      <c r="M358" s="2">
        <v>0.68385</v>
      </c>
      <c r="N358" s="2">
        <v>0.831</v>
      </c>
      <c r="O358" s="2">
        <v>0.6597</v>
      </c>
      <c r="P358" s="2">
        <v>0.7175</v>
      </c>
      <c r="Q358" s="2">
        <v>0.708</v>
      </c>
      <c r="R358" s="2">
        <v>0.9452</v>
      </c>
      <c r="S358" s="2">
        <v>0.68385</v>
      </c>
      <c r="T358" s="2">
        <v>0.831</v>
      </c>
      <c r="U358" s="2">
        <v>1.1076</v>
      </c>
      <c r="V358" s="2">
        <v>1.5378</v>
      </c>
    </row>
    <row r="359" ht="12.75" customHeight="1">
      <c r="A359" s="4"/>
      <c r="B359" s="4"/>
      <c r="L359" s="2">
        <v>75.8</v>
      </c>
      <c r="M359" s="2">
        <v>0.6832</v>
      </c>
      <c r="N359" s="2">
        <v>0.83025</v>
      </c>
      <c r="O359" s="2">
        <v>0.659</v>
      </c>
      <c r="P359" s="2">
        <v>0.7168</v>
      </c>
      <c r="Q359" s="2">
        <v>0.7074</v>
      </c>
      <c r="R359" s="2">
        <v>0.9444</v>
      </c>
      <c r="S359" s="2">
        <v>0.6832</v>
      </c>
      <c r="T359" s="2">
        <v>0.83025</v>
      </c>
      <c r="U359" s="2">
        <v>1.1062</v>
      </c>
      <c r="V359" s="2">
        <v>1.5366</v>
      </c>
    </row>
    <row r="360" ht="12.75" customHeight="1">
      <c r="A360" s="4"/>
      <c r="B360" s="4"/>
      <c r="L360" s="2">
        <v>75.9</v>
      </c>
      <c r="M360" s="2">
        <v>0.6859500000000001</v>
      </c>
      <c r="N360" s="2">
        <v>0.8295</v>
      </c>
      <c r="O360" s="2">
        <v>0.6652</v>
      </c>
      <c r="P360" s="2">
        <v>0.7161</v>
      </c>
      <c r="Q360" s="2">
        <v>0.7067</v>
      </c>
      <c r="R360" s="2">
        <v>0.9436</v>
      </c>
      <c r="S360" s="2">
        <v>0.6859500000000001</v>
      </c>
      <c r="T360" s="2">
        <v>0.8295</v>
      </c>
      <c r="U360" s="2">
        <v>1.1046</v>
      </c>
      <c r="V360" s="2">
        <v>1.5356</v>
      </c>
    </row>
    <row r="361" ht="12.75" customHeight="1">
      <c r="A361" s="4"/>
      <c r="B361" s="4"/>
      <c r="L361" s="2">
        <v>76.0</v>
      </c>
      <c r="M361" s="2">
        <v>0.6819</v>
      </c>
      <c r="N361" s="2">
        <v>0.82885</v>
      </c>
      <c r="O361" s="2">
        <v>0.6577</v>
      </c>
      <c r="P361" s="2">
        <v>0.7154</v>
      </c>
      <c r="Q361" s="2">
        <v>0.7061</v>
      </c>
      <c r="R361" s="2">
        <v>0.9429</v>
      </c>
      <c r="S361" s="2">
        <v>0.6819</v>
      </c>
      <c r="T361" s="2">
        <v>0.82885</v>
      </c>
      <c r="U361" s="2">
        <v>1.103</v>
      </c>
      <c r="V361" s="2">
        <v>1.5348</v>
      </c>
    </row>
    <row r="362" ht="12.75" customHeight="1">
      <c r="A362" s="4"/>
      <c r="B362" s="4"/>
      <c r="L362" s="2">
        <v>76.1</v>
      </c>
      <c r="M362" s="2">
        <v>0.68125</v>
      </c>
      <c r="N362" s="2">
        <v>0.8281</v>
      </c>
      <c r="O362" s="2">
        <v>0.657</v>
      </c>
      <c r="P362" s="2">
        <v>0.7148</v>
      </c>
      <c r="Q362" s="2">
        <v>0.7055</v>
      </c>
      <c r="R362" s="2">
        <v>0.9421</v>
      </c>
      <c r="S362" s="2">
        <v>0.68125</v>
      </c>
      <c r="T362" s="2">
        <v>0.8281</v>
      </c>
      <c r="U362" s="2">
        <v>1.1018000000000001</v>
      </c>
      <c r="V362" s="2">
        <v>1.534</v>
      </c>
    </row>
    <row r="363" ht="12.75" customHeight="1">
      <c r="A363" s="4"/>
      <c r="B363" s="4"/>
      <c r="L363" s="2">
        <v>76.2</v>
      </c>
      <c r="M363" s="2">
        <v>0.68055</v>
      </c>
      <c r="N363" s="2">
        <v>0.8274</v>
      </c>
      <c r="O363" s="2">
        <v>0.6563</v>
      </c>
      <c r="P363" s="2">
        <v>0.7141</v>
      </c>
      <c r="Q363" s="2">
        <v>0.7048</v>
      </c>
      <c r="R363" s="2">
        <v>0.9414</v>
      </c>
      <c r="S363" s="2">
        <v>0.68055</v>
      </c>
      <c r="T363" s="2">
        <v>0.8274</v>
      </c>
      <c r="U363" s="2">
        <v>1.1006</v>
      </c>
      <c r="V363" s="2">
        <v>1.5328</v>
      </c>
    </row>
    <row r="364" ht="12.75" customHeight="1">
      <c r="A364" s="4"/>
      <c r="B364" s="4"/>
      <c r="L364" s="2">
        <v>76.3</v>
      </c>
      <c r="M364" s="2">
        <v>0.67995</v>
      </c>
      <c r="N364" s="2">
        <v>0.82665</v>
      </c>
      <c r="O364" s="2">
        <v>0.6557</v>
      </c>
      <c r="P364" s="2">
        <v>0.7134</v>
      </c>
      <c r="Q364" s="2">
        <v>0.7042</v>
      </c>
      <c r="R364" s="2">
        <v>0.9406</v>
      </c>
      <c r="S364" s="2">
        <v>0.67995</v>
      </c>
      <c r="T364" s="2">
        <v>0.82665</v>
      </c>
      <c r="U364" s="2">
        <v>1.0992000000000002</v>
      </c>
      <c r="V364" s="2">
        <v>1.5315999999999999</v>
      </c>
    </row>
    <row r="365" ht="12.75" customHeight="1">
      <c r="A365" s="4"/>
      <c r="B365" s="4"/>
      <c r="L365" s="2">
        <v>76.4</v>
      </c>
      <c r="M365" s="2">
        <v>0.6793</v>
      </c>
      <c r="N365" s="2">
        <v>0.82595</v>
      </c>
      <c r="O365" s="2">
        <v>0.655</v>
      </c>
      <c r="P365" s="2">
        <v>0.7127</v>
      </c>
      <c r="Q365" s="2">
        <v>0.7036</v>
      </c>
      <c r="R365" s="2">
        <v>0.9399</v>
      </c>
      <c r="S365" s="2">
        <v>0.6793</v>
      </c>
      <c r="T365" s="2">
        <v>0.82595</v>
      </c>
      <c r="U365" s="2">
        <v>1.0976000000000001</v>
      </c>
      <c r="V365" s="2">
        <v>1.5306</v>
      </c>
    </row>
    <row r="366" ht="12.75" customHeight="1">
      <c r="A366" s="4"/>
      <c r="B366" s="4"/>
      <c r="L366" s="2">
        <v>76.5</v>
      </c>
      <c r="M366" s="2">
        <v>0.6786</v>
      </c>
      <c r="N366" s="2">
        <v>0.82525</v>
      </c>
      <c r="O366" s="2">
        <v>0.6543</v>
      </c>
      <c r="P366" s="2">
        <v>0.712</v>
      </c>
      <c r="Q366" s="2">
        <v>0.7029</v>
      </c>
      <c r="R366" s="2">
        <v>0.9391</v>
      </c>
      <c r="S366" s="2">
        <v>0.6786</v>
      </c>
      <c r="T366" s="2">
        <v>0.82525</v>
      </c>
      <c r="U366" s="2">
        <v>1.096</v>
      </c>
      <c r="V366" s="2">
        <v>1.5297999999999998</v>
      </c>
    </row>
    <row r="367" ht="12.75" customHeight="1">
      <c r="A367" s="4"/>
      <c r="B367" s="4"/>
      <c r="L367" s="2">
        <v>76.6</v>
      </c>
      <c r="M367" s="2">
        <v>0.6779999999999999</v>
      </c>
      <c r="N367" s="2">
        <v>0.82455</v>
      </c>
      <c r="O367" s="2">
        <v>0.6537</v>
      </c>
      <c r="P367" s="2">
        <v>0.7114</v>
      </c>
      <c r="Q367" s="2">
        <v>0.7023</v>
      </c>
      <c r="R367" s="2">
        <v>0.9384</v>
      </c>
      <c r="S367" s="2">
        <v>0.6779999999999999</v>
      </c>
      <c r="T367" s="2">
        <v>0.82455</v>
      </c>
      <c r="U367" s="2">
        <v>1.0948</v>
      </c>
      <c r="V367" s="2">
        <v>1.529</v>
      </c>
    </row>
    <row r="368" ht="12.75" customHeight="1">
      <c r="A368" s="4"/>
      <c r="B368" s="4"/>
      <c r="L368" s="2">
        <v>76.7</v>
      </c>
      <c r="M368" s="2">
        <v>0.67735</v>
      </c>
      <c r="N368" s="2">
        <v>0.8238</v>
      </c>
      <c r="O368" s="2">
        <v>0.653</v>
      </c>
      <c r="P368" s="2">
        <v>0.7107</v>
      </c>
      <c r="Q368" s="2">
        <v>0.7017</v>
      </c>
      <c r="R368" s="2">
        <v>0.9376</v>
      </c>
      <c r="S368" s="2">
        <v>0.67735</v>
      </c>
      <c r="T368" s="2">
        <v>0.8238</v>
      </c>
      <c r="U368" s="2">
        <v>1.0936</v>
      </c>
      <c r="V368" s="2">
        <v>1.5278</v>
      </c>
    </row>
    <row r="369" ht="12.75" customHeight="1">
      <c r="A369" s="4"/>
      <c r="B369" s="4"/>
      <c r="L369" s="2">
        <v>76.8</v>
      </c>
      <c r="M369" s="2">
        <v>0.67675</v>
      </c>
      <c r="N369" s="2">
        <v>0.82315</v>
      </c>
      <c r="O369" s="2">
        <v>0.6524</v>
      </c>
      <c r="P369" s="2">
        <v>0.71</v>
      </c>
      <c r="Q369" s="2">
        <v>0.7011</v>
      </c>
      <c r="R369" s="2">
        <v>0.9369</v>
      </c>
      <c r="S369" s="2">
        <v>0.67675</v>
      </c>
      <c r="T369" s="2">
        <v>0.82315</v>
      </c>
      <c r="U369" s="2">
        <v>1.0924</v>
      </c>
      <c r="V369" s="2">
        <v>1.5266</v>
      </c>
    </row>
    <row r="370" ht="12.75" customHeight="1">
      <c r="A370" s="4"/>
      <c r="B370" s="4"/>
      <c r="L370" s="2">
        <v>76.9</v>
      </c>
      <c r="M370" s="2">
        <v>0.6794</v>
      </c>
      <c r="N370" s="2">
        <v>0.82245</v>
      </c>
      <c r="O370" s="2">
        <v>0.6583</v>
      </c>
      <c r="P370" s="2">
        <v>0.7094</v>
      </c>
      <c r="Q370" s="2">
        <v>0.7005</v>
      </c>
      <c r="R370" s="2">
        <v>0.9362</v>
      </c>
      <c r="S370" s="2">
        <v>0.6794</v>
      </c>
      <c r="T370" s="2">
        <v>0.82245</v>
      </c>
      <c r="U370" s="2">
        <v>1.0912</v>
      </c>
      <c r="V370" s="2">
        <v>1.5256</v>
      </c>
    </row>
    <row r="371" ht="12.75" customHeight="1">
      <c r="A371" s="4"/>
      <c r="B371" s="4"/>
      <c r="L371" s="2">
        <v>77.0</v>
      </c>
      <c r="M371" s="2">
        <v>0.6755</v>
      </c>
      <c r="N371" s="2">
        <v>0.8217</v>
      </c>
      <c r="O371" s="2">
        <v>0.6511</v>
      </c>
      <c r="P371" s="2">
        <v>0.7087</v>
      </c>
      <c r="Q371" s="2">
        <v>0.6999</v>
      </c>
      <c r="R371" s="2">
        <v>0.9354</v>
      </c>
      <c r="S371" s="2">
        <v>0.6755</v>
      </c>
      <c r="T371" s="2">
        <v>0.8217</v>
      </c>
      <c r="U371" s="2">
        <v>1.09</v>
      </c>
      <c r="V371" s="2">
        <v>1.5248</v>
      </c>
    </row>
    <row r="372" ht="12.75" customHeight="1">
      <c r="A372" s="4"/>
      <c r="B372" s="4"/>
      <c r="L372" s="2">
        <v>77.1</v>
      </c>
      <c r="M372" s="2">
        <v>0.6749</v>
      </c>
      <c r="N372" s="2">
        <v>0.82105</v>
      </c>
      <c r="O372" s="2">
        <v>0.6505</v>
      </c>
      <c r="P372" s="2">
        <v>0.708</v>
      </c>
      <c r="Q372" s="2">
        <v>0.6993</v>
      </c>
      <c r="R372" s="2">
        <v>0.9347</v>
      </c>
      <c r="S372" s="2">
        <v>0.6749</v>
      </c>
      <c r="T372" s="2">
        <v>0.82105</v>
      </c>
      <c r="U372" s="2">
        <v>1.0888</v>
      </c>
      <c r="V372" s="2">
        <v>1.524</v>
      </c>
    </row>
    <row r="373" ht="12.75" customHeight="1">
      <c r="A373" s="4"/>
      <c r="B373" s="4"/>
      <c r="L373" s="2">
        <v>77.2</v>
      </c>
      <c r="M373" s="2">
        <v>0.67425</v>
      </c>
      <c r="N373" s="2">
        <v>0.82035</v>
      </c>
      <c r="O373" s="2">
        <v>0.6498</v>
      </c>
      <c r="P373" s="2">
        <v>0.7074</v>
      </c>
      <c r="Q373" s="2">
        <v>0.6987</v>
      </c>
      <c r="R373" s="2">
        <v>0.934</v>
      </c>
      <c r="S373" s="2">
        <v>0.67425</v>
      </c>
      <c r="T373" s="2">
        <v>0.82035</v>
      </c>
      <c r="U373" s="2">
        <v>1.0876</v>
      </c>
      <c r="V373" s="2">
        <v>1.5228</v>
      </c>
    </row>
    <row r="374" ht="12.75" customHeight="1">
      <c r="A374" s="4"/>
      <c r="B374" s="4"/>
      <c r="L374" s="2">
        <v>77.3</v>
      </c>
      <c r="M374" s="2">
        <v>0.6736500000000001</v>
      </c>
      <c r="N374" s="2">
        <v>0.81965</v>
      </c>
      <c r="O374" s="2">
        <v>0.6492</v>
      </c>
      <c r="P374" s="2">
        <v>0.7067</v>
      </c>
      <c r="Q374" s="2">
        <v>0.6981</v>
      </c>
      <c r="R374" s="2">
        <v>0.9333</v>
      </c>
      <c r="S374" s="2">
        <v>0.6736500000000001</v>
      </c>
      <c r="T374" s="2">
        <v>0.81965</v>
      </c>
      <c r="U374" s="2">
        <v>1.0864</v>
      </c>
      <c r="V374" s="2">
        <v>1.5215999999999998</v>
      </c>
    </row>
    <row r="375" ht="12.75" customHeight="1">
      <c r="A375" s="4"/>
      <c r="B375" s="4"/>
      <c r="L375" s="2">
        <v>77.4</v>
      </c>
      <c r="M375" s="2">
        <v>0.6730499999999999</v>
      </c>
      <c r="N375" s="2">
        <v>0.819</v>
      </c>
      <c r="O375" s="2">
        <v>0.6486</v>
      </c>
      <c r="P375" s="2">
        <v>0.706</v>
      </c>
      <c r="Q375" s="2">
        <v>0.6975</v>
      </c>
      <c r="R375" s="2">
        <v>0.9326</v>
      </c>
      <c r="S375" s="2">
        <v>0.6730499999999999</v>
      </c>
      <c r="T375" s="2">
        <v>0.819</v>
      </c>
      <c r="U375" s="2">
        <v>1.0852</v>
      </c>
      <c r="V375" s="2">
        <v>1.5206</v>
      </c>
    </row>
    <row r="376" ht="12.75" customHeight="1">
      <c r="A376" s="4"/>
      <c r="B376" s="4"/>
      <c r="L376" s="2">
        <v>77.5</v>
      </c>
      <c r="M376" s="2">
        <v>0.6724</v>
      </c>
      <c r="N376" s="2">
        <v>0.81825</v>
      </c>
      <c r="O376" s="2">
        <v>0.6479</v>
      </c>
      <c r="P376" s="2">
        <v>0.7054</v>
      </c>
      <c r="Q376" s="2">
        <v>0.6969</v>
      </c>
      <c r="R376" s="2">
        <v>0.9318</v>
      </c>
      <c r="S376" s="2">
        <v>0.6724</v>
      </c>
      <c r="T376" s="2">
        <v>0.81825</v>
      </c>
      <c r="U376" s="2">
        <v>1.084</v>
      </c>
      <c r="V376" s="2">
        <v>1.5197999999999998</v>
      </c>
    </row>
    <row r="377" ht="12.75" customHeight="1">
      <c r="A377" s="4"/>
      <c r="B377" s="4"/>
      <c r="L377" s="2">
        <v>77.6</v>
      </c>
      <c r="M377" s="2">
        <v>0.6718</v>
      </c>
      <c r="N377" s="2">
        <v>0.81755</v>
      </c>
      <c r="O377" s="2">
        <v>0.6473</v>
      </c>
      <c r="P377" s="2">
        <v>0.7047</v>
      </c>
      <c r="Q377" s="2">
        <v>0.6963</v>
      </c>
      <c r="R377" s="2">
        <v>0.9311</v>
      </c>
      <c r="S377" s="2">
        <v>0.6718</v>
      </c>
      <c r="T377" s="2">
        <v>0.81755</v>
      </c>
      <c r="U377" s="2">
        <v>1.0828</v>
      </c>
      <c r="V377" s="2">
        <v>1.519</v>
      </c>
    </row>
    <row r="378" ht="12.75" customHeight="1">
      <c r="A378" s="4"/>
      <c r="B378" s="4"/>
      <c r="L378" s="2">
        <v>77.7</v>
      </c>
      <c r="M378" s="2">
        <v>0.6712</v>
      </c>
      <c r="N378" s="2">
        <v>0.8169</v>
      </c>
      <c r="O378" s="2">
        <v>0.6467</v>
      </c>
      <c r="P378" s="2">
        <v>0.704</v>
      </c>
      <c r="Q378" s="2">
        <v>0.6957</v>
      </c>
      <c r="R378" s="2">
        <v>0.9304</v>
      </c>
      <c r="S378" s="2">
        <v>0.6712</v>
      </c>
      <c r="T378" s="2">
        <v>0.8169</v>
      </c>
      <c r="U378" s="2">
        <v>1.0816</v>
      </c>
      <c r="V378" s="2">
        <v>1.5182</v>
      </c>
    </row>
    <row r="379" ht="12.75" customHeight="1">
      <c r="A379" s="4"/>
      <c r="B379" s="4"/>
      <c r="L379" s="2">
        <v>77.8</v>
      </c>
      <c r="M379" s="2">
        <v>0.6706000000000001</v>
      </c>
      <c r="N379" s="2">
        <v>0.8162</v>
      </c>
      <c r="O379" s="2">
        <v>0.6461</v>
      </c>
      <c r="P379" s="2">
        <v>0.7034</v>
      </c>
      <c r="Q379" s="2">
        <v>0.6951</v>
      </c>
      <c r="R379" s="2">
        <v>0.9297</v>
      </c>
      <c r="S379" s="2">
        <v>0.6706000000000001</v>
      </c>
      <c r="T379" s="2">
        <v>0.8162</v>
      </c>
      <c r="U379" s="2">
        <v>1.0804</v>
      </c>
      <c r="V379" s="2">
        <v>1.5173999999999999</v>
      </c>
    </row>
    <row r="380" ht="12.75" customHeight="1">
      <c r="A380" s="4"/>
      <c r="B380" s="4"/>
      <c r="L380" s="2">
        <v>77.9</v>
      </c>
      <c r="M380" s="2">
        <v>0.6731</v>
      </c>
      <c r="N380" s="2">
        <v>0.81555</v>
      </c>
      <c r="O380" s="2">
        <v>0.6517</v>
      </c>
      <c r="P380" s="2">
        <v>0.7027</v>
      </c>
      <c r="Q380" s="2">
        <v>0.6945</v>
      </c>
      <c r="R380" s="2">
        <v>0.929</v>
      </c>
      <c r="S380" s="2">
        <v>0.6731</v>
      </c>
      <c r="T380" s="2">
        <v>0.81555</v>
      </c>
      <c r="U380" s="2">
        <v>1.0792</v>
      </c>
      <c r="V380" s="2">
        <v>1.5166</v>
      </c>
    </row>
    <row r="381" ht="12.75" customHeight="1">
      <c r="A381" s="4"/>
      <c r="B381" s="4"/>
      <c r="L381" s="2">
        <v>78.0</v>
      </c>
      <c r="M381" s="2">
        <v>0.66935</v>
      </c>
      <c r="N381" s="2">
        <v>0.81485</v>
      </c>
      <c r="O381" s="2">
        <v>0.6448</v>
      </c>
      <c r="P381" s="2">
        <v>0.7021</v>
      </c>
      <c r="Q381" s="2">
        <v>0.6939</v>
      </c>
      <c r="R381" s="2">
        <v>0.9283</v>
      </c>
      <c r="S381" s="2">
        <v>0.66935</v>
      </c>
      <c r="T381" s="2">
        <v>0.81485</v>
      </c>
      <c r="U381" s="2">
        <v>1.078</v>
      </c>
      <c r="V381" s="2">
        <v>1.5157999999999998</v>
      </c>
    </row>
    <row r="382" ht="12.75" customHeight="1">
      <c r="A382" s="4"/>
      <c r="B382" s="4"/>
      <c r="L382" s="2">
        <v>78.1</v>
      </c>
      <c r="M382" s="2">
        <v>0.66875</v>
      </c>
      <c r="N382" s="2">
        <v>0.81415</v>
      </c>
      <c r="O382" s="2">
        <v>0.6442</v>
      </c>
      <c r="P382" s="2">
        <v>0.7014</v>
      </c>
      <c r="Q382" s="2">
        <v>0.6933</v>
      </c>
      <c r="R382" s="2">
        <v>0.9276</v>
      </c>
      <c r="S382" s="2">
        <v>0.66875</v>
      </c>
      <c r="T382" s="2">
        <v>0.81415</v>
      </c>
      <c r="U382" s="2">
        <v>1.0768</v>
      </c>
      <c r="V382" s="2">
        <v>1.515</v>
      </c>
    </row>
    <row r="383" ht="12.75" customHeight="1">
      <c r="A383" s="4"/>
      <c r="B383" s="4"/>
      <c r="L383" s="2">
        <v>78.2</v>
      </c>
      <c r="M383" s="2">
        <v>0.66815</v>
      </c>
      <c r="N383" s="2">
        <v>0.8135</v>
      </c>
      <c r="O383" s="2">
        <v>0.6436</v>
      </c>
      <c r="P383" s="2">
        <v>0.7007</v>
      </c>
      <c r="Q383" s="2">
        <v>0.6927</v>
      </c>
      <c r="R383" s="2">
        <v>0.9269</v>
      </c>
      <c r="S383" s="2">
        <v>0.66815</v>
      </c>
      <c r="T383" s="2">
        <v>0.8135</v>
      </c>
      <c r="U383" s="2">
        <v>1.0756</v>
      </c>
      <c r="V383" s="2">
        <v>1.5138</v>
      </c>
    </row>
    <row r="384" ht="12.75" customHeight="1">
      <c r="A384" s="4"/>
      <c r="B384" s="4"/>
      <c r="L384" s="2">
        <v>78.3</v>
      </c>
      <c r="M384" s="2">
        <v>0.6676</v>
      </c>
      <c r="N384" s="2">
        <v>0.81285</v>
      </c>
      <c r="O384" s="2">
        <v>0.643</v>
      </c>
      <c r="P384" s="2">
        <v>0.7001</v>
      </c>
      <c r="Q384" s="2">
        <v>0.6922</v>
      </c>
      <c r="R384" s="2">
        <v>0.9263</v>
      </c>
      <c r="S384" s="2">
        <v>0.6676</v>
      </c>
      <c r="T384" s="2">
        <v>0.81285</v>
      </c>
      <c r="U384" s="2">
        <v>1.0744</v>
      </c>
      <c r="V384" s="2">
        <v>1.5126</v>
      </c>
    </row>
    <row r="385" ht="12.75" customHeight="1">
      <c r="A385" s="4"/>
      <c r="B385" s="4"/>
      <c r="L385" s="2">
        <v>78.4</v>
      </c>
      <c r="M385" s="2">
        <v>0.667</v>
      </c>
      <c r="N385" s="2">
        <v>0.8122</v>
      </c>
      <c r="O385" s="2">
        <v>0.6424</v>
      </c>
      <c r="P385" s="2">
        <v>0.6994</v>
      </c>
      <c r="Q385" s="2">
        <v>0.6916</v>
      </c>
      <c r="R385" s="2">
        <v>0.9256</v>
      </c>
      <c r="S385" s="2">
        <v>0.667</v>
      </c>
      <c r="T385" s="2">
        <v>0.8122</v>
      </c>
      <c r="U385" s="2">
        <v>1.0732</v>
      </c>
      <c r="V385" s="2">
        <v>1.5116</v>
      </c>
    </row>
    <row r="386" ht="12.75" customHeight="1">
      <c r="A386" s="4"/>
      <c r="B386" s="4"/>
      <c r="L386" s="2">
        <v>78.5</v>
      </c>
      <c r="M386" s="2">
        <v>0.6664</v>
      </c>
      <c r="N386" s="2">
        <v>0.8115</v>
      </c>
      <c r="O386" s="2">
        <v>0.6418</v>
      </c>
      <c r="P386" s="2">
        <v>0.6988</v>
      </c>
      <c r="Q386" s="2">
        <v>0.691</v>
      </c>
      <c r="R386" s="2">
        <v>0.9249</v>
      </c>
      <c r="S386" s="2">
        <v>0.6664</v>
      </c>
      <c r="T386" s="2">
        <v>0.8115</v>
      </c>
      <c r="U386" s="2">
        <v>1.072</v>
      </c>
      <c r="V386" s="2">
        <v>1.5108</v>
      </c>
    </row>
    <row r="387" ht="12.75" customHeight="1">
      <c r="A387" s="4"/>
      <c r="B387" s="4"/>
      <c r="L387" s="2">
        <v>78.6</v>
      </c>
      <c r="M387" s="2">
        <v>0.66585</v>
      </c>
      <c r="N387" s="2">
        <v>0.81085</v>
      </c>
      <c r="O387" s="2">
        <v>0.6412</v>
      </c>
      <c r="P387" s="2">
        <v>0.6981</v>
      </c>
      <c r="Q387" s="2">
        <v>0.6905</v>
      </c>
      <c r="R387" s="2">
        <v>0.9242</v>
      </c>
      <c r="S387" s="2">
        <v>0.66585</v>
      </c>
      <c r="T387" s="2">
        <v>0.81085</v>
      </c>
      <c r="U387" s="2">
        <v>1.0708</v>
      </c>
      <c r="V387" s="2">
        <v>1.51</v>
      </c>
    </row>
    <row r="388" ht="12.75" customHeight="1">
      <c r="A388" s="4"/>
      <c r="B388" s="4"/>
      <c r="L388" s="2">
        <v>78.7</v>
      </c>
      <c r="M388" s="2">
        <v>0.6652</v>
      </c>
      <c r="N388" s="2">
        <v>0.81015</v>
      </c>
      <c r="O388" s="2">
        <v>0.6405</v>
      </c>
      <c r="P388" s="2">
        <v>0.6975</v>
      </c>
      <c r="Q388" s="2">
        <v>0.6899</v>
      </c>
      <c r="R388" s="2">
        <v>0.9235</v>
      </c>
      <c r="S388" s="2">
        <v>0.6652</v>
      </c>
      <c r="T388" s="2">
        <v>0.81015</v>
      </c>
      <c r="U388" s="2">
        <v>1.0695999999999999</v>
      </c>
      <c r="V388" s="2">
        <v>1.5092</v>
      </c>
    </row>
    <row r="389" ht="12.75" customHeight="1">
      <c r="A389" s="4"/>
      <c r="B389" s="4"/>
      <c r="L389" s="2">
        <v>78.8</v>
      </c>
      <c r="M389" s="2">
        <v>0.6646000000000001</v>
      </c>
      <c r="N389" s="2">
        <v>0.80955</v>
      </c>
      <c r="O389" s="2">
        <v>0.6399</v>
      </c>
      <c r="P389" s="2">
        <v>0.6968</v>
      </c>
      <c r="Q389" s="2">
        <v>0.6893</v>
      </c>
      <c r="R389" s="2">
        <v>0.9229</v>
      </c>
      <c r="S389" s="2">
        <v>0.6646000000000001</v>
      </c>
      <c r="T389" s="2">
        <v>0.80955</v>
      </c>
      <c r="U389" s="2">
        <v>1.0684</v>
      </c>
      <c r="V389" s="2">
        <v>1.5084</v>
      </c>
    </row>
    <row r="390" ht="12.75" customHeight="1">
      <c r="A390" s="4"/>
      <c r="B390" s="4"/>
      <c r="L390" s="2">
        <v>78.9</v>
      </c>
      <c r="M390" s="2">
        <v>0.6671</v>
      </c>
      <c r="N390" s="2">
        <v>0.8089</v>
      </c>
      <c r="O390" s="2">
        <v>0.6454</v>
      </c>
      <c r="P390" s="2">
        <v>0.6962</v>
      </c>
      <c r="Q390" s="2">
        <v>0.6888</v>
      </c>
      <c r="R390" s="2">
        <v>0.9222</v>
      </c>
      <c r="S390" s="2">
        <v>0.6671</v>
      </c>
      <c r="T390" s="2">
        <v>0.8089</v>
      </c>
      <c r="U390" s="2">
        <v>1.0672</v>
      </c>
      <c r="V390" s="2">
        <v>1.5076</v>
      </c>
    </row>
    <row r="391" ht="12.75" customHeight="1">
      <c r="A391" s="4"/>
      <c r="B391" s="4"/>
      <c r="L391" s="2">
        <v>79.0</v>
      </c>
      <c r="M391" s="2">
        <v>0.6635</v>
      </c>
      <c r="N391" s="2">
        <v>0.8082</v>
      </c>
      <c r="O391" s="2">
        <v>0.6388</v>
      </c>
      <c r="P391" s="2">
        <v>0.6056</v>
      </c>
      <c r="Q391" s="2">
        <v>0.6882</v>
      </c>
      <c r="R391" s="2">
        <v>0.9215</v>
      </c>
      <c r="S391" s="2">
        <v>0.6635</v>
      </c>
      <c r="T391" s="2">
        <v>0.8082</v>
      </c>
      <c r="U391" s="2">
        <v>1.066</v>
      </c>
      <c r="V391" s="2">
        <v>1.5068</v>
      </c>
    </row>
    <row r="392" ht="12.75" customHeight="1">
      <c r="A392" s="4"/>
      <c r="B392" s="4"/>
      <c r="L392" s="2">
        <v>79.1</v>
      </c>
      <c r="M392" s="2">
        <v>0.6629</v>
      </c>
      <c r="N392" s="2">
        <v>0.8076</v>
      </c>
      <c r="O392" s="2">
        <v>0.6382</v>
      </c>
      <c r="P392" s="2">
        <v>0.6949</v>
      </c>
      <c r="Q392" s="2">
        <v>0.6876</v>
      </c>
      <c r="R392" s="2">
        <v>0.9209</v>
      </c>
      <c r="S392" s="2">
        <v>0.6629</v>
      </c>
      <c r="T392" s="2">
        <v>0.8076</v>
      </c>
      <c r="U392" s="2">
        <v>1.0648</v>
      </c>
      <c r="V392" s="2">
        <v>1.506</v>
      </c>
    </row>
    <row r="393" ht="12.75" customHeight="1">
      <c r="A393" s="4"/>
      <c r="B393" s="4"/>
      <c r="L393" s="2">
        <v>79.2</v>
      </c>
      <c r="M393" s="2">
        <v>0.66235</v>
      </c>
      <c r="N393" s="2">
        <v>0.8069</v>
      </c>
      <c r="O393" s="2">
        <v>0.6376</v>
      </c>
      <c r="P393" s="2">
        <v>0.6943</v>
      </c>
      <c r="Q393" s="2">
        <v>0.6871</v>
      </c>
      <c r="R393" s="2">
        <v>0.9202</v>
      </c>
      <c r="S393" s="2">
        <v>0.66235</v>
      </c>
      <c r="T393" s="2">
        <v>0.8069</v>
      </c>
      <c r="U393" s="2">
        <v>1.0635999999999999</v>
      </c>
      <c r="V393" s="2">
        <v>1.5048</v>
      </c>
    </row>
    <row r="394" ht="12.75" customHeight="1">
      <c r="A394" s="4"/>
      <c r="B394" s="4"/>
      <c r="L394" s="2">
        <v>79.3</v>
      </c>
      <c r="M394" s="2">
        <v>0.6617500000000001</v>
      </c>
      <c r="N394" s="2">
        <v>0.80625</v>
      </c>
      <c r="O394" s="2">
        <v>0.637</v>
      </c>
      <c r="P394" s="2">
        <v>0.6936</v>
      </c>
      <c r="Q394" s="2">
        <v>0.6865</v>
      </c>
      <c r="R394" s="2">
        <v>0.9195</v>
      </c>
      <c r="S394" s="2">
        <v>0.6617500000000001</v>
      </c>
      <c r="T394" s="2">
        <v>0.80625</v>
      </c>
      <c r="U394" s="2">
        <v>1.0624</v>
      </c>
      <c r="V394" s="2">
        <v>1.5035999999999998</v>
      </c>
    </row>
    <row r="395" ht="12.75" customHeight="1">
      <c r="A395" s="4"/>
      <c r="B395" s="4"/>
      <c r="L395" s="2">
        <v>79.4</v>
      </c>
      <c r="M395" s="2">
        <v>0.6612</v>
      </c>
      <c r="N395" s="2">
        <v>0.8056</v>
      </c>
      <c r="O395" s="2">
        <v>0.6364</v>
      </c>
      <c r="P395" s="2">
        <v>0.693</v>
      </c>
      <c r="Q395" s="2">
        <v>0.686</v>
      </c>
      <c r="R395" s="2">
        <v>0.9189</v>
      </c>
      <c r="S395" s="2">
        <v>0.6612</v>
      </c>
      <c r="T395" s="2">
        <v>0.8056</v>
      </c>
      <c r="U395" s="2">
        <v>1.0612</v>
      </c>
      <c r="V395" s="2">
        <v>1.5026</v>
      </c>
    </row>
    <row r="396" ht="12.75" customHeight="1">
      <c r="A396" s="4"/>
      <c r="B396" s="4"/>
      <c r="L396" s="2">
        <v>79.5</v>
      </c>
      <c r="M396" s="2">
        <v>0.6606000000000001</v>
      </c>
      <c r="N396" s="2">
        <v>0.80495</v>
      </c>
      <c r="O396" s="2">
        <v>0.6358</v>
      </c>
      <c r="P396" s="2">
        <v>0.6923</v>
      </c>
      <c r="Q396" s="2">
        <v>0.6854</v>
      </c>
      <c r="R396" s="2">
        <v>0.9182</v>
      </c>
      <c r="S396" s="2">
        <v>0.6606000000000001</v>
      </c>
      <c r="T396" s="2">
        <v>0.80495</v>
      </c>
      <c r="U396" s="2">
        <v>1.06</v>
      </c>
      <c r="V396" s="2">
        <v>1.5017999999999998</v>
      </c>
    </row>
    <row r="397" ht="12.75" customHeight="1">
      <c r="A397" s="4"/>
      <c r="B397" s="4"/>
      <c r="L397" s="2">
        <v>79.6</v>
      </c>
      <c r="M397" s="2">
        <v>0.66005</v>
      </c>
      <c r="N397" s="2">
        <v>0.80435</v>
      </c>
      <c r="O397" s="2">
        <v>0.6352</v>
      </c>
      <c r="P397" s="2">
        <v>0.6917</v>
      </c>
      <c r="Q397" s="2">
        <v>0.6849</v>
      </c>
      <c r="R397" s="2">
        <v>0.9176</v>
      </c>
      <c r="S397" s="2">
        <v>0.66005</v>
      </c>
      <c r="T397" s="2">
        <v>0.80435</v>
      </c>
      <c r="U397" s="2">
        <v>1.0588</v>
      </c>
      <c r="V397" s="2">
        <v>1.501</v>
      </c>
    </row>
    <row r="398" ht="12.75" customHeight="1">
      <c r="A398" s="4"/>
      <c r="B398" s="4"/>
      <c r="L398" s="2">
        <v>79.7</v>
      </c>
      <c r="M398" s="2">
        <v>0.6595</v>
      </c>
      <c r="N398" s="2">
        <v>0.80365</v>
      </c>
      <c r="O398" s="2">
        <v>0.6347</v>
      </c>
      <c r="P398" s="2">
        <v>0.6911</v>
      </c>
      <c r="Q398" s="2">
        <v>0.6843</v>
      </c>
      <c r="R398" s="2">
        <v>0.9169</v>
      </c>
      <c r="S398" s="2">
        <v>0.6595</v>
      </c>
      <c r="T398" s="2">
        <v>0.80365</v>
      </c>
      <c r="U398" s="2">
        <v>1.0575999999999999</v>
      </c>
      <c r="V398" s="2">
        <v>1.5002</v>
      </c>
    </row>
    <row r="399" ht="12.75" customHeight="1">
      <c r="A399" s="4"/>
      <c r="B399" s="4"/>
      <c r="L399" s="2">
        <v>79.8</v>
      </c>
      <c r="M399" s="2">
        <v>0.6589499999999999</v>
      </c>
      <c r="N399" s="2">
        <v>0.80305</v>
      </c>
      <c r="O399" s="2">
        <v>0.6341</v>
      </c>
      <c r="P399" s="2">
        <v>0.6904</v>
      </c>
      <c r="Q399" s="2">
        <v>0.6838</v>
      </c>
      <c r="R399" s="2">
        <v>0.9163</v>
      </c>
      <c r="S399" s="2">
        <v>0.6589499999999999</v>
      </c>
      <c r="T399" s="2">
        <v>0.80305</v>
      </c>
      <c r="U399" s="2">
        <v>1.0564</v>
      </c>
      <c r="V399" s="2">
        <v>1.4994</v>
      </c>
    </row>
    <row r="400" ht="12.75" customHeight="1">
      <c r="A400" s="4"/>
      <c r="B400" s="4"/>
      <c r="L400" s="2">
        <v>79.9</v>
      </c>
      <c r="M400" s="2">
        <v>0.6613</v>
      </c>
      <c r="N400" s="2">
        <v>0.8024</v>
      </c>
      <c r="O400" s="2">
        <v>0.6394</v>
      </c>
      <c r="P400" s="2">
        <v>0.6898</v>
      </c>
      <c r="Q400" s="2">
        <v>0.6832</v>
      </c>
      <c r="R400" s="2">
        <v>0.9156</v>
      </c>
      <c r="S400" s="2">
        <v>0.6613</v>
      </c>
      <c r="T400" s="2">
        <v>0.8024</v>
      </c>
      <c r="U400" s="2">
        <v>1.0552</v>
      </c>
      <c r="V400" s="2">
        <v>1.4986000000000002</v>
      </c>
    </row>
    <row r="401" ht="12.75" customHeight="1">
      <c r="A401" s="4"/>
      <c r="B401" s="4"/>
      <c r="L401" s="2">
        <v>80.0</v>
      </c>
      <c r="M401" s="2">
        <v>0.6577999999999999</v>
      </c>
      <c r="N401" s="2">
        <v>0.80175</v>
      </c>
      <c r="O401" s="2">
        <v>0.6329</v>
      </c>
      <c r="P401" s="2">
        <v>0.6892</v>
      </c>
      <c r="Q401" s="2">
        <v>0.6827</v>
      </c>
      <c r="R401" s="2">
        <v>0.915</v>
      </c>
      <c r="S401" s="2">
        <v>0.6577999999999999</v>
      </c>
      <c r="T401" s="2">
        <v>0.80175</v>
      </c>
      <c r="U401" s="2">
        <v>1.054</v>
      </c>
      <c r="V401" s="2">
        <v>1.4978</v>
      </c>
    </row>
    <row r="402" ht="12.75" customHeight="1">
      <c r="A402" s="4"/>
      <c r="B402" s="4"/>
      <c r="L402" s="2">
        <v>80.1</v>
      </c>
      <c r="M402" s="2">
        <v>0.6573</v>
      </c>
      <c r="N402" s="2">
        <v>0.80115</v>
      </c>
      <c r="O402" s="2">
        <v>0.6324</v>
      </c>
      <c r="P402" s="2">
        <v>0.6885</v>
      </c>
      <c r="Q402" s="2">
        <v>0.6822</v>
      </c>
      <c r="R402" s="2">
        <v>0.9144</v>
      </c>
      <c r="S402" s="2">
        <v>0.6573</v>
      </c>
      <c r="T402" s="2">
        <v>0.80115</v>
      </c>
      <c r="U402" s="2">
        <v>1.0528</v>
      </c>
      <c r="V402" s="2">
        <v>1.497</v>
      </c>
    </row>
    <row r="403" ht="12.75" customHeight="1">
      <c r="A403" s="4"/>
      <c r="B403" s="4"/>
      <c r="L403" s="2">
        <v>80.2</v>
      </c>
      <c r="M403" s="2">
        <v>0.6567000000000001</v>
      </c>
      <c r="N403" s="2">
        <v>0.8005</v>
      </c>
      <c r="O403" s="2">
        <v>0.6318</v>
      </c>
      <c r="P403" s="2">
        <v>0.6879</v>
      </c>
      <c r="Q403" s="2">
        <v>0.6816</v>
      </c>
      <c r="R403" s="2">
        <v>0.9137</v>
      </c>
      <c r="S403" s="2">
        <v>0.6567000000000001</v>
      </c>
      <c r="T403" s="2">
        <v>0.8005</v>
      </c>
      <c r="U403" s="2">
        <v>1.0515999999999999</v>
      </c>
      <c r="V403" s="2">
        <v>1.4958</v>
      </c>
    </row>
    <row r="404" ht="12.75" customHeight="1">
      <c r="A404" s="4"/>
      <c r="B404" s="4"/>
      <c r="L404" s="2">
        <v>80.3</v>
      </c>
      <c r="M404" s="2">
        <v>0.65615</v>
      </c>
      <c r="N404" s="2">
        <v>0.79985</v>
      </c>
      <c r="O404" s="2">
        <v>0.6312</v>
      </c>
      <c r="P404" s="2">
        <v>0.6873</v>
      </c>
      <c r="Q404" s="2">
        <v>0.6811</v>
      </c>
      <c r="R404" s="2">
        <v>0.9131</v>
      </c>
      <c r="S404" s="2">
        <v>0.65615</v>
      </c>
      <c r="T404" s="2">
        <v>0.79985</v>
      </c>
      <c r="U404" s="2">
        <v>1.0504</v>
      </c>
      <c r="V404" s="2">
        <v>1.4946</v>
      </c>
    </row>
    <row r="405" ht="12.75" customHeight="1">
      <c r="A405" s="4"/>
      <c r="B405" s="4"/>
      <c r="L405" s="2">
        <v>80.4</v>
      </c>
      <c r="M405" s="2">
        <v>0.6556500000000001</v>
      </c>
      <c r="N405" s="2">
        <v>0.79925</v>
      </c>
      <c r="O405" s="2">
        <v>0.6307</v>
      </c>
      <c r="P405" s="2">
        <v>0.6866</v>
      </c>
      <c r="Q405" s="2">
        <v>0.6806</v>
      </c>
      <c r="R405" s="2">
        <v>0.9125</v>
      </c>
      <c r="S405" s="2">
        <v>0.6556500000000001</v>
      </c>
      <c r="T405" s="2">
        <v>0.79925</v>
      </c>
      <c r="U405" s="2">
        <v>1.0492</v>
      </c>
      <c r="V405" s="2">
        <v>1.4936</v>
      </c>
    </row>
    <row r="406" ht="12.75" customHeight="1">
      <c r="A406" s="4"/>
      <c r="B406" s="4"/>
      <c r="L406" s="2">
        <v>80.5</v>
      </c>
      <c r="M406" s="2">
        <v>0.65505</v>
      </c>
      <c r="N406" s="2">
        <v>0.79865</v>
      </c>
      <c r="O406" s="2">
        <v>0.6301</v>
      </c>
      <c r="P406" s="2">
        <v>0.686</v>
      </c>
      <c r="Q406" s="2">
        <v>0.68</v>
      </c>
      <c r="R406" s="2">
        <v>0.9119</v>
      </c>
      <c r="S406" s="2">
        <v>0.65505</v>
      </c>
      <c r="T406" s="2">
        <v>0.79865</v>
      </c>
      <c r="U406" s="2">
        <v>1.048</v>
      </c>
      <c r="V406" s="2">
        <v>1.4928</v>
      </c>
    </row>
    <row r="407" ht="12.75" customHeight="1">
      <c r="A407" s="4"/>
      <c r="B407" s="4"/>
      <c r="L407" s="2">
        <v>80.6</v>
      </c>
      <c r="M407" s="2">
        <v>0.6545</v>
      </c>
      <c r="N407" s="2">
        <v>0.798</v>
      </c>
      <c r="O407" s="2">
        <v>0.6295</v>
      </c>
      <c r="P407" s="2">
        <v>0.6854</v>
      </c>
      <c r="Q407" s="2">
        <v>0.6795</v>
      </c>
      <c r="R407" s="2">
        <v>0.9112</v>
      </c>
      <c r="S407" s="2">
        <v>0.6545</v>
      </c>
      <c r="T407" s="2">
        <v>0.798</v>
      </c>
      <c r="U407" s="2">
        <v>1.0472000000000001</v>
      </c>
      <c r="V407" s="2">
        <v>1.492</v>
      </c>
    </row>
    <row r="408" ht="12.75" customHeight="1">
      <c r="A408" s="4"/>
      <c r="B408" s="4"/>
      <c r="L408" s="2">
        <v>80.7</v>
      </c>
      <c r="M408" s="2">
        <v>0.654</v>
      </c>
      <c r="N408" s="2">
        <v>0.79735</v>
      </c>
      <c r="O408" s="2">
        <v>0.629</v>
      </c>
      <c r="P408" s="2">
        <v>0.6848</v>
      </c>
      <c r="Q408" s="2">
        <v>0.679</v>
      </c>
      <c r="R408" s="2">
        <v>0.9106</v>
      </c>
      <c r="S408" s="2">
        <v>0.654</v>
      </c>
      <c r="T408" s="2">
        <v>0.79735</v>
      </c>
      <c r="U408" s="2">
        <v>1.0464</v>
      </c>
      <c r="V408" s="2">
        <v>1.4912</v>
      </c>
    </row>
    <row r="409" ht="12.75" customHeight="1">
      <c r="A409" s="4"/>
      <c r="B409" s="4"/>
      <c r="L409" s="2">
        <v>80.8</v>
      </c>
      <c r="M409" s="2">
        <v>0.65345</v>
      </c>
      <c r="N409" s="2">
        <v>0.79675</v>
      </c>
      <c r="O409" s="2">
        <v>0.6284</v>
      </c>
      <c r="P409" s="2">
        <v>0.6841</v>
      </c>
      <c r="Q409" s="2">
        <v>0.6785</v>
      </c>
      <c r="R409" s="2">
        <v>0.91</v>
      </c>
      <c r="S409" s="2">
        <v>0.65345</v>
      </c>
      <c r="T409" s="2">
        <v>0.79675</v>
      </c>
      <c r="U409" s="2">
        <v>1.0456</v>
      </c>
      <c r="V409" s="2">
        <v>1.4904</v>
      </c>
    </row>
    <row r="410" ht="12.75" customHeight="1">
      <c r="A410" s="4"/>
      <c r="B410" s="4"/>
      <c r="L410" s="2">
        <v>80.9</v>
      </c>
      <c r="M410" s="2">
        <v>0.6557</v>
      </c>
      <c r="N410" s="2">
        <v>0.79615</v>
      </c>
      <c r="O410" s="2">
        <v>0.6335</v>
      </c>
      <c r="P410" s="2">
        <v>0.6835</v>
      </c>
      <c r="Q410" s="2">
        <v>0.6779</v>
      </c>
      <c r="R410" s="2">
        <v>0.9094</v>
      </c>
      <c r="S410" s="2">
        <v>0.6557</v>
      </c>
      <c r="T410" s="2">
        <v>0.79615</v>
      </c>
      <c r="U410" s="2">
        <v>1.0448</v>
      </c>
      <c r="V410" s="2">
        <v>1.4896</v>
      </c>
    </row>
    <row r="411" ht="12.75" customHeight="1">
      <c r="A411" s="4"/>
      <c r="B411" s="4"/>
      <c r="L411" s="2">
        <v>81.0</v>
      </c>
      <c r="M411" s="2">
        <v>0.65235</v>
      </c>
      <c r="N411" s="2">
        <v>0.79555</v>
      </c>
      <c r="O411" s="2">
        <v>0.6273</v>
      </c>
      <c r="P411" s="2">
        <v>0.6829</v>
      </c>
      <c r="Q411" s="2">
        <v>0.6774</v>
      </c>
      <c r="R411" s="2">
        <v>0.9088</v>
      </c>
      <c r="S411" s="2">
        <v>0.65235</v>
      </c>
      <c r="T411" s="2">
        <v>0.79555</v>
      </c>
      <c r="U411" s="2">
        <v>1.044</v>
      </c>
      <c r="V411" s="2">
        <v>1.4888</v>
      </c>
    </row>
    <row r="412" ht="12.75" customHeight="1">
      <c r="A412" s="4"/>
      <c r="B412" s="4"/>
      <c r="L412" s="2">
        <v>81.1</v>
      </c>
      <c r="M412" s="2">
        <v>0.65185</v>
      </c>
      <c r="N412" s="2">
        <v>0.79495</v>
      </c>
      <c r="O412" s="2">
        <v>0.6268</v>
      </c>
      <c r="P412" s="2">
        <v>0.6823</v>
      </c>
      <c r="Q412" s="2">
        <v>0.6769</v>
      </c>
      <c r="R412" s="2">
        <v>0.9082</v>
      </c>
      <c r="S412" s="2">
        <v>0.65185</v>
      </c>
      <c r="T412" s="2">
        <v>0.79495</v>
      </c>
      <c r="U412" s="2">
        <v>1.0428</v>
      </c>
      <c r="V412" s="2">
        <v>1.488</v>
      </c>
    </row>
    <row r="413" ht="12.75" customHeight="1">
      <c r="A413" s="4"/>
      <c r="B413" s="4"/>
      <c r="L413" s="2">
        <v>81.2</v>
      </c>
      <c r="M413" s="2">
        <v>0.6513</v>
      </c>
      <c r="N413" s="2">
        <v>0.7943</v>
      </c>
      <c r="O413" s="2">
        <v>0.6262</v>
      </c>
      <c r="P413" s="2">
        <v>0.6817</v>
      </c>
      <c r="Q413" s="2">
        <v>0.6764</v>
      </c>
      <c r="R413" s="2">
        <v>0.9076</v>
      </c>
      <c r="S413" s="2">
        <v>0.6513</v>
      </c>
      <c r="T413" s="2">
        <v>0.7943</v>
      </c>
      <c r="U413" s="2">
        <v>1.0415999999999999</v>
      </c>
      <c r="V413" s="2">
        <v>1.4868000000000001</v>
      </c>
    </row>
    <row r="414" ht="12.75" customHeight="1">
      <c r="A414" s="4"/>
      <c r="B414" s="4"/>
      <c r="L414" s="2">
        <v>81.3</v>
      </c>
      <c r="M414" s="2">
        <v>0.6508</v>
      </c>
      <c r="N414" s="2">
        <v>0.7937</v>
      </c>
      <c r="O414" s="2">
        <v>0.6257</v>
      </c>
      <c r="P414" s="2">
        <v>0.681</v>
      </c>
      <c r="Q414" s="2">
        <v>0.6759</v>
      </c>
      <c r="R414" s="2">
        <v>0.907</v>
      </c>
      <c r="S414" s="2">
        <v>0.6508</v>
      </c>
      <c r="T414" s="2">
        <v>0.7937</v>
      </c>
      <c r="U414" s="2">
        <v>1.0406</v>
      </c>
      <c r="V414" s="2">
        <v>1.4856</v>
      </c>
    </row>
    <row r="415" ht="12.75" customHeight="1">
      <c r="A415" s="4"/>
      <c r="B415" s="4"/>
      <c r="L415" s="2">
        <v>81.4</v>
      </c>
      <c r="M415" s="2">
        <v>0.65025</v>
      </c>
      <c r="N415" s="2">
        <v>0.7931</v>
      </c>
      <c r="O415" s="2">
        <v>0.6251</v>
      </c>
      <c r="P415" s="2">
        <v>0.6804</v>
      </c>
      <c r="Q415" s="2">
        <v>0.6754</v>
      </c>
      <c r="R415" s="2">
        <v>0.9064</v>
      </c>
      <c r="S415" s="2">
        <v>0.65025</v>
      </c>
      <c r="T415" s="2">
        <v>0.7931</v>
      </c>
      <c r="U415" s="2">
        <v>1.0397999999999998</v>
      </c>
      <c r="V415" s="2">
        <v>1.4846000000000001</v>
      </c>
    </row>
    <row r="416" ht="12.75" customHeight="1">
      <c r="A416" s="4"/>
      <c r="B416" s="4"/>
      <c r="L416" s="2">
        <v>81.5</v>
      </c>
      <c r="M416" s="2">
        <v>0.64975</v>
      </c>
      <c r="N416" s="2">
        <v>0.7925</v>
      </c>
      <c r="O416" s="2">
        <v>0.6246</v>
      </c>
      <c r="P416" s="2">
        <v>0.6798</v>
      </c>
      <c r="Q416" s="2">
        <v>0.6749</v>
      </c>
      <c r="R416" s="2">
        <v>0.9058</v>
      </c>
      <c r="S416" s="2">
        <v>0.64975</v>
      </c>
      <c r="T416" s="2">
        <v>0.7925</v>
      </c>
      <c r="U416" s="2">
        <v>1.039</v>
      </c>
      <c r="V416" s="2">
        <v>1.4838</v>
      </c>
    </row>
    <row r="417" ht="12.75" customHeight="1">
      <c r="A417" s="4"/>
      <c r="B417" s="4"/>
      <c r="L417" s="2">
        <v>81.6</v>
      </c>
      <c r="M417" s="2">
        <v>0.64925</v>
      </c>
      <c r="N417" s="2">
        <v>0.7919</v>
      </c>
      <c r="O417" s="2">
        <v>0.6241</v>
      </c>
      <c r="P417" s="2">
        <v>0.6792</v>
      </c>
      <c r="Q417" s="2">
        <v>0.6744</v>
      </c>
      <c r="R417" s="2">
        <v>0.9052</v>
      </c>
      <c r="S417" s="2">
        <v>0.64925</v>
      </c>
      <c r="T417" s="2">
        <v>0.7919</v>
      </c>
      <c r="U417" s="2">
        <v>1.0378</v>
      </c>
      <c r="V417" s="2">
        <v>1.483</v>
      </c>
    </row>
    <row r="418" ht="12.75" customHeight="1">
      <c r="A418" s="4"/>
      <c r="B418" s="4"/>
      <c r="L418" s="2">
        <v>81.7</v>
      </c>
      <c r="M418" s="2">
        <v>0.6487</v>
      </c>
      <c r="N418" s="2">
        <v>0.7913</v>
      </c>
      <c r="O418" s="2">
        <v>0.6235</v>
      </c>
      <c r="P418" s="2">
        <v>0.6786</v>
      </c>
      <c r="Q418" s="2">
        <v>0.6739</v>
      </c>
      <c r="R418" s="2">
        <v>0.9046</v>
      </c>
      <c r="S418" s="2">
        <v>0.6487</v>
      </c>
      <c r="T418" s="2">
        <v>0.7913</v>
      </c>
      <c r="U418" s="2">
        <v>1.0366</v>
      </c>
      <c r="V418" s="2">
        <v>1.4822000000000002</v>
      </c>
    </row>
    <row r="419" ht="12.75" customHeight="1">
      <c r="A419" s="4"/>
      <c r="B419" s="4"/>
      <c r="L419" s="2">
        <v>81.8</v>
      </c>
      <c r="M419" s="2">
        <v>0.6482</v>
      </c>
      <c r="N419" s="2">
        <v>0.7907</v>
      </c>
      <c r="O419" s="2">
        <v>0.623</v>
      </c>
      <c r="P419" s="2">
        <v>0.678</v>
      </c>
      <c r="Q419" s="2">
        <v>0.6734</v>
      </c>
      <c r="R419" s="2">
        <v>0.904</v>
      </c>
      <c r="S419" s="2">
        <v>0.6482</v>
      </c>
      <c r="T419" s="2">
        <v>0.7907</v>
      </c>
      <c r="U419" s="2">
        <v>1.0356</v>
      </c>
      <c r="V419" s="2">
        <v>1.4814</v>
      </c>
    </row>
    <row r="420" ht="12.75" customHeight="1">
      <c r="A420" s="4"/>
      <c r="B420" s="4"/>
      <c r="L420" s="2">
        <v>81.9</v>
      </c>
      <c r="M420" s="2">
        <v>0.6504000000000001</v>
      </c>
      <c r="N420" s="2">
        <v>0.79005</v>
      </c>
      <c r="O420" s="2">
        <v>0.6279</v>
      </c>
      <c r="P420" s="2">
        <v>0.6774</v>
      </c>
      <c r="Q420" s="2">
        <v>0.6729</v>
      </c>
      <c r="R420" s="2">
        <v>0.9034</v>
      </c>
      <c r="S420" s="2">
        <v>0.6504000000000001</v>
      </c>
      <c r="T420" s="2">
        <v>0.79005</v>
      </c>
      <c r="U420" s="2">
        <v>1.0348</v>
      </c>
      <c r="V420" s="2">
        <v>1.4806000000000001</v>
      </c>
    </row>
    <row r="421" ht="12.75" customHeight="1">
      <c r="A421" s="4"/>
      <c r="B421" s="4"/>
      <c r="L421" s="2">
        <v>82.0</v>
      </c>
      <c r="M421" s="2">
        <v>0.64715</v>
      </c>
      <c r="N421" s="2">
        <v>0.78945</v>
      </c>
      <c r="O421" s="2">
        <v>0.6219</v>
      </c>
      <c r="P421" s="2">
        <v>16767.0</v>
      </c>
      <c r="Q421" s="2">
        <v>0.6724</v>
      </c>
      <c r="R421" s="2">
        <v>0.9028</v>
      </c>
      <c r="S421" s="2">
        <v>0.64715</v>
      </c>
      <c r="T421" s="2">
        <v>0.78945</v>
      </c>
      <c r="U421" s="2">
        <v>1.034</v>
      </c>
      <c r="V421" s="2">
        <v>1.4798</v>
      </c>
    </row>
    <row r="422" ht="12.75" customHeight="1">
      <c r="A422" s="4"/>
      <c r="B422" s="4"/>
      <c r="L422" s="2">
        <v>82.1</v>
      </c>
      <c r="M422" s="2">
        <v>0.64665</v>
      </c>
      <c r="N422" s="2">
        <v>0.7889</v>
      </c>
      <c r="O422" s="2">
        <v>0.6214</v>
      </c>
      <c r="P422" s="2">
        <v>0.6761</v>
      </c>
      <c r="Q422" s="2">
        <v>0.6719</v>
      </c>
      <c r="R422" s="2">
        <v>0.9023</v>
      </c>
      <c r="S422" s="2">
        <v>0.64665</v>
      </c>
      <c r="T422" s="2">
        <v>0.7889</v>
      </c>
      <c r="U422" s="2">
        <v>1.0328</v>
      </c>
      <c r="V422" s="2">
        <v>1.479</v>
      </c>
    </row>
    <row r="423" ht="12.75" customHeight="1">
      <c r="A423" s="4"/>
      <c r="B423" s="4"/>
      <c r="L423" s="2">
        <v>82.2</v>
      </c>
      <c r="M423" s="2">
        <v>0.64615</v>
      </c>
      <c r="N423" s="2">
        <v>0.7883</v>
      </c>
      <c r="O423" s="2">
        <v>0.6209</v>
      </c>
      <c r="P423" s="2">
        <v>0.6755</v>
      </c>
      <c r="Q423" s="2">
        <v>0.6714</v>
      </c>
      <c r="R423" s="2">
        <v>0.9017</v>
      </c>
      <c r="S423" s="2">
        <v>0.64615</v>
      </c>
      <c r="T423" s="2">
        <v>0.7883</v>
      </c>
      <c r="U423" s="2">
        <v>1.0315999999999999</v>
      </c>
      <c r="V423" s="2">
        <v>1.4782000000000002</v>
      </c>
    </row>
    <row r="424" ht="12.75" customHeight="1">
      <c r="A424" s="4"/>
      <c r="B424" s="4"/>
      <c r="L424" s="2">
        <v>82.3</v>
      </c>
      <c r="M424" s="2">
        <v>0.6456</v>
      </c>
      <c r="N424" s="2">
        <v>0.7877</v>
      </c>
      <c r="O424" s="2">
        <v>0.6203</v>
      </c>
      <c r="P424" s="2">
        <v>0.6749</v>
      </c>
      <c r="Q424" s="2">
        <v>0.6709</v>
      </c>
      <c r="R424" s="2">
        <v>0.9011</v>
      </c>
      <c r="S424" s="2">
        <v>0.6456</v>
      </c>
      <c r="T424" s="2">
        <v>0.7877</v>
      </c>
      <c r="U424" s="2">
        <v>1.0306</v>
      </c>
      <c r="V424" s="2">
        <v>1.4774</v>
      </c>
    </row>
    <row r="425" ht="12.75" customHeight="1">
      <c r="A425" s="4"/>
      <c r="B425" s="4"/>
      <c r="L425" s="2">
        <v>82.4</v>
      </c>
      <c r="M425" s="2">
        <v>0.6451</v>
      </c>
      <c r="N425" s="2">
        <v>0.7871</v>
      </c>
      <c r="O425" s="2">
        <v>0.6198</v>
      </c>
      <c r="P425" s="2">
        <v>0.6743</v>
      </c>
      <c r="Q425" s="2">
        <v>0.6704</v>
      </c>
      <c r="R425" s="2">
        <v>0.9005</v>
      </c>
      <c r="S425" s="2">
        <v>0.6451</v>
      </c>
      <c r="T425" s="2">
        <v>0.7871</v>
      </c>
      <c r="U425" s="2">
        <v>1.0297999999999998</v>
      </c>
      <c r="V425" s="2">
        <v>1.4766000000000001</v>
      </c>
    </row>
    <row r="426" ht="12.75" customHeight="1">
      <c r="A426" s="4"/>
      <c r="B426" s="4"/>
      <c r="L426" s="2">
        <v>82.5</v>
      </c>
      <c r="M426" s="2">
        <v>0.6446000000000001</v>
      </c>
      <c r="N426" s="2">
        <v>0.78655</v>
      </c>
      <c r="O426" s="2">
        <v>0.6193</v>
      </c>
      <c r="P426" s="2">
        <v>0.6737</v>
      </c>
      <c r="Q426" s="2">
        <v>0.6699</v>
      </c>
      <c r="R426" s="2">
        <v>0.9</v>
      </c>
      <c r="S426" s="2">
        <v>0.6446000000000001</v>
      </c>
      <c r="T426" s="2">
        <v>0.78655</v>
      </c>
      <c r="U426" s="2">
        <v>1.029</v>
      </c>
      <c r="V426" s="2">
        <v>1.4758</v>
      </c>
    </row>
    <row r="427" ht="12.75" customHeight="1">
      <c r="A427" s="4"/>
      <c r="B427" s="4"/>
      <c r="L427" s="2">
        <v>82.6</v>
      </c>
      <c r="M427" s="2">
        <v>0.6441</v>
      </c>
      <c r="N427" s="2">
        <v>0.78595</v>
      </c>
      <c r="O427" s="2">
        <v>0.6188</v>
      </c>
      <c r="P427" s="2">
        <v>0.6731</v>
      </c>
      <c r="Q427" s="2">
        <v>0.6694</v>
      </c>
      <c r="R427" s="2">
        <v>0.8994</v>
      </c>
      <c r="S427" s="2">
        <v>0.6441</v>
      </c>
      <c r="T427" s="2">
        <v>0.78595</v>
      </c>
      <c r="U427" s="2">
        <v>1.0278</v>
      </c>
      <c r="V427" s="2">
        <v>1.475</v>
      </c>
    </row>
    <row r="428" ht="12.75" customHeight="1">
      <c r="A428" s="4"/>
      <c r="B428" s="4"/>
      <c r="L428" s="2">
        <v>82.7</v>
      </c>
      <c r="M428" s="2">
        <v>0.6436</v>
      </c>
      <c r="N428" s="2">
        <v>0.78535</v>
      </c>
      <c r="O428" s="2">
        <v>0.6183</v>
      </c>
      <c r="P428" s="2">
        <v>0.6725</v>
      </c>
      <c r="Q428" s="2">
        <v>0.6689</v>
      </c>
      <c r="R428" s="2">
        <v>0.8988</v>
      </c>
      <c r="S428" s="2">
        <v>0.6436</v>
      </c>
      <c r="T428" s="2">
        <v>0.78535</v>
      </c>
      <c r="U428" s="2">
        <v>1.0266</v>
      </c>
      <c r="V428" s="2">
        <v>1.4742000000000002</v>
      </c>
    </row>
    <row r="429" ht="12.75" customHeight="1">
      <c r="A429" s="4"/>
      <c r="B429" s="4"/>
      <c r="L429" s="2">
        <v>82.8</v>
      </c>
      <c r="M429" s="2">
        <v>0.6431</v>
      </c>
      <c r="N429" s="2">
        <v>0.7848</v>
      </c>
      <c r="O429" s="2">
        <v>0.6177</v>
      </c>
      <c r="P429" s="2">
        <v>0.6719</v>
      </c>
      <c r="Q429" s="2">
        <v>0.6685</v>
      </c>
      <c r="R429" s="2">
        <v>0.8983</v>
      </c>
      <c r="S429" s="2">
        <v>0.6431</v>
      </c>
      <c r="T429" s="2">
        <v>0.7848</v>
      </c>
      <c r="U429" s="2">
        <v>1.0256</v>
      </c>
      <c r="V429" s="2">
        <v>1.4734</v>
      </c>
    </row>
    <row r="430" ht="12.75" customHeight="1">
      <c r="A430" s="4"/>
      <c r="B430" s="4"/>
      <c r="L430" s="2">
        <v>82.9</v>
      </c>
      <c r="M430" s="2">
        <v>0.6452</v>
      </c>
      <c r="N430" s="2">
        <v>0.7842</v>
      </c>
      <c r="O430" s="2">
        <v>0.6224</v>
      </c>
      <c r="P430" s="2">
        <v>0.6713</v>
      </c>
      <c r="Q430" s="2">
        <v>0.668</v>
      </c>
      <c r="R430" s="2">
        <v>0.8977</v>
      </c>
      <c r="S430" s="2">
        <v>0.6452</v>
      </c>
      <c r="T430" s="2">
        <v>0.7842</v>
      </c>
      <c r="U430" s="2">
        <v>1.0248</v>
      </c>
      <c r="V430" s="2">
        <v>1.4726000000000001</v>
      </c>
    </row>
    <row r="431" ht="12.75" customHeight="1">
      <c r="A431" s="4"/>
      <c r="B431" s="4"/>
      <c r="L431" s="2">
        <v>83.0</v>
      </c>
      <c r="M431" s="2">
        <v>0.6421</v>
      </c>
      <c r="N431" s="2">
        <v>0.78365</v>
      </c>
      <c r="O431" s="2">
        <v>0.6167</v>
      </c>
      <c r="P431" s="2">
        <v>0.6707</v>
      </c>
      <c r="Q431" s="2">
        <v>0.6675</v>
      </c>
      <c r="R431" s="2">
        <v>0.8972</v>
      </c>
      <c r="S431" s="2">
        <v>0.6421</v>
      </c>
      <c r="T431" s="2">
        <v>0.78365</v>
      </c>
      <c r="U431" s="2">
        <v>1.024</v>
      </c>
      <c r="V431" s="2">
        <v>1.4718</v>
      </c>
    </row>
    <row r="432" ht="12.75" customHeight="1">
      <c r="A432" s="4"/>
      <c r="B432" s="4"/>
      <c r="L432" s="2">
        <v>83.1</v>
      </c>
      <c r="M432" s="2">
        <v>0.6416</v>
      </c>
      <c r="N432" s="2">
        <v>0.78305</v>
      </c>
      <c r="O432" s="2">
        <v>0.6162</v>
      </c>
      <c r="P432" s="2">
        <v>0.6701</v>
      </c>
      <c r="Q432" s="2">
        <v>0.667</v>
      </c>
      <c r="R432" s="2">
        <v>0.8966</v>
      </c>
      <c r="S432" s="2">
        <v>0.6416</v>
      </c>
      <c r="T432" s="2">
        <v>0.78305</v>
      </c>
      <c r="U432" s="2">
        <v>1.0232</v>
      </c>
      <c r="V432" s="2">
        <v>1.471</v>
      </c>
    </row>
    <row r="433" ht="12.75" customHeight="1">
      <c r="A433" s="4"/>
      <c r="B433" s="4"/>
      <c r="L433" s="2">
        <v>83.2</v>
      </c>
      <c r="M433" s="2">
        <v>0.64115</v>
      </c>
      <c r="N433" s="2">
        <v>0.7825</v>
      </c>
      <c r="O433" s="2">
        <v>0.6157</v>
      </c>
      <c r="P433" s="2">
        <v>0.6695</v>
      </c>
      <c r="Q433" s="2">
        <v>0.6666</v>
      </c>
      <c r="R433" s="2">
        <v>0.8961</v>
      </c>
      <c r="S433" s="2">
        <v>0.64115</v>
      </c>
      <c r="T433" s="2">
        <v>0.7825</v>
      </c>
      <c r="U433" s="2">
        <v>1.0224</v>
      </c>
      <c r="V433" s="2">
        <v>1.4702000000000002</v>
      </c>
    </row>
    <row r="434" ht="12.75" customHeight="1">
      <c r="A434" s="4"/>
      <c r="B434" s="4"/>
      <c r="L434" s="2">
        <v>83.3</v>
      </c>
      <c r="M434" s="2">
        <v>0.6406499999999999</v>
      </c>
      <c r="N434" s="2">
        <v>0.7819</v>
      </c>
      <c r="O434" s="2">
        <v>0.6152</v>
      </c>
      <c r="P434" s="2">
        <v>0.6689</v>
      </c>
      <c r="Q434" s="2">
        <v>0.6661</v>
      </c>
      <c r="R434" s="2">
        <v>0.8955</v>
      </c>
      <c r="S434" s="2">
        <v>0.6406499999999999</v>
      </c>
      <c r="T434" s="2">
        <v>0.7819</v>
      </c>
      <c r="U434" s="2">
        <v>1.0214</v>
      </c>
      <c r="V434" s="2">
        <v>1.4694</v>
      </c>
    </row>
    <row r="435" ht="12.75" customHeight="1">
      <c r="A435" s="4"/>
      <c r="B435" s="4"/>
      <c r="L435" s="2">
        <v>83.4</v>
      </c>
      <c r="M435" s="2">
        <v>0.64015</v>
      </c>
      <c r="N435" s="2">
        <v>0.78135</v>
      </c>
      <c r="O435" s="2">
        <v>0.6147</v>
      </c>
      <c r="P435" s="2">
        <v>0.6683</v>
      </c>
      <c r="Q435" s="2">
        <v>0.6656</v>
      </c>
      <c r="R435" s="2">
        <v>0.895</v>
      </c>
      <c r="S435" s="2">
        <v>0.64015</v>
      </c>
      <c r="T435" s="2">
        <v>0.78135</v>
      </c>
      <c r="U435" s="2">
        <v>1.0202</v>
      </c>
      <c r="V435" s="2">
        <v>1.4684000000000001</v>
      </c>
    </row>
    <row r="436" ht="12.75" customHeight="1">
      <c r="A436" s="4"/>
      <c r="B436" s="4"/>
      <c r="L436" s="2">
        <v>83.5</v>
      </c>
      <c r="M436" s="2">
        <v>0.63965</v>
      </c>
      <c r="N436" s="2">
        <v>0.78075</v>
      </c>
      <c r="O436" s="2">
        <v>0.6142</v>
      </c>
      <c r="P436" s="2">
        <v>0.6677</v>
      </c>
      <c r="Q436" s="2">
        <v>0.6651</v>
      </c>
      <c r="R436" s="2">
        <v>0.8944</v>
      </c>
      <c r="S436" s="2">
        <v>0.63965</v>
      </c>
      <c r="T436" s="2">
        <v>0.78075</v>
      </c>
      <c r="U436" s="2">
        <v>1.019</v>
      </c>
      <c r="V436" s="2">
        <v>1.4672</v>
      </c>
    </row>
    <row r="437" ht="12.75" customHeight="1">
      <c r="A437" s="4"/>
      <c r="B437" s="4"/>
      <c r="L437" s="2">
        <v>83.6</v>
      </c>
      <c r="M437" s="2">
        <v>0.6392</v>
      </c>
      <c r="N437" s="2">
        <v>0.7802</v>
      </c>
      <c r="O437" s="2">
        <v>0.6137</v>
      </c>
      <c r="P437" s="2">
        <v>0.6671</v>
      </c>
      <c r="Q437" s="2">
        <v>0.6647</v>
      </c>
      <c r="R437" s="2">
        <v>0.8939</v>
      </c>
      <c r="S437" s="2">
        <v>0.6392</v>
      </c>
      <c r="T437" s="2">
        <v>0.7802</v>
      </c>
      <c r="U437" s="2">
        <v>1.0182</v>
      </c>
      <c r="V437" s="2">
        <v>1.466</v>
      </c>
    </row>
    <row r="438" ht="12.75" customHeight="1">
      <c r="A438" s="4"/>
      <c r="B438" s="4"/>
      <c r="L438" s="2">
        <v>83.7</v>
      </c>
      <c r="M438" s="2">
        <v>0.6387</v>
      </c>
      <c r="N438" s="2">
        <v>0.7796</v>
      </c>
      <c r="O438" s="2">
        <v>0.6132</v>
      </c>
      <c r="P438" s="2">
        <v>0.6665</v>
      </c>
      <c r="Q438" s="2">
        <v>0.6642</v>
      </c>
      <c r="R438" s="2">
        <v>0.8933</v>
      </c>
      <c r="S438" s="2">
        <v>0.6387</v>
      </c>
      <c r="T438" s="2">
        <v>0.7796</v>
      </c>
      <c r="U438" s="2">
        <v>1.0173999999999999</v>
      </c>
      <c r="V438" s="2">
        <v>1.4652</v>
      </c>
    </row>
    <row r="439" ht="12.75" customHeight="1">
      <c r="A439" s="4"/>
      <c r="B439" s="4"/>
      <c r="L439" s="2">
        <v>83.8</v>
      </c>
      <c r="M439" s="2">
        <v>0.6382</v>
      </c>
      <c r="N439" s="2">
        <v>0.77905</v>
      </c>
      <c r="O439" s="2">
        <v>0.6127</v>
      </c>
      <c r="P439" s="2">
        <v>0.6659</v>
      </c>
      <c r="Q439" s="2">
        <v>0.6637</v>
      </c>
      <c r="R439" s="2">
        <v>0.8928</v>
      </c>
      <c r="S439" s="2">
        <v>0.6382</v>
      </c>
      <c r="T439" s="2">
        <v>0.77905</v>
      </c>
      <c r="U439" s="2">
        <v>1.0166</v>
      </c>
      <c r="V439" s="2">
        <v>1.4644</v>
      </c>
    </row>
    <row r="440" ht="12.75" customHeight="1">
      <c r="A440" s="4"/>
      <c r="B440" s="4"/>
      <c r="L440" s="2">
        <v>83.9</v>
      </c>
      <c r="M440" s="2">
        <v>0.64025</v>
      </c>
      <c r="N440" s="2">
        <v>0.77855</v>
      </c>
      <c r="O440" s="2">
        <v>0.6172</v>
      </c>
      <c r="P440" s="2">
        <v>0.6653</v>
      </c>
      <c r="Q440" s="2">
        <v>0.6633</v>
      </c>
      <c r="R440" s="2">
        <v>0.8923</v>
      </c>
      <c r="S440" s="2">
        <v>0.64025</v>
      </c>
      <c r="T440" s="2">
        <v>0.77855</v>
      </c>
      <c r="U440" s="2">
        <v>1.0157999999999998</v>
      </c>
      <c r="V440" s="2">
        <v>1.4636</v>
      </c>
    </row>
    <row r="441" ht="12.75" customHeight="1">
      <c r="A441" s="4"/>
      <c r="B441" s="4"/>
      <c r="L441" s="2">
        <v>84.0</v>
      </c>
      <c r="M441" s="2">
        <v>0.63725</v>
      </c>
      <c r="N441" s="2">
        <v>0.77795</v>
      </c>
      <c r="O441" s="2">
        <v>0.6117</v>
      </c>
      <c r="P441" s="2">
        <v>0.6648</v>
      </c>
      <c r="Q441" s="2">
        <v>0.6628</v>
      </c>
      <c r="R441" s="2">
        <v>0.8917</v>
      </c>
      <c r="S441" s="2">
        <v>0.63725</v>
      </c>
      <c r="T441" s="2">
        <v>0.77795</v>
      </c>
      <c r="U441" s="2">
        <v>1.015</v>
      </c>
      <c r="V441" s="2">
        <v>1.4627999999999999</v>
      </c>
    </row>
    <row r="442" ht="12.75" customHeight="1">
      <c r="A442" s="4"/>
      <c r="B442" s="4"/>
      <c r="L442" s="2">
        <v>84.1</v>
      </c>
      <c r="M442" s="2">
        <v>0.6368</v>
      </c>
      <c r="N442" s="2">
        <v>0.7774</v>
      </c>
      <c r="O442" s="2">
        <v>0.6112</v>
      </c>
      <c r="P442" s="2">
        <v>0.6642</v>
      </c>
      <c r="Q442" s="2">
        <v>0.6624</v>
      </c>
      <c r="R442" s="2">
        <v>0.8912</v>
      </c>
      <c r="S442" s="2">
        <v>0.6368</v>
      </c>
      <c r="T442" s="2">
        <v>0.7774</v>
      </c>
      <c r="U442" s="2">
        <v>1.0142</v>
      </c>
      <c r="V442" s="2">
        <v>1.462</v>
      </c>
    </row>
    <row r="443" ht="12.75" customHeight="1">
      <c r="A443" s="4"/>
      <c r="B443" s="4"/>
      <c r="L443" s="2">
        <v>84.2</v>
      </c>
      <c r="M443" s="2">
        <v>0.6363000000000001</v>
      </c>
      <c r="N443" s="2">
        <v>0.77685</v>
      </c>
      <c r="O443" s="2">
        <v>0.6107</v>
      </c>
      <c r="P443" s="2">
        <v>0.6636</v>
      </c>
      <c r="Q443" s="2">
        <v>0.6619</v>
      </c>
      <c r="R443" s="2">
        <v>0.8907</v>
      </c>
      <c r="S443" s="2">
        <v>0.6363000000000001</v>
      </c>
      <c r="T443" s="2">
        <v>0.77685</v>
      </c>
      <c r="U443" s="2">
        <v>1.0133999999999999</v>
      </c>
      <c r="V443" s="2">
        <v>1.4612</v>
      </c>
    </row>
    <row r="444" ht="12.75" customHeight="1">
      <c r="A444" s="4"/>
      <c r="B444" s="4"/>
      <c r="L444" s="2">
        <v>84.3</v>
      </c>
      <c r="M444" s="2">
        <v>0.63585</v>
      </c>
      <c r="N444" s="2">
        <v>0.7763</v>
      </c>
      <c r="O444" s="2">
        <v>0.6102</v>
      </c>
      <c r="P444" s="2">
        <v>0.663</v>
      </c>
      <c r="Q444" s="2">
        <v>0.6615</v>
      </c>
      <c r="R444" s="2">
        <v>0.8902</v>
      </c>
      <c r="S444" s="2">
        <v>0.63585</v>
      </c>
      <c r="T444" s="2">
        <v>0.7763</v>
      </c>
      <c r="U444" s="2">
        <v>1.0126</v>
      </c>
      <c r="V444" s="2">
        <v>1.4604</v>
      </c>
    </row>
    <row r="445" ht="12.75" customHeight="1">
      <c r="A445" s="4"/>
      <c r="B445" s="4"/>
      <c r="L445" s="2">
        <v>84.4</v>
      </c>
      <c r="M445" s="2">
        <v>0.6354</v>
      </c>
      <c r="N445" s="2">
        <v>0.7757</v>
      </c>
      <c r="O445" s="2">
        <v>0.6098</v>
      </c>
      <c r="P445" s="2">
        <v>0.6624</v>
      </c>
      <c r="Q445" s="2">
        <v>0.661</v>
      </c>
      <c r="R445" s="2">
        <v>0.8896</v>
      </c>
      <c r="S445" s="2">
        <v>0.6354</v>
      </c>
      <c r="T445" s="2">
        <v>0.7757</v>
      </c>
      <c r="U445" s="2">
        <v>1.0117999999999998</v>
      </c>
      <c r="V445" s="2">
        <v>1.4594</v>
      </c>
    </row>
    <row r="446" ht="12.75" customHeight="1">
      <c r="A446" s="4"/>
      <c r="B446" s="4"/>
      <c r="L446" s="2">
        <v>84.5</v>
      </c>
      <c r="M446" s="2">
        <v>0.6349499999999999</v>
      </c>
      <c r="N446" s="2">
        <v>0.77515</v>
      </c>
      <c r="O446" s="2">
        <v>0.6093</v>
      </c>
      <c r="P446" s="2">
        <v>0.6618</v>
      </c>
      <c r="Q446" s="2">
        <v>0.6606</v>
      </c>
      <c r="R446" s="2">
        <v>0.8891</v>
      </c>
      <c r="S446" s="2">
        <v>0.6349499999999999</v>
      </c>
      <c r="T446" s="2">
        <v>0.77515</v>
      </c>
      <c r="U446" s="2">
        <v>1.011</v>
      </c>
      <c r="V446" s="2">
        <v>1.4582</v>
      </c>
    </row>
    <row r="447" ht="12.75" customHeight="1">
      <c r="A447" s="4"/>
      <c r="B447" s="4"/>
      <c r="L447" s="2">
        <v>84.6</v>
      </c>
      <c r="M447" s="2">
        <v>0.63445</v>
      </c>
      <c r="N447" s="2">
        <v>0.77465</v>
      </c>
      <c r="O447" s="2">
        <v>0.6088</v>
      </c>
      <c r="P447" s="2">
        <v>0.6612</v>
      </c>
      <c r="Q447" s="2">
        <v>0.6601</v>
      </c>
      <c r="R447" s="2">
        <v>0.8886</v>
      </c>
      <c r="S447" s="2">
        <v>0.63445</v>
      </c>
      <c r="T447" s="2">
        <v>0.77465</v>
      </c>
      <c r="U447" s="2">
        <v>1.0098</v>
      </c>
      <c r="V447" s="2">
        <v>1.457</v>
      </c>
    </row>
    <row r="448" ht="12.75" customHeight="1">
      <c r="A448" s="4"/>
      <c r="B448" s="4"/>
      <c r="L448" s="2">
        <v>84.7</v>
      </c>
      <c r="M448" s="2">
        <v>0.6339999999999999</v>
      </c>
      <c r="N448" s="2">
        <v>0.7741</v>
      </c>
      <c r="O448" s="2">
        <v>0.6083</v>
      </c>
      <c r="P448" s="2">
        <v>0.6607</v>
      </c>
      <c r="Q448" s="2">
        <v>0.6597</v>
      </c>
      <c r="R448" s="2">
        <v>0.8881</v>
      </c>
      <c r="S448" s="2">
        <v>0.6339999999999999</v>
      </c>
      <c r="T448" s="2">
        <v>0.7741</v>
      </c>
      <c r="U448" s="2">
        <v>1.0086</v>
      </c>
      <c r="V448" s="2">
        <v>1.4562000000000002</v>
      </c>
    </row>
    <row r="449" ht="12.75" customHeight="1">
      <c r="A449" s="4"/>
      <c r="B449" s="4"/>
      <c r="L449" s="2">
        <v>84.8</v>
      </c>
      <c r="M449" s="2">
        <v>0.6335</v>
      </c>
      <c r="N449" s="2">
        <v>0.77355</v>
      </c>
      <c r="O449" s="2">
        <v>0.6078</v>
      </c>
      <c r="P449" s="2">
        <v>0.6601</v>
      </c>
      <c r="Q449" s="2">
        <v>0.6592</v>
      </c>
      <c r="R449" s="2">
        <v>0.8876</v>
      </c>
      <c r="S449" s="2">
        <v>0.6335</v>
      </c>
      <c r="T449" s="2">
        <v>0.77355</v>
      </c>
      <c r="U449" s="2">
        <v>1.0076</v>
      </c>
      <c r="V449" s="2">
        <v>1.4554</v>
      </c>
    </row>
    <row r="450" ht="12.75" customHeight="1">
      <c r="A450" s="4"/>
      <c r="B450" s="4"/>
      <c r="L450" s="2">
        <v>84.9</v>
      </c>
      <c r="M450" s="2">
        <v>0.6355</v>
      </c>
      <c r="N450" s="2">
        <v>0.773</v>
      </c>
      <c r="O450" s="2">
        <v>0.6122</v>
      </c>
      <c r="P450" s="2">
        <v>0.6595</v>
      </c>
      <c r="Q450" s="2">
        <v>0.6588</v>
      </c>
      <c r="R450" s="2">
        <v>0.8871</v>
      </c>
      <c r="S450" s="2">
        <v>0.6355</v>
      </c>
      <c r="T450" s="2">
        <v>0.773</v>
      </c>
      <c r="U450" s="2">
        <v>1.0068</v>
      </c>
      <c r="V450" s="2">
        <v>1.4546000000000001</v>
      </c>
    </row>
    <row r="451" ht="12.75" customHeight="1">
      <c r="A451" s="4"/>
      <c r="B451" s="4"/>
      <c r="L451" s="2">
        <v>85.0</v>
      </c>
      <c r="M451" s="2">
        <v>0.6326</v>
      </c>
      <c r="N451" s="2">
        <v>0.77245</v>
      </c>
      <c r="O451" s="2">
        <v>0.6069</v>
      </c>
      <c r="P451" s="2">
        <v>0.6589</v>
      </c>
      <c r="Q451" s="2">
        <v>0.6583</v>
      </c>
      <c r="R451" s="2">
        <v>0.8866</v>
      </c>
      <c r="S451" s="2">
        <v>0.6326</v>
      </c>
      <c r="T451" s="2">
        <v>0.77245</v>
      </c>
      <c r="U451" s="2">
        <v>1.006</v>
      </c>
      <c r="V451" s="2">
        <v>1.4538</v>
      </c>
    </row>
    <row r="452" ht="12.75" customHeight="1">
      <c r="A452" s="4"/>
      <c r="B452" s="4"/>
      <c r="L452" s="2">
        <v>85.1</v>
      </c>
      <c r="M452" s="2">
        <v>0.63215</v>
      </c>
      <c r="N452" s="2">
        <v>0.77195</v>
      </c>
      <c r="O452" s="2">
        <v>0.6064</v>
      </c>
      <c r="P452" s="2">
        <v>0.6583</v>
      </c>
      <c r="Q452" s="2">
        <v>0.6579</v>
      </c>
      <c r="R452" s="2">
        <v>0.8861</v>
      </c>
      <c r="S452" s="2">
        <v>0.63215</v>
      </c>
      <c r="T452" s="2">
        <v>0.77195</v>
      </c>
      <c r="U452" s="2">
        <v>1.0052</v>
      </c>
      <c r="V452" s="2">
        <v>1.453</v>
      </c>
    </row>
    <row r="453" ht="12.75" customHeight="1">
      <c r="A453" s="4"/>
      <c r="B453" s="4"/>
      <c r="L453" s="2">
        <v>85.2</v>
      </c>
      <c r="M453" s="2">
        <v>0.6316999999999999</v>
      </c>
      <c r="N453" s="2">
        <v>0.7714</v>
      </c>
      <c r="O453" s="2">
        <v>0.6059</v>
      </c>
      <c r="P453" s="2">
        <v>0.6578</v>
      </c>
      <c r="Q453" s="2">
        <v>0.6575</v>
      </c>
      <c r="R453" s="2">
        <v>0.8856</v>
      </c>
      <c r="S453" s="2">
        <v>0.6316999999999999</v>
      </c>
      <c r="T453" s="2">
        <v>0.7714</v>
      </c>
      <c r="U453" s="2">
        <v>1.0044</v>
      </c>
      <c r="V453" s="2">
        <v>1.4522000000000002</v>
      </c>
    </row>
    <row r="454" ht="12.75" customHeight="1">
      <c r="A454" s="4"/>
      <c r="B454" s="4"/>
      <c r="L454" s="2">
        <v>85.3</v>
      </c>
      <c r="M454" s="2">
        <v>0.63125</v>
      </c>
      <c r="N454" s="2">
        <v>0.77085</v>
      </c>
      <c r="O454" s="2">
        <v>0.6055</v>
      </c>
      <c r="P454" s="2">
        <v>0.6572</v>
      </c>
      <c r="Q454" s="2">
        <v>0.657</v>
      </c>
      <c r="R454" s="2">
        <v>0.8851</v>
      </c>
      <c r="S454" s="2">
        <v>0.63125</v>
      </c>
      <c r="T454" s="2">
        <v>0.77085</v>
      </c>
      <c r="U454" s="2">
        <v>1.0036</v>
      </c>
      <c r="V454" s="2">
        <v>1.4514</v>
      </c>
    </row>
    <row r="455" ht="12.75" customHeight="1">
      <c r="A455" s="4"/>
      <c r="B455" s="4"/>
      <c r="L455" s="2">
        <v>85.4</v>
      </c>
      <c r="M455" s="2">
        <v>0.6308</v>
      </c>
      <c r="N455" s="2">
        <v>0.7703</v>
      </c>
      <c r="O455" s="2">
        <v>0.605</v>
      </c>
      <c r="P455" s="2">
        <v>0.6566</v>
      </c>
      <c r="Q455" s="2">
        <v>0.6566</v>
      </c>
      <c r="R455" s="2">
        <v>0.8846</v>
      </c>
      <c r="S455" s="2">
        <v>0.6308</v>
      </c>
      <c r="T455" s="2">
        <v>0.7703</v>
      </c>
      <c r="U455" s="2">
        <v>1.0028</v>
      </c>
      <c r="V455" s="2">
        <v>1.4506000000000001</v>
      </c>
    </row>
    <row r="456" ht="12.75" customHeight="1">
      <c r="A456" s="4"/>
      <c r="B456" s="4"/>
      <c r="L456" s="2">
        <v>85.5</v>
      </c>
      <c r="M456" s="2">
        <v>0.63035</v>
      </c>
      <c r="N456" s="2">
        <v>0.7698</v>
      </c>
      <c r="O456" s="2">
        <v>0.6045</v>
      </c>
      <c r="P456" s="2">
        <v>0.656</v>
      </c>
      <c r="Q456" s="2">
        <v>0.6562</v>
      </c>
      <c r="R456" s="2">
        <v>0.8841</v>
      </c>
      <c r="S456" s="2">
        <v>0.63035</v>
      </c>
      <c r="T456" s="2">
        <v>0.7698</v>
      </c>
      <c r="U456" s="2">
        <v>1.002</v>
      </c>
      <c r="V456" s="2">
        <v>1.4498</v>
      </c>
    </row>
    <row r="457" ht="12.75" customHeight="1">
      <c r="A457" s="4"/>
      <c r="B457" s="4"/>
      <c r="L457" s="2">
        <v>85.6</v>
      </c>
      <c r="M457" s="2">
        <v>0.6298999999999999</v>
      </c>
      <c r="N457" s="2">
        <v>0.76925</v>
      </c>
      <c r="O457" s="2">
        <v>0.6041</v>
      </c>
      <c r="P457" s="2">
        <v>0.6555</v>
      </c>
      <c r="Q457" s="2">
        <v>0.6557</v>
      </c>
      <c r="R457" s="2">
        <v>0.8836</v>
      </c>
      <c r="S457" s="2">
        <v>0.6298999999999999</v>
      </c>
      <c r="T457" s="2">
        <v>0.76925</v>
      </c>
      <c r="U457" s="2">
        <v>1.0012</v>
      </c>
      <c r="V457" s="2">
        <v>1.449</v>
      </c>
    </row>
    <row r="458" ht="12.75" customHeight="1">
      <c r="A458" s="4"/>
      <c r="B458" s="4"/>
      <c r="L458" s="2">
        <v>85.7</v>
      </c>
      <c r="M458" s="2">
        <v>0.6294500000000001</v>
      </c>
      <c r="N458" s="2">
        <v>0.7687</v>
      </c>
      <c r="O458" s="2">
        <v>0.6036</v>
      </c>
      <c r="P458" s="2">
        <v>0.6549</v>
      </c>
      <c r="Q458" s="2">
        <v>0.6553</v>
      </c>
      <c r="R458" s="2">
        <v>0.8831</v>
      </c>
      <c r="S458" s="2">
        <v>0.6294500000000001</v>
      </c>
      <c r="T458" s="2">
        <v>0.7687</v>
      </c>
      <c r="U458" s="2">
        <v>1.0004</v>
      </c>
      <c r="V458" s="2">
        <v>1.4482000000000002</v>
      </c>
    </row>
    <row r="459" ht="12.75" customHeight="1">
      <c r="A459" s="4"/>
      <c r="B459" s="4"/>
      <c r="L459" s="2">
        <v>85.8</v>
      </c>
      <c r="M459" s="2">
        <v>0.629</v>
      </c>
      <c r="N459" s="2">
        <v>0.7682</v>
      </c>
      <c r="O459" s="2">
        <v>0.6031</v>
      </c>
      <c r="P459" s="2">
        <v>0.6543</v>
      </c>
      <c r="Q459" s="2">
        <v>0.6549</v>
      </c>
      <c r="R459" s="2">
        <v>0.8826</v>
      </c>
      <c r="S459" s="2">
        <v>0.629</v>
      </c>
      <c r="T459" s="2">
        <v>0.7682</v>
      </c>
      <c r="U459" s="2">
        <v>0.9996</v>
      </c>
      <c r="V459" s="2">
        <v>1.4474</v>
      </c>
    </row>
    <row r="460" ht="12.75" customHeight="1">
      <c r="A460" s="4"/>
      <c r="B460" s="4"/>
      <c r="L460" s="2">
        <v>85.9</v>
      </c>
      <c r="M460" s="2">
        <v>0.63095</v>
      </c>
      <c r="N460" s="2">
        <v>0.76765</v>
      </c>
      <c r="O460" s="2">
        <v>0.6074</v>
      </c>
      <c r="P460" s="2">
        <v>0.6538</v>
      </c>
      <c r="Q460" s="2">
        <v>0.6545</v>
      </c>
      <c r="R460" s="2">
        <v>0.8821</v>
      </c>
      <c r="S460" s="2">
        <v>0.63095</v>
      </c>
      <c r="T460" s="2">
        <v>0.76765</v>
      </c>
      <c r="U460" s="2">
        <v>0.9988</v>
      </c>
      <c r="V460" s="2">
        <v>1.4466</v>
      </c>
    </row>
    <row r="461" ht="12.75" customHeight="1">
      <c r="A461" s="4"/>
      <c r="B461" s="4"/>
      <c r="L461" s="2">
        <v>86.0</v>
      </c>
      <c r="M461" s="2">
        <v>0.6281</v>
      </c>
      <c r="N461" s="2">
        <v>0.7671</v>
      </c>
      <c r="O461" s="2">
        <v>0.6022</v>
      </c>
      <c r="P461" s="2">
        <v>0.6532</v>
      </c>
      <c r="Q461" s="2">
        <v>0.654</v>
      </c>
      <c r="R461" s="2">
        <v>0.8816</v>
      </c>
      <c r="S461" s="2">
        <v>0.6281</v>
      </c>
      <c r="T461" s="2">
        <v>0.7671</v>
      </c>
      <c r="U461" s="2">
        <v>0.998</v>
      </c>
      <c r="V461" s="2">
        <v>1.4458</v>
      </c>
    </row>
    <row r="462" ht="12.75" customHeight="1">
      <c r="A462" s="4"/>
      <c r="B462" s="4"/>
      <c r="L462" s="2">
        <v>86.1</v>
      </c>
      <c r="M462" s="2">
        <v>0.6276999999999999</v>
      </c>
      <c r="N462" s="2">
        <v>0.7666</v>
      </c>
      <c r="O462" s="2">
        <v>0.6018</v>
      </c>
      <c r="P462" s="2">
        <v>0.6526</v>
      </c>
      <c r="Q462" s="2">
        <v>0.6536</v>
      </c>
      <c r="R462" s="2">
        <v>0.8811</v>
      </c>
      <c r="S462" s="2">
        <v>0.6276999999999999</v>
      </c>
      <c r="T462" s="2">
        <v>0.7666</v>
      </c>
      <c r="U462" s="2">
        <v>0.9972</v>
      </c>
      <c r="V462" s="2">
        <v>1.445</v>
      </c>
    </row>
    <row r="463" ht="12.75" customHeight="1">
      <c r="A463" s="4"/>
      <c r="B463" s="4"/>
      <c r="L463" s="2">
        <v>86.2</v>
      </c>
      <c r="M463" s="2">
        <v>0.62725</v>
      </c>
      <c r="N463" s="2">
        <v>0.7661</v>
      </c>
      <c r="O463" s="2">
        <v>0.6013</v>
      </c>
      <c r="P463" s="2">
        <v>0.6521</v>
      </c>
      <c r="Q463" s="2">
        <v>0.6532</v>
      </c>
      <c r="R463" s="2">
        <v>0.8807</v>
      </c>
      <c r="S463" s="2">
        <v>0.62725</v>
      </c>
      <c r="T463" s="2">
        <v>0.7661</v>
      </c>
      <c r="U463" s="2">
        <v>0.9964</v>
      </c>
      <c r="V463" s="2">
        <v>1.4442000000000002</v>
      </c>
    </row>
    <row r="464" ht="12.75" customHeight="1">
      <c r="A464" s="4"/>
      <c r="B464" s="4"/>
      <c r="L464" s="2">
        <v>86.3</v>
      </c>
      <c r="M464" s="2">
        <v>0.62685</v>
      </c>
      <c r="N464" s="2">
        <v>0.76555</v>
      </c>
      <c r="O464" s="2">
        <v>0.6009</v>
      </c>
      <c r="P464" s="2">
        <v>0.6515</v>
      </c>
      <c r="Q464" s="2">
        <v>0.6528</v>
      </c>
      <c r="R464" s="2">
        <v>0.8802</v>
      </c>
      <c r="S464" s="2">
        <v>0.62685</v>
      </c>
      <c r="T464" s="2">
        <v>0.76555</v>
      </c>
      <c r="U464" s="2">
        <v>0.9956</v>
      </c>
      <c r="V464" s="2">
        <v>1.4434</v>
      </c>
    </row>
    <row r="465" ht="12.75" customHeight="1">
      <c r="A465" s="4"/>
      <c r="B465" s="4"/>
      <c r="L465" s="2">
        <v>86.4</v>
      </c>
      <c r="M465" s="2">
        <v>0.62635</v>
      </c>
      <c r="N465" s="2">
        <v>0.76505</v>
      </c>
      <c r="O465" s="2">
        <v>0.6004</v>
      </c>
      <c r="P465" s="2">
        <v>0.6509</v>
      </c>
      <c r="Q465" s="2">
        <v>0.6523</v>
      </c>
      <c r="R465" s="2">
        <v>0.8797</v>
      </c>
      <c r="S465" s="2">
        <v>0.62635</v>
      </c>
      <c r="T465" s="2">
        <v>0.76505</v>
      </c>
      <c r="U465" s="2">
        <v>0.9948</v>
      </c>
      <c r="V465" s="2">
        <v>1.4428</v>
      </c>
    </row>
    <row r="466" ht="12.75" customHeight="1">
      <c r="A466" s="4"/>
      <c r="B466" s="4"/>
      <c r="L466" s="2">
        <v>86.5</v>
      </c>
      <c r="M466" s="2">
        <v>0.62595</v>
      </c>
      <c r="N466" s="2">
        <v>0.7645</v>
      </c>
      <c r="O466" s="2">
        <v>0.6</v>
      </c>
      <c r="P466" s="2">
        <v>0.6504</v>
      </c>
      <c r="Q466" s="2">
        <v>0.6519</v>
      </c>
      <c r="R466" s="2">
        <v>0.8792</v>
      </c>
      <c r="S466" s="2">
        <v>0.62595</v>
      </c>
      <c r="T466" s="2">
        <v>0.7645</v>
      </c>
      <c r="U466" s="2">
        <v>0.994</v>
      </c>
      <c r="V466" s="2">
        <v>1.4424</v>
      </c>
    </row>
    <row r="467" ht="12.75" customHeight="1">
      <c r="A467" s="4"/>
      <c r="B467" s="4"/>
      <c r="L467" s="2">
        <v>86.6</v>
      </c>
      <c r="M467" s="2">
        <v>0.6255</v>
      </c>
      <c r="N467" s="2">
        <v>0.764</v>
      </c>
      <c r="O467" s="2">
        <v>0.5995</v>
      </c>
      <c r="P467" s="2">
        <v>0.6498</v>
      </c>
      <c r="Q467" s="2">
        <v>0.6515</v>
      </c>
      <c r="R467" s="2">
        <v>0.8788</v>
      </c>
      <c r="S467" s="2">
        <v>0.6255</v>
      </c>
      <c r="T467" s="2">
        <v>0.764</v>
      </c>
      <c r="U467" s="2">
        <v>0.9932</v>
      </c>
      <c r="V467" s="2">
        <v>1.442</v>
      </c>
    </row>
    <row r="468" ht="12.75" customHeight="1">
      <c r="A468" s="4"/>
      <c r="B468" s="4"/>
      <c r="L468" s="2">
        <v>86.7</v>
      </c>
      <c r="M468" s="2">
        <v>0.6251</v>
      </c>
      <c r="N468" s="2">
        <v>0.7635</v>
      </c>
      <c r="O468" s="2">
        <v>0.5991</v>
      </c>
      <c r="P468" s="2">
        <v>0.6492</v>
      </c>
      <c r="Q468" s="2">
        <v>0.6511</v>
      </c>
      <c r="R468" s="2">
        <v>0.8783</v>
      </c>
      <c r="S468" s="2">
        <v>0.6251</v>
      </c>
      <c r="T468" s="2">
        <v>0.7635</v>
      </c>
      <c r="U468" s="2">
        <v>0.9924</v>
      </c>
      <c r="V468" s="2">
        <v>1.4412</v>
      </c>
    </row>
    <row r="469" ht="12.75" customHeight="1">
      <c r="A469" s="4"/>
      <c r="B469" s="4"/>
      <c r="L469" s="2">
        <v>86.8</v>
      </c>
      <c r="M469" s="2">
        <v>0.6246499999999999</v>
      </c>
      <c r="N469" s="2">
        <v>0.76295</v>
      </c>
      <c r="O469" s="2">
        <v>0.5986</v>
      </c>
      <c r="P469" s="2">
        <v>0.6487</v>
      </c>
      <c r="Q469" s="2">
        <v>0.6507</v>
      </c>
      <c r="R469" s="2">
        <v>0.8778</v>
      </c>
      <c r="S469" s="2">
        <v>0.6246499999999999</v>
      </c>
      <c r="T469" s="2">
        <v>0.76295</v>
      </c>
      <c r="U469" s="2">
        <v>0.9916</v>
      </c>
      <c r="V469" s="2">
        <v>1.4404</v>
      </c>
    </row>
    <row r="470" ht="12.75" customHeight="1">
      <c r="A470" s="4"/>
      <c r="B470" s="4"/>
      <c r="L470" s="2">
        <v>86.9</v>
      </c>
      <c r="M470" s="2">
        <v>0.6265000000000001</v>
      </c>
      <c r="N470" s="2">
        <v>0.7625</v>
      </c>
      <c r="O470" s="2">
        <v>0.6027</v>
      </c>
      <c r="P470" s="2">
        <v>0.6481</v>
      </c>
      <c r="Q470" s="2">
        <v>0.6503</v>
      </c>
      <c r="R470" s="2">
        <v>0.8774</v>
      </c>
      <c r="S470" s="2">
        <v>0.6265000000000001</v>
      </c>
      <c r="T470" s="2">
        <v>0.7625</v>
      </c>
      <c r="U470" s="2">
        <v>0.9908</v>
      </c>
      <c r="V470" s="2">
        <v>1.4398</v>
      </c>
    </row>
    <row r="471" ht="12.75" customHeight="1">
      <c r="A471" s="4"/>
      <c r="B471" s="4"/>
      <c r="L471" s="2">
        <v>87.0</v>
      </c>
      <c r="M471" s="2">
        <v>0.62385</v>
      </c>
      <c r="N471" s="2">
        <v>0.76195</v>
      </c>
      <c r="O471" s="2">
        <v>0.5978</v>
      </c>
      <c r="P471" s="2">
        <v>0.6476</v>
      </c>
      <c r="Q471" s="2">
        <v>0.6499</v>
      </c>
      <c r="R471" s="2">
        <v>0.8769</v>
      </c>
      <c r="S471" s="2">
        <v>0.62385</v>
      </c>
      <c r="T471" s="2">
        <v>0.76195</v>
      </c>
      <c r="U471" s="2">
        <v>0.99</v>
      </c>
      <c r="V471" s="2">
        <v>1.4394</v>
      </c>
    </row>
    <row r="472" ht="12.75" customHeight="1">
      <c r="A472" s="4"/>
      <c r="B472" s="4"/>
      <c r="L472" s="2">
        <v>87.1</v>
      </c>
      <c r="M472" s="2">
        <v>0.6234</v>
      </c>
      <c r="N472" s="2">
        <v>0.76145</v>
      </c>
      <c r="O472" s="2">
        <v>0.5973</v>
      </c>
      <c r="P472" s="2">
        <v>0.647</v>
      </c>
      <c r="Q472" s="2">
        <v>0.6495</v>
      </c>
      <c r="R472" s="2">
        <v>0.8765</v>
      </c>
      <c r="S472" s="2">
        <v>0.6234</v>
      </c>
      <c r="T472" s="2">
        <v>0.76145</v>
      </c>
      <c r="U472" s="2">
        <v>0.9892</v>
      </c>
      <c r="V472" s="2">
        <v>1.439</v>
      </c>
    </row>
    <row r="473" ht="12.75" customHeight="1">
      <c r="A473" s="4"/>
      <c r="B473" s="4"/>
      <c r="L473" s="2">
        <v>87.2</v>
      </c>
      <c r="M473" s="2">
        <v>0.623</v>
      </c>
      <c r="N473" s="2">
        <v>0.76095</v>
      </c>
      <c r="O473" s="2">
        <v>0.5969</v>
      </c>
      <c r="P473" s="2">
        <v>0.6464</v>
      </c>
      <c r="Q473" s="2">
        <v>0.6491</v>
      </c>
      <c r="R473" s="2">
        <v>0.876</v>
      </c>
      <c r="S473" s="2">
        <v>0.623</v>
      </c>
      <c r="T473" s="2">
        <v>0.76095</v>
      </c>
      <c r="U473" s="2">
        <v>0.9884</v>
      </c>
      <c r="V473" s="2">
        <v>1.4382000000000001</v>
      </c>
    </row>
    <row r="474" ht="12.75" customHeight="1">
      <c r="A474" s="4"/>
      <c r="B474" s="4"/>
      <c r="L474" s="2">
        <v>87.3</v>
      </c>
      <c r="M474" s="2">
        <v>0.6226</v>
      </c>
      <c r="N474" s="2">
        <v>0.7604</v>
      </c>
      <c r="O474" s="2">
        <v>0.5965</v>
      </c>
      <c r="P474" s="2">
        <v>0.6459</v>
      </c>
      <c r="Q474" s="2">
        <v>0.6487</v>
      </c>
      <c r="R474" s="2">
        <v>0.8755</v>
      </c>
      <c r="S474" s="2">
        <v>0.6226</v>
      </c>
      <c r="T474" s="2">
        <v>0.7604</v>
      </c>
      <c r="U474" s="2">
        <v>0.9878</v>
      </c>
      <c r="V474" s="2">
        <v>1.4374</v>
      </c>
    </row>
    <row r="475" ht="12.75" customHeight="1">
      <c r="A475" s="4"/>
      <c r="B475" s="4"/>
      <c r="L475" s="2">
        <v>87.4</v>
      </c>
      <c r="M475" s="2">
        <v>0.62215</v>
      </c>
      <c r="N475" s="2">
        <v>0.75995</v>
      </c>
      <c r="O475" s="2">
        <v>0.596</v>
      </c>
      <c r="P475" s="2">
        <v>0.6453</v>
      </c>
      <c r="Q475" s="2">
        <v>0.6483</v>
      </c>
      <c r="R475" s="2">
        <v>0.8751</v>
      </c>
      <c r="S475" s="2">
        <v>0.62215</v>
      </c>
      <c r="T475" s="2">
        <v>0.75995</v>
      </c>
      <c r="U475" s="2">
        <v>0.9873999999999999</v>
      </c>
      <c r="V475" s="2">
        <v>1.4368</v>
      </c>
    </row>
    <row r="476" ht="12.75" customHeight="1">
      <c r="A476" s="4"/>
      <c r="B476" s="4"/>
      <c r="L476" s="2">
        <v>87.5</v>
      </c>
      <c r="M476" s="2">
        <v>0.62175</v>
      </c>
      <c r="N476" s="2">
        <v>0.7594</v>
      </c>
      <c r="O476" s="2">
        <v>0.5956</v>
      </c>
      <c r="P476" s="2">
        <v>0.6448</v>
      </c>
      <c r="Q476" s="2">
        <v>0.6479</v>
      </c>
      <c r="R476" s="2">
        <v>0.8746</v>
      </c>
      <c r="S476" s="2">
        <v>0.62175</v>
      </c>
      <c r="T476" s="2">
        <v>0.7594</v>
      </c>
      <c r="U476" s="2">
        <v>0.987</v>
      </c>
      <c r="V476" s="2">
        <v>1.4364</v>
      </c>
    </row>
    <row r="477" ht="12.75" customHeight="1">
      <c r="A477" s="4"/>
      <c r="B477" s="4"/>
      <c r="L477" s="2">
        <v>87.6</v>
      </c>
      <c r="M477" s="2">
        <v>0.62135</v>
      </c>
      <c r="N477" s="2">
        <v>0.75895</v>
      </c>
      <c r="O477" s="2">
        <v>0.5952</v>
      </c>
      <c r="P477" s="2">
        <v>0.6442</v>
      </c>
      <c r="Q477" s="2">
        <v>0.6475</v>
      </c>
      <c r="R477" s="2">
        <v>0.8742</v>
      </c>
      <c r="S477" s="2">
        <v>0.62135</v>
      </c>
      <c r="T477" s="2">
        <v>0.75895</v>
      </c>
      <c r="U477" s="2">
        <v>0.9862</v>
      </c>
      <c r="V477" s="2">
        <v>1.436</v>
      </c>
    </row>
    <row r="478" ht="12.75" customHeight="1">
      <c r="A478" s="4"/>
      <c r="B478" s="4"/>
      <c r="L478" s="2">
        <v>87.7</v>
      </c>
      <c r="M478" s="2">
        <v>0.6209</v>
      </c>
      <c r="N478" s="2">
        <v>0.7584</v>
      </c>
      <c r="O478" s="2">
        <v>0.5947</v>
      </c>
      <c r="P478" s="2">
        <v>0.6437</v>
      </c>
      <c r="Q478" s="2">
        <v>0.6471</v>
      </c>
      <c r="R478" s="2">
        <v>0.8737</v>
      </c>
      <c r="S478" s="2">
        <v>0.6209</v>
      </c>
      <c r="T478" s="2">
        <v>0.7584</v>
      </c>
      <c r="U478" s="2">
        <v>0.9853999999999999</v>
      </c>
      <c r="V478" s="2">
        <v>1.4352</v>
      </c>
    </row>
    <row r="479" ht="12.75" customHeight="1">
      <c r="A479" s="4"/>
      <c r="B479" s="4"/>
      <c r="L479" s="2">
        <v>87.8</v>
      </c>
      <c r="M479" s="2">
        <v>0.6205</v>
      </c>
      <c r="N479" s="2">
        <v>0.75795</v>
      </c>
      <c r="O479" s="2">
        <v>0.5943</v>
      </c>
      <c r="P479" s="2">
        <v>0.6431</v>
      </c>
      <c r="Q479" s="2">
        <v>0.6467</v>
      </c>
      <c r="R479" s="2">
        <v>0.8733</v>
      </c>
      <c r="S479" s="2">
        <v>0.6205</v>
      </c>
      <c r="T479" s="2">
        <v>0.75795</v>
      </c>
      <c r="U479" s="2">
        <v>0.9846</v>
      </c>
      <c r="V479" s="2">
        <v>1.4344</v>
      </c>
    </row>
    <row r="480" ht="12.75" customHeight="1">
      <c r="A480" s="4"/>
      <c r="B480" s="4"/>
      <c r="L480" s="2">
        <v>87.9</v>
      </c>
      <c r="M480" s="2">
        <v>0.62225</v>
      </c>
      <c r="N480" s="2">
        <v>0.75745</v>
      </c>
      <c r="O480" s="2">
        <v>0.5982</v>
      </c>
      <c r="P480" s="2">
        <v>0.6426</v>
      </c>
      <c r="Q480" s="2">
        <v>0.6463</v>
      </c>
      <c r="R480" s="2">
        <v>0.8729</v>
      </c>
      <c r="S480" s="2">
        <v>0.62225</v>
      </c>
      <c r="T480" s="2">
        <v>0.75745</v>
      </c>
      <c r="U480" s="2">
        <v>0.9838</v>
      </c>
      <c r="V480" s="2">
        <v>1.4338</v>
      </c>
    </row>
    <row r="481" ht="12.75" customHeight="1">
      <c r="A481" s="4"/>
      <c r="B481" s="4"/>
      <c r="L481" s="2">
        <v>88.0</v>
      </c>
      <c r="M481" s="2">
        <v>0.6197</v>
      </c>
      <c r="N481" s="2">
        <v>0.75695</v>
      </c>
      <c r="O481" s="2">
        <v>0.5935</v>
      </c>
      <c r="P481" s="2">
        <v>0.642</v>
      </c>
      <c r="Q481" s="2">
        <v>0.6459</v>
      </c>
      <c r="R481" s="2">
        <v>0.8724</v>
      </c>
      <c r="S481" s="2">
        <v>0.6197</v>
      </c>
      <c r="T481" s="2">
        <v>0.75695</v>
      </c>
      <c r="U481" s="2">
        <v>0.983</v>
      </c>
      <c r="V481" s="2">
        <v>1.4334</v>
      </c>
    </row>
    <row r="482" ht="12.75" customHeight="1">
      <c r="A482" s="4"/>
      <c r="B482" s="4"/>
      <c r="L482" s="2">
        <v>88.1</v>
      </c>
      <c r="M482" s="2">
        <v>0.61925</v>
      </c>
      <c r="N482" s="2">
        <v>0.75645</v>
      </c>
      <c r="O482" s="2">
        <v>0.593</v>
      </c>
      <c r="P482" s="2">
        <v>0.6415</v>
      </c>
      <c r="Q482" s="2">
        <v>0.6455</v>
      </c>
      <c r="R482" s="2">
        <v>0.872</v>
      </c>
      <c r="S482" s="2">
        <v>0.61925</v>
      </c>
      <c r="T482" s="2">
        <v>0.75645</v>
      </c>
      <c r="U482" s="2">
        <v>0.9822</v>
      </c>
      <c r="V482" s="2">
        <v>1.433</v>
      </c>
    </row>
    <row r="483" ht="12.75" customHeight="1">
      <c r="A483" s="4"/>
      <c r="B483" s="4"/>
      <c r="L483" s="2">
        <v>88.2</v>
      </c>
      <c r="M483" s="2">
        <v>0.61885</v>
      </c>
      <c r="N483" s="2">
        <v>0.756</v>
      </c>
      <c r="O483" s="2">
        <v>0.5926</v>
      </c>
      <c r="P483" s="2">
        <v>0.6409</v>
      </c>
      <c r="Q483" s="2">
        <v>0.6451</v>
      </c>
      <c r="R483" s="2">
        <v>0.8716</v>
      </c>
      <c r="S483" s="2">
        <v>0.61885</v>
      </c>
      <c r="T483" s="2">
        <v>0.756</v>
      </c>
      <c r="U483" s="2">
        <v>0.9813999999999999</v>
      </c>
      <c r="V483" s="2">
        <v>1.4322000000000001</v>
      </c>
    </row>
    <row r="484" ht="12.75" customHeight="1">
      <c r="A484" s="4"/>
      <c r="B484" s="4"/>
      <c r="L484" s="2">
        <v>88.3</v>
      </c>
      <c r="M484" s="2">
        <v>0.6184499999999999</v>
      </c>
      <c r="N484" s="2">
        <v>0.75545</v>
      </c>
      <c r="O484" s="2">
        <v>0.5922</v>
      </c>
      <c r="P484" s="2">
        <v>0.6404</v>
      </c>
      <c r="Q484" s="2">
        <v>0.6447</v>
      </c>
      <c r="R484" s="2">
        <v>0.8711</v>
      </c>
      <c r="S484" s="2">
        <v>0.6184499999999999</v>
      </c>
      <c r="T484" s="2">
        <v>0.75545</v>
      </c>
      <c r="U484" s="2">
        <v>0.9806</v>
      </c>
      <c r="V484" s="2">
        <v>1.4314</v>
      </c>
    </row>
    <row r="485" ht="12.75" customHeight="1">
      <c r="A485" s="4"/>
      <c r="B485" s="4"/>
      <c r="L485" s="2">
        <v>88.4</v>
      </c>
      <c r="M485" s="2">
        <v>0.6181</v>
      </c>
      <c r="N485" s="2">
        <v>0.755</v>
      </c>
      <c r="O485" s="2">
        <v>0.5918</v>
      </c>
      <c r="P485" s="2">
        <v>0.6398</v>
      </c>
      <c r="Q485" s="2">
        <v>0.6444</v>
      </c>
      <c r="R485" s="2">
        <v>0.8707</v>
      </c>
      <c r="S485" s="2">
        <v>0.6181</v>
      </c>
      <c r="T485" s="2">
        <v>0.755</v>
      </c>
      <c r="U485" s="2">
        <v>0.9798</v>
      </c>
      <c r="V485" s="2">
        <v>1.4306</v>
      </c>
    </row>
    <row r="486" ht="12.75" customHeight="1">
      <c r="A486" s="4"/>
      <c r="B486" s="4"/>
      <c r="L486" s="2">
        <v>88.5</v>
      </c>
      <c r="M486" s="2">
        <v>0.6177</v>
      </c>
      <c r="N486" s="2">
        <v>0.7545</v>
      </c>
      <c r="O486" s="2">
        <v>0.5914</v>
      </c>
      <c r="P486" s="2">
        <v>0.6393</v>
      </c>
      <c r="Q486" s="2">
        <v>0.644</v>
      </c>
      <c r="R486" s="2">
        <v>0.8703</v>
      </c>
      <c r="S486" s="2">
        <v>0.6177</v>
      </c>
      <c r="T486" s="2">
        <v>0.7545</v>
      </c>
      <c r="U486" s="2">
        <v>0.979</v>
      </c>
      <c r="V486" s="2">
        <v>1.4298</v>
      </c>
    </row>
    <row r="487" ht="12.75" customHeight="1">
      <c r="A487" s="4"/>
      <c r="B487" s="4"/>
      <c r="L487" s="2">
        <v>88.6</v>
      </c>
      <c r="M487" s="2">
        <v>0.6173</v>
      </c>
      <c r="N487" s="2">
        <v>0.754</v>
      </c>
      <c r="O487" s="2">
        <v>0.591</v>
      </c>
      <c r="P487" s="2">
        <v>0.6387</v>
      </c>
      <c r="Q487" s="2">
        <v>0.6436</v>
      </c>
      <c r="R487" s="2">
        <v>0.8698</v>
      </c>
      <c r="S487" s="2">
        <v>0.6173</v>
      </c>
      <c r="T487" s="2">
        <v>0.754</v>
      </c>
      <c r="U487" s="2">
        <v>0.9786</v>
      </c>
      <c r="V487" s="2">
        <v>1.429</v>
      </c>
    </row>
    <row r="488" ht="12.75" customHeight="1">
      <c r="A488" s="4"/>
      <c r="B488" s="4"/>
      <c r="L488" s="2">
        <v>88.7</v>
      </c>
      <c r="M488" s="2">
        <v>0.61685</v>
      </c>
      <c r="N488" s="2">
        <v>0.7535</v>
      </c>
      <c r="O488" s="2">
        <v>0.5905</v>
      </c>
      <c r="P488" s="2">
        <v>0.6382</v>
      </c>
      <c r="Q488" s="2">
        <v>0.6432</v>
      </c>
      <c r="R488" s="2">
        <v>0.8694</v>
      </c>
      <c r="S488" s="2">
        <v>0.61685</v>
      </c>
      <c r="T488" s="2">
        <v>0.7535</v>
      </c>
      <c r="U488" s="2">
        <v>0.9782</v>
      </c>
      <c r="V488" s="2">
        <v>1.4286</v>
      </c>
    </row>
    <row r="489" ht="12.75" customHeight="1">
      <c r="A489" s="4"/>
      <c r="B489" s="4"/>
      <c r="L489" s="2">
        <v>88.8</v>
      </c>
      <c r="M489" s="2">
        <v>0.6164499999999999</v>
      </c>
      <c r="N489" s="2">
        <v>0.75305</v>
      </c>
      <c r="O489" s="2">
        <v>0.5901</v>
      </c>
      <c r="P489" s="2">
        <v>0.6376</v>
      </c>
      <c r="Q489" s="2">
        <v>0.6428</v>
      </c>
      <c r="R489" s="2">
        <v>0.869</v>
      </c>
      <c r="S489" s="2">
        <v>0.6164499999999999</v>
      </c>
      <c r="T489" s="2">
        <v>0.75305</v>
      </c>
      <c r="U489" s="2">
        <v>0.9776</v>
      </c>
      <c r="V489" s="2">
        <v>1.4282</v>
      </c>
    </row>
    <row r="490" ht="12.75" customHeight="1">
      <c r="A490" s="4"/>
      <c r="B490" s="4"/>
      <c r="L490" s="2">
        <v>88.9</v>
      </c>
      <c r="M490" s="2">
        <v>0.61815</v>
      </c>
      <c r="N490" s="2">
        <v>0.7526</v>
      </c>
      <c r="O490" s="2">
        <v>0.5939</v>
      </c>
      <c r="P490" s="2">
        <v>0.6371</v>
      </c>
      <c r="Q490" s="2">
        <v>0.6424</v>
      </c>
      <c r="R490" s="2">
        <v>0.8686</v>
      </c>
      <c r="S490" s="2">
        <v>0.61815</v>
      </c>
      <c r="T490" s="2">
        <v>0.7526</v>
      </c>
      <c r="U490" s="2">
        <v>0.9768</v>
      </c>
      <c r="V490" s="2">
        <v>1.4278</v>
      </c>
    </row>
    <row r="491" ht="12.75" customHeight="1">
      <c r="A491" s="4"/>
      <c r="B491" s="4"/>
      <c r="L491" s="2">
        <v>89.0</v>
      </c>
      <c r="M491" s="2">
        <v>0.6157</v>
      </c>
      <c r="N491" s="2">
        <v>0.75205</v>
      </c>
      <c r="O491" s="2">
        <v>0.5893</v>
      </c>
      <c r="P491" s="2">
        <v>0.6366</v>
      </c>
      <c r="Q491" s="2">
        <v>0.6421</v>
      </c>
      <c r="R491" s="2">
        <v>0.8681</v>
      </c>
      <c r="S491" s="2">
        <v>0.6157</v>
      </c>
      <c r="T491" s="2">
        <v>0.75205</v>
      </c>
      <c r="U491" s="2">
        <v>0.976</v>
      </c>
      <c r="V491" s="2">
        <v>1.4274</v>
      </c>
    </row>
    <row r="492" ht="12.75" customHeight="1">
      <c r="A492" s="4"/>
      <c r="B492" s="4"/>
      <c r="L492" s="2">
        <v>89.1</v>
      </c>
      <c r="M492" s="2">
        <v>0.6153</v>
      </c>
      <c r="N492" s="2">
        <v>0.7516</v>
      </c>
      <c r="O492" s="2">
        <v>0.5889</v>
      </c>
      <c r="P492" s="2">
        <v>0.636</v>
      </c>
      <c r="Q492" s="2">
        <v>0.6417</v>
      </c>
      <c r="R492" s="2">
        <v>0.8677</v>
      </c>
      <c r="S492" s="2">
        <v>0.6153</v>
      </c>
      <c r="T492" s="2">
        <v>0.7516</v>
      </c>
      <c r="U492" s="2">
        <v>0.9752</v>
      </c>
      <c r="V492" s="2">
        <v>1.427</v>
      </c>
    </row>
    <row r="493" ht="12.75" customHeight="1">
      <c r="A493" s="4"/>
      <c r="B493" s="4"/>
      <c r="L493" s="2">
        <v>89.2</v>
      </c>
      <c r="M493" s="2">
        <v>0.6149</v>
      </c>
      <c r="N493" s="2">
        <v>0.75115</v>
      </c>
      <c r="O493" s="2">
        <v>0.5885</v>
      </c>
      <c r="P493" s="2">
        <v>0.6355</v>
      </c>
      <c r="Q493" s="2">
        <v>0.6413</v>
      </c>
      <c r="R493" s="2">
        <v>0.8673</v>
      </c>
      <c r="S493" s="2">
        <v>0.6149</v>
      </c>
      <c r="T493" s="2">
        <v>0.75115</v>
      </c>
      <c r="U493" s="2">
        <v>0.9743999999999999</v>
      </c>
      <c r="V493" s="2">
        <v>1.4262000000000001</v>
      </c>
    </row>
    <row r="494" ht="12.75" customHeight="1">
      <c r="A494" s="4"/>
      <c r="B494" s="4"/>
      <c r="L494" s="2">
        <v>89.3</v>
      </c>
      <c r="M494" s="2">
        <v>0.6145499999999999</v>
      </c>
      <c r="N494" s="2">
        <v>0.75065</v>
      </c>
      <c r="O494" s="2">
        <v>0.5881</v>
      </c>
      <c r="P494" s="2">
        <v>0.635</v>
      </c>
      <c r="Q494" s="2">
        <v>0.641</v>
      </c>
      <c r="R494" s="2">
        <v>0.8669</v>
      </c>
      <c r="S494" s="2">
        <v>0.6145499999999999</v>
      </c>
      <c r="T494" s="2">
        <v>0.75065</v>
      </c>
      <c r="U494" s="2">
        <v>0.9736</v>
      </c>
      <c r="V494" s="2">
        <v>1.4254</v>
      </c>
    </row>
    <row r="495" ht="12.75" customHeight="1">
      <c r="A495" s="4"/>
      <c r="B495" s="4"/>
      <c r="L495" s="2">
        <v>89.4</v>
      </c>
      <c r="M495" s="2">
        <v>0.61415</v>
      </c>
      <c r="N495" s="2">
        <v>0.7502</v>
      </c>
      <c r="O495" s="2">
        <v>0.5877</v>
      </c>
      <c r="P495" s="2">
        <v>0.6344</v>
      </c>
      <c r="Q495" s="2">
        <v>0.6406</v>
      </c>
      <c r="R495" s="2">
        <v>0.8665</v>
      </c>
      <c r="S495" s="2">
        <v>0.61415</v>
      </c>
      <c r="T495" s="2">
        <v>0.7502</v>
      </c>
      <c r="U495" s="2">
        <v>0.9728</v>
      </c>
      <c r="V495" s="2">
        <v>1.4248</v>
      </c>
    </row>
    <row r="496" ht="12.75" customHeight="1">
      <c r="A496" s="4"/>
      <c r="B496" s="4"/>
      <c r="L496" s="2">
        <v>89.5</v>
      </c>
      <c r="M496" s="2">
        <v>0.61375</v>
      </c>
      <c r="N496" s="2">
        <v>0.7497</v>
      </c>
      <c r="O496" s="2">
        <v>0.5873</v>
      </c>
      <c r="P496" s="2">
        <v>0.6339</v>
      </c>
      <c r="Q496" s="2">
        <v>0.6402</v>
      </c>
      <c r="R496" s="2">
        <v>0.8661</v>
      </c>
      <c r="S496" s="2">
        <v>0.61375</v>
      </c>
      <c r="T496" s="2">
        <v>0.7497</v>
      </c>
      <c r="U496" s="2">
        <v>0.972</v>
      </c>
      <c r="V496" s="2">
        <v>1.4243999999999999</v>
      </c>
    </row>
    <row r="497" ht="12.75" customHeight="1">
      <c r="A497" s="4"/>
      <c r="B497" s="4"/>
      <c r="L497" s="2">
        <v>89.6</v>
      </c>
      <c r="M497" s="2">
        <v>0.6133500000000001</v>
      </c>
      <c r="N497" s="2">
        <v>0.74925</v>
      </c>
      <c r="O497" s="2">
        <v>0.5869</v>
      </c>
      <c r="P497" s="2">
        <v>0.6333</v>
      </c>
      <c r="Q497" s="2">
        <v>0.6398</v>
      </c>
      <c r="R497" s="2">
        <v>0.8657</v>
      </c>
      <c r="S497" s="2">
        <v>0.6133500000000001</v>
      </c>
      <c r="T497" s="2">
        <v>0.74925</v>
      </c>
      <c r="U497" s="2">
        <v>0.9712</v>
      </c>
      <c r="V497" s="2">
        <v>1.424</v>
      </c>
    </row>
    <row r="498" ht="12.75" customHeight="1">
      <c r="A498" s="4"/>
      <c r="B498" s="4"/>
      <c r="L498" s="2">
        <v>89.7</v>
      </c>
      <c r="M498" s="2">
        <v>0.613</v>
      </c>
      <c r="N498" s="2">
        <v>0.7487</v>
      </c>
      <c r="O498" s="2">
        <v>0.5865</v>
      </c>
      <c r="P498" s="2">
        <v>0.6328</v>
      </c>
      <c r="Q498" s="2">
        <v>0.6395</v>
      </c>
      <c r="R498" s="2">
        <v>0.8653</v>
      </c>
      <c r="S498" s="2">
        <v>0.613</v>
      </c>
      <c r="T498" s="2">
        <v>0.7487</v>
      </c>
      <c r="U498" s="2">
        <v>0.9703999999999999</v>
      </c>
      <c r="V498" s="2">
        <v>1.4232</v>
      </c>
    </row>
    <row r="499" ht="12.75" customHeight="1">
      <c r="A499" s="4"/>
      <c r="B499" s="4"/>
      <c r="L499" s="2">
        <v>89.8</v>
      </c>
      <c r="M499" s="2">
        <v>0.6126</v>
      </c>
      <c r="N499" s="2">
        <v>0.7483</v>
      </c>
      <c r="O499" s="2">
        <v>0.5861</v>
      </c>
      <c r="P499" s="2">
        <v>0.6323</v>
      </c>
      <c r="Q499" s="2">
        <v>0.6391</v>
      </c>
      <c r="R499" s="2">
        <v>0.8649</v>
      </c>
      <c r="S499" s="2">
        <v>0.6126</v>
      </c>
      <c r="T499" s="2">
        <v>0.7483</v>
      </c>
      <c r="U499" s="2">
        <v>0.9698</v>
      </c>
      <c r="V499" s="2">
        <v>1.4223999999999999</v>
      </c>
    </row>
    <row r="500" ht="12.75" customHeight="1">
      <c r="A500" s="4"/>
      <c r="B500" s="4"/>
      <c r="L500" s="2">
        <v>89.9</v>
      </c>
      <c r="M500" s="2">
        <v>0.61425</v>
      </c>
      <c r="N500" s="2">
        <v>0.74785</v>
      </c>
      <c r="O500" s="2">
        <v>0.5897</v>
      </c>
      <c r="P500" s="2">
        <v>0.6317</v>
      </c>
      <c r="Q500" s="2">
        <v>0.6388</v>
      </c>
      <c r="R500" s="2">
        <v>0.8645</v>
      </c>
      <c r="S500" s="2">
        <v>0.61425</v>
      </c>
      <c r="T500" s="2">
        <v>0.74785</v>
      </c>
      <c r="U500" s="2">
        <v>0.9693999999999999</v>
      </c>
      <c r="V500" s="2">
        <v>1.4216</v>
      </c>
    </row>
    <row r="501" ht="12.75" customHeight="1">
      <c r="A501" s="4"/>
      <c r="B501" s="4"/>
      <c r="L501" s="2">
        <v>90.0</v>
      </c>
      <c r="M501" s="2">
        <v>0.61185</v>
      </c>
      <c r="N501" s="2">
        <v>0.74755</v>
      </c>
      <c r="O501" s="2">
        <v>0.5853</v>
      </c>
      <c r="P501" s="2">
        <v>0.6312</v>
      </c>
      <c r="Q501" s="2">
        <v>0.6384</v>
      </c>
      <c r="R501" s="2">
        <v>0.8641</v>
      </c>
      <c r="S501" s="2">
        <v>0.61185</v>
      </c>
      <c r="T501" s="2">
        <v>0.74755</v>
      </c>
      <c r="U501" s="2">
        <v>0.969</v>
      </c>
      <c r="V501" s="2">
        <v>1.4207999999999998</v>
      </c>
    </row>
    <row r="502" ht="12.75" customHeight="1">
      <c r="A502" s="4"/>
      <c r="B502" s="4"/>
      <c r="L502" s="2">
        <v>90.1</v>
      </c>
      <c r="M502" s="2">
        <v>0.6114999999999999</v>
      </c>
      <c r="N502" s="2">
        <v>0.7472</v>
      </c>
      <c r="O502" s="2">
        <v>0.585</v>
      </c>
      <c r="P502" s="2">
        <v>0.631</v>
      </c>
      <c r="Q502" s="2">
        <v>0.638</v>
      </c>
      <c r="R502" s="2">
        <v>0.8637</v>
      </c>
      <c r="S502" s="2">
        <v>0.6114999999999999</v>
      </c>
      <c r="T502" s="2">
        <v>0.7472</v>
      </c>
      <c r="U502" s="2">
        <v>0.9682</v>
      </c>
      <c r="V502" s="2">
        <v>1.42</v>
      </c>
    </row>
    <row r="503" ht="12.75" customHeight="1">
      <c r="A503" s="4"/>
      <c r="B503" s="4"/>
      <c r="L503" s="2">
        <v>90.2</v>
      </c>
      <c r="M503" s="2">
        <v>0.6111500000000001</v>
      </c>
      <c r="N503" s="2">
        <v>0.7468</v>
      </c>
      <c r="O503" s="2">
        <v>0.5846</v>
      </c>
      <c r="P503" s="2">
        <v>0.6307</v>
      </c>
      <c r="Q503" s="2">
        <v>0.6377</v>
      </c>
      <c r="R503" s="2">
        <v>0.8633</v>
      </c>
      <c r="S503" s="2">
        <v>0.6111500000000001</v>
      </c>
      <c r="T503" s="2">
        <v>0.7468</v>
      </c>
      <c r="U503" s="2">
        <v>0.9673999999999999</v>
      </c>
      <c r="V503" s="2">
        <v>1.4192</v>
      </c>
    </row>
    <row r="504" ht="12.75" customHeight="1">
      <c r="A504" s="4"/>
      <c r="B504" s="4"/>
      <c r="L504" s="2">
        <v>90.3</v>
      </c>
      <c r="M504" s="2">
        <v>0.61075</v>
      </c>
      <c r="N504" s="2">
        <v>0.74645</v>
      </c>
      <c r="O504" s="2">
        <v>0.5842</v>
      </c>
      <c r="P504" s="2">
        <v>0.6303</v>
      </c>
      <c r="Q504" s="2">
        <v>0.6373</v>
      </c>
      <c r="R504" s="2">
        <v>0.8629</v>
      </c>
      <c r="S504" s="2">
        <v>0.61075</v>
      </c>
      <c r="T504" s="2">
        <v>0.74645</v>
      </c>
      <c r="U504" s="2">
        <v>0.9666</v>
      </c>
      <c r="V504" s="2">
        <v>1.4183999999999999</v>
      </c>
    </row>
    <row r="505" ht="12.75" customHeight="1">
      <c r="A505" s="4"/>
      <c r="B505" s="4"/>
      <c r="L505" s="2">
        <v>90.4</v>
      </c>
      <c r="M505" s="2">
        <v>0.6104</v>
      </c>
      <c r="N505" s="2">
        <v>0.74605</v>
      </c>
      <c r="O505" s="2">
        <v>0.5838</v>
      </c>
      <c r="P505" s="2">
        <v>0.63</v>
      </c>
      <c r="Q505" s="2">
        <v>0.637</v>
      </c>
      <c r="R505" s="2">
        <v>0.8625</v>
      </c>
      <c r="S505" s="2">
        <v>0.6104</v>
      </c>
      <c r="T505" s="2">
        <v>0.74605</v>
      </c>
      <c r="U505" s="2">
        <v>0.9658</v>
      </c>
      <c r="V505" s="2">
        <v>1.4178</v>
      </c>
    </row>
    <row r="506" ht="12.75" customHeight="1">
      <c r="A506" s="4"/>
      <c r="B506" s="4"/>
      <c r="L506" s="2">
        <v>90.5</v>
      </c>
      <c r="M506" s="2">
        <v>0.61</v>
      </c>
      <c r="N506" s="2">
        <v>0.7457</v>
      </c>
      <c r="O506" s="2">
        <v>0.5834</v>
      </c>
      <c r="P506" s="2">
        <v>0.6296</v>
      </c>
      <c r="Q506" s="2">
        <v>0.6366</v>
      </c>
      <c r="R506" s="2">
        <v>0.8621</v>
      </c>
      <c r="S506" s="2">
        <v>0.61</v>
      </c>
      <c r="T506" s="2">
        <v>0.7457</v>
      </c>
      <c r="U506" s="2">
        <v>0.965</v>
      </c>
      <c r="V506" s="2">
        <v>1.4174</v>
      </c>
    </row>
    <row r="507" ht="12.75" customHeight="1">
      <c r="A507" s="4"/>
      <c r="B507" s="4"/>
      <c r="L507" s="2">
        <v>90.6</v>
      </c>
      <c r="M507" s="2">
        <v>0.60965</v>
      </c>
      <c r="N507" s="2">
        <v>0.74535</v>
      </c>
      <c r="O507" s="2">
        <v>0.583</v>
      </c>
      <c r="P507" s="2">
        <v>0.6293</v>
      </c>
      <c r="Q507" s="2">
        <v>0.6363</v>
      </c>
      <c r="R507" s="2">
        <v>0.8617</v>
      </c>
      <c r="S507" s="2">
        <v>0.60965</v>
      </c>
      <c r="T507" s="2">
        <v>0.74535</v>
      </c>
      <c r="U507" s="2">
        <v>0.9642</v>
      </c>
      <c r="V507" s="2">
        <v>1.417</v>
      </c>
    </row>
    <row r="508" ht="12.75" customHeight="1">
      <c r="A508" s="4"/>
      <c r="B508" s="4"/>
      <c r="L508" s="2">
        <v>90.7</v>
      </c>
      <c r="M508" s="2">
        <v>0.6093</v>
      </c>
      <c r="N508" s="2">
        <v>0.74495</v>
      </c>
      <c r="O508" s="2">
        <v>0.5827</v>
      </c>
      <c r="P508" s="2">
        <v>0.629</v>
      </c>
      <c r="Q508" s="2">
        <v>0.6359</v>
      </c>
      <c r="R508" s="2">
        <v>0.8613</v>
      </c>
      <c r="S508" s="2">
        <v>0.6093</v>
      </c>
      <c r="T508" s="2">
        <v>0.74495</v>
      </c>
      <c r="U508" s="2">
        <v>0.9633999999999999</v>
      </c>
      <c r="V508" s="2">
        <v>1.4162000000000001</v>
      </c>
    </row>
    <row r="509" ht="12.75" customHeight="1">
      <c r="A509" s="4"/>
      <c r="B509" s="4"/>
      <c r="L509" s="2">
        <v>90.8</v>
      </c>
      <c r="M509" s="2">
        <v>0.6089500000000001</v>
      </c>
      <c r="N509" s="2">
        <v>0.7446</v>
      </c>
      <c r="O509" s="2">
        <v>0.5823</v>
      </c>
      <c r="P509" s="2">
        <v>0.6286</v>
      </c>
      <c r="Q509" s="2">
        <v>0.6356</v>
      </c>
      <c r="R509" s="2">
        <v>0.8609</v>
      </c>
      <c r="S509" s="2">
        <v>0.6089500000000001</v>
      </c>
      <c r="T509" s="2">
        <v>0.7446</v>
      </c>
      <c r="U509" s="2">
        <v>0.9626</v>
      </c>
      <c r="V509" s="2">
        <v>1.4154</v>
      </c>
    </row>
    <row r="510" ht="12.75" customHeight="1">
      <c r="A510" s="4"/>
      <c r="B510" s="4"/>
      <c r="L510" s="2">
        <v>90.9</v>
      </c>
      <c r="M510" s="2">
        <v>0.6104499999999999</v>
      </c>
      <c r="N510" s="2">
        <v>0.7443</v>
      </c>
      <c r="O510" s="2">
        <v>0.5857</v>
      </c>
      <c r="P510" s="2">
        <v>0.6283</v>
      </c>
      <c r="Q510" s="2">
        <v>0.6352</v>
      </c>
      <c r="R510" s="2">
        <v>0.8606</v>
      </c>
      <c r="S510" s="2">
        <v>0.6104499999999999</v>
      </c>
      <c r="T510" s="2">
        <v>0.7443</v>
      </c>
      <c r="U510" s="2">
        <v>0.9618</v>
      </c>
      <c r="V510" s="2">
        <v>1.4148</v>
      </c>
    </row>
    <row r="511" ht="12.75" customHeight="1">
      <c r="A511" s="4"/>
      <c r="B511" s="4"/>
      <c r="L511" s="2">
        <v>91.0</v>
      </c>
      <c r="M511" s="2">
        <v>0.6082000000000001</v>
      </c>
      <c r="N511" s="2">
        <v>0.7439</v>
      </c>
      <c r="O511" s="2">
        <v>0.5815</v>
      </c>
      <c r="P511" s="2">
        <v>0.628</v>
      </c>
      <c r="Q511" s="2">
        <v>0.6349</v>
      </c>
      <c r="R511" s="2">
        <v>0.8602</v>
      </c>
      <c r="S511" s="2">
        <v>0.6082000000000001</v>
      </c>
      <c r="T511" s="2">
        <v>0.7439</v>
      </c>
      <c r="U511" s="2">
        <v>0.961</v>
      </c>
      <c r="V511" s="2">
        <v>1.4143999999999999</v>
      </c>
    </row>
    <row r="512" ht="12.75" customHeight="1">
      <c r="A512" s="4"/>
      <c r="B512" s="4"/>
      <c r="L512" s="2">
        <v>91.1</v>
      </c>
      <c r="M512" s="2">
        <v>0.60785</v>
      </c>
      <c r="N512" s="2">
        <v>0.74355</v>
      </c>
      <c r="O512" s="2">
        <v>0.5812</v>
      </c>
      <c r="P512" s="2">
        <v>0.6276</v>
      </c>
      <c r="Q512" s="2">
        <v>0.6345</v>
      </c>
      <c r="R512" s="2">
        <v>0.8598</v>
      </c>
      <c r="S512" s="2">
        <v>0.60785</v>
      </c>
      <c r="T512" s="2">
        <v>0.74355</v>
      </c>
      <c r="U512" s="2">
        <v>0.9606</v>
      </c>
      <c r="V512" s="2">
        <v>1.414</v>
      </c>
    </row>
    <row r="513" ht="12.75" customHeight="1">
      <c r="A513" s="4"/>
      <c r="B513" s="4"/>
      <c r="L513" s="2">
        <v>91.2</v>
      </c>
      <c r="M513" s="2">
        <v>0.6075</v>
      </c>
      <c r="N513" s="2">
        <v>0.74315</v>
      </c>
      <c r="O513" s="2">
        <v>0.5808</v>
      </c>
      <c r="P513" s="2">
        <v>0.6273</v>
      </c>
      <c r="Q513" s="2">
        <v>0.6342</v>
      </c>
      <c r="R513" s="2">
        <v>0.8594</v>
      </c>
      <c r="S513" s="2">
        <v>0.6075</v>
      </c>
      <c r="T513" s="2">
        <v>0.74315</v>
      </c>
      <c r="U513" s="2">
        <v>0.9601999999999999</v>
      </c>
      <c r="V513" s="2">
        <v>1.4132</v>
      </c>
    </row>
    <row r="514" ht="12.75" customHeight="1">
      <c r="A514" s="4"/>
      <c r="B514" s="4"/>
      <c r="L514" s="2">
        <v>91.3</v>
      </c>
      <c r="M514" s="2">
        <v>0.6071</v>
      </c>
      <c r="N514" s="2">
        <v>0.7428</v>
      </c>
      <c r="O514" s="2">
        <v>0.5804</v>
      </c>
      <c r="P514" s="2">
        <v>0.6269</v>
      </c>
      <c r="Q514" s="2">
        <v>0.6338</v>
      </c>
      <c r="R514" s="2">
        <v>0.859</v>
      </c>
      <c r="S514" s="2">
        <v>0.6071</v>
      </c>
      <c r="T514" s="2">
        <v>0.7428</v>
      </c>
      <c r="U514" s="2">
        <v>0.9596</v>
      </c>
      <c r="V514" s="2">
        <v>1.4123999999999999</v>
      </c>
    </row>
    <row r="515" ht="12.75" customHeight="1">
      <c r="A515" s="4"/>
      <c r="B515" s="4"/>
      <c r="L515" s="2">
        <v>91.4</v>
      </c>
      <c r="M515" s="2">
        <v>0.6068</v>
      </c>
      <c r="N515" s="2">
        <v>0.7425</v>
      </c>
      <c r="O515" s="2">
        <v>0.5801</v>
      </c>
      <c r="P515" s="2">
        <v>0.6266</v>
      </c>
      <c r="Q515" s="2">
        <v>0.6335</v>
      </c>
      <c r="R515" s="2">
        <v>0.8587</v>
      </c>
      <c r="S515" s="2">
        <v>0.6068</v>
      </c>
      <c r="T515" s="2">
        <v>0.7425</v>
      </c>
      <c r="U515" s="2">
        <v>0.9588</v>
      </c>
      <c r="V515" s="2">
        <v>1.4118</v>
      </c>
    </row>
    <row r="516" ht="12.75" customHeight="1">
      <c r="A516" s="4"/>
      <c r="B516" s="4"/>
      <c r="L516" s="2">
        <v>91.5</v>
      </c>
      <c r="M516" s="2">
        <v>0.6064</v>
      </c>
      <c r="N516" s="2">
        <v>0.7421</v>
      </c>
      <c r="O516" s="2">
        <v>0.5797</v>
      </c>
      <c r="P516" s="2">
        <v>0.6263</v>
      </c>
      <c r="Q516" s="2">
        <v>0.6331</v>
      </c>
      <c r="R516" s="2">
        <v>0.8583</v>
      </c>
      <c r="S516" s="2">
        <v>0.6064</v>
      </c>
      <c r="T516" s="2">
        <v>0.7421</v>
      </c>
      <c r="U516" s="2">
        <v>0.958</v>
      </c>
      <c r="V516" s="2">
        <v>1.4114</v>
      </c>
    </row>
    <row r="517" ht="12.75" customHeight="1">
      <c r="A517" s="4"/>
      <c r="B517" s="4"/>
      <c r="L517" s="2">
        <v>91.6</v>
      </c>
      <c r="M517" s="2">
        <v>0.60605</v>
      </c>
      <c r="N517" s="2">
        <v>0.74175</v>
      </c>
      <c r="O517" s="2">
        <v>0.5793</v>
      </c>
      <c r="P517" s="2">
        <v>0.6259</v>
      </c>
      <c r="Q517" s="2">
        <v>0.6328</v>
      </c>
      <c r="R517" s="2">
        <v>0.8579</v>
      </c>
      <c r="S517" s="2">
        <v>0.60605</v>
      </c>
      <c r="T517" s="2">
        <v>0.74175</v>
      </c>
      <c r="U517" s="2">
        <v>0.9571999999999999</v>
      </c>
      <c r="V517" s="2">
        <v>1.411</v>
      </c>
    </row>
    <row r="518" ht="12.75" customHeight="1">
      <c r="A518" s="4"/>
      <c r="B518" s="4"/>
      <c r="L518" s="2">
        <v>91.7</v>
      </c>
      <c r="M518" s="2">
        <v>0.60575</v>
      </c>
      <c r="N518" s="2">
        <v>0.74145</v>
      </c>
      <c r="O518" s="2">
        <v>0.579</v>
      </c>
      <c r="P518" s="2">
        <v>0.6256</v>
      </c>
      <c r="Q518" s="2">
        <v>0.6325</v>
      </c>
      <c r="R518" s="2">
        <v>0.8576</v>
      </c>
      <c r="S518" s="2">
        <v>0.60575</v>
      </c>
      <c r="T518" s="2">
        <v>0.74145</v>
      </c>
      <c r="U518" s="2">
        <v>0.9563999999999999</v>
      </c>
      <c r="V518" s="2">
        <v>1.4102000000000001</v>
      </c>
    </row>
    <row r="519" ht="12.75" customHeight="1">
      <c r="A519" s="4"/>
      <c r="B519" s="4"/>
      <c r="L519" s="2">
        <v>91.8</v>
      </c>
      <c r="M519" s="2">
        <v>0.60535</v>
      </c>
      <c r="N519" s="2">
        <v>0.74105</v>
      </c>
      <c r="O519" s="2">
        <v>0.5786</v>
      </c>
      <c r="P519" s="2">
        <v>0.6253</v>
      </c>
      <c r="Q519" s="2">
        <v>0.6321</v>
      </c>
      <c r="R519" s="2">
        <v>0.8572</v>
      </c>
      <c r="S519" s="2">
        <v>0.60535</v>
      </c>
      <c r="T519" s="2">
        <v>0.74105</v>
      </c>
      <c r="U519" s="2">
        <v>0.9556</v>
      </c>
      <c r="V519" s="2">
        <v>1.4094</v>
      </c>
    </row>
    <row r="520" ht="12.75" customHeight="1">
      <c r="A520" s="4"/>
      <c r="B520" s="4"/>
      <c r="L520" s="2">
        <v>91.9</v>
      </c>
      <c r="M520" s="2">
        <v>0.60685</v>
      </c>
      <c r="N520" s="2">
        <v>0.7407</v>
      </c>
      <c r="O520" s="2">
        <v>0.5819</v>
      </c>
      <c r="P520" s="2">
        <v>0.6249</v>
      </c>
      <c r="Q520" s="2">
        <v>0.6318</v>
      </c>
      <c r="R520" s="2">
        <v>0.8568</v>
      </c>
      <c r="S520" s="2">
        <v>0.60685</v>
      </c>
      <c r="T520" s="2">
        <v>0.7407</v>
      </c>
      <c r="U520" s="2">
        <v>0.9548</v>
      </c>
      <c r="V520" s="2">
        <v>1.4088</v>
      </c>
    </row>
    <row r="521" ht="12.75" customHeight="1">
      <c r="A521" s="4"/>
      <c r="B521" s="4"/>
      <c r="L521" s="2">
        <v>92.0</v>
      </c>
      <c r="M521" s="2">
        <v>0.6047</v>
      </c>
      <c r="N521" s="2">
        <v>0.7404</v>
      </c>
      <c r="O521" s="2">
        <v>0.5779</v>
      </c>
      <c r="P521" s="2">
        <v>0.6246</v>
      </c>
      <c r="Q521" s="2">
        <v>0.6315</v>
      </c>
      <c r="R521" s="2">
        <v>0.8565</v>
      </c>
      <c r="S521" s="2">
        <v>0.6047</v>
      </c>
      <c r="T521" s="2">
        <v>0.7404</v>
      </c>
      <c r="U521" s="2">
        <v>0.954</v>
      </c>
      <c r="V521" s="2">
        <v>1.4083999999999999</v>
      </c>
    </row>
    <row r="522" ht="12.75" customHeight="1">
      <c r="A522" s="4"/>
      <c r="B522" s="4"/>
      <c r="L522" s="2">
        <v>92.1</v>
      </c>
      <c r="M522" s="2">
        <v>0.6043000000000001</v>
      </c>
      <c r="N522" s="2">
        <v>0.74</v>
      </c>
      <c r="O522" s="2">
        <v>0.5775</v>
      </c>
      <c r="P522" s="2">
        <v>0.6243</v>
      </c>
      <c r="Q522" s="2">
        <v>0.6311</v>
      </c>
      <c r="R522" s="2">
        <v>0.8561</v>
      </c>
      <c r="S522" s="2">
        <v>0.6043000000000001</v>
      </c>
      <c r="T522" s="2">
        <v>0.74</v>
      </c>
      <c r="U522" s="2">
        <v>0.9531999999999999</v>
      </c>
      <c r="V522" s="2">
        <v>1.408</v>
      </c>
    </row>
    <row r="523" ht="12.75" customHeight="1">
      <c r="A523" s="4"/>
      <c r="B523" s="4"/>
      <c r="L523" s="2">
        <v>92.2</v>
      </c>
      <c r="M523" s="2">
        <v>0.6040000000000001</v>
      </c>
      <c r="N523" s="2">
        <v>0.7397</v>
      </c>
      <c r="O523" s="2">
        <v>0.5772</v>
      </c>
      <c r="P523" s="2">
        <v>0.6239</v>
      </c>
      <c r="Q523" s="2">
        <v>0.6308</v>
      </c>
      <c r="R523" s="2">
        <v>0.8558</v>
      </c>
      <c r="S523" s="2">
        <v>0.6040000000000001</v>
      </c>
      <c r="T523" s="2">
        <v>0.7397</v>
      </c>
      <c r="U523" s="2">
        <v>0.9523999999999999</v>
      </c>
      <c r="V523" s="2">
        <v>1.4076</v>
      </c>
    </row>
    <row r="524" ht="12.75" customHeight="1">
      <c r="A524" s="4"/>
      <c r="B524" s="4"/>
      <c r="L524" s="2">
        <v>92.3</v>
      </c>
      <c r="M524" s="2">
        <v>0.60365</v>
      </c>
      <c r="N524" s="2">
        <v>0.73935</v>
      </c>
      <c r="O524" s="2">
        <v>0.5768</v>
      </c>
      <c r="P524" s="2">
        <v>0.6236</v>
      </c>
      <c r="Q524" s="2">
        <v>0.6305</v>
      </c>
      <c r="R524" s="2">
        <v>0.8554</v>
      </c>
      <c r="S524" s="2">
        <v>0.60365</v>
      </c>
      <c r="T524" s="2">
        <v>0.73935</v>
      </c>
      <c r="U524" s="2">
        <v>0.9518</v>
      </c>
      <c r="V524" s="2">
        <v>1.4072</v>
      </c>
    </row>
    <row r="525" ht="12.75" customHeight="1">
      <c r="A525" s="4"/>
      <c r="B525" s="4"/>
      <c r="L525" s="2">
        <v>92.4</v>
      </c>
      <c r="M525" s="2">
        <v>0.6033</v>
      </c>
      <c r="N525" s="2">
        <v>0.73895</v>
      </c>
      <c r="O525" s="2">
        <v>0.5765</v>
      </c>
      <c r="P525" s="2">
        <v>0.6233</v>
      </c>
      <c r="Q525" s="2">
        <v>0.6301</v>
      </c>
      <c r="R525" s="2">
        <v>0.855</v>
      </c>
      <c r="S525" s="2">
        <v>0.6033</v>
      </c>
      <c r="T525" s="2">
        <v>0.73895</v>
      </c>
      <c r="U525" s="2">
        <v>0.9513999999999999</v>
      </c>
      <c r="V525" s="2">
        <v>1.4066</v>
      </c>
    </row>
    <row r="526" ht="12.75" customHeight="1">
      <c r="A526" s="4"/>
      <c r="B526" s="4"/>
      <c r="L526" s="2">
        <v>92.5</v>
      </c>
      <c r="M526" s="2">
        <v>0.60295</v>
      </c>
      <c r="N526" s="2">
        <v>0.73865</v>
      </c>
      <c r="O526" s="2">
        <v>0.5761</v>
      </c>
      <c r="P526" s="2">
        <v>0.6229</v>
      </c>
      <c r="Q526" s="2">
        <v>0.6298</v>
      </c>
      <c r="R526" s="2">
        <v>0.8547</v>
      </c>
      <c r="S526" s="2">
        <v>0.60295</v>
      </c>
      <c r="T526" s="2">
        <v>0.73865</v>
      </c>
      <c r="U526" s="2">
        <v>0.951</v>
      </c>
      <c r="V526" s="2">
        <v>1.4058</v>
      </c>
    </row>
    <row r="527" ht="12.75" customHeight="1">
      <c r="A527" s="4"/>
      <c r="B527" s="4"/>
      <c r="L527" s="2">
        <v>92.6</v>
      </c>
      <c r="M527" s="2">
        <v>0.6026499999999999</v>
      </c>
      <c r="N527" s="2">
        <v>0.7383</v>
      </c>
      <c r="O527" s="2">
        <v>0.5758</v>
      </c>
      <c r="P527" s="2">
        <v>0.6226</v>
      </c>
      <c r="Q527" s="2">
        <v>0.6295</v>
      </c>
      <c r="R527" s="2">
        <v>0.8543</v>
      </c>
      <c r="S527" s="2">
        <v>0.6026499999999999</v>
      </c>
      <c r="T527" s="2">
        <v>0.7383</v>
      </c>
      <c r="U527" s="2">
        <v>0.9506</v>
      </c>
      <c r="V527" s="2">
        <v>1.405</v>
      </c>
    </row>
    <row r="528" ht="12.75" customHeight="1">
      <c r="A528" s="4"/>
      <c r="B528" s="4"/>
      <c r="L528" s="2">
        <v>92.7</v>
      </c>
      <c r="M528" s="2">
        <v>0.6023000000000001</v>
      </c>
      <c r="N528" s="2">
        <v>0.73795</v>
      </c>
      <c r="O528" s="2">
        <v>0.5754</v>
      </c>
      <c r="P528" s="2">
        <v>0.6223</v>
      </c>
      <c r="Q528" s="2">
        <v>0.6292</v>
      </c>
      <c r="R528" s="2">
        <v>0.854</v>
      </c>
      <c r="S528" s="2">
        <v>0.6023000000000001</v>
      </c>
      <c r="T528" s="2">
        <v>0.73795</v>
      </c>
      <c r="U528" s="2">
        <v>0.9501999999999999</v>
      </c>
      <c r="V528" s="2">
        <v>1.4046</v>
      </c>
    </row>
    <row r="529" ht="12.75" customHeight="1">
      <c r="A529" s="4"/>
      <c r="B529" s="4"/>
      <c r="L529" s="2">
        <v>92.8</v>
      </c>
      <c r="M529" s="2">
        <v>0.60195</v>
      </c>
      <c r="N529" s="2">
        <v>0.7376</v>
      </c>
      <c r="O529" s="2">
        <v>0.5751</v>
      </c>
      <c r="P529" s="2">
        <v>0.6219</v>
      </c>
      <c r="Q529" s="2">
        <v>0.6288</v>
      </c>
      <c r="R529" s="2">
        <v>0.8536</v>
      </c>
      <c r="S529" s="2">
        <v>0.60195</v>
      </c>
      <c r="T529" s="2">
        <v>0.7376</v>
      </c>
      <c r="U529" s="2">
        <v>0.9496</v>
      </c>
      <c r="V529" s="2">
        <v>1.4042</v>
      </c>
    </row>
    <row r="530" ht="12.75" customHeight="1">
      <c r="A530" s="4"/>
      <c r="B530" s="4"/>
      <c r="L530" s="2">
        <v>92.9</v>
      </c>
      <c r="M530" s="2">
        <v>0.60335</v>
      </c>
      <c r="N530" s="2">
        <v>0.7373</v>
      </c>
      <c r="O530" s="2">
        <v>0.5782</v>
      </c>
      <c r="P530" s="2">
        <v>0.6216</v>
      </c>
      <c r="Q530" s="2">
        <v>0.6285</v>
      </c>
      <c r="R530" s="2">
        <v>0.8533</v>
      </c>
      <c r="S530" s="2">
        <v>0.60335</v>
      </c>
      <c r="T530" s="2">
        <v>0.7373</v>
      </c>
      <c r="U530" s="2">
        <v>0.9488</v>
      </c>
      <c r="V530" s="2">
        <v>1.4038</v>
      </c>
    </row>
    <row r="531" ht="12.75" customHeight="1">
      <c r="A531" s="4"/>
      <c r="B531" s="4"/>
      <c r="L531" s="2">
        <v>93.0</v>
      </c>
      <c r="M531" s="2">
        <v>0.6013</v>
      </c>
      <c r="N531" s="2">
        <v>0.73695</v>
      </c>
      <c r="O531" s="2">
        <v>0.5744</v>
      </c>
      <c r="P531" s="2">
        <v>0.6213</v>
      </c>
      <c r="Q531" s="2">
        <v>0.6282</v>
      </c>
      <c r="R531" s="2">
        <v>0.853</v>
      </c>
      <c r="S531" s="2">
        <v>0.6013</v>
      </c>
      <c r="T531" s="2">
        <v>0.73695</v>
      </c>
      <c r="U531" s="2">
        <v>0.948</v>
      </c>
      <c r="V531" s="2">
        <v>1.4034</v>
      </c>
    </row>
    <row r="532" ht="12.75" customHeight="1">
      <c r="A532" s="4"/>
      <c r="B532" s="4"/>
      <c r="L532" s="2">
        <v>93.1</v>
      </c>
      <c r="M532" s="2">
        <v>0.60095</v>
      </c>
      <c r="N532" s="2">
        <v>0.7366</v>
      </c>
      <c r="O532" s="2">
        <v>0.574</v>
      </c>
      <c r="P532" s="2">
        <v>0.6209</v>
      </c>
      <c r="Q532" s="2">
        <v>0.6279</v>
      </c>
      <c r="R532" s="2">
        <v>0.8526</v>
      </c>
      <c r="S532" s="2">
        <v>0.60095</v>
      </c>
      <c r="T532" s="2">
        <v>0.7366</v>
      </c>
      <c r="U532" s="2">
        <v>0.9476</v>
      </c>
      <c r="V532" s="2">
        <v>1.403</v>
      </c>
    </row>
    <row r="533" ht="12.75" customHeight="1">
      <c r="A533" s="4"/>
      <c r="B533" s="4"/>
      <c r="L533" s="2">
        <v>93.2</v>
      </c>
      <c r="M533" s="2">
        <v>0.60065</v>
      </c>
      <c r="N533" s="2">
        <v>0.7363</v>
      </c>
      <c r="O533" s="2">
        <v>0.5737</v>
      </c>
      <c r="P533" s="2">
        <v>0.6206</v>
      </c>
      <c r="Q533" s="2">
        <v>0.6276</v>
      </c>
      <c r="R533" s="2">
        <v>0.8523</v>
      </c>
      <c r="S533" s="2">
        <v>0.60065</v>
      </c>
      <c r="T533" s="2">
        <v>0.7363</v>
      </c>
      <c r="U533" s="2">
        <v>0.9471999999999999</v>
      </c>
      <c r="V533" s="2">
        <v>1.4022000000000001</v>
      </c>
    </row>
    <row r="534" ht="12.75" customHeight="1">
      <c r="A534" s="4"/>
      <c r="B534" s="4"/>
      <c r="L534" s="2">
        <v>93.3</v>
      </c>
      <c r="M534" s="2">
        <v>0.6003000000000001</v>
      </c>
      <c r="N534" s="2">
        <v>0.73595</v>
      </c>
      <c r="O534" s="2">
        <v>0.5734</v>
      </c>
      <c r="P534" s="2">
        <v>0.6203</v>
      </c>
      <c r="Q534" s="2">
        <v>0.6272</v>
      </c>
      <c r="R534" s="2">
        <v>0.8519</v>
      </c>
      <c r="S534" s="2">
        <v>0.6003000000000001</v>
      </c>
      <c r="T534" s="2">
        <v>0.73595</v>
      </c>
      <c r="U534" s="2">
        <v>0.9466</v>
      </c>
      <c r="V534" s="2">
        <v>1.4014</v>
      </c>
    </row>
    <row r="535" ht="12.75" customHeight="1">
      <c r="A535" s="4"/>
      <c r="B535" s="4"/>
      <c r="L535" s="2">
        <v>93.4</v>
      </c>
      <c r="M535" s="2">
        <v>0.59995</v>
      </c>
      <c r="N535" s="2">
        <v>0.7356</v>
      </c>
      <c r="O535" s="2">
        <v>0.573</v>
      </c>
      <c r="P535" s="2">
        <v>0.62</v>
      </c>
      <c r="Q535" s="2">
        <v>0.6269</v>
      </c>
      <c r="R535" s="2">
        <v>0.8516</v>
      </c>
      <c r="S535" s="2">
        <v>0.59995</v>
      </c>
      <c r="T535" s="2">
        <v>0.7356</v>
      </c>
      <c r="U535" s="2">
        <v>0.9458</v>
      </c>
      <c r="V535" s="2">
        <v>1.4008</v>
      </c>
    </row>
    <row r="536" ht="12.75" customHeight="1">
      <c r="A536" s="4"/>
      <c r="B536" s="4"/>
      <c r="L536" s="2">
        <v>93.5</v>
      </c>
      <c r="M536" s="2">
        <v>0.59965</v>
      </c>
      <c r="N536" s="2">
        <v>0.7353</v>
      </c>
      <c r="O536" s="2">
        <v>0.5727</v>
      </c>
      <c r="P536" s="2">
        <v>0.6196</v>
      </c>
      <c r="Q536" s="2">
        <v>0.6266</v>
      </c>
      <c r="R536" s="2">
        <v>0.8513</v>
      </c>
      <c r="S536" s="2">
        <v>0.59965</v>
      </c>
      <c r="T536" s="2">
        <v>0.7353</v>
      </c>
      <c r="U536" s="2">
        <v>0.945</v>
      </c>
      <c r="V536" s="2">
        <v>1.4003999999999999</v>
      </c>
    </row>
    <row r="537" ht="12.75" customHeight="1">
      <c r="A537" s="4"/>
      <c r="B537" s="4"/>
      <c r="L537" s="2">
        <v>93.6</v>
      </c>
      <c r="M537" s="2">
        <v>0.5992999999999999</v>
      </c>
      <c r="N537" s="2">
        <v>0.73495</v>
      </c>
      <c r="O537" s="2">
        <v>0.5723</v>
      </c>
      <c r="P537" s="2">
        <v>0.6193</v>
      </c>
      <c r="Q537" s="2">
        <v>0.6263</v>
      </c>
      <c r="R537" s="2">
        <v>0.8509</v>
      </c>
      <c r="S537" s="2">
        <v>0.5992999999999999</v>
      </c>
      <c r="T537" s="2">
        <v>0.73495</v>
      </c>
      <c r="U537" s="2">
        <v>0.9446</v>
      </c>
      <c r="V537" s="2">
        <v>1.4</v>
      </c>
    </row>
    <row r="538" ht="12.75" customHeight="1">
      <c r="A538" s="4"/>
      <c r="B538" s="4"/>
      <c r="L538" s="2">
        <v>93.7</v>
      </c>
      <c r="M538" s="2">
        <v>0.599</v>
      </c>
      <c r="N538" s="2">
        <v>0.7346</v>
      </c>
      <c r="O538" s="2">
        <v>0.572</v>
      </c>
      <c r="P538" s="2">
        <v>0.619</v>
      </c>
      <c r="Q538" s="2">
        <v>0.626</v>
      </c>
      <c r="R538" s="2">
        <v>0.8506</v>
      </c>
      <c r="S538" s="2">
        <v>0.599</v>
      </c>
      <c r="T538" s="2">
        <v>0.7346</v>
      </c>
      <c r="U538" s="2">
        <v>0.9441999999999999</v>
      </c>
      <c r="V538" s="2">
        <v>1.3992</v>
      </c>
    </row>
    <row r="539" ht="12.75" customHeight="1">
      <c r="A539" s="4"/>
      <c r="B539" s="4"/>
      <c r="L539" s="2">
        <v>93.8</v>
      </c>
      <c r="M539" s="2">
        <v>0.5987</v>
      </c>
      <c r="N539" s="2">
        <v>0.7343</v>
      </c>
      <c r="O539" s="2">
        <v>0.5717</v>
      </c>
      <c r="P539" s="2">
        <v>0.6186</v>
      </c>
      <c r="Q539" s="2">
        <v>0.6257</v>
      </c>
      <c r="R539" s="2">
        <v>0.8503</v>
      </c>
      <c r="S539" s="2">
        <v>0.5987</v>
      </c>
      <c r="T539" s="2">
        <v>0.7343</v>
      </c>
      <c r="U539" s="2">
        <v>0.9436</v>
      </c>
      <c r="V539" s="2">
        <v>1.3983999999999999</v>
      </c>
    </row>
    <row r="540" ht="12.75" customHeight="1">
      <c r="A540" s="4"/>
      <c r="B540" s="4"/>
      <c r="L540" s="2">
        <v>93.9</v>
      </c>
      <c r="M540" s="2">
        <v>0.60005</v>
      </c>
      <c r="N540" s="2">
        <v>0.73395</v>
      </c>
      <c r="O540" s="2">
        <v>0.5747</v>
      </c>
      <c r="P540" s="2">
        <v>0.6183</v>
      </c>
      <c r="Q540" s="2">
        <v>0.6254</v>
      </c>
      <c r="R540" s="2">
        <v>0.8499</v>
      </c>
      <c r="S540" s="2">
        <v>0.60005</v>
      </c>
      <c r="T540" s="2">
        <v>0.73395</v>
      </c>
      <c r="U540" s="2">
        <v>0.9428</v>
      </c>
      <c r="V540" s="2">
        <v>1.3978</v>
      </c>
    </row>
    <row r="541" ht="12.75" customHeight="1">
      <c r="A541" s="4"/>
      <c r="B541" s="4"/>
      <c r="L541" s="2">
        <v>94.0</v>
      </c>
      <c r="M541" s="2">
        <v>0.598</v>
      </c>
      <c r="N541" s="2">
        <v>0.73365</v>
      </c>
      <c r="O541" s="2">
        <v>0.571</v>
      </c>
      <c r="P541" s="2">
        <v>0.618</v>
      </c>
      <c r="Q541" s="2">
        <v>0.625</v>
      </c>
      <c r="R541" s="2">
        <v>0.8496</v>
      </c>
      <c r="S541" s="2">
        <v>0.598</v>
      </c>
      <c r="T541" s="2">
        <v>0.73365</v>
      </c>
      <c r="U541" s="2">
        <v>0.942</v>
      </c>
      <c r="V541" s="2">
        <v>1.3974</v>
      </c>
    </row>
    <row r="542" ht="12.75" customHeight="1">
      <c r="A542" s="4"/>
      <c r="B542" s="4"/>
      <c r="L542" s="2">
        <v>94.1</v>
      </c>
      <c r="M542" s="2">
        <v>0.5977</v>
      </c>
      <c r="N542" s="2">
        <v>0.7333</v>
      </c>
      <c r="O542" s="2">
        <v>0.5707</v>
      </c>
      <c r="P542" s="2">
        <v>0.6177</v>
      </c>
      <c r="Q542" s="2">
        <v>0.6247</v>
      </c>
      <c r="R542" s="2">
        <v>0.8493</v>
      </c>
      <c r="S542" s="2">
        <v>0.5977</v>
      </c>
      <c r="T542" s="2">
        <v>0.7333</v>
      </c>
      <c r="U542" s="2">
        <v>0.9416</v>
      </c>
      <c r="V542" s="2">
        <v>1.397</v>
      </c>
    </row>
    <row r="543" ht="12.75" customHeight="1">
      <c r="A543" s="4"/>
      <c r="B543" s="4"/>
      <c r="L543" s="2">
        <v>94.2</v>
      </c>
      <c r="M543" s="2">
        <v>0.5973999999999999</v>
      </c>
      <c r="N543" s="2">
        <v>0.73295</v>
      </c>
      <c r="O543" s="2">
        <v>0.5704</v>
      </c>
      <c r="P543" s="2">
        <v>0.6173</v>
      </c>
      <c r="Q543" s="2">
        <v>0.6244</v>
      </c>
      <c r="R543" s="2">
        <v>0.8489</v>
      </c>
      <c r="S543" s="2">
        <v>0.5973999999999999</v>
      </c>
      <c r="T543" s="2">
        <v>0.73295</v>
      </c>
      <c r="U543" s="2">
        <v>0.9411999999999999</v>
      </c>
      <c r="V543" s="2">
        <v>1.3962</v>
      </c>
    </row>
    <row r="544" ht="12.75" customHeight="1">
      <c r="A544" s="4"/>
      <c r="B544" s="4"/>
      <c r="L544" s="2">
        <v>94.3</v>
      </c>
      <c r="M544" s="2">
        <v>0.5971</v>
      </c>
      <c r="N544" s="2">
        <v>0.73265</v>
      </c>
      <c r="O544" s="2">
        <v>0.5701</v>
      </c>
      <c r="P544" s="2">
        <v>0.617</v>
      </c>
      <c r="Q544" s="2">
        <v>0.6241</v>
      </c>
      <c r="R544" s="2">
        <v>0.8486</v>
      </c>
      <c r="S544" s="2">
        <v>0.5971</v>
      </c>
      <c r="T544" s="2">
        <v>0.73265</v>
      </c>
      <c r="U544" s="2">
        <v>0.9406</v>
      </c>
      <c r="V544" s="2">
        <v>1.3954</v>
      </c>
    </row>
    <row r="545" ht="12.75" customHeight="1">
      <c r="A545" s="4"/>
      <c r="B545" s="4"/>
      <c r="L545" s="2">
        <v>94.4</v>
      </c>
      <c r="M545" s="2">
        <v>0.59675</v>
      </c>
      <c r="N545" s="2">
        <v>0.73235</v>
      </c>
      <c r="O545" s="2">
        <v>0.5697</v>
      </c>
      <c r="P545" s="2">
        <v>0.6167</v>
      </c>
      <c r="Q545" s="2">
        <v>0.6238</v>
      </c>
      <c r="R545" s="2">
        <v>0.8483</v>
      </c>
      <c r="S545" s="2">
        <v>0.59675</v>
      </c>
      <c r="T545" s="2">
        <v>0.73235</v>
      </c>
      <c r="U545" s="2">
        <v>0.9398</v>
      </c>
      <c r="V545" s="2">
        <v>1.3948</v>
      </c>
    </row>
    <row r="546" ht="12.75" customHeight="1">
      <c r="A546" s="4"/>
      <c r="B546" s="4"/>
      <c r="L546" s="2">
        <v>94.5</v>
      </c>
      <c r="M546" s="2">
        <v>0.59645</v>
      </c>
      <c r="N546" s="2">
        <v>0.732</v>
      </c>
      <c r="O546" s="2">
        <v>0.5694</v>
      </c>
      <c r="P546" s="2">
        <v>0.6164</v>
      </c>
      <c r="Q546" s="2">
        <v>0.6235</v>
      </c>
      <c r="R546" s="2">
        <v>0.848</v>
      </c>
      <c r="S546" s="2">
        <v>0.59645</v>
      </c>
      <c r="T546" s="2">
        <v>0.732</v>
      </c>
      <c r="U546" s="2">
        <v>0.939</v>
      </c>
      <c r="V546" s="2">
        <v>1.3943999999999999</v>
      </c>
    </row>
    <row r="547" ht="12.75" customHeight="1">
      <c r="A547" s="4"/>
      <c r="B547" s="4"/>
      <c r="L547" s="2">
        <v>94.6</v>
      </c>
      <c r="M547" s="2">
        <v>0.59615</v>
      </c>
      <c r="N547" s="2">
        <v>0.7317</v>
      </c>
      <c r="O547" s="2">
        <v>0.5691</v>
      </c>
      <c r="P547" s="2">
        <v>0.616</v>
      </c>
      <c r="Q547" s="2">
        <v>0.6232</v>
      </c>
      <c r="R547" s="2">
        <v>0.8477</v>
      </c>
      <c r="S547" s="2">
        <v>0.59615</v>
      </c>
      <c r="T547" s="2">
        <v>0.7317</v>
      </c>
      <c r="U547" s="2">
        <v>0.9386</v>
      </c>
      <c r="V547" s="2">
        <v>1.394</v>
      </c>
    </row>
    <row r="548" ht="12.75" customHeight="1">
      <c r="A548" s="4"/>
      <c r="B548" s="4"/>
      <c r="L548" s="2">
        <v>94.7</v>
      </c>
      <c r="M548" s="2">
        <v>0.59585</v>
      </c>
      <c r="N548" s="2">
        <v>0.73135</v>
      </c>
      <c r="O548" s="2">
        <v>0.5688</v>
      </c>
      <c r="P548" s="2">
        <v>0.6157</v>
      </c>
      <c r="Q548" s="2">
        <v>0.6229</v>
      </c>
      <c r="R548" s="2">
        <v>0.8473</v>
      </c>
      <c r="S548" s="2">
        <v>0.59585</v>
      </c>
      <c r="T548" s="2">
        <v>0.73135</v>
      </c>
      <c r="U548" s="2">
        <v>0.9381999999999999</v>
      </c>
      <c r="V548" s="2">
        <v>1.3932</v>
      </c>
    </row>
    <row r="549" ht="12.75" customHeight="1">
      <c r="A549" s="4"/>
      <c r="B549" s="4"/>
      <c r="L549" s="2">
        <v>94.8</v>
      </c>
      <c r="M549" s="2">
        <v>0.59555</v>
      </c>
      <c r="N549" s="2">
        <v>0.73105</v>
      </c>
      <c r="O549" s="2">
        <v>0.5685</v>
      </c>
      <c r="P549" s="2">
        <v>0.6154</v>
      </c>
      <c r="Q549" s="2">
        <v>0.6226</v>
      </c>
      <c r="R549" s="2">
        <v>0.847</v>
      </c>
      <c r="S549" s="2">
        <v>0.59555</v>
      </c>
      <c r="T549" s="2">
        <v>0.73105</v>
      </c>
      <c r="U549" s="2">
        <v>0.9378</v>
      </c>
      <c r="V549" s="2">
        <v>1.3923999999999999</v>
      </c>
    </row>
    <row r="550" ht="12.75" customHeight="1">
      <c r="A550" s="4"/>
      <c r="B550" s="4"/>
      <c r="L550" s="2">
        <v>94.9</v>
      </c>
      <c r="M550" s="2">
        <v>0.59685</v>
      </c>
      <c r="N550" s="2">
        <v>0.7307</v>
      </c>
      <c r="O550" s="2">
        <v>0.5714</v>
      </c>
      <c r="P550" s="2">
        <v>0.6151</v>
      </c>
      <c r="Q550" s="2">
        <v>0.6223</v>
      </c>
      <c r="R550" s="2">
        <v>0.8467</v>
      </c>
      <c r="S550" s="2">
        <v>0.59685</v>
      </c>
      <c r="T550" s="2">
        <v>0.7307</v>
      </c>
      <c r="U550" s="2">
        <v>0.9374</v>
      </c>
      <c r="V550" s="2">
        <v>1.3918</v>
      </c>
    </row>
    <row r="551" ht="12.75" customHeight="1">
      <c r="A551" s="4"/>
      <c r="B551" s="4"/>
      <c r="L551" s="2">
        <v>95.0</v>
      </c>
      <c r="M551" s="2">
        <v>0.5949</v>
      </c>
      <c r="N551" s="2">
        <v>0.7304</v>
      </c>
      <c r="O551" s="2">
        <v>0.5678</v>
      </c>
      <c r="P551" s="2">
        <v>0.6147</v>
      </c>
      <c r="Q551" s="2">
        <v>0.622</v>
      </c>
      <c r="R551" s="2">
        <v>0.8464</v>
      </c>
      <c r="S551" s="2">
        <v>0.5949</v>
      </c>
      <c r="T551" s="2">
        <v>0.7304</v>
      </c>
      <c r="U551" s="2">
        <v>0.937</v>
      </c>
      <c r="V551" s="2">
        <v>1.3914</v>
      </c>
    </row>
    <row r="552" ht="12.75" customHeight="1">
      <c r="A552" s="4"/>
      <c r="B552" s="4"/>
      <c r="L552" s="2">
        <v>95.1</v>
      </c>
      <c r="M552" s="2">
        <v>0.5946</v>
      </c>
      <c r="N552" s="2">
        <v>0.7301</v>
      </c>
      <c r="O552" s="2">
        <v>0.5675</v>
      </c>
      <c r="P552" s="2">
        <v>0.6144</v>
      </c>
      <c r="Q552" s="2">
        <v>0.6217</v>
      </c>
      <c r="R552" s="2">
        <v>0.8461</v>
      </c>
      <c r="S552" s="2">
        <v>0.5946</v>
      </c>
      <c r="T552" s="2">
        <v>0.7301</v>
      </c>
      <c r="U552" s="2">
        <v>0.9362</v>
      </c>
      <c r="V552" s="2">
        <v>1.391</v>
      </c>
    </row>
    <row r="553" ht="12.75" customHeight="1">
      <c r="A553" s="4"/>
      <c r="B553" s="4"/>
      <c r="L553" s="2">
        <v>95.2</v>
      </c>
      <c r="M553" s="2">
        <v>0.5943</v>
      </c>
      <c r="N553" s="2">
        <v>0.7298</v>
      </c>
      <c r="O553" s="2">
        <v>0.5672</v>
      </c>
      <c r="P553" s="2">
        <v>0.6141</v>
      </c>
      <c r="Q553" s="2">
        <v>0.6214</v>
      </c>
      <c r="R553" s="2">
        <v>0.8458</v>
      </c>
      <c r="S553" s="2">
        <v>0.5943</v>
      </c>
      <c r="T553" s="2">
        <v>0.7298</v>
      </c>
      <c r="U553" s="2">
        <v>0.9354</v>
      </c>
      <c r="V553" s="2">
        <v>1.3902</v>
      </c>
    </row>
    <row r="554" ht="12.75" customHeight="1">
      <c r="A554" s="4"/>
      <c r="B554" s="4"/>
      <c r="L554" s="2">
        <v>95.3</v>
      </c>
      <c r="M554" s="2">
        <v>0.594</v>
      </c>
      <c r="N554" s="2">
        <v>0.72945</v>
      </c>
      <c r="O554" s="2">
        <v>0.5669</v>
      </c>
      <c r="P554" s="2">
        <v>0.6138</v>
      </c>
      <c r="Q554" s="2">
        <v>0.6211</v>
      </c>
      <c r="R554" s="2">
        <v>0.8455</v>
      </c>
      <c r="S554" s="2">
        <v>0.594</v>
      </c>
      <c r="T554" s="2">
        <v>0.72945</v>
      </c>
      <c r="U554" s="2">
        <v>0.9348000000000001</v>
      </c>
      <c r="V554" s="2">
        <v>1.3894</v>
      </c>
    </row>
    <row r="555" ht="12.75" customHeight="1">
      <c r="A555" s="4"/>
      <c r="B555" s="4"/>
      <c r="L555" s="2">
        <v>95.4</v>
      </c>
      <c r="M555" s="2">
        <v>0.59375</v>
      </c>
      <c r="N555" s="2">
        <v>0.72915</v>
      </c>
      <c r="O555" s="2">
        <v>0.5666</v>
      </c>
      <c r="P555" s="2">
        <v>0.6134</v>
      </c>
      <c r="Q555" s="2">
        <v>0.6209</v>
      </c>
      <c r="R555" s="2">
        <v>0.8452</v>
      </c>
      <c r="S555" s="2">
        <v>0.59375</v>
      </c>
      <c r="T555" s="2">
        <v>0.72915</v>
      </c>
      <c r="U555" s="2">
        <v>0.9344</v>
      </c>
      <c r="V555" s="2">
        <v>1.3888</v>
      </c>
    </row>
    <row r="556" ht="12.75" customHeight="1">
      <c r="A556" s="4"/>
      <c r="B556" s="4"/>
      <c r="L556" s="2">
        <v>95.5</v>
      </c>
      <c r="M556" s="2">
        <v>0.59345</v>
      </c>
      <c r="N556" s="2">
        <v>0.72885</v>
      </c>
      <c r="O556" s="2">
        <v>0.5663</v>
      </c>
      <c r="P556" s="2">
        <v>0.6131</v>
      </c>
      <c r="Q556" s="2">
        <v>0.6206</v>
      </c>
      <c r="R556" s="2">
        <v>0.8449</v>
      </c>
      <c r="S556" s="2">
        <v>0.59345</v>
      </c>
      <c r="T556" s="2">
        <v>0.72885</v>
      </c>
      <c r="U556" s="2">
        <v>0.934</v>
      </c>
      <c r="V556" s="2">
        <v>1.3883999999999999</v>
      </c>
    </row>
    <row r="557" ht="12.75" customHeight="1">
      <c r="A557" s="4"/>
      <c r="B557" s="4"/>
      <c r="L557" s="2">
        <v>95.6</v>
      </c>
      <c r="M557" s="2">
        <v>0.59315</v>
      </c>
      <c r="N557" s="2">
        <v>0.72855</v>
      </c>
      <c r="O557" s="2">
        <v>0.566</v>
      </c>
      <c r="P557" s="2">
        <v>0.6128</v>
      </c>
      <c r="Q557" s="2">
        <v>0.6203</v>
      </c>
      <c r="R557" s="2">
        <v>0.8446</v>
      </c>
      <c r="S557" s="2">
        <v>0.59315</v>
      </c>
      <c r="T557" s="2">
        <v>0.72855</v>
      </c>
      <c r="U557" s="2">
        <v>0.9336000000000001</v>
      </c>
      <c r="V557" s="2">
        <v>1.388</v>
      </c>
    </row>
    <row r="558" ht="12.75" customHeight="1">
      <c r="A558" s="4"/>
      <c r="B558" s="4"/>
      <c r="L558" s="2">
        <v>95.7</v>
      </c>
      <c r="M558" s="2">
        <v>0.59285</v>
      </c>
      <c r="N558" s="2">
        <v>0.72825</v>
      </c>
      <c r="O558" s="2">
        <v>0.5657</v>
      </c>
      <c r="P558" s="2">
        <v>0.6125</v>
      </c>
      <c r="Q558" s="2">
        <v>0.62</v>
      </c>
      <c r="R558" s="2">
        <v>0.8443</v>
      </c>
      <c r="S558" s="2">
        <v>0.59285</v>
      </c>
      <c r="T558" s="2">
        <v>0.72825</v>
      </c>
      <c r="U558" s="2">
        <v>0.9332</v>
      </c>
      <c r="V558" s="2">
        <v>1.3872</v>
      </c>
    </row>
    <row r="559" ht="12.75" customHeight="1">
      <c r="A559" s="4"/>
      <c r="B559" s="4"/>
      <c r="L559" s="2">
        <v>95.8</v>
      </c>
      <c r="M559" s="2">
        <v>0.59255</v>
      </c>
      <c r="N559" s="2">
        <v>0.7279</v>
      </c>
      <c r="O559" s="2">
        <v>0.5654</v>
      </c>
      <c r="P559" s="2">
        <v>0.6122</v>
      </c>
      <c r="Q559" s="2">
        <v>0.6197</v>
      </c>
      <c r="R559" s="2">
        <v>0.844</v>
      </c>
      <c r="S559" s="2">
        <v>0.59255</v>
      </c>
      <c r="T559" s="2">
        <v>0.7279</v>
      </c>
      <c r="U559" s="2">
        <v>0.9328000000000001</v>
      </c>
      <c r="V559" s="2">
        <v>1.3863999999999999</v>
      </c>
    </row>
    <row r="560" ht="12.75" customHeight="1">
      <c r="A560" s="4"/>
      <c r="B560" s="4"/>
      <c r="L560" s="2">
        <v>95.9</v>
      </c>
      <c r="M560" s="2">
        <v>0.59375</v>
      </c>
      <c r="N560" s="2">
        <v>0.7276</v>
      </c>
      <c r="O560" s="2">
        <v>0.5681</v>
      </c>
      <c r="P560" s="2">
        <v>0.6118</v>
      </c>
      <c r="Q560" s="2">
        <v>0.6194</v>
      </c>
      <c r="R560" s="2">
        <v>0.8437</v>
      </c>
      <c r="S560" s="2">
        <v>0.59375</v>
      </c>
      <c r="T560" s="2">
        <v>0.7276</v>
      </c>
      <c r="U560" s="2">
        <v>0.9324</v>
      </c>
      <c r="V560" s="2">
        <v>1.3858</v>
      </c>
    </row>
    <row r="561" ht="12.75" customHeight="1">
      <c r="A561" s="4"/>
      <c r="B561" s="4"/>
      <c r="L561" s="2">
        <v>96.0</v>
      </c>
      <c r="M561" s="2">
        <v>0.59195</v>
      </c>
      <c r="N561" s="2">
        <v>0.7273</v>
      </c>
      <c r="O561" s="2">
        <v>0.5648</v>
      </c>
      <c r="P561" s="2">
        <v>0.6115</v>
      </c>
      <c r="Q561" s="2">
        <v>0.6191</v>
      </c>
      <c r="R561" s="2">
        <v>0.8434</v>
      </c>
      <c r="S561" s="2">
        <v>0.59195</v>
      </c>
      <c r="T561" s="2">
        <v>0.7273</v>
      </c>
      <c r="U561" s="2">
        <v>0.932</v>
      </c>
      <c r="V561" s="2">
        <v>1.3854</v>
      </c>
    </row>
    <row r="562" ht="12.75" customHeight="1">
      <c r="A562" s="4"/>
      <c r="B562" s="4"/>
      <c r="L562" s="2">
        <v>96.1</v>
      </c>
      <c r="M562" s="2">
        <v>0.59165</v>
      </c>
      <c r="N562" s="2">
        <v>0.727</v>
      </c>
      <c r="O562" s="2">
        <v>0.5645</v>
      </c>
      <c r="P562" s="2">
        <v>0.6112</v>
      </c>
      <c r="Q562" s="2">
        <v>0.6188</v>
      </c>
      <c r="R562" s="2">
        <v>0.8431</v>
      </c>
      <c r="S562" s="2">
        <v>0.59165</v>
      </c>
      <c r="T562" s="2">
        <v>0.727</v>
      </c>
      <c r="U562" s="2">
        <v>0.9316000000000001</v>
      </c>
      <c r="V562" s="2">
        <v>1.385</v>
      </c>
    </row>
    <row r="563" ht="12.75" customHeight="1">
      <c r="A563" s="4"/>
      <c r="B563" s="4"/>
      <c r="L563" s="2">
        <v>96.2</v>
      </c>
      <c r="M563" s="2">
        <v>0.5914</v>
      </c>
      <c r="N563" s="2">
        <v>0.7267</v>
      </c>
      <c r="O563" s="2">
        <v>0.5642</v>
      </c>
      <c r="P563" s="2">
        <v>0.6109</v>
      </c>
      <c r="Q563" s="2">
        <v>0.6186</v>
      </c>
      <c r="R563" s="2">
        <v>0.8428</v>
      </c>
      <c r="S563" s="2">
        <v>0.5914</v>
      </c>
      <c r="T563" s="2">
        <v>0.7267</v>
      </c>
      <c r="U563" s="2">
        <v>0.9312</v>
      </c>
      <c r="V563" s="2">
        <v>1.3842</v>
      </c>
    </row>
    <row r="564" ht="12.75" customHeight="1">
      <c r="A564" s="4"/>
      <c r="B564" s="4"/>
      <c r="L564" s="2">
        <v>96.3</v>
      </c>
      <c r="M564" s="2">
        <v>0.5911</v>
      </c>
      <c r="N564" s="2">
        <v>0.72635</v>
      </c>
      <c r="O564" s="2">
        <v>0.5639</v>
      </c>
      <c r="P564" s="2">
        <v>0.6106</v>
      </c>
      <c r="Q564" s="2">
        <v>0.6183</v>
      </c>
      <c r="R564" s="2">
        <v>0.8425</v>
      </c>
      <c r="S564" s="2">
        <v>0.5911</v>
      </c>
      <c r="T564" s="2">
        <v>0.72635</v>
      </c>
      <c r="U564" s="2">
        <v>0.9306000000000001</v>
      </c>
      <c r="V564" s="2">
        <v>1.3834</v>
      </c>
    </row>
    <row r="565" ht="12.75" customHeight="1">
      <c r="A565" s="4"/>
      <c r="B565" s="4"/>
      <c r="L565" s="2">
        <v>96.4</v>
      </c>
      <c r="M565" s="2">
        <v>0.5908</v>
      </c>
      <c r="N565" s="2">
        <v>0.72605</v>
      </c>
      <c r="O565" s="2">
        <v>0.5636</v>
      </c>
      <c r="P565" s="2">
        <v>0.6102</v>
      </c>
      <c r="Q565" s="2">
        <v>0.618</v>
      </c>
      <c r="R565" s="2">
        <v>0.8422</v>
      </c>
      <c r="S565" s="2">
        <v>0.5908</v>
      </c>
      <c r="T565" s="2">
        <v>0.72605</v>
      </c>
      <c r="U565" s="2">
        <v>0.9298000000000001</v>
      </c>
      <c r="V565" s="2">
        <v>1.3828</v>
      </c>
    </row>
    <row r="566" ht="12.75" customHeight="1">
      <c r="A566" s="4"/>
      <c r="B566" s="4"/>
      <c r="L566" s="2">
        <v>96.5</v>
      </c>
      <c r="M566" s="2">
        <v>0.5905</v>
      </c>
      <c r="N566" s="2">
        <v>0.72575</v>
      </c>
      <c r="O566" s="2">
        <v>0.5633</v>
      </c>
      <c r="P566" s="2">
        <v>0.6099</v>
      </c>
      <c r="Q566" s="2">
        <v>0.6177</v>
      </c>
      <c r="R566" s="2">
        <v>0.8419</v>
      </c>
      <c r="S566" s="2">
        <v>0.5905</v>
      </c>
      <c r="T566" s="2">
        <v>0.72575</v>
      </c>
      <c r="U566" s="2">
        <v>0.929</v>
      </c>
      <c r="V566" s="2">
        <v>1.3823999999999999</v>
      </c>
    </row>
    <row r="567" ht="12.75" customHeight="1">
      <c r="A567" s="4"/>
      <c r="B567" s="4"/>
      <c r="L567" s="2">
        <v>96.6</v>
      </c>
      <c r="M567" s="2">
        <v>0.5902</v>
      </c>
      <c r="N567" s="2">
        <v>0.72545</v>
      </c>
      <c r="O567" s="2">
        <v>0.563</v>
      </c>
      <c r="P567" s="2">
        <v>0.6096</v>
      </c>
      <c r="Q567" s="2">
        <v>0.6174</v>
      </c>
      <c r="R567" s="2">
        <v>0.8416</v>
      </c>
      <c r="S567" s="2">
        <v>0.5902</v>
      </c>
      <c r="T567" s="2">
        <v>0.72545</v>
      </c>
      <c r="U567" s="2">
        <v>0.9286000000000001</v>
      </c>
      <c r="V567" s="2">
        <v>1.382</v>
      </c>
    </row>
    <row r="568" ht="12.75" customHeight="1">
      <c r="A568" s="4"/>
      <c r="B568" s="4"/>
      <c r="L568" s="2">
        <v>96.7</v>
      </c>
      <c r="M568" s="2">
        <v>0.58995</v>
      </c>
      <c r="N568" s="2">
        <v>0.72515</v>
      </c>
      <c r="O568" s="2">
        <v>0.5627</v>
      </c>
      <c r="P568" s="2">
        <v>0.6093</v>
      </c>
      <c r="Q568" s="2">
        <v>0.6172</v>
      </c>
      <c r="R568" s="2">
        <v>0.8413</v>
      </c>
      <c r="S568" s="2">
        <v>0.58995</v>
      </c>
      <c r="T568" s="2">
        <v>0.72515</v>
      </c>
      <c r="U568" s="2">
        <v>0.9282</v>
      </c>
      <c r="V568" s="2">
        <v>1.3812</v>
      </c>
    </row>
    <row r="569" ht="12.75" customHeight="1">
      <c r="A569" s="4"/>
      <c r="B569" s="4"/>
      <c r="L569" s="2">
        <v>96.8</v>
      </c>
      <c r="M569" s="2">
        <v>0.58965</v>
      </c>
      <c r="N569" s="2">
        <v>0.72485</v>
      </c>
      <c r="O569" s="2">
        <v>0.5624</v>
      </c>
      <c r="P569" s="2">
        <v>0.609</v>
      </c>
      <c r="Q569" s="2">
        <v>0.6169</v>
      </c>
      <c r="R569" s="2">
        <v>0.841</v>
      </c>
      <c r="S569" s="2">
        <v>0.58965</v>
      </c>
      <c r="T569" s="2">
        <v>0.72485</v>
      </c>
      <c r="U569" s="2">
        <v>0.9278000000000001</v>
      </c>
      <c r="V569" s="2">
        <v>1.3803999999999998</v>
      </c>
    </row>
    <row r="570" ht="12.75" customHeight="1">
      <c r="A570" s="4"/>
      <c r="B570" s="4"/>
      <c r="L570" s="2">
        <v>96.9</v>
      </c>
      <c r="M570" s="2">
        <v>0.5908500000000001</v>
      </c>
      <c r="N570" s="2">
        <v>0.7245</v>
      </c>
      <c r="O570" s="2">
        <v>0.5651</v>
      </c>
      <c r="P570" s="2">
        <v>0.6087</v>
      </c>
      <c r="Q570" s="2">
        <v>0.6166</v>
      </c>
      <c r="R570" s="2">
        <v>0.8407</v>
      </c>
      <c r="S570" s="2">
        <v>0.5908500000000001</v>
      </c>
      <c r="T570" s="2">
        <v>0.7245</v>
      </c>
      <c r="U570" s="2">
        <v>0.9274</v>
      </c>
      <c r="V570" s="2">
        <v>1.3798</v>
      </c>
    </row>
    <row r="571" ht="12.75" customHeight="1">
      <c r="A571" s="4"/>
      <c r="B571" s="4"/>
      <c r="L571" s="2">
        <v>97.0</v>
      </c>
      <c r="M571" s="2">
        <v>0.5891</v>
      </c>
      <c r="N571" s="2">
        <v>0.72425</v>
      </c>
      <c r="O571" s="2">
        <v>0.5619</v>
      </c>
      <c r="P571" s="2">
        <v>0.6083</v>
      </c>
      <c r="Q571" s="2">
        <v>0.6163</v>
      </c>
      <c r="R571" s="2">
        <v>0.8405</v>
      </c>
      <c r="S571" s="2">
        <v>0.5891</v>
      </c>
      <c r="T571" s="2">
        <v>0.72425</v>
      </c>
      <c r="U571" s="2">
        <v>0.927</v>
      </c>
      <c r="V571" s="2">
        <v>1.3794</v>
      </c>
    </row>
    <row r="572" ht="12.75" customHeight="1">
      <c r="A572" s="4"/>
      <c r="B572" s="4"/>
      <c r="L572" s="2">
        <v>97.1</v>
      </c>
      <c r="M572" s="2">
        <v>0.58885</v>
      </c>
      <c r="N572" s="2">
        <v>0.72395</v>
      </c>
      <c r="O572" s="2">
        <v>0.5616</v>
      </c>
      <c r="P572" s="2">
        <v>0.608</v>
      </c>
      <c r="Q572" s="2">
        <v>0.6161</v>
      </c>
      <c r="R572" s="2">
        <v>0.8402</v>
      </c>
      <c r="S572" s="2">
        <v>0.58885</v>
      </c>
      <c r="T572" s="2">
        <v>0.72395</v>
      </c>
      <c r="U572" s="2">
        <v>0.9266000000000001</v>
      </c>
      <c r="V572" s="2">
        <v>1.379</v>
      </c>
    </row>
    <row r="573" ht="12.75" customHeight="1">
      <c r="A573" s="4"/>
      <c r="B573" s="4"/>
      <c r="L573" s="2">
        <v>97.2</v>
      </c>
      <c r="M573" s="2">
        <v>0.58855</v>
      </c>
      <c r="N573" s="2">
        <v>0.72365</v>
      </c>
      <c r="O573" s="2">
        <v>0.5613</v>
      </c>
      <c r="P573" s="2">
        <v>0.6077</v>
      </c>
      <c r="Q573" s="2">
        <v>0.6158</v>
      </c>
      <c r="R573" s="2">
        <v>0.8399</v>
      </c>
      <c r="S573" s="2">
        <v>0.58855</v>
      </c>
      <c r="T573" s="2">
        <v>0.72365</v>
      </c>
      <c r="U573" s="2">
        <v>0.9262</v>
      </c>
      <c r="V573" s="2">
        <v>1.3782</v>
      </c>
    </row>
    <row r="574" ht="12.75" customHeight="1">
      <c r="A574" s="4"/>
      <c r="B574" s="4"/>
      <c r="L574" s="2">
        <v>97.3</v>
      </c>
      <c r="M574" s="2">
        <v>0.58825</v>
      </c>
      <c r="N574" s="2">
        <v>0.72335</v>
      </c>
      <c r="O574" s="2">
        <v>0.561</v>
      </c>
      <c r="P574" s="2">
        <v>0.6074</v>
      </c>
      <c r="Q574" s="2">
        <v>0.6155</v>
      </c>
      <c r="R574" s="2">
        <v>0.8396</v>
      </c>
      <c r="S574" s="2">
        <v>0.58825</v>
      </c>
      <c r="T574" s="2">
        <v>0.72335</v>
      </c>
      <c r="U574" s="2">
        <v>0.9258000000000001</v>
      </c>
      <c r="V574" s="2">
        <v>1.3774</v>
      </c>
    </row>
    <row r="575" ht="12.75" customHeight="1">
      <c r="A575" s="4"/>
      <c r="B575" s="4"/>
      <c r="L575" s="2">
        <v>97.4</v>
      </c>
      <c r="M575" s="2">
        <v>0.588</v>
      </c>
      <c r="N575" s="2">
        <v>0.72305</v>
      </c>
      <c r="O575" s="2">
        <v>0.5608</v>
      </c>
      <c r="P575" s="2">
        <v>0.6071</v>
      </c>
      <c r="Q575" s="2">
        <v>0.6152</v>
      </c>
      <c r="R575" s="2">
        <v>0.8393</v>
      </c>
      <c r="S575" s="2">
        <v>0.588</v>
      </c>
      <c r="T575" s="2">
        <v>0.72305</v>
      </c>
      <c r="U575" s="2">
        <v>0.9254</v>
      </c>
      <c r="V575" s="2">
        <v>1.3768</v>
      </c>
    </row>
    <row r="576" ht="12.75" customHeight="1">
      <c r="A576" s="4"/>
      <c r="B576" s="4"/>
      <c r="L576" s="2">
        <v>97.5</v>
      </c>
      <c r="M576" s="2">
        <v>0.58775</v>
      </c>
      <c r="N576" s="2">
        <v>0.72275</v>
      </c>
      <c r="O576" s="2">
        <v>0.5605</v>
      </c>
      <c r="P576" s="2">
        <v>0.6068</v>
      </c>
      <c r="Q576" s="2">
        <v>0.615</v>
      </c>
      <c r="R576" s="2">
        <v>0.8391</v>
      </c>
      <c r="S576" s="2">
        <v>0.58775</v>
      </c>
      <c r="T576" s="2">
        <v>0.72275</v>
      </c>
      <c r="U576" s="2">
        <v>0.925</v>
      </c>
      <c r="V576" s="2">
        <v>1.3763999999999998</v>
      </c>
    </row>
    <row r="577" ht="12.75" customHeight="1">
      <c r="A577" s="4"/>
      <c r="B577" s="4"/>
      <c r="L577" s="2">
        <v>97.6</v>
      </c>
      <c r="M577" s="2">
        <v>0.58745</v>
      </c>
      <c r="N577" s="2">
        <v>0.72245</v>
      </c>
      <c r="O577" s="2">
        <v>0.5602</v>
      </c>
      <c r="P577" s="2">
        <v>0.6064</v>
      </c>
      <c r="Q577" s="2">
        <v>0.6147</v>
      </c>
      <c r="R577" s="2">
        <v>0.8388</v>
      </c>
      <c r="S577" s="2">
        <v>0.58745</v>
      </c>
      <c r="T577" s="2">
        <v>0.72245</v>
      </c>
      <c r="U577" s="2">
        <v>0.9246000000000001</v>
      </c>
      <c r="V577" s="2">
        <v>1.376</v>
      </c>
    </row>
    <row r="578" ht="12.75" customHeight="1">
      <c r="A578" s="4"/>
      <c r="B578" s="4"/>
      <c r="L578" s="2">
        <v>97.7</v>
      </c>
      <c r="M578" s="2">
        <v>0.58715</v>
      </c>
      <c r="N578" s="2">
        <v>0.72215</v>
      </c>
      <c r="O578" s="2">
        <v>0.5599</v>
      </c>
      <c r="P578" s="2">
        <v>0.6061</v>
      </c>
      <c r="Q578" s="2">
        <v>0.6144</v>
      </c>
      <c r="R578" s="2">
        <v>0.8385</v>
      </c>
      <c r="S578" s="2">
        <v>0.58715</v>
      </c>
      <c r="T578" s="2">
        <v>0.72215</v>
      </c>
      <c r="U578" s="2">
        <v>0.9242</v>
      </c>
      <c r="V578" s="2">
        <v>1.3756</v>
      </c>
    </row>
    <row r="579" ht="12.75" customHeight="1">
      <c r="A579" s="4"/>
      <c r="B579" s="4"/>
      <c r="L579" s="2">
        <v>97.8</v>
      </c>
      <c r="M579" s="2">
        <v>0.58695</v>
      </c>
      <c r="N579" s="2">
        <v>0.72185</v>
      </c>
      <c r="O579" s="2">
        <v>0.5597</v>
      </c>
      <c r="P579" s="2">
        <v>0.6058</v>
      </c>
      <c r="Q579" s="2">
        <v>0.6142</v>
      </c>
      <c r="R579" s="2">
        <v>0.8382</v>
      </c>
      <c r="S579" s="2">
        <v>0.58695</v>
      </c>
      <c r="T579" s="2">
        <v>0.72185</v>
      </c>
      <c r="U579" s="2">
        <v>0.9238000000000001</v>
      </c>
      <c r="V579" s="2">
        <v>1.3752</v>
      </c>
    </row>
    <row r="580" ht="12.75" customHeight="1">
      <c r="A580" s="4"/>
      <c r="B580" s="4"/>
      <c r="L580" s="2">
        <v>97.9</v>
      </c>
      <c r="M580" s="2">
        <v>0.58805</v>
      </c>
      <c r="N580" s="2">
        <v>0.7216</v>
      </c>
      <c r="O580" s="2">
        <v>0.5622</v>
      </c>
      <c r="P580" s="2">
        <v>0.6055</v>
      </c>
      <c r="Q580" s="2">
        <v>0.6139</v>
      </c>
      <c r="R580" s="2">
        <v>0.838</v>
      </c>
      <c r="S580" s="2">
        <v>0.58805</v>
      </c>
      <c r="T580" s="2">
        <v>0.7216</v>
      </c>
      <c r="U580" s="2">
        <v>0.9234</v>
      </c>
      <c r="V580" s="2">
        <v>1.3746</v>
      </c>
    </row>
    <row r="581" ht="12.75" customHeight="1">
      <c r="A581" s="4"/>
      <c r="B581" s="4"/>
      <c r="L581" s="2">
        <v>98.0</v>
      </c>
      <c r="M581" s="2">
        <v>0.58635</v>
      </c>
      <c r="N581" s="2">
        <v>0.7213</v>
      </c>
      <c r="O581" s="2">
        <v>0.5591</v>
      </c>
      <c r="P581" s="2">
        <v>0.6052</v>
      </c>
      <c r="Q581" s="2">
        <v>0.6136</v>
      </c>
      <c r="R581" s="2">
        <v>0.8377</v>
      </c>
      <c r="S581" s="2">
        <v>0.58635</v>
      </c>
      <c r="T581" s="2">
        <v>0.7213</v>
      </c>
      <c r="U581" s="2">
        <v>0.923</v>
      </c>
      <c r="V581" s="2">
        <v>1.3738</v>
      </c>
    </row>
    <row r="582" ht="12.75" customHeight="1">
      <c r="A582" s="4"/>
      <c r="B582" s="4"/>
      <c r="L582" s="2">
        <v>98.1</v>
      </c>
      <c r="M582" s="2">
        <v>0.58615</v>
      </c>
      <c r="N582" s="2">
        <v>0.721</v>
      </c>
      <c r="O582" s="2">
        <v>0.5589</v>
      </c>
      <c r="P582" s="2">
        <v>0.6049</v>
      </c>
      <c r="Q582" s="2">
        <v>0.6134</v>
      </c>
      <c r="R582" s="2">
        <v>0.8374</v>
      </c>
      <c r="S582" s="2">
        <v>0.58615</v>
      </c>
      <c r="T582" s="2">
        <v>0.721</v>
      </c>
      <c r="U582" s="2">
        <v>0.9226000000000001</v>
      </c>
      <c r="V582" s="2">
        <v>1.373</v>
      </c>
    </row>
    <row r="583" ht="12.75" customHeight="1">
      <c r="A583" s="4"/>
      <c r="B583" s="4"/>
      <c r="L583" s="2">
        <v>98.2</v>
      </c>
      <c r="M583" s="2">
        <v>0.58585</v>
      </c>
      <c r="N583" s="2">
        <v>0.7207</v>
      </c>
      <c r="O583" s="2">
        <v>0.5586</v>
      </c>
      <c r="P583" s="2">
        <v>0.6046</v>
      </c>
      <c r="Q583" s="2">
        <v>0.6131</v>
      </c>
      <c r="R583" s="2">
        <v>0.8372</v>
      </c>
      <c r="S583" s="2">
        <v>0.58585</v>
      </c>
      <c r="T583" s="2">
        <v>0.7207</v>
      </c>
      <c r="U583" s="2">
        <v>0.9222</v>
      </c>
      <c r="V583" s="2">
        <v>1.373</v>
      </c>
    </row>
    <row r="584" ht="12.75" customHeight="1">
      <c r="A584" s="4"/>
      <c r="B584" s="4"/>
      <c r="L584" s="2">
        <v>98.3</v>
      </c>
      <c r="M584" s="2">
        <v>0.5856</v>
      </c>
      <c r="N584" s="2">
        <v>0.7204</v>
      </c>
      <c r="O584" s="2">
        <v>0.5583</v>
      </c>
      <c r="P584" s="2">
        <v>0.6042</v>
      </c>
      <c r="Q584" s="2">
        <v>0.6129</v>
      </c>
      <c r="R584" s="2">
        <v>0.8369</v>
      </c>
      <c r="S584" s="2">
        <v>0.5856</v>
      </c>
      <c r="T584" s="2">
        <v>0.7204</v>
      </c>
      <c r="U584" s="2">
        <v>0.9218000000000001</v>
      </c>
      <c r="V584" s="2">
        <v>1.373</v>
      </c>
    </row>
    <row r="585" ht="12.75" customHeight="1">
      <c r="A585" s="4"/>
      <c r="B585" s="4"/>
      <c r="L585" s="2">
        <v>98.4</v>
      </c>
      <c r="M585" s="2">
        <v>0.58535</v>
      </c>
      <c r="N585" s="2">
        <v>0.7201</v>
      </c>
      <c r="O585" s="2">
        <v>0.5581</v>
      </c>
      <c r="P585" s="2">
        <v>0.6039</v>
      </c>
      <c r="Q585" s="2">
        <v>0.6126</v>
      </c>
      <c r="R585" s="2">
        <v>0.8366</v>
      </c>
      <c r="S585" s="2">
        <v>0.58535</v>
      </c>
      <c r="T585" s="2">
        <v>0.7201</v>
      </c>
      <c r="U585" s="2">
        <v>0.9214</v>
      </c>
      <c r="V585" s="2">
        <v>1.3726</v>
      </c>
    </row>
    <row r="586" ht="12.75" customHeight="1">
      <c r="A586" s="4"/>
      <c r="B586" s="4"/>
      <c r="L586" s="2">
        <v>98.5</v>
      </c>
      <c r="M586" s="2">
        <v>0.58505</v>
      </c>
      <c r="N586" s="2">
        <v>0.71985</v>
      </c>
      <c r="O586" s="2">
        <v>0.5578</v>
      </c>
      <c r="P586" s="2">
        <v>0.6036</v>
      </c>
      <c r="Q586" s="2">
        <v>0.6123</v>
      </c>
      <c r="R586" s="2">
        <v>0.8364</v>
      </c>
      <c r="S586" s="2">
        <v>0.58505</v>
      </c>
      <c r="T586" s="2">
        <v>0.71985</v>
      </c>
      <c r="U586" s="2">
        <v>0.921</v>
      </c>
      <c r="V586" s="2">
        <v>1.3718</v>
      </c>
    </row>
    <row r="587" ht="12.75" customHeight="1">
      <c r="A587" s="4"/>
      <c r="B587" s="4"/>
      <c r="L587" s="2">
        <v>98.6</v>
      </c>
      <c r="M587" s="2">
        <v>0.5848</v>
      </c>
      <c r="N587" s="2">
        <v>0.71955</v>
      </c>
      <c r="O587" s="2">
        <v>0.5575</v>
      </c>
      <c r="P587" s="2">
        <v>0.6033</v>
      </c>
      <c r="Q587" s="2">
        <v>0.6121</v>
      </c>
      <c r="R587" s="2">
        <v>0.8361</v>
      </c>
      <c r="S587" s="2">
        <v>0.5848</v>
      </c>
      <c r="T587" s="2">
        <v>0.71955</v>
      </c>
      <c r="U587" s="2">
        <v>0.9206000000000001</v>
      </c>
      <c r="V587" s="2">
        <v>1.371</v>
      </c>
    </row>
    <row r="588" ht="12.75" customHeight="1">
      <c r="A588" s="4"/>
      <c r="B588" s="4"/>
      <c r="L588" s="2">
        <v>98.7</v>
      </c>
      <c r="M588" s="2">
        <v>0.58455</v>
      </c>
      <c r="N588" s="2">
        <v>0.7193</v>
      </c>
      <c r="O588" s="2">
        <v>0.5573</v>
      </c>
      <c r="P588" s="2">
        <v>0.603</v>
      </c>
      <c r="Q588" s="2">
        <v>0.6118</v>
      </c>
      <c r="R588" s="2">
        <v>0.8359</v>
      </c>
      <c r="S588" s="2">
        <v>0.58455</v>
      </c>
      <c r="T588" s="2">
        <v>0.7193</v>
      </c>
      <c r="U588" s="2">
        <v>0.9202</v>
      </c>
      <c r="V588" s="2">
        <v>1.3706</v>
      </c>
    </row>
    <row r="589" ht="12.75" customHeight="1">
      <c r="A589" s="4"/>
      <c r="B589" s="4"/>
      <c r="L589" s="2">
        <v>98.8</v>
      </c>
      <c r="M589" s="2">
        <v>0.5843</v>
      </c>
      <c r="N589" s="2">
        <v>0.719</v>
      </c>
      <c r="O589" s="2">
        <v>0.557</v>
      </c>
      <c r="P589" s="2">
        <v>0.6027</v>
      </c>
      <c r="Q589" s="2">
        <v>0.6116</v>
      </c>
      <c r="R589" s="2">
        <v>0.8356</v>
      </c>
      <c r="S589" s="2">
        <v>0.5843</v>
      </c>
      <c r="T589" s="2">
        <v>0.719</v>
      </c>
      <c r="U589" s="2">
        <v>0.9198000000000001</v>
      </c>
      <c r="V589" s="2">
        <v>1.3702</v>
      </c>
    </row>
    <row r="590" ht="12.75" customHeight="1">
      <c r="A590" s="4"/>
      <c r="B590" s="4"/>
      <c r="L590" s="2">
        <v>98.9</v>
      </c>
      <c r="M590" s="2">
        <v>0.58535</v>
      </c>
      <c r="N590" s="2">
        <v>0.7187</v>
      </c>
      <c r="O590" s="2">
        <v>0.5594</v>
      </c>
      <c r="P590" s="2">
        <v>0.6024</v>
      </c>
      <c r="Q590" s="2">
        <v>0.6113</v>
      </c>
      <c r="R590" s="2">
        <v>0.8353</v>
      </c>
      <c r="S590" s="2">
        <v>0.58535</v>
      </c>
      <c r="T590" s="2">
        <v>0.7187</v>
      </c>
      <c r="U590" s="2">
        <v>0.9194</v>
      </c>
      <c r="V590" s="2">
        <v>1.3696000000000002</v>
      </c>
    </row>
    <row r="591" ht="12.75" customHeight="1">
      <c r="A591" s="4"/>
      <c r="B591" s="4"/>
      <c r="L591" s="2">
        <v>99.0</v>
      </c>
      <c r="M591" s="2">
        <v>0.5838</v>
      </c>
      <c r="N591" s="2">
        <v>0.71845</v>
      </c>
      <c r="O591" s="2">
        <v>0.5565</v>
      </c>
      <c r="P591" s="2">
        <v>0.6021</v>
      </c>
      <c r="Q591" s="2">
        <v>0.6111</v>
      </c>
      <c r="R591" s="2">
        <v>0.8351</v>
      </c>
      <c r="S591" s="2">
        <v>0.5838</v>
      </c>
      <c r="T591" s="2">
        <v>0.71845</v>
      </c>
      <c r="U591" s="2">
        <v>0.919</v>
      </c>
      <c r="V591" s="2">
        <v>1.3688</v>
      </c>
    </row>
    <row r="592" ht="12.75" customHeight="1">
      <c r="A592" s="4"/>
      <c r="B592" s="4"/>
      <c r="L592" s="2">
        <v>99.1</v>
      </c>
      <c r="M592" s="2">
        <v>0.58355</v>
      </c>
      <c r="N592" s="2">
        <v>0.7181</v>
      </c>
      <c r="O592" s="2">
        <v>0.5563</v>
      </c>
      <c r="P592" s="2">
        <v>0.6018</v>
      </c>
      <c r="Q592" s="2">
        <v>0.6108</v>
      </c>
      <c r="R592" s="2">
        <v>0.8348</v>
      </c>
      <c r="S592" s="2">
        <v>0.58355</v>
      </c>
      <c r="T592" s="2">
        <v>0.7181</v>
      </c>
      <c r="U592" s="2">
        <v>0.9186000000000001</v>
      </c>
      <c r="V592" s="2">
        <v>1.368</v>
      </c>
    </row>
    <row r="593" ht="12.75" customHeight="1">
      <c r="A593" s="4"/>
      <c r="B593" s="4"/>
      <c r="L593" s="2">
        <v>99.2</v>
      </c>
      <c r="M593" s="2">
        <v>0.5833</v>
      </c>
      <c r="N593" s="2">
        <v>0.71785</v>
      </c>
      <c r="O593" s="2">
        <v>0.556</v>
      </c>
      <c r="P593" s="2">
        <v>0.6014</v>
      </c>
      <c r="Q593" s="2">
        <v>0.6106</v>
      </c>
      <c r="R593" s="2">
        <v>0.8346</v>
      </c>
      <c r="S593" s="2">
        <v>0.5833</v>
      </c>
      <c r="T593" s="2">
        <v>0.71785</v>
      </c>
      <c r="U593" s="2">
        <v>0.9182</v>
      </c>
      <c r="V593" s="2">
        <v>1.3672000000000002</v>
      </c>
    </row>
    <row r="594" ht="12.75" customHeight="1">
      <c r="A594" s="4"/>
      <c r="B594" s="4"/>
      <c r="L594" s="2">
        <v>99.3</v>
      </c>
      <c r="M594" s="2">
        <v>0.58305</v>
      </c>
      <c r="N594" s="2">
        <v>0.71755</v>
      </c>
      <c r="O594" s="2">
        <v>0.5558</v>
      </c>
      <c r="P594" s="2">
        <v>0.6011</v>
      </c>
      <c r="Q594" s="2">
        <v>0.6103</v>
      </c>
      <c r="R594" s="2">
        <v>0.8343</v>
      </c>
      <c r="S594" s="2">
        <v>0.58305</v>
      </c>
      <c r="T594" s="2">
        <v>0.71755</v>
      </c>
      <c r="U594" s="2">
        <v>0.9178000000000001</v>
      </c>
      <c r="V594" s="2">
        <v>1.3664</v>
      </c>
    </row>
    <row r="595" ht="12.75" customHeight="1">
      <c r="A595" s="4"/>
      <c r="B595" s="4"/>
      <c r="L595" s="2">
        <v>99.4</v>
      </c>
      <c r="M595" s="2">
        <v>0.5828</v>
      </c>
      <c r="N595" s="2">
        <v>0.7173</v>
      </c>
      <c r="O595" s="2">
        <v>0.5555</v>
      </c>
      <c r="P595" s="2">
        <v>0.6008</v>
      </c>
      <c r="Q595" s="2">
        <v>0.6101</v>
      </c>
      <c r="R595" s="2">
        <v>0.8341</v>
      </c>
      <c r="S595" s="2">
        <v>0.5828</v>
      </c>
      <c r="T595" s="2">
        <v>0.7173</v>
      </c>
      <c r="U595" s="2">
        <v>0.9174</v>
      </c>
      <c r="V595" s="2">
        <v>1.3658000000000001</v>
      </c>
    </row>
    <row r="596" ht="12.75" customHeight="1">
      <c r="A596" s="4"/>
      <c r="B596" s="4"/>
      <c r="L596" s="2">
        <v>99.5</v>
      </c>
      <c r="M596" s="2">
        <v>0.58255</v>
      </c>
      <c r="N596" s="2">
        <v>0.717</v>
      </c>
      <c r="O596" s="2">
        <v>0.5553</v>
      </c>
      <c r="P596" s="2">
        <v>0.6005</v>
      </c>
      <c r="Q596" s="2">
        <v>0.6098</v>
      </c>
      <c r="R596" s="2">
        <v>0.8338</v>
      </c>
      <c r="S596" s="2">
        <v>0.58255</v>
      </c>
      <c r="T596" s="2">
        <v>0.717</v>
      </c>
      <c r="U596" s="2">
        <v>0.917</v>
      </c>
      <c r="V596" s="2">
        <v>1.3654</v>
      </c>
    </row>
    <row r="597" ht="12.75" customHeight="1">
      <c r="A597" s="4"/>
      <c r="B597" s="4"/>
      <c r="L597" s="2">
        <v>99.6</v>
      </c>
      <c r="M597" s="2">
        <v>0.5823</v>
      </c>
      <c r="N597" s="2">
        <v>0.71675</v>
      </c>
      <c r="O597" s="2">
        <v>0.555</v>
      </c>
      <c r="P597" s="2">
        <v>0.6002</v>
      </c>
      <c r="Q597" s="2">
        <v>0.6096</v>
      </c>
      <c r="R597" s="2">
        <v>0.8336</v>
      </c>
      <c r="S597" s="2">
        <v>0.5823</v>
      </c>
      <c r="T597" s="2">
        <v>0.71675</v>
      </c>
      <c r="U597" s="2">
        <v>0.9166000000000001</v>
      </c>
      <c r="V597" s="2">
        <v>1.365</v>
      </c>
    </row>
    <row r="598" ht="12.75" customHeight="1">
      <c r="A598" s="4"/>
      <c r="B598" s="4"/>
      <c r="L598" s="2">
        <v>99.7</v>
      </c>
      <c r="M598" s="2">
        <v>0.58205</v>
      </c>
      <c r="N598" s="2">
        <v>0.71645</v>
      </c>
      <c r="O598" s="2">
        <v>0.5548</v>
      </c>
      <c r="P598" s="2">
        <v>0.5999</v>
      </c>
      <c r="Q598" s="2">
        <v>0.6093</v>
      </c>
      <c r="R598" s="2">
        <v>0.8333</v>
      </c>
      <c r="S598" s="2">
        <v>0.58205</v>
      </c>
      <c r="T598" s="2">
        <v>0.71645</v>
      </c>
      <c r="U598" s="2">
        <v>0.9162</v>
      </c>
      <c r="V598" s="2">
        <v>1.3646</v>
      </c>
    </row>
    <row r="599" ht="12.75" customHeight="1">
      <c r="A599" s="4"/>
      <c r="B599" s="4"/>
      <c r="L599" s="2">
        <v>99.8</v>
      </c>
      <c r="M599" s="2">
        <v>0.5818</v>
      </c>
      <c r="N599" s="2">
        <v>0.7162</v>
      </c>
      <c r="O599" s="2">
        <v>0.5545</v>
      </c>
      <c r="P599" s="2">
        <v>0.5996</v>
      </c>
      <c r="Q599" s="2">
        <v>0.6091</v>
      </c>
      <c r="R599" s="2">
        <v>0.8331</v>
      </c>
      <c r="S599" s="2">
        <v>0.5818</v>
      </c>
      <c r="T599" s="2">
        <v>0.7162</v>
      </c>
      <c r="U599" s="2">
        <v>0.9158000000000001</v>
      </c>
      <c r="V599" s="2">
        <v>1.3642</v>
      </c>
    </row>
    <row r="600" ht="12.75" customHeight="1">
      <c r="A600" s="4"/>
      <c r="B600" s="4"/>
      <c r="L600" s="2">
        <v>99.9</v>
      </c>
      <c r="M600" s="2">
        <v>0.5828</v>
      </c>
      <c r="N600" s="2">
        <v>0.7159</v>
      </c>
      <c r="O600" s="2">
        <v>0.5568</v>
      </c>
      <c r="P600" s="2">
        <v>0.5993</v>
      </c>
      <c r="Q600" s="2">
        <v>0.6088</v>
      </c>
      <c r="R600" s="2">
        <v>0.8328</v>
      </c>
      <c r="S600" s="2">
        <v>0.5828</v>
      </c>
      <c r="T600" s="2">
        <v>0.7159</v>
      </c>
      <c r="U600" s="2">
        <v>0.9154</v>
      </c>
      <c r="V600" s="2">
        <v>1.3636000000000001</v>
      </c>
    </row>
    <row r="601" ht="12.75" customHeight="1">
      <c r="A601" s="4"/>
      <c r="B601" s="4"/>
      <c r="L601" s="2">
        <v>100.0</v>
      </c>
      <c r="M601" s="2">
        <v>0.5813</v>
      </c>
      <c r="N601" s="2">
        <v>0.71565</v>
      </c>
      <c r="O601" s="2">
        <v>0.554</v>
      </c>
      <c r="P601" s="2">
        <v>0.599</v>
      </c>
      <c r="Q601" s="2">
        <v>0.6086</v>
      </c>
      <c r="R601" s="2">
        <v>0.8326</v>
      </c>
      <c r="S601" s="2">
        <v>0.5813</v>
      </c>
      <c r="T601" s="2">
        <v>0.71565</v>
      </c>
      <c r="U601" s="2">
        <v>0.915</v>
      </c>
      <c r="V601" s="2">
        <v>1.3628</v>
      </c>
    </row>
    <row r="602" ht="12.75" customHeight="1">
      <c r="A602" s="4"/>
      <c r="B602" s="4"/>
      <c r="L602" s="2">
        <v>100.1</v>
      </c>
      <c r="M602" s="2">
        <v>0.58105</v>
      </c>
      <c r="N602" s="2">
        <v>0.71535</v>
      </c>
      <c r="O602" s="2">
        <v>0.5538</v>
      </c>
      <c r="P602" s="2">
        <v>0.5987</v>
      </c>
      <c r="Q602" s="2">
        <v>0.6083</v>
      </c>
      <c r="R602" s="2">
        <v>0.8323</v>
      </c>
      <c r="S602" s="2">
        <v>0.58105</v>
      </c>
      <c r="T602" s="2">
        <v>0.71535</v>
      </c>
      <c r="U602" s="2">
        <v>0.9146000000000001</v>
      </c>
      <c r="V602" s="2">
        <v>1.362</v>
      </c>
    </row>
    <row r="603" ht="12.75" customHeight="1">
      <c r="A603" s="4"/>
      <c r="B603" s="4"/>
      <c r="L603" s="2">
        <v>100.2</v>
      </c>
      <c r="M603" s="2">
        <v>0.58085</v>
      </c>
      <c r="N603" s="2">
        <v>0.7151</v>
      </c>
      <c r="O603" s="2">
        <v>0.5536</v>
      </c>
      <c r="P603" s="2">
        <v>0.5984</v>
      </c>
      <c r="Q603" s="2">
        <v>0.6081</v>
      </c>
      <c r="R603" s="2">
        <v>0.8321</v>
      </c>
      <c r="S603" s="2">
        <v>0.58085</v>
      </c>
      <c r="T603" s="2">
        <v>0.7151</v>
      </c>
      <c r="U603" s="2">
        <v>0.9142</v>
      </c>
      <c r="V603" s="2">
        <v>1.3616000000000001</v>
      </c>
    </row>
    <row r="604" ht="12.75" customHeight="1">
      <c r="A604" s="4"/>
      <c r="B604" s="4"/>
      <c r="L604" s="2">
        <v>100.3</v>
      </c>
      <c r="M604" s="2">
        <v>0.5806</v>
      </c>
      <c r="N604" s="2">
        <v>0.7148</v>
      </c>
      <c r="O604" s="2">
        <v>0.5533</v>
      </c>
      <c r="P604" s="2">
        <v>0.5981</v>
      </c>
      <c r="Q604" s="2">
        <v>0.6079</v>
      </c>
      <c r="R604" s="2">
        <v>0.8319</v>
      </c>
      <c r="S604" s="2">
        <v>0.5806</v>
      </c>
      <c r="T604" s="2">
        <v>0.7148</v>
      </c>
      <c r="U604" s="2">
        <v>0.9138000000000001</v>
      </c>
      <c r="V604" s="2">
        <v>1.3612</v>
      </c>
    </row>
    <row r="605" ht="12.75" customHeight="1">
      <c r="A605" s="4"/>
      <c r="B605" s="4"/>
      <c r="L605" s="2">
        <v>100.4</v>
      </c>
      <c r="M605" s="2">
        <v>0.58035</v>
      </c>
      <c r="N605" s="2">
        <v>0.7145</v>
      </c>
      <c r="O605" s="2">
        <v>0.5531</v>
      </c>
      <c r="P605" s="2">
        <v>0.5977</v>
      </c>
      <c r="Q605" s="2">
        <v>0.6076</v>
      </c>
      <c r="R605" s="2">
        <v>0.8316</v>
      </c>
      <c r="S605" s="2">
        <v>0.58035</v>
      </c>
      <c r="T605" s="2">
        <v>0.7145</v>
      </c>
      <c r="U605" s="2">
        <v>0.9134</v>
      </c>
      <c r="V605" s="2">
        <v>1.3608</v>
      </c>
    </row>
    <row r="606" ht="12.75" customHeight="1">
      <c r="A606" s="4"/>
      <c r="B606" s="4"/>
      <c r="L606" s="2">
        <v>100.5</v>
      </c>
      <c r="M606" s="2">
        <v>0.5801499999999999</v>
      </c>
      <c r="N606" s="2">
        <v>0.71425</v>
      </c>
      <c r="O606" s="2">
        <v>0.5529</v>
      </c>
      <c r="P606" s="2">
        <v>0.5974</v>
      </c>
      <c r="Q606" s="2">
        <v>0.6074</v>
      </c>
      <c r="R606" s="2">
        <v>0.8314</v>
      </c>
      <c r="S606" s="2">
        <v>0.5801499999999999</v>
      </c>
      <c r="T606" s="2">
        <v>0.71425</v>
      </c>
      <c r="U606" s="2">
        <v>0.913</v>
      </c>
      <c r="V606" s="2">
        <v>1.3604</v>
      </c>
    </row>
    <row r="607" ht="12.75" customHeight="1">
      <c r="A607" s="4"/>
      <c r="B607" s="4"/>
      <c r="L607" s="2">
        <v>100.6</v>
      </c>
      <c r="M607" s="2">
        <v>0.57985</v>
      </c>
      <c r="N607" s="2">
        <v>0.71395</v>
      </c>
      <c r="O607" s="2">
        <v>0.5526</v>
      </c>
      <c r="P607" s="2">
        <v>0.5971</v>
      </c>
      <c r="Q607" s="2">
        <v>0.6071</v>
      </c>
      <c r="R607" s="2">
        <v>0.8311</v>
      </c>
      <c r="S607" s="2">
        <v>0.57985</v>
      </c>
      <c r="T607" s="2">
        <v>0.71395</v>
      </c>
      <c r="U607" s="2">
        <v>0.9126000000000001</v>
      </c>
      <c r="V607" s="2">
        <v>1.36</v>
      </c>
    </row>
    <row r="608" ht="12.75" customHeight="1">
      <c r="A608" s="4"/>
      <c r="B608" s="4"/>
      <c r="L608" s="2">
        <v>100.7</v>
      </c>
      <c r="M608" s="2">
        <v>0.57965</v>
      </c>
      <c r="N608" s="2">
        <v>0.7137</v>
      </c>
      <c r="O608" s="2">
        <v>0.5524</v>
      </c>
      <c r="P608" s="2">
        <v>0.5968</v>
      </c>
      <c r="Q608" s="2">
        <v>0.6069</v>
      </c>
      <c r="R608" s="2">
        <v>0.8309</v>
      </c>
      <c r="S608" s="2">
        <v>0.57965</v>
      </c>
      <c r="T608" s="2">
        <v>0.7137</v>
      </c>
      <c r="U608" s="2">
        <v>0.9122</v>
      </c>
      <c r="V608" s="2">
        <v>1.3596000000000001</v>
      </c>
    </row>
    <row r="609" ht="12.75" customHeight="1">
      <c r="A609" s="4"/>
      <c r="B609" s="4"/>
      <c r="L609" s="2">
        <v>100.8</v>
      </c>
      <c r="M609" s="2">
        <v>0.57945</v>
      </c>
      <c r="N609" s="2">
        <v>0.71345</v>
      </c>
      <c r="O609" s="2">
        <v>0.5522</v>
      </c>
      <c r="P609" s="2">
        <v>0.5965</v>
      </c>
      <c r="Q609" s="2">
        <v>0.6067</v>
      </c>
      <c r="R609" s="2">
        <v>0.8307</v>
      </c>
      <c r="S609" s="2">
        <v>0.57945</v>
      </c>
      <c r="T609" s="2">
        <v>0.71345</v>
      </c>
      <c r="U609" s="2">
        <v>0.9118</v>
      </c>
      <c r="V609" s="2">
        <v>1.3592</v>
      </c>
    </row>
    <row r="610" ht="12.75" customHeight="1">
      <c r="A610" s="4"/>
      <c r="B610" s="4"/>
      <c r="L610" s="2">
        <v>100.9</v>
      </c>
      <c r="M610" s="2">
        <v>0.58035</v>
      </c>
      <c r="N610" s="2">
        <v>0.71315</v>
      </c>
      <c r="O610" s="2">
        <v>0.5543</v>
      </c>
      <c r="P610" s="2">
        <v>0.5962</v>
      </c>
      <c r="Q610" s="2">
        <v>0.6064</v>
      </c>
      <c r="R610" s="2">
        <v>0.8304</v>
      </c>
      <c r="S610" s="2">
        <v>0.58035</v>
      </c>
      <c r="T610" s="2">
        <v>0.71315</v>
      </c>
      <c r="U610" s="2">
        <v>0.9114</v>
      </c>
      <c r="V610" s="2">
        <v>1.359</v>
      </c>
    </row>
    <row r="611" ht="12.75" customHeight="1">
      <c r="A611" s="4"/>
      <c r="B611" s="4"/>
      <c r="L611" s="2">
        <v>101.0</v>
      </c>
      <c r="M611" s="2">
        <v>0.57895</v>
      </c>
      <c r="N611" s="2">
        <v>0.7129</v>
      </c>
      <c r="O611" s="2">
        <v>0.5517</v>
      </c>
      <c r="P611" s="2">
        <v>0.5959</v>
      </c>
      <c r="Q611" s="2">
        <v>0.6062</v>
      </c>
      <c r="R611" s="2">
        <v>0.8302</v>
      </c>
      <c r="S611" s="2">
        <v>0.57895</v>
      </c>
      <c r="T611" s="2">
        <v>0.7129</v>
      </c>
      <c r="U611" s="2">
        <v>0.911</v>
      </c>
      <c r="V611" s="2">
        <v>1.359</v>
      </c>
    </row>
    <row r="612" ht="12.75" customHeight="1">
      <c r="A612" s="4"/>
      <c r="B612" s="4"/>
      <c r="L612" s="2">
        <v>101.1</v>
      </c>
      <c r="M612" s="2">
        <v>0.57875</v>
      </c>
      <c r="N612" s="2">
        <v>0.71265</v>
      </c>
      <c r="O612" s="2">
        <v>0.5515</v>
      </c>
      <c r="P612" s="2">
        <v>0.5956</v>
      </c>
      <c r="Q612" s="2">
        <v>0.606</v>
      </c>
      <c r="R612" s="2">
        <v>0.83</v>
      </c>
      <c r="S612" s="2">
        <v>0.57875</v>
      </c>
      <c r="T612" s="2">
        <v>0.71265</v>
      </c>
      <c r="U612" s="2">
        <v>0.9106000000000001</v>
      </c>
      <c r="V612" s="2">
        <v>1.359</v>
      </c>
    </row>
    <row r="613" ht="12.75" customHeight="1">
      <c r="A613" s="4"/>
      <c r="B613" s="4"/>
      <c r="L613" s="2">
        <v>101.2</v>
      </c>
      <c r="M613" s="2">
        <v>0.5785</v>
      </c>
      <c r="N613" s="2">
        <v>0.71235</v>
      </c>
      <c r="O613" s="2">
        <v>0.5513</v>
      </c>
      <c r="P613" s="2">
        <v>0.5953</v>
      </c>
      <c r="Q613" s="2">
        <v>0.6057</v>
      </c>
      <c r="R613" s="2">
        <v>0.8297</v>
      </c>
      <c r="S613" s="2">
        <v>0.5785</v>
      </c>
      <c r="T613" s="2">
        <v>0.71235</v>
      </c>
      <c r="U613" s="2">
        <v>0.9102</v>
      </c>
      <c r="V613" s="2">
        <v>1.3586</v>
      </c>
    </row>
    <row r="614" ht="12.75" customHeight="1">
      <c r="A614" s="4"/>
      <c r="B614" s="4"/>
      <c r="L614" s="2">
        <v>101.3</v>
      </c>
      <c r="M614" s="2">
        <v>0.57825</v>
      </c>
      <c r="N614" s="2">
        <v>0.7121</v>
      </c>
      <c r="O614" s="2">
        <v>0.551</v>
      </c>
      <c r="P614" s="2">
        <v>0.595</v>
      </c>
      <c r="Q614" s="2">
        <v>0.6055</v>
      </c>
      <c r="R614" s="2">
        <v>0.8295</v>
      </c>
      <c r="S614" s="2">
        <v>0.57825</v>
      </c>
      <c r="T614" s="2">
        <v>0.7121</v>
      </c>
      <c r="U614" s="2">
        <v>0.9098</v>
      </c>
      <c r="V614" s="2">
        <v>1.3582</v>
      </c>
    </row>
    <row r="615" ht="12.75" customHeight="1">
      <c r="A615" s="4"/>
      <c r="B615" s="4"/>
      <c r="L615" s="2">
        <v>101.4</v>
      </c>
      <c r="M615" s="2">
        <v>0.57805</v>
      </c>
      <c r="N615" s="2">
        <v>0.71185</v>
      </c>
      <c r="O615" s="2">
        <v>0.5508</v>
      </c>
      <c r="P615" s="2">
        <v>0.5947</v>
      </c>
      <c r="Q615" s="2">
        <v>0.6053</v>
      </c>
      <c r="R615" s="2">
        <v>0.8293</v>
      </c>
      <c r="S615" s="2">
        <v>0.57805</v>
      </c>
      <c r="T615" s="2">
        <v>0.71185</v>
      </c>
      <c r="U615" s="2">
        <v>0.9094</v>
      </c>
      <c r="V615" s="2">
        <v>1.3578000000000001</v>
      </c>
    </row>
    <row r="616" ht="12.75" customHeight="1">
      <c r="A616" s="4"/>
      <c r="B616" s="4"/>
      <c r="L616" s="2">
        <v>101.5</v>
      </c>
      <c r="M616" s="2">
        <v>0.5778</v>
      </c>
      <c r="N616" s="2">
        <v>0.7116</v>
      </c>
      <c r="O616" s="2">
        <v>0.5506</v>
      </c>
      <c r="P616" s="2">
        <v>0.5944</v>
      </c>
      <c r="Q616" s="2">
        <v>0.605</v>
      </c>
      <c r="R616" s="2">
        <v>0.8291</v>
      </c>
      <c r="S616" s="2">
        <v>0.5778</v>
      </c>
      <c r="T616" s="2">
        <v>0.7116</v>
      </c>
      <c r="U616" s="2">
        <v>0.909</v>
      </c>
      <c r="V616" s="2">
        <v>1.3574</v>
      </c>
    </row>
    <row r="617" ht="12.75" customHeight="1">
      <c r="A617" s="4"/>
      <c r="B617" s="4"/>
      <c r="L617" s="2">
        <v>101.6</v>
      </c>
      <c r="M617" s="2">
        <v>0.5776</v>
      </c>
      <c r="N617" s="2">
        <v>0.7113</v>
      </c>
      <c r="O617" s="2">
        <v>0.5504</v>
      </c>
      <c r="P617" s="2">
        <v>0.5941</v>
      </c>
      <c r="Q617" s="2">
        <v>0.6048</v>
      </c>
      <c r="R617" s="2">
        <v>0.8288</v>
      </c>
      <c r="S617" s="2">
        <v>0.5776</v>
      </c>
      <c r="T617" s="2">
        <v>0.7113</v>
      </c>
      <c r="U617" s="2">
        <v>0.909</v>
      </c>
      <c r="V617" s="2">
        <v>1.357</v>
      </c>
    </row>
    <row r="618" ht="12.75" customHeight="1">
      <c r="A618" s="4"/>
      <c r="B618" s="4"/>
      <c r="L618" s="2">
        <v>101.7</v>
      </c>
      <c r="M618" s="2">
        <v>0.5774</v>
      </c>
      <c r="N618" s="2">
        <v>0.71105</v>
      </c>
      <c r="O618" s="2">
        <v>0.5502</v>
      </c>
      <c r="P618" s="2">
        <v>0.5938</v>
      </c>
      <c r="Q618" s="2">
        <v>0.6046</v>
      </c>
      <c r="R618" s="2">
        <v>0.8286</v>
      </c>
      <c r="S618" s="2">
        <v>0.5774</v>
      </c>
      <c r="T618" s="2">
        <v>0.71105</v>
      </c>
      <c r="U618" s="2">
        <v>0.909</v>
      </c>
      <c r="V618" s="2">
        <v>1.3566</v>
      </c>
    </row>
    <row r="619" ht="12.75" customHeight="1">
      <c r="A619" s="4"/>
      <c r="B619" s="4"/>
      <c r="L619" s="2">
        <v>101.8</v>
      </c>
      <c r="M619" s="2">
        <v>0.5772</v>
      </c>
      <c r="N619" s="2">
        <v>0.7108</v>
      </c>
      <c r="O619" s="2">
        <v>0.55</v>
      </c>
      <c r="P619" s="2">
        <v>0.5935</v>
      </c>
      <c r="Q619" s="2">
        <v>0.6044</v>
      </c>
      <c r="R619" s="2">
        <v>0.8284</v>
      </c>
      <c r="S619" s="2">
        <v>0.5772</v>
      </c>
      <c r="T619" s="2">
        <v>0.7108</v>
      </c>
      <c r="U619" s="2">
        <v>0.9088</v>
      </c>
      <c r="V619" s="2">
        <v>1.3562</v>
      </c>
    </row>
    <row r="620" ht="12.75" customHeight="1">
      <c r="A620" s="4"/>
      <c r="B620" s="4"/>
      <c r="L620" s="2">
        <v>101.9</v>
      </c>
      <c r="M620" s="2">
        <v>0.578</v>
      </c>
      <c r="N620" s="2">
        <v>0.71055</v>
      </c>
      <c r="O620" s="2">
        <v>0.5519</v>
      </c>
      <c r="P620" s="2">
        <v>0.5932</v>
      </c>
      <c r="Q620" s="2">
        <v>0.6041</v>
      </c>
      <c r="R620" s="2">
        <v>0.8282</v>
      </c>
      <c r="S620" s="2">
        <v>0.578</v>
      </c>
      <c r="T620" s="2">
        <v>0.71055</v>
      </c>
      <c r="U620" s="2">
        <v>0.9084</v>
      </c>
      <c r="V620" s="2">
        <v>1.3558000000000001</v>
      </c>
    </row>
    <row r="621" ht="12.75" customHeight="1">
      <c r="A621" s="4"/>
      <c r="B621" s="4"/>
      <c r="L621" s="2">
        <v>102.0</v>
      </c>
      <c r="M621" s="2">
        <v>0.5767</v>
      </c>
      <c r="N621" s="2">
        <v>0.71025</v>
      </c>
      <c r="O621" s="2">
        <v>0.5495</v>
      </c>
      <c r="P621" s="2">
        <v>0.5929</v>
      </c>
      <c r="Q621" s="2">
        <v>0.6039</v>
      </c>
      <c r="R621" s="2">
        <v>0.8279</v>
      </c>
      <c r="S621" s="2">
        <v>0.5767</v>
      </c>
      <c r="T621" s="2">
        <v>0.71025</v>
      </c>
      <c r="U621" s="2">
        <v>0.908</v>
      </c>
      <c r="V621" s="2">
        <v>1.3554</v>
      </c>
    </row>
    <row r="622" ht="12.75" customHeight="1">
      <c r="A622" s="4"/>
      <c r="B622" s="4"/>
      <c r="L622" s="2">
        <v>102.1</v>
      </c>
      <c r="M622" s="2">
        <v>0.5765</v>
      </c>
      <c r="N622" s="2">
        <v>0.71</v>
      </c>
      <c r="O622" s="2">
        <v>0.5493</v>
      </c>
      <c r="P622" s="2">
        <v>0.5926</v>
      </c>
      <c r="Q622" s="2">
        <v>0.6037</v>
      </c>
      <c r="R622" s="2">
        <v>0.8277</v>
      </c>
      <c r="S622" s="2">
        <v>0.5765</v>
      </c>
      <c r="T622" s="2">
        <v>0.71</v>
      </c>
      <c r="U622" s="2">
        <v>0.9076000000000001</v>
      </c>
      <c r="V622" s="2">
        <v>1.355</v>
      </c>
    </row>
    <row r="623" ht="12.75" customHeight="1">
      <c r="A623" s="4"/>
      <c r="B623" s="4"/>
      <c r="L623" s="2">
        <v>102.2</v>
      </c>
      <c r="M623" s="2">
        <v>0.5763</v>
      </c>
      <c r="N623" s="2">
        <v>0.70975</v>
      </c>
      <c r="O623" s="2">
        <v>0.5491</v>
      </c>
      <c r="P623" s="2">
        <v>0.5923</v>
      </c>
      <c r="Q623" s="2">
        <v>0.6035</v>
      </c>
      <c r="R623" s="2">
        <v>0.8275</v>
      </c>
      <c r="S623" s="2">
        <v>0.5763</v>
      </c>
      <c r="T623" s="2">
        <v>0.70975</v>
      </c>
      <c r="U623" s="2">
        <v>0.9072</v>
      </c>
      <c r="V623" s="2">
        <v>1.3546</v>
      </c>
    </row>
    <row r="624" ht="12.75" customHeight="1">
      <c r="A624" s="4"/>
      <c r="B624" s="4"/>
      <c r="L624" s="2">
        <v>102.3</v>
      </c>
      <c r="M624" s="2">
        <v>0.57605</v>
      </c>
      <c r="N624" s="2">
        <v>0.7095</v>
      </c>
      <c r="O624" s="2">
        <v>0.5489</v>
      </c>
      <c r="P624" s="2">
        <v>0.592</v>
      </c>
      <c r="Q624" s="2">
        <v>0.6032</v>
      </c>
      <c r="R624" s="2">
        <v>0.8273</v>
      </c>
      <c r="S624" s="2">
        <v>0.57605</v>
      </c>
      <c r="T624" s="2">
        <v>0.7095</v>
      </c>
      <c r="U624" s="2">
        <v>0.9068</v>
      </c>
      <c r="V624" s="2">
        <v>1.3542</v>
      </c>
    </row>
    <row r="625" ht="12.75" customHeight="1">
      <c r="A625" s="4"/>
      <c r="B625" s="4"/>
      <c r="L625" s="2">
        <v>102.4</v>
      </c>
      <c r="M625" s="2">
        <v>0.57585</v>
      </c>
      <c r="N625" s="2">
        <v>0.70925</v>
      </c>
      <c r="O625" s="2">
        <v>0.5487</v>
      </c>
      <c r="P625" s="2">
        <v>0.5917</v>
      </c>
      <c r="Q625" s="2">
        <v>0.603</v>
      </c>
      <c r="R625" s="2">
        <v>0.8271</v>
      </c>
      <c r="S625" s="2">
        <v>0.57585</v>
      </c>
      <c r="T625" s="2">
        <v>0.70925</v>
      </c>
      <c r="U625" s="2">
        <v>0.9064</v>
      </c>
      <c r="V625" s="2">
        <v>1.3538000000000001</v>
      </c>
    </row>
    <row r="626" ht="12.75" customHeight="1">
      <c r="A626" s="4"/>
      <c r="B626" s="4"/>
      <c r="L626" s="2">
        <v>102.5</v>
      </c>
      <c r="M626" s="2">
        <v>0.57565</v>
      </c>
      <c r="N626" s="2">
        <v>0.70895</v>
      </c>
      <c r="O626" s="2">
        <v>0.5485</v>
      </c>
      <c r="P626" s="2">
        <v>0.5914</v>
      </c>
      <c r="Q626" s="2">
        <v>0.6028</v>
      </c>
      <c r="R626" s="2">
        <v>0.8268</v>
      </c>
      <c r="S626" s="2">
        <v>0.57565</v>
      </c>
      <c r="T626" s="2">
        <v>0.70895</v>
      </c>
      <c r="U626" s="2">
        <v>0.906</v>
      </c>
      <c r="V626" s="2">
        <v>1.3534</v>
      </c>
    </row>
    <row r="627" ht="12.75" customHeight="1">
      <c r="A627" s="4"/>
      <c r="B627" s="4"/>
      <c r="L627" s="2">
        <v>102.6</v>
      </c>
      <c r="M627" s="2">
        <v>0.57545</v>
      </c>
      <c r="N627" s="2">
        <v>0.7087</v>
      </c>
      <c r="O627" s="2">
        <v>0.5483</v>
      </c>
      <c r="P627" s="2">
        <v>0.5911</v>
      </c>
      <c r="Q627" s="2">
        <v>0.6026</v>
      </c>
      <c r="R627" s="2">
        <v>0.8266</v>
      </c>
      <c r="S627" s="2">
        <v>0.57545</v>
      </c>
      <c r="T627" s="2">
        <v>0.7087</v>
      </c>
      <c r="U627" s="2">
        <v>0.9056000000000001</v>
      </c>
      <c r="V627" s="2">
        <v>1.353</v>
      </c>
    </row>
    <row r="628" ht="12.75" customHeight="1">
      <c r="A628" s="4"/>
      <c r="B628" s="4"/>
      <c r="L628" s="2">
        <v>102.7</v>
      </c>
      <c r="M628" s="2">
        <v>0.57525</v>
      </c>
      <c r="N628" s="2">
        <v>0.70845</v>
      </c>
      <c r="O628" s="2">
        <v>0.5481</v>
      </c>
      <c r="P628" s="2">
        <v>0.5908</v>
      </c>
      <c r="Q628" s="2">
        <v>0.6024</v>
      </c>
      <c r="R628" s="2">
        <v>0.8264</v>
      </c>
      <c r="S628" s="2">
        <v>0.57525</v>
      </c>
      <c r="T628" s="2">
        <v>0.70845</v>
      </c>
      <c r="U628" s="2">
        <v>0.9052</v>
      </c>
      <c r="V628" s="2">
        <v>1.3526</v>
      </c>
    </row>
    <row r="629" ht="12.75" customHeight="1">
      <c r="A629" s="4"/>
      <c r="B629" s="4"/>
      <c r="L629" s="2">
        <v>102.8</v>
      </c>
      <c r="M629" s="2">
        <v>0.575</v>
      </c>
      <c r="N629" s="2">
        <v>0.7082</v>
      </c>
      <c r="O629" s="2">
        <v>0.5479</v>
      </c>
      <c r="P629" s="2">
        <v>0.5905</v>
      </c>
      <c r="Q629" s="2">
        <v>0.6021</v>
      </c>
      <c r="R629" s="2">
        <v>0.8262</v>
      </c>
      <c r="S629" s="2">
        <v>0.575</v>
      </c>
      <c r="T629" s="2">
        <v>0.7082</v>
      </c>
      <c r="U629" s="2">
        <v>0.9048</v>
      </c>
      <c r="V629" s="2">
        <v>1.3522</v>
      </c>
    </row>
    <row r="630" ht="12.75" customHeight="1">
      <c r="A630" s="4"/>
      <c r="B630" s="4"/>
      <c r="L630" s="2">
        <v>102.9</v>
      </c>
      <c r="M630" s="2">
        <v>0.5758</v>
      </c>
      <c r="N630" s="2">
        <v>0.70795</v>
      </c>
      <c r="O630" s="2">
        <v>0.5497</v>
      </c>
      <c r="P630" s="2">
        <v>0.5902</v>
      </c>
      <c r="Q630" s="2">
        <v>0.6019</v>
      </c>
      <c r="R630" s="2">
        <v>0.826</v>
      </c>
      <c r="S630" s="2">
        <v>0.5758</v>
      </c>
      <c r="T630" s="2">
        <v>0.70795</v>
      </c>
      <c r="U630" s="2">
        <v>0.9044</v>
      </c>
      <c r="V630" s="2">
        <v>1.3518000000000001</v>
      </c>
    </row>
    <row r="631" ht="12.75" customHeight="1">
      <c r="A631" s="4"/>
      <c r="B631" s="4"/>
      <c r="L631" s="2">
        <v>103.0</v>
      </c>
      <c r="M631" s="2">
        <v>0.5746</v>
      </c>
      <c r="N631" s="2">
        <v>0.7077</v>
      </c>
      <c r="O631" s="2">
        <v>0.5475</v>
      </c>
      <c r="P631" s="2">
        <v>0.5899</v>
      </c>
      <c r="Q631" s="2">
        <v>0.6017</v>
      </c>
      <c r="R631" s="2">
        <v>0.8258</v>
      </c>
      <c r="S631" s="2">
        <v>0.5746</v>
      </c>
      <c r="T631" s="2">
        <v>0.7077</v>
      </c>
      <c r="U631" s="2">
        <v>0.904</v>
      </c>
      <c r="V631" s="2">
        <v>1.3514</v>
      </c>
    </row>
    <row r="632" ht="12.75" customHeight="1">
      <c r="A632" s="4"/>
      <c r="B632" s="4"/>
      <c r="L632" s="2">
        <v>103.1</v>
      </c>
      <c r="M632" s="2">
        <v>0.5744</v>
      </c>
      <c r="N632" s="2">
        <v>0.70745</v>
      </c>
      <c r="O632" s="2">
        <v>0.5473</v>
      </c>
      <c r="P632" s="2">
        <v>0.5896</v>
      </c>
      <c r="Q632" s="2">
        <v>0.6015</v>
      </c>
      <c r="R632" s="2">
        <v>0.8256</v>
      </c>
      <c r="S632" s="2">
        <v>0.5744</v>
      </c>
      <c r="T632" s="2">
        <v>0.70745</v>
      </c>
      <c r="U632" s="2">
        <v>0.904</v>
      </c>
      <c r="V632" s="2">
        <v>1.351</v>
      </c>
    </row>
    <row r="633" ht="12.75" customHeight="1">
      <c r="A633" s="4"/>
      <c r="B633" s="4"/>
      <c r="L633" s="2">
        <v>103.2</v>
      </c>
      <c r="M633" s="2">
        <v>0.5742</v>
      </c>
      <c r="N633" s="2">
        <v>0.70715</v>
      </c>
      <c r="O633" s="2">
        <v>0.5471</v>
      </c>
      <c r="P633" s="2">
        <v>0.5893</v>
      </c>
      <c r="Q633" s="2">
        <v>0.6013</v>
      </c>
      <c r="R633" s="2">
        <v>0.8253</v>
      </c>
      <c r="S633" s="2">
        <v>0.5742</v>
      </c>
      <c r="T633" s="2">
        <v>0.70715</v>
      </c>
      <c r="U633" s="2">
        <v>0.904</v>
      </c>
      <c r="V633" s="2">
        <v>1.3506</v>
      </c>
    </row>
    <row r="634" ht="12.75" customHeight="1">
      <c r="A634" s="4"/>
      <c r="B634" s="4"/>
      <c r="L634" s="2">
        <v>103.3</v>
      </c>
      <c r="M634" s="2">
        <v>0.5740000000000001</v>
      </c>
      <c r="N634" s="2">
        <v>0.7069</v>
      </c>
      <c r="O634" s="2">
        <v>0.5469</v>
      </c>
      <c r="P634" s="2">
        <v>0.589</v>
      </c>
      <c r="Q634" s="2">
        <v>0.6011</v>
      </c>
      <c r="R634" s="2">
        <v>0.8251</v>
      </c>
      <c r="S634" s="2">
        <v>0.5740000000000001</v>
      </c>
      <c r="T634" s="2">
        <v>0.7069</v>
      </c>
      <c r="U634" s="2">
        <v>0.9038</v>
      </c>
      <c r="V634" s="2">
        <v>1.3502</v>
      </c>
    </row>
    <row r="635" ht="12.75" customHeight="1">
      <c r="A635" s="4"/>
      <c r="B635" s="4"/>
      <c r="L635" s="2">
        <v>103.4</v>
      </c>
      <c r="M635" s="2">
        <v>0.5738</v>
      </c>
      <c r="N635" s="2">
        <v>0.70665</v>
      </c>
      <c r="O635" s="2">
        <v>0.5467</v>
      </c>
      <c r="P635" s="2">
        <v>0.5887</v>
      </c>
      <c r="Q635" s="2">
        <v>0.6009</v>
      </c>
      <c r="R635" s="2">
        <v>0.8249</v>
      </c>
      <c r="S635" s="2">
        <v>0.5738</v>
      </c>
      <c r="T635" s="2">
        <v>0.70665</v>
      </c>
      <c r="U635" s="2">
        <v>0.9034</v>
      </c>
      <c r="V635" s="2">
        <v>1.3498</v>
      </c>
    </row>
    <row r="636" ht="12.75" customHeight="1">
      <c r="A636" s="4"/>
      <c r="B636" s="4"/>
      <c r="L636" s="2">
        <v>103.5</v>
      </c>
      <c r="M636" s="2">
        <v>0.57355</v>
      </c>
      <c r="N636" s="2">
        <v>0.7064</v>
      </c>
      <c r="O636" s="2">
        <v>0.5465</v>
      </c>
      <c r="P636" s="2">
        <v>0.5884</v>
      </c>
      <c r="Q636" s="2">
        <v>0.6006</v>
      </c>
      <c r="R636" s="2">
        <v>0.8247</v>
      </c>
      <c r="S636" s="2">
        <v>0.57355</v>
      </c>
      <c r="T636" s="2">
        <v>0.7064</v>
      </c>
      <c r="U636" s="2">
        <v>0.903</v>
      </c>
      <c r="V636" s="2">
        <v>1.3494</v>
      </c>
    </row>
    <row r="637" ht="12.75" customHeight="1">
      <c r="A637" s="4"/>
      <c r="B637" s="4"/>
      <c r="L637" s="2">
        <v>103.6</v>
      </c>
      <c r="M637" s="2">
        <v>0.57335</v>
      </c>
      <c r="N637" s="2">
        <v>0.70615</v>
      </c>
      <c r="O637" s="2">
        <v>0.5463</v>
      </c>
      <c r="P637" s="2">
        <v>0.5881</v>
      </c>
      <c r="Q637" s="2">
        <v>0.6004</v>
      </c>
      <c r="R637" s="2">
        <v>0.8245</v>
      </c>
      <c r="S637" s="2">
        <v>0.57335</v>
      </c>
      <c r="T637" s="2">
        <v>0.70615</v>
      </c>
      <c r="U637" s="2">
        <v>0.9026000000000001</v>
      </c>
      <c r="V637" s="2">
        <v>1.349</v>
      </c>
    </row>
    <row r="638" ht="12.75" customHeight="1">
      <c r="A638" s="4"/>
      <c r="B638" s="4"/>
      <c r="L638" s="2">
        <v>103.7</v>
      </c>
      <c r="M638" s="2">
        <v>0.57315</v>
      </c>
      <c r="N638" s="2">
        <v>0.7059</v>
      </c>
      <c r="O638" s="2">
        <v>0.5461</v>
      </c>
      <c r="P638" s="2">
        <v>0.5878</v>
      </c>
      <c r="Q638" s="2">
        <v>0.6002</v>
      </c>
      <c r="R638" s="2">
        <v>0.8243</v>
      </c>
      <c r="S638" s="2">
        <v>0.57315</v>
      </c>
      <c r="T638" s="2">
        <v>0.7059</v>
      </c>
      <c r="U638" s="2">
        <v>0.9022</v>
      </c>
      <c r="V638" s="2">
        <v>1.3486</v>
      </c>
    </row>
    <row r="639" ht="12.75" customHeight="1">
      <c r="A639" s="4"/>
      <c r="B639" s="4"/>
      <c r="L639" s="2">
        <v>103.8</v>
      </c>
      <c r="M639" s="2">
        <v>0.5729500000000001</v>
      </c>
      <c r="N639" s="2">
        <v>0.70565</v>
      </c>
      <c r="O639" s="2">
        <v>0.5459</v>
      </c>
      <c r="P639" s="2">
        <v>0.5875</v>
      </c>
      <c r="Q639" s="2">
        <v>0.6</v>
      </c>
      <c r="R639" s="2">
        <v>0.8241</v>
      </c>
      <c r="S639" s="2">
        <v>0.5729500000000001</v>
      </c>
      <c r="T639" s="2">
        <v>0.70565</v>
      </c>
      <c r="U639" s="2">
        <v>0.9018</v>
      </c>
      <c r="V639" s="2">
        <v>1.3482</v>
      </c>
    </row>
    <row r="640" ht="12.75" customHeight="1">
      <c r="A640" s="4"/>
      <c r="B640" s="4"/>
      <c r="L640" s="2">
        <v>103.9</v>
      </c>
      <c r="M640" s="2">
        <v>0.57375</v>
      </c>
      <c r="N640" s="2">
        <v>0.7054</v>
      </c>
      <c r="O640" s="2">
        <v>0.5477</v>
      </c>
      <c r="P640" s="2">
        <v>0.5872</v>
      </c>
      <c r="Q640" s="2">
        <v>0.5998</v>
      </c>
      <c r="R640" s="2">
        <v>0.8239</v>
      </c>
      <c r="S640" s="2">
        <v>0.57375</v>
      </c>
      <c r="T640" s="2">
        <v>0.7054</v>
      </c>
      <c r="U640" s="2">
        <v>0.9014</v>
      </c>
      <c r="V640" s="2">
        <v>1.348</v>
      </c>
    </row>
    <row r="641" ht="12.75" customHeight="1">
      <c r="A641" s="4"/>
      <c r="B641" s="4"/>
      <c r="L641" s="2">
        <v>104.0</v>
      </c>
      <c r="M641" s="2">
        <v>0.57255</v>
      </c>
      <c r="N641" s="2">
        <v>0.70515</v>
      </c>
      <c r="O641" s="2">
        <v>0.5455</v>
      </c>
      <c r="P641" s="2">
        <v>0.5869</v>
      </c>
      <c r="Q641" s="2">
        <v>0.5996</v>
      </c>
      <c r="R641" s="2">
        <v>0.8237</v>
      </c>
      <c r="S641" s="2">
        <v>0.57255</v>
      </c>
      <c r="T641" s="2">
        <v>0.70515</v>
      </c>
      <c r="U641" s="2">
        <v>0.901</v>
      </c>
      <c r="V641" s="2">
        <v>1.348</v>
      </c>
    </row>
    <row r="642" ht="12.75" customHeight="1">
      <c r="A642" s="4"/>
      <c r="B642" s="4"/>
      <c r="L642" s="2">
        <v>104.1</v>
      </c>
      <c r="M642" s="2">
        <v>0.5724</v>
      </c>
      <c r="N642" s="2">
        <v>0.7049</v>
      </c>
      <c r="O642" s="2">
        <v>0.5454</v>
      </c>
      <c r="P642" s="2">
        <v>0.5866</v>
      </c>
      <c r="Q642" s="2">
        <v>0.5994</v>
      </c>
      <c r="R642" s="2">
        <v>0.8235</v>
      </c>
      <c r="S642" s="2">
        <v>0.5724</v>
      </c>
      <c r="T642" s="2">
        <v>0.7049</v>
      </c>
      <c r="U642" s="2">
        <v>0.9006000000000001</v>
      </c>
      <c r="V642" s="2">
        <v>1.348</v>
      </c>
    </row>
    <row r="643" ht="12.75" customHeight="1">
      <c r="A643" s="4"/>
      <c r="B643" s="4"/>
      <c r="L643" s="2">
        <v>104.2</v>
      </c>
      <c r="M643" s="2">
        <v>0.5722</v>
      </c>
      <c r="N643" s="2">
        <v>0.7047</v>
      </c>
      <c r="O643" s="2">
        <v>0.5452</v>
      </c>
      <c r="P643" s="2">
        <v>0.5863</v>
      </c>
      <c r="Q643" s="2">
        <v>0.5992</v>
      </c>
      <c r="R643" s="2">
        <v>0.8233</v>
      </c>
      <c r="S643" s="2">
        <v>0.5722</v>
      </c>
      <c r="T643" s="2">
        <v>0.7047</v>
      </c>
      <c r="U643" s="2">
        <v>0.9002</v>
      </c>
      <c r="V643" s="2">
        <v>1.3476000000000001</v>
      </c>
    </row>
    <row r="644" ht="12.75" customHeight="1">
      <c r="A644" s="4"/>
      <c r="B644" s="4"/>
      <c r="L644" s="2">
        <v>104.3</v>
      </c>
      <c r="M644" s="2">
        <v>0.5720000000000001</v>
      </c>
      <c r="N644" s="2">
        <v>0.70445</v>
      </c>
      <c r="O644" s="2">
        <v>0.545</v>
      </c>
      <c r="P644" s="2">
        <v>0.5861</v>
      </c>
      <c r="Q644" s="2">
        <v>0.599</v>
      </c>
      <c r="R644" s="2">
        <v>0.8231</v>
      </c>
      <c r="S644" s="2">
        <v>0.5720000000000001</v>
      </c>
      <c r="T644" s="2">
        <v>0.70445</v>
      </c>
      <c r="U644" s="2">
        <v>0.8998</v>
      </c>
      <c r="V644" s="2">
        <v>1.3472</v>
      </c>
    </row>
    <row r="645" ht="12.75" customHeight="1">
      <c r="A645" s="4"/>
      <c r="B645" s="4"/>
      <c r="L645" s="2">
        <v>104.4</v>
      </c>
      <c r="M645" s="2">
        <v>0.5718</v>
      </c>
      <c r="N645" s="2">
        <v>0.7042</v>
      </c>
      <c r="O645" s="2">
        <v>0.5448</v>
      </c>
      <c r="P645" s="2">
        <v>0.5858</v>
      </c>
      <c r="Q645" s="2">
        <v>0.5988</v>
      </c>
      <c r="R645" s="2">
        <v>0.8229</v>
      </c>
      <c r="S645" s="2">
        <v>0.5718</v>
      </c>
      <c r="T645" s="2">
        <v>0.7042</v>
      </c>
      <c r="U645" s="2">
        <v>0.8994</v>
      </c>
      <c r="V645" s="2">
        <v>1.3468</v>
      </c>
    </row>
    <row r="646" ht="12.75" customHeight="1">
      <c r="A646" s="4"/>
      <c r="B646" s="4"/>
      <c r="L646" s="2">
        <v>104.5</v>
      </c>
      <c r="M646" s="2">
        <v>0.5716</v>
      </c>
      <c r="N646" s="2">
        <v>0.70395</v>
      </c>
      <c r="O646" s="2">
        <v>0.5446</v>
      </c>
      <c r="P646" s="2">
        <v>0.5855</v>
      </c>
      <c r="Q646" s="2">
        <v>0.5986</v>
      </c>
      <c r="R646" s="2">
        <v>0.8227</v>
      </c>
      <c r="S646" s="2">
        <v>0.5716</v>
      </c>
      <c r="T646" s="2">
        <v>0.70395</v>
      </c>
      <c r="U646" s="2">
        <v>0.899</v>
      </c>
      <c r="V646" s="2">
        <v>1.3464</v>
      </c>
    </row>
    <row r="647" ht="12.75" customHeight="1">
      <c r="A647" s="4"/>
      <c r="B647" s="4"/>
      <c r="L647" s="2">
        <v>104.6</v>
      </c>
      <c r="M647" s="2">
        <v>0.5714</v>
      </c>
      <c r="N647" s="2">
        <v>0.7037</v>
      </c>
      <c r="O647" s="2">
        <v>0.5444</v>
      </c>
      <c r="P647" s="2">
        <v>0.5852</v>
      </c>
      <c r="Q647" s="2">
        <v>0.5984</v>
      </c>
      <c r="R647" s="2">
        <v>0.8225</v>
      </c>
      <c r="S647" s="2">
        <v>0.5714</v>
      </c>
      <c r="T647" s="2">
        <v>0.7037</v>
      </c>
      <c r="U647" s="2">
        <v>0.899</v>
      </c>
      <c r="V647" s="2">
        <v>1.346</v>
      </c>
    </row>
    <row r="648" ht="12.75" customHeight="1">
      <c r="A648" s="4"/>
      <c r="B648" s="4"/>
      <c r="L648" s="2">
        <v>104.7</v>
      </c>
      <c r="M648" s="2">
        <v>0.57125</v>
      </c>
      <c r="N648" s="2">
        <v>0.70345</v>
      </c>
      <c r="O648" s="2">
        <v>0.5443</v>
      </c>
      <c r="P648" s="2">
        <v>0.5849</v>
      </c>
      <c r="Q648" s="2">
        <v>0.5982</v>
      </c>
      <c r="R648" s="2">
        <v>0.8223</v>
      </c>
      <c r="S648" s="2">
        <v>0.57125</v>
      </c>
      <c r="T648" s="2">
        <v>0.70345</v>
      </c>
      <c r="U648" s="2">
        <v>0.899</v>
      </c>
      <c r="V648" s="2">
        <v>1.3456000000000001</v>
      </c>
    </row>
    <row r="649" ht="12.75" customHeight="1">
      <c r="A649" s="4"/>
      <c r="B649" s="4"/>
      <c r="L649" s="2">
        <v>104.8</v>
      </c>
      <c r="M649" s="2">
        <v>0.5710500000000001</v>
      </c>
      <c r="N649" s="2">
        <v>0.7032</v>
      </c>
      <c r="O649" s="2">
        <v>0.5441</v>
      </c>
      <c r="P649" s="2">
        <v>0.5846</v>
      </c>
      <c r="Q649" s="2">
        <v>0.598</v>
      </c>
      <c r="R649" s="2">
        <v>0.8221</v>
      </c>
      <c r="S649" s="2">
        <v>0.5710500000000001</v>
      </c>
      <c r="T649" s="2">
        <v>0.7032</v>
      </c>
      <c r="U649" s="2">
        <v>0.8988</v>
      </c>
      <c r="V649" s="2">
        <v>1.3452</v>
      </c>
    </row>
    <row r="650" ht="12.75" customHeight="1">
      <c r="A650" s="4"/>
      <c r="B650" s="4"/>
      <c r="L650" s="2">
        <v>104.9</v>
      </c>
      <c r="M650" s="2">
        <v>0.57175</v>
      </c>
      <c r="N650" s="2">
        <v>0.70295</v>
      </c>
      <c r="O650" s="2">
        <v>0.5457</v>
      </c>
      <c r="P650" s="2">
        <v>0.5843</v>
      </c>
      <c r="Q650" s="2">
        <v>0.5978</v>
      </c>
      <c r="R650" s="2">
        <v>0.8219</v>
      </c>
      <c r="S650" s="2">
        <v>0.57175</v>
      </c>
      <c r="T650" s="2">
        <v>0.70295</v>
      </c>
      <c r="U650" s="2">
        <v>0.8984</v>
      </c>
      <c r="V650" s="2">
        <v>1.3448</v>
      </c>
    </row>
    <row r="651" ht="12.75" customHeight="1">
      <c r="A651" s="4"/>
      <c r="B651" s="4"/>
      <c r="L651" s="2">
        <v>105.0</v>
      </c>
      <c r="M651" s="2">
        <v>0.57065</v>
      </c>
      <c r="N651" s="2">
        <v>0.7027</v>
      </c>
      <c r="O651" s="2">
        <v>0.5437</v>
      </c>
      <c r="P651" s="2">
        <v>0.584</v>
      </c>
      <c r="Q651" s="2">
        <v>0.5976</v>
      </c>
      <c r="R651" s="2">
        <v>0.8217</v>
      </c>
      <c r="S651" s="2">
        <v>0.57065</v>
      </c>
      <c r="T651" s="2">
        <v>0.7027</v>
      </c>
      <c r="U651" s="2">
        <v>0.898</v>
      </c>
      <c r="V651" s="2">
        <v>1.3444</v>
      </c>
    </row>
    <row r="652" ht="12.75" customHeight="1">
      <c r="A652" s="4"/>
      <c r="B652" s="4"/>
      <c r="L652" s="2">
        <v>105.1</v>
      </c>
      <c r="M652" s="2">
        <v>0.5705</v>
      </c>
      <c r="N652" s="2">
        <v>0.70245</v>
      </c>
      <c r="O652" s="2">
        <v>0.5436</v>
      </c>
      <c r="P652" s="2">
        <v>0.5837</v>
      </c>
      <c r="Q652" s="2">
        <v>0.5974</v>
      </c>
      <c r="R652" s="2">
        <v>0.8215</v>
      </c>
      <c r="S652" s="2">
        <v>0.5705</v>
      </c>
      <c r="T652" s="2">
        <v>0.70245</v>
      </c>
      <c r="U652" s="2">
        <v>0.898</v>
      </c>
      <c r="V652" s="2">
        <v>1.344</v>
      </c>
    </row>
    <row r="653" ht="12.75" customHeight="1">
      <c r="A653" s="4"/>
      <c r="B653" s="4"/>
      <c r="L653" s="2">
        <v>105.2</v>
      </c>
      <c r="M653" s="2">
        <v>0.5703</v>
      </c>
      <c r="N653" s="2">
        <v>0.70225</v>
      </c>
      <c r="O653" s="2">
        <v>0.5434</v>
      </c>
      <c r="P653" s="2">
        <v>0.5834</v>
      </c>
      <c r="Q653" s="2">
        <v>0.5972</v>
      </c>
      <c r="R653" s="2">
        <v>0.8214</v>
      </c>
      <c r="S653" s="2">
        <v>0.5703</v>
      </c>
      <c r="T653" s="2">
        <v>0.70225</v>
      </c>
      <c r="U653" s="2">
        <v>0.898</v>
      </c>
      <c r="V653" s="2">
        <v>1.3436000000000001</v>
      </c>
    </row>
    <row r="654" ht="12.75" customHeight="1">
      <c r="A654" s="4"/>
      <c r="B654" s="4"/>
      <c r="L654" s="2">
        <v>105.3</v>
      </c>
      <c r="M654" s="2">
        <v>0.5701</v>
      </c>
      <c r="N654" s="2">
        <v>0.702</v>
      </c>
      <c r="O654" s="2">
        <v>0.5432</v>
      </c>
      <c r="P654" s="2">
        <v>0.5831</v>
      </c>
      <c r="Q654" s="2">
        <v>0.597</v>
      </c>
      <c r="R654" s="2">
        <v>0.8212</v>
      </c>
      <c r="S654" s="2">
        <v>0.5701</v>
      </c>
      <c r="T654" s="2">
        <v>0.702</v>
      </c>
      <c r="U654" s="2">
        <v>0.8978</v>
      </c>
      <c r="V654" s="2">
        <v>1.3432</v>
      </c>
    </row>
    <row r="655" ht="12.75" customHeight="1">
      <c r="A655" s="4"/>
      <c r="B655" s="4"/>
      <c r="L655" s="2">
        <v>105.4</v>
      </c>
      <c r="M655" s="2">
        <v>0.56995</v>
      </c>
      <c r="N655" s="2">
        <v>0.70175</v>
      </c>
      <c r="O655" s="2">
        <v>0.5431</v>
      </c>
      <c r="P655" s="2">
        <v>0.5828</v>
      </c>
      <c r="Q655" s="2">
        <v>0.5968</v>
      </c>
      <c r="R655" s="2">
        <v>0.821</v>
      </c>
      <c r="S655" s="2">
        <v>0.56995</v>
      </c>
      <c r="T655" s="2">
        <v>0.70175</v>
      </c>
      <c r="U655" s="2">
        <v>0.8974</v>
      </c>
      <c r="V655" s="2">
        <v>1.3428</v>
      </c>
    </row>
    <row r="656" ht="12.75" customHeight="1">
      <c r="A656" s="4"/>
      <c r="B656" s="4"/>
      <c r="L656" s="2">
        <v>105.5</v>
      </c>
      <c r="M656" s="2">
        <v>0.56975</v>
      </c>
      <c r="N656" s="2">
        <v>0.70155</v>
      </c>
      <c r="O656" s="2">
        <v>0.5429</v>
      </c>
      <c r="P656" s="2">
        <v>0.5825</v>
      </c>
      <c r="Q656" s="2">
        <v>0.5966</v>
      </c>
      <c r="R656" s="2">
        <v>0.8208</v>
      </c>
      <c r="S656" s="2">
        <v>0.56975</v>
      </c>
      <c r="T656" s="2">
        <v>0.70155</v>
      </c>
      <c r="U656" s="2">
        <v>0.897</v>
      </c>
      <c r="V656" s="2">
        <v>1.3424</v>
      </c>
    </row>
    <row r="657" ht="12.75" customHeight="1">
      <c r="A657" s="4"/>
      <c r="B657" s="4"/>
      <c r="L657" s="2">
        <v>105.6</v>
      </c>
      <c r="M657" s="2">
        <v>0.56955</v>
      </c>
      <c r="N657" s="2">
        <v>0.7013</v>
      </c>
      <c r="O657" s="2">
        <v>0.5427</v>
      </c>
      <c r="P657" s="2">
        <v>0.5823</v>
      </c>
      <c r="Q657" s="2">
        <v>0.5964</v>
      </c>
      <c r="R657" s="2">
        <v>0.8206</v>
      </c>
      <c r="S657" s="2">
        <v>0.56955</v>
      </c>
      <c r="T657" s="2">
        <v>0.7013</v>
      </c>
      <c r="U657" s="2">
        <v>0.8966000000000001</v>
      </c>
      <c r="V657" s="2">
        <v>1.342</v>
      </c>
    </row>
    <row r="658" ht="12.75" customHeight="1">
      <c r="A658" s="4"/>
      <c r="B658" s="4"/>
      <c r="L658" s="2">
        <v>105.7</v>
      </c>
      <c r="M658" s="2">
        <v>0.5693999999999999</v>
      </c>
      <c r="N658" s="2">
        <v>0.70105</v>
      </c>
      <c r="O658" s="2">
        <v>0.5426</v>
      </c>
      <c r="P658" s="2">
        <v>0.582</v>
      </c>
      <c r="Q658" s="2">
        <v>0.5962</v>
      </c>
      <c r="R658" s="2">
        <v>0.8204</v>
      </c>
      <c r="S658" s="2">
        <v>0.5693999999999999</v>
      </c>
      <c r="T658" s="2">
        <v>0.70105</v>
      </c>
      <c r="U658" s="2">
        <v>0.8962</v>
      </c>
      <c r="V658" s="2">
        <v>1.3416000000000001</v>
      </c>
    </row>
    <row r="659" ht="12.75" customHeight="1">
      <c r="A659" s="4"/>
      <c r="B659" s="4"/>
      <c r="L659" s="2">
        <v>105.8</v>
      </c>
      <c r="M659" s="2">
        <v>0.5691999999999999</v>
      </c>
      <c r="N659" s="2">
        <v>0.7008</v>
      </c>
      <c r="O659" s="2">
        <v>0.5424</v>
      </c>
      <c r="P659" s="2">
        <v>0.5817</v>
      </c>
      <c r="Q659" s="2">
        <v>0.596</v>
      </c>
      <c r="R659" s="2">
        <v>0.8202</v>
      </c>
      <c r="S659" s="2">
        <v>0.5691999999999999</v>
      </c>
      <c r="T659" s="2">
        <v>0.7008</v>
      </c>
      <c r="U659" s="2">
        <v>0.8958</v>
      </c>
      <c r="V659" s="2">
        <v>1.3412</v>
      </c>
    </row>
    <row r="660" ht="12.75" customHeight="1">
      <c r="A660" s="4"/>
      <c r="B660" s="4"/>
      <c r="L660" s="2">
        <v>105.9</v>
      </c>
      <c r="M660" s="2">
        <v>0.56985</v>
      </c>
      <c r="N660" s="2">
        <v>0.70055</v>
      </c>
      <c r="O660" s="2">
        <v>0.5439</v>
      </c>
      <c r="P660" s="2">
        <v>0.5814</v>
      </c>
      <c r="Q660" s="2">
        <v>0.5958</v>
      </c>
      <c r="R660" s="2">
        <v>0.82</v>
      </c>
      <c r="S660" s="2">
        <v>0.56985</v>
      </c>
      <c r="T660" s="2">
        <v>0.70055</v>
      </c>
      <c r="U660" s="2">
        <v>0.8954</v>
      </c>
      <c r="V660" s="2">
        <v>1.3408</v>
      </c>
    </row>
    <row r="661" ht="12.75" customHeight="1">
      <c r="A661" s="4"/>
      <c r="B661" s="4"/>
      <c r="L661" s="2">
        <v>106.0</v>
      </c>
      <c r="M661" s="2">
        <v>0.5688500000000001</v>
      </c>
      <c r="N661" s="2">
        <v>0.7003</v>
      </c>
      <c r="O661" s="2">
        <v>0.5421</v>
      </c>
      <c r="P661" s="2">
        <v>0.5811</v>
      </c>
      <c r="Q661" s="2">
        <v>0.5956</v>
      </c>
      <c r="R661" s="2">
        <v>0.8198</v>
      </c>
      <c r="S661" s="2">
        <v>0.5688500000000001</v>
      </c>
      <c r="T661" s="2">
        <v>0.7003</v>
      </c>
      <c r="U661" s="2">
        <v>0.895</v>
      </c>
      <c r="V661" s="2">
        <v>1.3404</v>
      </c>
    </row>
    <row r="662" ht="12.75" customHeight="1">
      <c r="A662" s="4"/>
      <c r="B662" s="4"/>
      <c r="L662" s="2">
        <v>106.1</v>
      </c>
      <c r="M662" s="2">
        <v>0.5686500000000001</v>
      </c>
      <c r="N662" s="2">
        <v>0.7001</v>
      </c>
      <c r="O662" s="2">
        <v>0.5419</v>
      </c>
      <c r="P662" s="2">
        <v>0.5808</v>
      </c>
      <c r="Q662" s="2">
        <v>0.5954</v>
      </c>
      <c r="R662" s="2">
        <v>0.8197</v>
      </c>
      <c r="S662" s="2">
        <v>0.5686500000000001</v>
      </c>
      <c r="T662" s="2">
        <v>0.7001</v>
      </c>
      <c r="U662" s="2">
        <v>0.8946000000000001</v>
      </c>
      <c r="V662" s="2">
        <v>1.34</v>
      </c>
    </row>
    <row r="663" ht="12.75" customHeight="1">
      <c r="A663" s="4"/>
      <c r="B663" s="4"/>
      <c r="L663" s="2">
        <v>106.2</v>
      </c>
      <c r="M663" s="2">
        <v>0.5684499999999999</v>
      </c>
      <c r="N663" s="2">
        <v>0.69985</v>
      </c>
      <c r="O663" s="2">
        <v>0.5417</v>
      </c>
      <c r="P663" s="2">
        <v>0.5805</v>
      </c>
      <c r="Q663" s="2">
        <v>0.5952</v>
      </c>
      <c r="R663" s="2">
        <v>0.8195</v>
      </c>
      <c r="S663" s="2">
        <v>0.5684499999999999</v>
      </c>
      <c r="T663" s="2">
        <v>0.69985</v>
      </c>
      <c r="U663" s="2">
        <v>0.8942</v>
      </c>
      <c r="V663" s="2">
        <v>1.3396000000000001</v>
      </c>
    </row>
    <row r="664" ht="12.75" customHeight="1">
      <c r="A664" s="4"/>
      <c r="B664" s="4"/>
      <c r="L664" s="2">
        <v>106.3</v>
      </c>
      <c r="M664" s="2">
        <v>0.5683</v>
      </c>
      <c r="N664" s="2">
        <v>0.6996</v>
      </c>
      <c r="O664" s="2">
        <v>0.5416</v>
      </c>
      <c r="P664" s="2">
        <v>0.5802</v>
      </c>
      <c r="Q664" s="2">
        <v>0.595</v>
      </c>
      <c r="R664" s="2">
        <v>0.8193</v>
      </c>
      <c r="S664" s="2">
        <v>0.5683</v>
      </c>
      <c r="T664" s="2">
        <v>0.6996</v>
      </c>
      <c r="U664" s="2">
        <v>0.894</v>
      </c>
      <c r="V664" s="2">
        <v>1.3392</v>
      </c>
    </row>
    <row r="665" ht="12.75" customHeight="1">
      <c r="A665" s="4"/>
      <c r="B665" s="4"/>
      <c r="L665" s="2">
        <v>106.4</v>
      </c>
      <c r="M665" s="2">
        <v>0.5681</v>
      </c>
      <c r="N665" s="2">
        <v>0.6994</v>
      </c>
      <c r="O665" s="2">
        <v>0.5414</v>
      </c>
      <c r="P665" s="2">
        <v>0.5799</v>
      </c>
      <c r="Q665" s="2">
        <v>0.5948</v>
      </c>
      <c r="R665" s="2">
        <v>0.8191</v>
      </c>
      <c r="S665" s="2">
        <v>0.5681</v>
      </c>
      <c r="T665" s="2">
        <v>0.6994</v>
      </c>
      <c r="U665" s="2">
        <v>0.894</v>
      </c>
      <c r="V665" s="2">
        <v>1.3388</v>
      </c>
    </row>
    <row r="666" ht="12.75" customHeight="1">
      <c r="A666" s="4"/>
      <c r="B666" s="4"/>
      <c r="L666" s="2">
        <v>106.5</v>
      </c>
      <c r="M666" s="2">
        <v>0.56795</v>
      </c>
      <c r="N666" s="2">
        <v>0.69915</v>
      </c>
      <c r="O666" s="2">
        <v>0.5413</v>
      </c>
      <c r="P666" s="2">
        <v>0.5797</v>
      </c>
      <c r="Q666" s="2">
        <v>0.5946</v>
      </c>
      <c r="R666" s="2">
        <v>0.8189</v>
      </c>
      <c r="S666" s="2">
        <v>0.56795</v>
      </c>
      <c r="T666" s="2">
        <v>0.69915</v>
      </c>
      <c r="U666" s="2">
        <v>0.894</v>
      </c>
      <c r="V666" s="2">
        <v>1.3384</v>
      </c>
    </row>
    <row r="667" ht="12.75" customHeight="1">
      <c r="A667" s="4"/>
      <c r="B667" s="4"/>
      <c r="L667" s="2">
        <v>106.6</v>
      </c>
      <c r="M667" s="2">
        <v>0.5678000000000001</v>
      </c>
      <c r="N667" s="2">
        <v>0.69895</v>
      </c>
      <c r="O667" s="2">
        <v>0.5411</v>
      </c>
      <c r="P667" s="2">
        <v>0.5794</v>
      </c>
      <c r="Q667" s="2">
        <v>0.5945</v>
      </c>
      <c r="R667" s="2">
        <v>0.8188</v>
      </c>
      <c r="S667" s="2">
        <v>0.5678000000000001</v>
      </c>
      <c r="T667" s="2">
        <v>0.69895</v>
      </c>
      <c r="U667" s="2">
        <v>0.8936000000000001</v>
      </c>
      <c r="V667" s="2">
        <v>1.338</v>
      </c>
    </row>
    <row r="668" ht="12.75" customHeight="1">
      <c r="A668" s="4"/>
      <c r="B668" s="4"/>
      <c r="L668" s="2">
        <v>106.7</v>
      </c>
      <c r="M668" s="2">
        <v>0.56765</v>
      </c>
      <c r="N668" s="2">
        <v>0.6987</v>
      </c>
      <c r="O668" s="2">
        <v>0.541</v>
      </c>
      <c r="P668" s="2">
        <v>0.5791</v>
      </c>
      <c r="Q668" s="2">
        <v>0.5943</v>
      </c>
      <c r="R668" s="2">
        <v>0.8186</v>
      </c>
      <c r="S668" s="2">
        <v>0.56765</v>
      </c>
      <c r="T668" s="2">
        <v>0.6987</v>
      </c>
      <c r="U668" s="2">
        <v>0.8932</v>
      </c>
      <c r="V668" s="2">
        <v>1.338</v>
      </c>
    </row>
    <row r="669" ht="12.75" customHeight="1">
      <c r="A669" s="4"/>
      <c r="B669" s="4"/>
      <c r="L669" s="2">
        <v>106.8</v>
      </c>
      <c r="M669" s="2">
        <v>0.56745</v>
      </c>
      <c r="N669" s="2">
        <v>0.69845</v>
      </c>
      <c r="O669" s="2">
        <v>0.5408</v>
      </c>
      <c r="P669" s="2">
        <v>0.5788</v>
      </c>
      <c r="Q669" s="2">
        <v>0.5941</v>
      </c>
      <c r="R669" s="2">
        <v>0.8184</v>
      </c>
      <c r="S669" s="2">
        <v>0.56745</v>
      </c>
      <c r="T669" s="2">
        <v>0.69845</v>
      </c>
      <c r="U669" s="2">
        <v>0.8928</v>
      </c>
      <c r="V669" s="2">
        <v>1.338</v>
      </c>
    </row>
    <row r="670" ht="12.75" customHeight="1">
      <c r="A670" s="4"/>
      <c r="B670" s="4"/>
      <c r="L670" s="2">
        <v>106.9</v>
      </c>
      <c r="M670" s="2">
        <v>0.5680499999999999</v>
      </c>
      <c r="N670" s="2">
        <v>0.6982</v>
      </c>
      <c r="O670" s="2">
        <v>0.5422</v>
      </c>
      <c r="P670" s="2">
        <v>0.5785</v>
      </c>
      <c r="Q670" s="2">
        <v>0.5939</v>
      </c>
      <c r="R670" s="2">
        <v>0.8182</v>
      </c>
      <c r="S670" s="2">
        <v>0.5680499999999999</v>
      </c>
      <c r="T670" s="2">
        <v>0.6982</v>
      </c>
      <c r="U670" s="2">
        <v>0.8924</v>
      </c>
      <c r="V670" s="2">
        <v>1.3378</v>
      </c>
    </row>
    <row r="671" ht="12.75" customHeight="1">
      <c r="A671" s="4"/>
      <c r="B671" s="4"/>
      <c r="L671" s="2">
        <v>107.0</v>
      </c>
      <c r="M671" s="2">
        <v>0.5670999999999999</v>
      </c>
      <c r="N671" s="2">
        <v>0.69795</v>
      </c>
      <c r="O671" s="2">
        <v>0.5405</v>
      </c>
      <c r="P671" s="2">
        <v>0.5782</v>
      </c>
      <c r="Q671" s="2">
        <v>0.5937</v>
      </c>
      <c r="R671" s="2">
        <v>0.818</v>
      </c>
      <c r="S671" s="2">
        <v>0.5670999999999999</v>
      </c>
      <c r="T671" s="2">
        <v>0.69795</v>
      </c>
      <c r="U671" s="2">
        <v>0.892</v>
      </c>
      <c r="V671" s="2">
        <v>1.3374</v>
      </c>
    </row>
    <row r="672" ht="12.75" customHeight="1">
      <c r="A672" s="4"/>
      <c r="B672" s="4"/>
      <c r="L672" s="2">
        <v>107.1</v>
      </c>
      <c r="M672" s="2">
        <v>0.5669500000000001</v>
      </c>
      <c r="N672" s="2">
        <v>0.69775</v>
      </c>
      <c r="O672" s="2">
        <v>0.5404</v>
      </c>
      <c r="P672" s="2">
        <v>0.5779</v>
      </c>
      <c r="Q672" s="2">
        <v>0.5935</v>
      </c>
      <c r="R672" s="2">
        <v>0.8179</v>
      </c>
      <c r="S672" s="2">
        <v>0.5669500000000001</v>
      </c>
      <c r="T672" s="2">
        <v>0.69775</v>
      </c>
      <c r="U672" s="2">
        <v>0.892</v>
      </c>
      <c r="V672" s="2">
        <v>1.337</v>
      </c>
    </row>
    <row r="673" ht="12.75" customHeight="1">
      <c r="A673" s="4"/>
      <c r="B673" s="4"/>
      <c r="L673" s="2">
        <v>107.2</v>
      </c>
      <c r="M673" s="2">
        <v>0.5667500000000001</v>
      </c>
      <c r="N673" s="2">
        <v>0.69755</v>
      </c>
      <c r="O673" s="2">
        <v>0.5402</v>
      </c>
      <c r="P673" s="2">
        <v>0.5776</v>
      </c>
      <c r="Q673" s="2">
        <v>0.5933</v>
      </c>
      <c r="R673" s="2">
        <v>0.8177</v>
      </c>
      <c r="S673" s="2">
        <v>0.5667500000000001</v>
      </c>
      <c r="T673" s="2">
        <v>0.69755</v>
      </c>
      <c r="U673" s="2">
        <v>0.892</v>
      </c>
      <c r="V673" s="2">
        <v>1.3366</v>
      </c>
    </row>
    <row r="674" ht="12.75" customHeight="1">
      <c r="A674" s="4"/>
      <c r="B674" s="4"/>
      <c r="L674" s="2">
        <v>107.3</v>
      </c>
      <c r="M674" s="2">
        <v>0.56665</v>
      </c>
      <c r="N674" s="2">
        <v>0.6973</v>
      </c>
      <c r="O674" s="2">
        <v>0.5401</v>
      </c>
      <c r="P674" s="2">
        <v>0.5774</v>
      </c>
      <c r="Q674" s="2">
        <v>0.5932</v>
      </c>
      <c r="R674" s="2">
        <v>0.8175</v>
      </c>
      <c r="S674" s="2">
        <v>0.56665</v>
      </c>
      <c r="T674" s="2">
        <v>0.6973</v>
      </c>
      <c r="U674" s="2">
        <v>0.8918</v>
      </c>
      <c r="V674" s="2">
        <v>1.3362</v>
      </c>
    </row>
    <row r="675" ht="12.75" customHeight="1">
      <c r="A675" s="4"/>
      <c r="B675" s="4"/>
      <c r="L675" s="2">
        <v>107.4</v>
      </c>
      <c r="M675" s="2">
        <v>0.56645</v>
      </c>
      <c r="N675" s="2">
        <v>0.69705</v>
      </c>
      <c r="O675" s="2">
        <v>0.5399</v>
      </c>
      <c r="P675" s="2">
        <v>0.5771</v>
      </c>
      <c r="Q675" s="2">
        <v>0.593</v>
      </c>
      <c r="R675" s="2">
        <v>0.8173</v>
      </c>
      <c r="S675" s="2">
        <v>0.56645</v>
      </c>
      <c r="T675" s="2">
        <v>0.69705</v>
      </c>
      <c r="U675" s="2">
        <v>0.8914</v>
      </c>
      <c r="V675" s="2">
        <v>1.3358</v>
      </c>
    </row>
    <row r="676" ht="12.75" customHeight="1">
      <c r="A676" s="4"/>
      <c r="B676" s="4"/>
      <c r="L676" s="2">
        <v>107.5</v>
      </c>
      <c r="M676" s="2">
        <v>0.5663</v>
      </c>
      <c r="N676" s="2">
        <v>0.69685</v>
      </c>
      <c r="O676" s="2">
        <v>0.5398</v>
      </c>
      <c r="P676" s="2">
        <v>0.5768</v>
      </c>
      <c r="Q676" s="2">
        <v>0.5928</v>
      </c>
      <c r="R676" s="2">
        <v>0.8172</v>
      </c>
      <c r="S676" s="2">
        <v>0.5663</v>
      </c>
      <c r="T676" s="2">
        <v>0.69685</v>
      </c>
      <c r="U676" s="2">
        <v>0.891</v>
      </c>
      <c r="V676" s="2">
        <v>1.3354</v>
      </c>
    </row>
    <row r="677" ht="12.75" customHeight="1">
      <c r="A677" s="4"/>
      <c r="B677" s="4"/>
      <c r="L677" s="2">
        <v>107.6</v>
      </c>
      <c r="M677" s="2">
        <v>0.5661</v>
      </c>
      <c r="N677" s="2">
        <v>0.6966</v>
      </c>
      <c r="O677" s="2">
        <v>0.5396</v>
      </c>
      <c r="P677" s="2">
        <v>0.5765</v>
      </c>
      <c r="Q677" s="2">
        <v>0.5926</v>
      </c>
      <c r="R677" s="2">
        <v>0.817</v>
      </c>
      <c r="S677" s="2">
        <v>0.5661</v>
      </c>
      <c r="T677" s="2">
        <v>0.6966</v>
      </c>
      <c r="U677" s="2">
        <v>0.8906000000000001</v>
      </c>
      <c r="V677" s="2">
        <v>1.335</v>
      </c>
    </row>
    <row r="678" ht="12.75" customHeight="1">
      <c r="A678" s="4"/>
      <c r="B678" s="4"/>
      <c r="L678" s="2">
        <v>107.7</v>
      </c>
      <c r="M678" s="2">
        <v>0.56595</v>
      </c>
      <c r="N678" s="2">
        <v>0.69635</v>
      </c>
      <c r="O678" s="2">
        <v>0.5395</v>
      </c>
      <c r="P678" s="2">
        <v>0.5762</v>
      </c>
      <c r="Q678" s="2">
        <v>0.5924</v>
      </c>
      <c r="R678" s="2">
        <v>0.8168</v>
      </c>
      <c r="S678" s="2">
        <v>0.56595</v>
      </c>
      <c r="T678" s="2">
        <v>0.69635</v>
      </c>
      <c r="U678" s="2">
        <v>0.8902</v>
      </c>
      <c r="V678" s="2">
        <v>1.3346</v>
      </c>
    </row>
    <row r="679" ht="12.75" customHeight="1">
      <c r="A679" s="4"/>
      <c r="B679" s="4"/>
      <c r="L679" s="2">
        <v>107.8</v>
      </c>
      <c r="M679" s="2">
        <v>0.5658000000000001</v>
      </c>
      <c r="N679" s="2">
        <v>0.6962</v>
      </c>
      <c r="O679" s="2">
        <v>0.5393</v>
      </c>
      <c r="P679" s="2">
        <v>0.5759</v>
      </c>
      <c r="Q679" s="2">
        <v>0.5923</v>
      </c>
      <c r="R679" s="2">
        <v>0.8167</v>
      </c>
      <c r="S679" s="2">
        <v>0.5658000000000001</v>
      </c>
      <c r="T679" s="2">
        <v>0.6962</v>
      </c>
      <c r="U679" s="2">
        <v>0.89</v>
      </c>
      <c r="V679" s="2">
        <v>1.3342</v>
      </c>
    </row>
    <row r="680" ht="12.75" customHeight="1">
      <c r="A680" s="4"/>
      <c r="B680" s="4"/>
      <c r="L680" s="2">
        <v>107.9</v>
      </c>
      <c r="M680" s="2">
        <v>0.5664</v>
      </c>
      <c r="N680" s="2">
        <v>0.69595</v>
      </c>
      <c r="O680" s="2">
        <v>0.5407</v>
      </c>
      <c r="P680" s="2">
        <v>0.5757</v>
      </c>
      <c r="Q680" s="2">
        <v>0.5921</v>
      </c>
      <c r="R680" s="2">
        <v>0.8165</v>
      </c>
      <c r="S680" s="2">
        <v>0.5664</v>
      </c>
      <c r="T680" s="2">
        <v>0.69595</v>
      </c>
      <c r="U680" s="2">
        <v>0.89</v>
      </c>
      <c r="V680" s="2">
        <v>1.3338</v>
      </c>
    </row>
    <row r="681" ht="12.75" customHeight="1">
      <c r="A681" s="4"/>
      <c r="B681" s="4"/>
      <c r="L681" s="2">
        <v>108.0</v>
      </c>
      <c r="M681" s="2">
        <v>0.5655</v>
      </c>
      <c r="N681" s="2">
        <v>0.6957</v>
      </c>
      <c r="O681" s="2">
        <v>0.5391</v>
      </c>
      <c r="P681" s="2">
        <v>0.5754</v>
      </c>
      <c r="Q681" s="2">
        <v>0.5919</v>
      </c>
      <c r="R681" s="2">
        <v>0.8163</v>
      </c>
      <c r="S681" s="2">
        <v>0.5655</v>
      </c>
      <c r="T681" s="2">
        <v>0.6957</v>
      </c>
      <c r="U681" s="2">
        <v>0.89</v>
      </c>
      <c r="V681" s="2">
        <v>1.3334</v>
      </c>
    </row>
    <row r="682" ht="12.75" customHeight="1">
      <c r="A682" s="4"/>
      <c r="B682" s="4"/>
      <c r="L682" s="2">
        <v>108.1</v>
      </c>
      <c r="M682" s="2">
        <v>0.5653</v>
      </c>
      <c r="N682" s="2">
        <v>0.69545</v>
      </c>
      <c r="O682" s="2">
        <v>0.5389</v>
      </c>
      <c r="P682" s="2">
        <v>0.5751</v>
      </c>
      <c r="Q682" s="2">
        <v>0.5917</v>
      </c>
      <c r="R682" s="2">
        <v>0.8161</v>
      </c>
      <c r="S682" s="2">
        <v>0.5653</v>
      </c>
      <c r="T682" s="2">
        <v>0.69545</v>
      </c>
      <c r="U682" s="2">
        <v>0.8896000000000001</v>
      </c>
      <c r="V682" s="2">
        <v>1.333</v>
      </c>
    </row>
    <row r="683" ht="12.75" customHeight="1">
      <c r="A683" s="4"/>
      <c r="B683" s="4"/>
      <c r="L683" s="2">
        <v>108.2</v>
      </c>
      <c r="M683" s="2">
        <v>0.5651999999999999</v>
      </c>
      <c r="N683" s="2">
        <v>0.69525</v>
      </c>
      <c r="O683" s="2">
        <v>0.5388</v>
      </c>
      <c r="P683" s="2">
        <v>0.5748</v>
      </c>
      <c r="Q683" s="2">
        <v>0.5916</v>
      </c>
      <c r="R683" s="2">
        <v>0.816</v>
      </c>
      <c r="S683" s="2">
        <v>0.5651999999999999</v>
      </c>
      <c r="T683" s="2">
        <v>0.69525</v>
      </c>
      <c r="U683" s="2">
        <v>0.8892</v>
      </c>
      <c r="V683" s="2">
        <v>1.3326</v>
      </c>
    </row>
    <row r="684" ht="12.75" customHeight="1">
      <c r="A684" s="4"/>
      <c r="B684" s="4"/>
      <c r="L684" s="2">
        <v>108.3</v>
      </c>
      <c r="M684" s="2">
        <v>0.565</v>
      </c>
      <c r="N684" s="2">
        <v>0.695</v>
      </c>
      <c r="O684" s="2">
        <v>0.5386</v>
      </c>
      <c r="P684" s="2">
        <v>0.5745</v>
      </c>
      <c r="Q684" s="2">
        <v>0.5914</v>
      </c>
      <c r="R684" s="2">
        <v>0.8158</v>
      </c>
      <c r="S684" s="2">
        <v>0.565</v>
      </c>
      <c r="T684" s="2">
        <v>0.695</v>
      </c>
      <c r="U684" s="2">
        <v>0.889</v>
      </c>
      <c r="V684" s="2">
        <v>1.3322</v>
      </c>
    </row>
    <row r="685" ht="12.75" customHeight="1">
      <c r="A685" s="4"/>
      <c r="B685" s="4"/>
      <c r="L685" s="2">
        <v>108.4</v>
      </c>
      <c r="M685" s="2">
        <v>0.56485</v>
      </c>
      <c r="N685" s="2">
        <v>0.6948</v>
      </c>
      <c r="O685" s="2">
        <v>0.5385</v>
      </c>
      <c r="P685" s="2">
        <v>0.5742</v>
      </c>
      <c r="Q685" s="2">
        <v>0.5912</v>
      </c>
      <c r="R685" s="2">
        <v>0.8156</v>
      </c>
      <c r="S685" s="2">
        <v>0.56485</v>
      </c>
      <c r="T685" s="2">
        <v>0.6948</v>
      </c>
      <c r="U685" s="2">
        <v>0.889</v>
      </c>
      <c r="V685" s="2">
        <v>1.3318</v>
      </c>
    </row>
    <row r="686" ht="12.75" customHeight="1">
      <c r="A686" s="4"/>
      <c r="B686" s="4"/>
      <c r="L686" s="2">
        <v>108.5</v>
      </c>
      <c r="M686" s="2">
        <v>0.5647</v>
      </c>
      <c r="N686" s="2">
        <v>0.6946</v>
      </c>
      <c r="O686" s="2">
        <v>0.5384</v>
      </c>
      <c r="P686" s="2">
        <v>0.574</v>
      </c>
      <c r="Q686" s="2">
        <v>0.591</v>
      </c>
      <c r="R686" s="2">
        <v>0.8155</v>
      </c>
      <c r="S686" s="2">
        <v>0.5647</v>
      </c>
      <c r="T686" s="2">
        <v>0.6946</v>
      </c>
      <c r="U686" s="2">
        <v>0.889</v>
      </c>
      <c r="V686" s="2">
        <v>1.3314</v>
      </c>
    </row>
    <row r="687" ht="12.75" customHeight="1">
      <c r="A687" s="4"/>
      <c r="B687" s="4"/>
      <c r="L687" s="2">
        <v>108.6</v>
      </c>
      <c r="M687" s="2">
        <v>0.56455</v>
      </c>
      <c r="N687" s="2">
        <v>0.69435</v>
      </c>
      <c r="O687" s="2">
        <v>0.5382</v>
      </c>
      <c r="P687" s="2">
        <v>0.5737</v>
      </c>
      <c r="Q687" s="2">
        <v>0.5909</v>
      </c>
      <c r="R687" s="2">
        <v>0.8153</v>
      </c>
      <c r="S687" s="2">
        <v>0.56455</v>
      </c>
      <c r="T687" s="2">
        <v>0.69435</v>
      </c>
      <c r="U687" s="2">
        <v>0.8886000000000001</v>
      </c>
      <c r="V687" s="2">
        <v>1.331</v>
      </c>
    </row>
    <row r="688" ht="12.75" customHeight="1">
      <c r="A688" s="4"/>
      <c r="B688" s="4"/>
      <c r="L688" s="2">
        <v>108.7</v>
      </c>
      <c r="M688" s="2">
        <v>0.5644</v>
      </c>
      <c r="N688" s="2">
        <v>0.69415</v>
      </c>
      <c r="O688" s="2">
        <v>0.5381</v>
      </c>
      <c r="P688" s="2">
        <v>0.5734</v>
      </c>
      <c r="Q688" s="2">
        <v>0.5907</v>
      </c>
      <c r="R688" s="2">
        <v>0.8152</v>
      </c>
      <c r="S688" s="2">
        <v>0.5644</v>
      </c>
      <c r="T688" s="2">
        <v>0.69415</v>
      </c>
      <c r="U688" s="2">
        <v>0.8882</v>
      </c>
      <c r="V688" s="2">
        <v>1.331</v>
      </c>
    </row>
    <row r="689" ht="12.75" customHeight="1">
      <c r="A689" s="4"/>
      <c r="B689" s="4"/>
      <c r="L689" s="2">
        <v>108.8</v>
      </c>
      <c r="M689" s="2">
        <v>0.56425</v>
      </c>
      <c r="N689" s="2">
        <v>0.6939</v>
      </c>
      <c r="O689" s="2">
        <v>0.538</v>
      </c>
      <c r="P689" s="2">
        <v>0.5731</v>
      </c>
      <c r="Q689" s="2">
        <v>0.5905</v>
      </c>
      <c r="R689" s="2">
        <v>0.815</v>
      </c>
      <c r="S689" s="2">
        <v>0.56425</v>
      </c>
      <c r="T689" s="2">
        <v>0.6939</v>
      </c>
      <c r="U689" s="2">
        <v>0.8878</v>
      </c>
      <c r="V689" s="2">
        <v>1.331</v>
      </c>
    </row>
    <row r="690" ht="12.75" customHeight="1">
      <c r="A690" s="4"/>
      <c r="B690" s="4"/>
      <c r="L690" s="2">
        <v>108.9</v>
      </c>
      <c r="M690" s="2">
        <v>0.5647500000000001</v>
      </c>
      <c r="N690" s="2">
        <v>0.69365</v>
      </c>
      <c r="O690" s="2">
        <v>0.5392</v>
      </c>
      <c r="P690" s="2">
        <v>0.5728</v>
      </c>
      <c r="Q690" s="2">
        <v>0.5903</v>
      </c>
      <c r="R690" s="2">
        <v>0.8148</v>
      </c>
      <c r="S690" s="2">
        <v>0.5647500000000001</v>
      </c>
      <c r="T690" s="2">
        <v>0.69365</v>
      </c>
      <c r="U690" s="2">
        <v>0.8874</v>
      </c>
      <c r="V690" s="2">
        <v>1.3308</v>
      </c>
    </row>
    <row r="691" ht="12.75" customHeight="1">
      <c r="A691" s="4"/>
      <c r="B691" s="4"/>
      <c r="L691" s="2">
        <v>109.0</v>
      </c>
      <c r="M691" s="2">
        <v>0.56395</v>
      </c>
      <c r="N691" s="2">
        <v>0.6935</v>
      </c>
      <c r="O691" s="2">
        <v>0.5377</v>
      </c>
      <c r="P691" s="2">
        <v>0.5725</v>
      </c>
      <c r="Q691" s="2">
        <v>0.5902</v>
      </c>
      <c r="R691" s="2">
        <v>0.8147</v>
      </c>
      <c r="S691" s="2">
        <v>0.56395</v>
      </c>
      <c r="T691" s="2">
        <v>0.6935</v>
      </c>
      <c r="U691" s="2">
        <v>0.887</v>
      </c>
      <c r="V691" s="2">
        <v>1.3304</v>
      </c>
    </row>
    <row r="692" ht="12.75" customHeight="1">
      <c r="A692" s="4"/>
      <c r="B692" s="4"/>
      <c r="L692" s="2">
        <v>109.1</v>
      </c>
      <c r="M692" s="2">
        <v>0.5638</v>
      </c>
      <c r="N692" s="2">
        <v>0.69325</v>
      </c>
      <c r="O692" s="2">
        <v>0.5376</v>
      </c>
      <c r="P692" s="2">
        <v>0.5723</v>
      </c>
      <c r="Q692" s="2">
        <v>0.59</v>
      </c>
      <c r="R692" s="2">
        <v>0.8145</v>
      </c>
      <c r="S692" s="2">
        <v>0.5638</v>
      </c>
      <c r="T692" s="2">
        <v>0.69325</v>
      </c>
      <c r="U692" s="2">
        <v>0.887</v>
      </c>
      <c r="V692" s="2">
        <v>1.33</v>
      </c>
    </row>
    <row r="693" ht="12.75" customHeight="1">
      <c r="A693" s="4"/>
      <c r="B693" s="4"/>
      <c r="L693" s="2">
        <v>109.2</v>
      </c>
      <c r="M693" s="2">
        <v>0.56365</v>
      </c>
      <c r="N693" s="2">
        <v>0.693</v>
      </c>
      <c r="O693" s="2">
        <v>0.5375</v>
      </c>
      <c r="P693" s="2">
        <v>0.572</v>
      </c>
      <c r="Q693" s="2">
        <v>0.5898</v>
      </c>
      <c r="R693" s="2">
        <v>0.8143</v>
      </c>
      <c r="S693" s="2">
        <v>0.56365</v>
      </c>
      <c r="T693" s="2">
        <v>0.693</v>
      </c>
      <c r="U693" s="2">
        <v>0.887</v>
      </c>
      <c r="V693" s="2">
        <v>1.3296000000000001</v>
      </c>
    </row>
    <row r="694" ht="12.75" customHeight="1">
      <c r="A694" s="4"/>
      <c r="B694" s="4"/>
      <c r="L694" s="2">
        <v>109.3</v>
      </c>
      <c r="M694" s="2">
        <v>0.5635</v>
      </c>
      <c r="N694" s="2">
        <v>0.6928</v>
      </c>
      <c r="O694" s="2">
        <v>0.5373</v>
      </c>
      <c r="P694" s="2">
        <v>0.5717</v>
      </c>
      <c r="Q694" s="2">
        <v>0.5897</v>
      </c>
      <c r="R694" s="2">
        <v>0.8142</v>
      </c>
      <c r="S694" s="2">
        <v>0.5635</v>
      </c>
      <c r="T694" s="2">
        <v>0.6928</v>
      </c>
      <c r="U694" s="2">
        <v>0.8868</v>
      </c>
      <c r="V694" s="2">
        <v>1.3292</v>
      </c>
    </row>
    <row r="695" ht="12.75" customHeight="1">
      <c r="A695" s="4"/>
      <c r="B695" s="4"/>
      <c r="L695" s="2">
        <v>109.4</v>
      </c>
      <c r="M695" s="2">
        <v>0.56335</v>
      </c>
      <c r="N695" s="2">
        <v>0.69255</v>
      </c>
      <c r="O695" s="2">
        <v>0.5372</v>
      </c>
      <c r="P695" s="2">
        <v>0.5714</v>
      </c>
      <c r="Q695" s="2">
        <v>0.5895</v>
      </c>
      <c r="R695" s="2">
        <v>0.814</v>
      </c>
      <c r="S695" s="2">
        <v>0.56335</v>
      </c>
      <c r="T695" s="2">
        <v>0.69255</v>
      </c>
      <c r="U695" s="2">
        <v>0.8864</v>
      </c>
      <c r="V695" s="2">
        <v>1.3288</v>
      </c>
    </row>
    <row r="696" ht="12.75" customHeight="1">
      <c r="A696" s="4"/>
      <c r="B696" s="4"/>
      <c r="L696" s="2">
        <v>109.5</v>
      </c>
      <c r="M696" s="2">
        <v>0.5632</v>
      </c>
      <c r="N696" s="2">
        <v>0.6924</v>
      </c>
      <c r="O696" s="2">
        <v>0.5371</v>
      </c>
      <c r="P696" s="2">
        <v>0.5711</v>
      </c>
      <c r="Q696" s="2">
        <v>0.5893</v>
      </c>
      <c r="R696" s="2">
        <v>0.8139</v>
      </c>
      <c r="S696" s="2">
        <v>0.5632</v>
      </c>
      <c r="T696" s="2">
        <v>0.6924</v>
      </c>
      <c r="U696" s="2">
        <v>0.886</v>
      </c>
      <c r="V696" s="2">
        <v>1.3284</v>
      </c>
    </row>
    <row r="697" ht="12.75" customHeight="1">
      <c r="A697" s="4"/>
      <c r="B697" s="4"/>
      <c r="L697" s="2">
        <v>109.6</v>
      </c>
      <c r="M697" s="2">
        <v>0.5630999999999999</v>
      </c>
      <c r="N697" s="2">
        <v>0.69215</v>
      </c>
      <c r="O697" s="2">
        <v>0.537</v>
      </c>
      <c r="P697" s="2">
        <v>0.5709</v>
      </c>
      <c r="Q697" s="2">
        <v>0.5892</v>
      </c>
      <c r="R697" s="2">
        <v>0.8137</v>
      </c>
      <c r="S697" s="2">
        <v>0.5630999999999999</v>
      </c>
      <c r="T697" s="2">
        <v>0.69215</v>
      </c>
      <c r="U697" s="2">
        <v>0.8856</v>
      </c>
      <c r="V697" s="2">
        <v>1.328</v>
      </c>
    </row>
    <row r="698" ht="12.75" customHeight="1">
      <c r="A698" s="4"/>
      <c r="B698" s="4"/>
      <c r="L698" s="2">
        <v>109.7</v>
      </c>
      <c r="M698" s="2">
        <v>0.5629</v>
      </c>
      <c r="N698" s="2">
        <v>0.6919</v>
      </c>
      <c r="O698" s="2">
        <v>0.5368</v>
      </c>
      <c r="P698" s="2">
        <v>0.5706</v>
      </c>
      <c r="Q698" s="2">
        <v>0.589</v>
      </c>
      <c r="R698" s="2">
        <v>0.8135</v>
      </c>
      <c r="S698" s="2">
        <v>0.5629</v>
      </c>
      <c r="T698" s="2">
        <v>0.6919</v>
      </c>
      <c r="U698" s="2">
        <v>0.8852</v>
      </c>
      <c r="V698" s="2">
        <v>1.3276000000000001</v>
      </c>
    </row>
    <row r="699" ht="12.75" customHeight="1">
      <c r="A699" s="4"/>
      <c r="B699" s="4"/>
      <c r="L699" s="2">
        <v>109.8</v>
      </c>
      <c r="M699" s="2">
        <v>0.56275</v>
      </c>
      <c r="N699" s="2">
        <v>0.6917</v>
      </c>
      <c r="O699" s="2">
        <v>0.5367</v>
      </c>
      <c r="P699" s="2">
        <v>0.5703</v>
      </c>
      <c r="Q699" s="2">
        <v>0.5888</v>
      </c>
      <c r="R699" s="2">
        <v>0.8134</v>
      </c>
      <c r="S699" s="2">
        <v>0.56275</v>
      </c>
      <c r="T699" s="2">
        <v>0.6917</v>
      </c>
      <c r="U699" s="2">
        <v>0.885</v>
      </c>
      <c r="V699" s="2">
        <v>1.3272</v>
      </c>
    </row>
    <row r="700" ht="12.75" customHeight="1">
      <c r="A700" s="4"/>
      <c r="B700" s="4"/>
      <c r="L700" s="2">
        <v>109.9</v>
      </c>
      <c r="M700" s="2">
        <v>0.56325</v>
      </c>
      <c r="N700" s="2">
        <v>0.6915</v>
      </c>
      <c r="O700" s="2">
        <v>0.5378</v>
      </c>
      <c r="P700" s="2">
        <v>0.57</v>
      </c>
      <c r="Q700" s="2">
        <v>0.5887</v>
      </c>
      <c r="R700" s="2">
        <v>0.8132</v>
      </c>
      <c r="S700" s="2">
        <v>0.56325</v>
      </c>
      <c r="T700" s="2">
        <v>0.6915</v>
      </c>
      <c r="U700" s="2">
        <v>0.885</v>
      </c>
      <c r="V700" s="2">
        <v>1.3268</v>
      </c>
    </row>
    <row r="701" ht="12.75" customHeight="1">
      <c r="A701" s="4"/>
      <c r="B701" s="4"/>
      <c r="L701" s="2">
        <v>110.0</v>
      </c>
      <c r="M701" s="2">
        <v>0.5625</v>
      </c>
      <c r="N701" s="2">
        <v>0.69135</v>
      </c>
      <c r="O701" s="2">
        <v>0.5365</v>
      </c>
      <c r="P701" s="2">
        <v>0.5698</v>
      </c>
      <c r="Q701" s="2">
        <v>0.5885</v>
      </c>
      <c r="R701" s="2">
        <v>0.8131</v>
      </c>
      <c r="S701" s="2">
        <v>0.5625</v>
      </c>
      <c r="T701" s="2">
        <v>0.69135</v>
      </c>
      <c r="U701" s="2">
        <v>0.885</v>
      </c>
      <c r="V701" s="2">
        <v>1.3264</v>
      </c>
    </row>
    <row r="702" ht="12.75" customHeight="1">
      <c r="A702" s="4"/>
      <c r="B702" s="4"/>
      <c r="L702" s="2">
        <v>110.1</v>
      </c>
      <c r="M702" s="2">
        <v>0.56235</v>
      </c>
      <c r="N702" s="2">
        <v>0.6912</v>
      </c>
      <c r="O702" s="2">
        <v>0.5364</v>
      </c>
      <c r="P702" s="2">
        <v>0.5696</v>
      </c>
      <c r="Q702" s="2">
        <v>0.5883</v>
      </c>
      <c r="R702" s="2">
        <v>0.8129</v>
      </c>
      <c r="S702" s="2">
        <v>0.56235</v>
      </c>
      <c r="T702" s="2">
        <v>0.6912</v>
      </c>
      <c r="U702" s="2">
        <v>0.8846</v>
      </c>
      <c r="V702" s="2">
        <v>1.326</v>
      </c>
    </row>
    <row r="703" ht="12.75" customHeight="1">
      <c r="A703" s="4"/>
      <c r="B703" s="4"/>
      <c r="L703" s="2">
        <v>110.2</v>
      </c>
      <c r="M703" s="2">
        <v>0.5622</v>
      </c>
      <c r="N703" s="2">
        <v>0.69105</v>
      </c>
      <c r="O703" s="2">
        <v>0.5362</v>
      </c>
      <c r="P703" s="2">
        <v>0.5695</v>
      </c>
      <c r="Q703" s="2">
        <v>0.5882</v>
      </c>
      <c r="R703" s="2">
        <v>0.8128</v>
      </c>
      <c r="S703" s="2">
        <v>0.5622</v>
      </c>
      <c r="T703" s="2">
        <v>0.69105</v>
      </c>
      <c r="U703" s="2">
        <v>0.8842</v>
      </c>
      <c r="V703" s="2">
        <v>1.3256000000000001</v>
      </c>
    </row>
    <row r="704" ht="12.75" customHeight="1">
      <c r="A704" s="4"/>
      <c r="B704" s="4"/>
      <c r="L704" s="2">
        <v>110.3</v>
      </c>
      <c r="M704" s="2">
        <v>0.5620499999999999</v>
      </c>
      <c r="N704" s="2">
        <v>0.6909</v>
      </c>
      <c r="O704" s="2">
        <v>0.5361</v>
      </c>
      <c r="P704" s="2">
        <v>0.5693</v>
      </c>
      <c r="Q704" s="2">
        <v>0.588</v>
      </c>
      <c r="R704" s="2">
        <v>0.8126</v>
      </c>
      <c r="S704" s="2">
        <v>0.5620499999999999</v>
      </c>
      <c r="T704" s="2">
        <v>0.6909</v>
      </c>
      <c r="U704" s="2">
        <v>0.8838</v>
      </c>
      <c r="V704" s="2">
        <v>1.3252</v>
      </c>
    </row>
    <row r="705" ht="12.75" customHeight="1">
      <c r="A705" s="4"/>
      <c r="B705" s="4"/>
      <c r="L705" s="2">
        <v>110.4</v>
      </c>
      <c r="M705" s="2">
        <v>0.5619000000000001</v>
      </c>
      <c r="N705" s="2">
        <v>0.69075</v>
      </c>
      <c r="O705" s="2">
        <v>0.536</v>
      </c>
      <c r="P705" s="2">
        <v>0.5692</v>
      </c>
      <c r="Q705" s="2">
        <v>0.5878</v>
      </c>
      <c r="R705" s="2">
        <v>0.8124</v>
      </c>
      <c r="S705" s="2">
        <v>0.5619000000000001</v>
      </c>
      <c r="T705" s="2">
        <v>0.69075</v>
      </c>
      <c r="U705" s="2">
        <v>0.8834</v>
      </c>
      <c r="V705" s="2">
        <v>1.3248</v>
      </c>
    </row>
    <row r="706" ht="12.75" customHeight="1">
      <c r="A706" s="4"/>
      <c r="B706" s="4"/>
      <c r="L706" s="2">
        <v>110.5</v>
      </c>
      <c r="M706" s="2">
        <v>0.5618000000000001</v>
      </c>
      <c r="N706" s="2">
        <v>0.6906</v>
      </c>
      <c r="O706" s="2">
        <v>0.5359</v>
      </c>
      <c r="P706" s="2">
        <v>0.5694</v>
      </c>
      <c r="Q706" s="2">
        <v>0.5877</v>
      </c>
      <c r="R706" s="2">
        <v>0.8123</v>
      </c>
      <c r="S706" s="2">
        <v>0.5618000000000001</v>
      </c>
      <c r="T706" s="2">
        <v>0.6906</v>
      </c>
      <c r="U706" s="2">
        <v>0.883</v>
      </c>
      <c r="V706" s="2">
        <v>1.3244</v>
      </c>
    </row>
    <row r="707" ht="12.75" customHeight="1">
      <c r="A707" s="4"/>
      <c r="B707" s="4"/>
      <c r="L707" s="2">
        <v>110.6</v>
      </c>
      <c r="M707" s="2">
        <v>0.56165</v>
      </c>
      <c r="N707" s="2">
        <v>0.69045</v>
      </c>
      <c r="O707" s="2">
        <v>0.5358</v>
      </c>
      <c r="P707" s="2">
        <v>0.5689</v>
      </c>
      <c r="Q707" s="2">
        <v>0.5875</v>
      </c>
      <c r="R707" s="2">
        <v>0.8121</v>
      </c>
      <c r="S707" s="2">
        <v>0.56165</v>
      </c>
      <c r="T707" s="2">
        <v>0.69045</v>
      </c>
      <c r="U707" s="2">
        <v>0.883</v>
      </c>
      <c r="V707" s="2">
        <v>1.324</v>
      </c>
    </row>
    <row r="708" ht="12.75" customHeight="1">
      <c r="A708" s="4"/>
      <c r="B708" s="4"/>
      <c r="L708" s="2">
        <v>110.7</v>
      </c>
      <c r="M708" s="2">
        <v>0.56155</v>
      </c>
      <c r="N708" s="2">
        <v>0.6903</v>
      </c>
      <c r="O708" s="2">
        <v>0.5357</v>
      </c>
      <c r="P708" s="2">
        <v>0.5688</v>
      </c>
      <c r="Q708" s="2">
        <v>0.5874</v>
      </c>
      <c r="R708" s="2">
        <v>0.812</v>
      </c>
      <c r="S708" s="2">
        <v>0.56155</v>
      </c>
      <c r="T708" s="2">
        <v>0.6903</v>
      </c>
      <c r="U708" s="2">
        <v>0.883</v>
      </c>
      <c r="V708" s="2">
        <v>1.3236</v>
      </c>
    </row>
    <row r="709" ht="12.75" customHeight="1">
      <c r="A709" s="4"/>
      <c r="B709" s="4"/>
      <c r="L709" s="2">
        <v>110.8</v>
      </c>
      <c r="M709" s="2">
        <v>0.56135</v>
      </c>
      <c r="N709" s="2">
        <v>0.69015</v>
      </c>
      <c r="O709" s="2">
        <v>0.5355</v>
      </c>
      <c r="P709" s="2">
        <v>0.5686</v>
      </c>
      <c r="Q709" s="2">
        <v>0.5872</v>
      </c>
      <c r="R709" s="2">
        <v>0.8118</v>
      </c>
      <c r="S709" s="2">
        <v>0.56135</v>
      </c>
      <c r="T709" s="2">
        <v>0.69015</v>
      </c>
      <c r="U709" s="2">
        <v>0.8828</v>
      </c>
      <c r="V709" s="2">
        <v>1.3232</v>
      </c>
    </row>
    <row r="710" ht="12.75" customHeight="1">
      <c r="A710" s="4"/>
      <c r="B710" s="4"/>
      <c r="L710" s="2">
        <v>110.9</v>
      </c>
      <c r="M710" s="2">
        <v>0.5618</v>
      </c>
      <c r="N710" s="2">
        <v>0.69005</v>
      </c>
      <c r="O710" s="2">
        <v>0.5366</v>
      </c>
      <c r="P710" s="2">
        <v>0.5685</v>
      </c>
      <c r="Q710" s="2">
        <v>0.587</v>
      </c>
      <c r="R710" s="2">
        <v>0.8117</v>
      </c>
      <c r="S710" s="2">
        <v>0.5618</v>
      </c>
      <c r="T710" s="2">
        <v>0.69005</v>
      </c>
      <c r="U710" s="2">
        <v>0.8824</v>
      </c>
      <c r="V710" s="2">
        <v>1.323</v>
      </c>
    </row>
    <row r="711" ht="12.75" customHeight="1">
      <c r="A711" s="4"/>
      <c r="B711" s="4"/>
      <c r="L711" s="2">
        <v>111.0</v>
      </c>
      <c r="M711" s="2">
        <v>0.5610999999999999</v>
      </c>
      <c r="N711" s="2">
        <v>0.68985</v>
      </c>
      <c r="O711" s="2">
        <v>0.5353</v>
      </c>
      <c r="P711" s="2">
        <v>0.5684</v>
      </c>
      <c r="Q711" s="2">
        <v>0.5869</v>
      </c>
      <c r="R711" s="2">
        <v>0.8115</v>
      </c>
      <c r="S711" s="2">
        <v>0.5610999999999999</v>
      </c>
      <c r="T711" s="2">
        <v>0.68985</v>
      </c>
      <c r="U711" s="2">
        <v>0.882</v>
      </c>
      <c r="V711" s="2">
        <v>1.323</v>
      </c>
    </row>
    <row r="712" ht="12.75" customHeight="1">
      <c r="A712" s="4"/>
      <c r="B712" s="4"/>
      <c r="L712" s="2">
        <v>111.1</v>
      </c>
      <c r="M712" s="2">
        <v>0.5609500000000001</v>
      </c>
      <c r="N712" s="2">
        <v>0.68975</v>
      </c>
      <c r="O712" s="2">
        <v>0.5352</v>
      </c>
      <c r="P712" s="255">
        <v>0.5680999999999999</v>
      </c>
      <c r="Q712" s="2">
        <v>0.5867</v>
      </c>
      <c r="R712" s="2">
        <v>0.8114</v>
      </c>
      <c r="S712" s="2">
        <v>0.5609500000000001</v>
      </c>
      <c r="T712" s="2">
        <v>0.68975</v>
      </c>
      <c r="U712" s="2">
        <v>0.8816</v>
      </c>
      <c r="V712" s="2">
        <v>1.323</v>
      </c>
    </row>
    <row r="713" ht="12.75" customHeight="1">
      <c r="A713" s="4"/>
      <c r="B713" s="4"/>
      <c r="L713" s="2">
        <v>111.2</v>
      </c>
      <c r="M713" s="2">
        <v>0.5608500000000001</v>
      </c>
      <c r="N713" s="2">
        <v>0.6896</v>
      </c>
      <c r="O713" s="2">
        <v>0.5351</v>
      </c>
      <c r="P713" s="255">
        <v>0.568</v>
      </c>
      <c r="Q713" s="2">
        <v>0.5866</v>
      </c>
      <c r="R713" s="2">
        <v>0.8112</v>
      </c>
      <c r="S713" s="2">
        <v>0.5608500000000001</v>
      </c>
      <c r="T713" s="2">
        <v>0.6896</v>
      </c>
      <c r="U713" s="2">
        <v>0.8812</v>
      </c>
      <c r="V713" s="2">
        <v>1.3226</v>
      </c>
    </row>
    <row r="714" ht="12.75" customHeight="1">
      <c r="A714" s="4"/>
      <c r="B714" s="4"/>
      <c r="L714" s="2">
        <v>111.3</v>
      </c>
      <c r="M714" s="2">
        <v>0.5607</v>
      </c>
      <c r="N714" s="2">
        <v>0.68945</v>
      </c>
      <c r="O714" s="2">
        <v>0.535</v>
      </c>
      <c r="P714" s="255">
        <v>0.5678</v>
      </c>
      <c r="Q714" s="2">
        <v>0.5864</v>
      </c>
      <c r="R714" s="2">
        <v>0.8111</v>
      </c>
      <c r="S714" s="2">
        <v>0.5607</v>
      </c>
      <c r="T714" s="2">
        <v>0.68945</v>
      </c>
      <c r="U714" s="2">
        <v>0.881</v>
      </c>
      <c r="V714" s="2">
        <v>1.3222</v>
      </c>
    </row>
    <row r="715" ht="12.75" customHeight="1">
      <c r="A715" s="4"/>
      <c r="B715" s="4"/>
      <c r="L715" s="2">
        <v>111.4</v>
      </c>
      <c r="M715" s="2">
        <v>0.5606</v>
      </c>
      <c r="N715" s="2">
        <v>0.6893</v>
      </c>
      <c r="O715" s="2">
        <v>0.5349</v>
      </c>
      <c r="P715" s="255">
        <v>0.5677000000000001</v>
      </c>
      <c r="Q715" s="2">
        <v>0.5863</v>
      </c>
      <c r="R715" s="2">
        <v>0.8109</v>
      </c>
      <c r="S715" s="2">
        <v>0.5606</v>
      </c>
      <c r="T715" s="2">
        <v>0.6893</v>
      </c>
      <c r="U715" s="2">
        <v>0.881</v>
      </c>
      <c r="V715" s="2">
        <v>1.3218</v>
      </c>
    </row>
    <row r="716" ht="12.75" customHeight="1">
      <c r="A716" s="4"/>
      <c r="B716" s="4"/>
      <c r="L716" s="2">
        <v>111.5</v>
      </c>
      <c r="M716" s="2">
        <v>0.56045</v>
      </c>
      <c r="N716" s="2">
        <v>0.68915</v>
      </c>
      <c r="O716" s="2">
        <v>0.5348</v>
      </c>
      <c r="P716" s="255">
        <v>0.5675</v>
      </c>
      <c r="Q716" s="2">
        <v>0.5861</v>
      </c>
      <c r="R716" s="2">
        <v>0.8108</v>
      </c>
      <c r="S716" s="2">
        <v>0.56045</v>
      </c>
      <c r="T716" s="2">
        <v>0.68915</v>
      </c>
      <c r="U716" s="2">
        <v>0.881</v>
      </c>
      <c r="V716" s="2">
        <v>1.3214</v>
      </c>
    </row>
    <row r="717" ht="12.75" customHeight="1">
      <c r="A717" s="4"/>
      <c r="B717" s="4"/>
      <c r="L717" s="2">
        <v>111.6</v>
      </c>
      <c r="M717" s="2">
        <v>0.5603499999999999</v>
      </c>
      <c r="N717" s="2">
        <v>0.689</v>
      </c>
      <c r="O717" s="2">
        <v>0.5347</v>
      </c>
      <c r="P717" s="255">
        <v>0.5673999999999999</v>
      </c>
      <c r="Q717" s="2">
        <v>0.586</v>
      </c>
      <c r="R717" s="2">
        <v>0.8106</v>
      </c>
      <c r="S717" s="2">
        <v>0.5603499999999999</v>
      </c>
      <c r="T717" s="2">
        <v>0.689</v>
      </c>
      <c r="U717" s="2">
        <v>0.8806</v>
      </c>
      <c r="V717" s="2">
        <v>1.321</v>
      </c>
    </row>
    <row r="718" ht="12.75" customHeight="1">
      <c r="A718" s="4"/>
      <c r="B718" s="4"/>
      <c r="L718" s="2">
        <v>111.7</v>
      </c>
      <c r="M718" s="2">
        <v>0.5602</v>
      </c>
      <c r="N718" s="2">
        <v>0.6889</v>
      </c>
      <c r="O718" s="2">
        <v>0.5346</v>
      </c>
      <c r="P718" s="255">
        <v>0.5672999999999999</v>
      </c>
      <c r="Q718" s="2">
        <v>0.5858</v>
      </c>
      <c r="R718" s="2">
        <v>0.8105</v>
      </c>
      <c r="S718" s="2">
        <v>0.5602</v>
      </c>
      <c r="T718" s="2">
        <v>0.6889</v>
      </c>
      <c r="U718" s="2">
        <v>0.8802</v>
      </c>
      <c r="V718" s="2">
        <v>1.3206</v>
      </c>
    </row>
    <row r="719" ht="12.75" customHeight="1">
      <c r="A719" s="4"/>
      <c r="B719" s="4"/>
      <c r="L719" s="2">
        <v>111.8</v>
      </c>
      <c r="M719" s="2">
        <v>0.5600499999999999</v>
      </c>
      <c r="N719" s="2">
        <v>0.6887</v>
      </c>
      <c r="O719" s="2">
        <v>0.5345</v>
      </c>
      <c r="P719" s="255">
        <v>0.5670999999999999</v>
      </c>
      <c r="Q719" s="2">
        <v>0.5856</v>
      </c>
      <c r="R719" s="2">
        <v>0.8103</v>
      </c>
      <c r="S719" s="2">
        <v>0.5600499999999999</v>
      </c>
      <c r="T719" s="2">
        <v>0.6887</v>
      </c>
      <c r="U719" s="2">
        <v>0.8798</v>
      </c>
      <c r="V719" s="2">
        <v>1.3202</v>
      </c>
    </row>
    <row r="720" ht="12.75" customHeight="1">
      <c r="A720" s="4"/>
      <c r="B720" s="4"/>
      <c r="L720" s="2">
        <v>111.9</v>
      </c>
      <c r="M720" s="2">
        <v>0.56045</v>
      </c>
      <c r="N720" s="2">
        <v>0.6886</v>
      </c>
      <c r="O720" s="2">
        <v>0.5354</v>
      </c>
      <c r="P720" s="255">
        <v>0.567</v>
      </c>
      <c r="Q720" s="2">
        <v>0.5855</v>
      </c>
      <c r="R720" s="2">
        <v>0.8102</v>
      </c>
      <c r="S720" s="2">
        <v>0.56045</v>
      </c>
      <c r="T720" s="2">
        <v>0.6886</v>
      </c>
      <c r="U720" s="2">
        <v>0.8794</v>
      </c>
      <c r="V720" s="2">
        <v>1.3198</v>
      </c>
    </row>
    <row r="721" ht="12.75" customHeight="1">
      <c r="A721" s="4"/>
      <c r="B721" s="4"/>
      <c r="L721" s="2">
        <v>112.0</v>
      </c>
      <c r="M721" s="2">
        <v>0.55975</v>
      </c>
      <c r="N721" s="2">
        <v>0.6885</v>
      </c>
      <c r="O721" s="2">
        <v>0.5342</v>
      </c>
      <c r="P721" s="255">
        <v>0.5669</v>
      </c>
      <c r="Q721" s="2">
        <v>0.5853</v>
      </c>
      <c r="R721" s="2">
        <v>0.8101</v>
      </c>
      <c r="S721" s="2">
        <v>0.55975</v>
      </c>
      <c r="T721" s="2">
        <v>0.6885</v>
      </c>
      <c r="U721" s="2">
        <v>0.879</v>
      </c>
      <c r="V721" s="2">
        <v>1.3194</v>
      </c>
    </row>
    <row r="722" ht="12.75" customHeight="1">
      <c r="A722" s="4"/>
      <c r="B722" s="4"/>
      <c r="L722" s="2">
        <v>112.1</v>
      </c>
      <c r="M722" s="2">
        <v>0.55965</v>
      </c>
      <c r="N722" s="2">
        <v>0.6883</v>
      </c>
      <c r="O722" s="2">
        <v>0.5341</v>
      </c>
      <c r="P722" s="255">
        <v>0.5667000000000001</v>
      </c>
      <c r="Q722" s="2">
        <v>0.5852</v>
      </c>
      <c r="R722" s="2">
        <v>0.8099</v>
      </c>
      <c r="S722" s="2">
        <v>0.55965</v>
      </c>
      <c r="T722" s="2">
        <v>0.6883</v>
      </c>
      <c r="U722" s="2">
        <v>0.879</v>
      </c>
      <c r="V722" s="2">
        <v>1.319</v>
      </c>
    </row>
    <row r="723" ht="12.75" customHeight="1">
      <c r="A723" s="4"/>
      <c r="B723" s="4"/>
      <c r="L723" s="2">
        <v>112.2</v>
      </c>
      <c r="M723" s="2">
        <v>0.5595</v>
      </c>
      <c r="N723" s="2">
        <v>0.6882</v>
      </c>
      <c r="O723" s="2">
        <v>0.534</v>
      </c>
      <c r="P723" s="255">
        <v>0.5666000000000001</v>
      </c>
      <c r="Q723" s="2">
        <v>0.585</v>
      </c>
      <c r="R723" s="2">
        <v>0.8098</v>
      </c>
      <c r="S723" s="2">
        <v>0.5595</v>
      </c>
      <c r="T723" s="2">
        <v>0.6882</v>
      </c>
      <c r="U723" s="2">
        <v>0.879</v>
      </c>
      <c r="V723" s="2">
        <v>1.319</v>
      </c>
    </row>
    <row r="724" ht="12.75" customHeight="1">
      <c r="A724" s="4"/>
      <c r="B724" s="4"/>
      <c r="L724" s="2">
        <v>112.3</v>
      </c>
      <c r="M724" s="2">
        <v>0.5594</v>
      </c>
      <c r="N724" s="2">
        <v>0.688</v>
      </c>
      <c r="O724" s="2">
        <v>0.5339</v>
      </c>
      <c r="P724" s="255">
        <v>0.5663999999999999</v>
      </c>
      <c r="Q724" s="2">
        <v>0.5849</v>
      </c>
      <c r="R724" s="2">
        <v>0.8096</v>
      </c>
      <c r="S724" s="2">
        <v>0.5594</v>
      </c>
      <c r="T724" s="2">
        <v>0.688</v>
      </c>
      <c r="U724" s="2">
        <v>0.8788</v>
      </c>
      <c r="V724" s="2">
        <v>1.319</v>
      </c>
    </row>
    <row r="725" ht="12.75" customHeight="1">
      <c r="A725" s="4"/>
      <c r="B725" s="4"/>
      <c r="L725" s="2">
        <v>112.4</v>
      </c>
      <c r="M725" s="2">
        <v>0.55925</v>
      </c>
      <c r="N725" s="2">
        <v>0.6879</v>
      </c>
      <c r="O725" s="2">
        <v>0.5338</v>
      </c>
      <c r="P725" s="255">
        <v>0.5662999999999999</v>
      </c>
      <c r="Q725" s="2">
        <v>0.5847</v>
      </c>
      <c r="R725" s="2">
        <v>0.8095</v>
      </c>
      <c r="S725" s="2">
        <v>0.55925</v>
      </c>
      <c r="T725" s="2">
        <v>0.6879</v>
      </c>
      <c r="U725" s="2">
        <v>0.8784</v>
      </c>
      <c r="V725" s="2">
        <v>1.3188</v>
      </c>
    </row>
    <row r="726" ht="12.75" customHeight="1">
      <c r="A726" s="4"/>
      <c r="B726" s="4"/>
      <c r="L726" s="2">
        <v>112.5</v>
      </c>
      <c r="M726" s="2">
        <v>0.55915</v>
      </c>
      <c r="N726" s="2">
        <v>0.68775</v>
      </c>
      <c r="O726" s="2">
        <v>0.5337</v>
      </c>
      <c r="P726" s="255">
        <v>0.5661999999999999</v>
      </c>
      <c r="Q726" s="2">
        <v>0.5846</v>
      </c>
      <c r="R726" s="2">
        <v>0.8093</v>
      </c>
      <c r="S726" s="2">
        <v>0.55915</v>
      </c>
      <c r="T726" s="2">
        <v>0.68775</v>
      </c>
      <c r="U726" s="2">
        <v>0.878</v>
      </c>
      <c r="V726" s="2">
        <v>1.3184</v>
      </c>
    </row>
    <row r="727" ht="12.75" customHeight="1">
      <c r="A727" s="4"/>
      <c r="B727" s="4"/>
      <c r="L727" s="2">
        <v>112.6</v>
      </c>
      <c r="M727" s="2">
        <v>0.5589999999999999</v>
      </c>
      <c r="N727" s="2">
        <v>0.6876</v>
      </c>
      <c r="O727" s="2">
        <v>0.5336</v>
      </c>
      <c r="P727" s="255">
        <v>0.566</v>
      </c>
      <c r="Q727" s="2">
        <v>0.5844</v>
      </c>
      <c r="R727" s="2">
        <v>0.8092</v>
      </c>
      <c r="S727" s="2">
        <v>0.5589999999999999</v>
      </c>
      <c r="T727" s="2">
        <v>0.6876</v>
      </c>
      <c r="U727" s="2">
        <v>0.878</v>
      </c>
      <c r="V727" s="2">
        <v>1.318</v>
      </c>
    </row>
    <row r="728" ht="12.75" customHeight="1">
      <c r="A728" s="4"/>
      <c r="B728" s="4"/>
      <c r="L728" s="2">
        <v>112.7</v>
      </c>
      <c r="M728" s="2">
        <v>0.5589</v>
      </c>
      <c r="N728" s="2">
        <v>0.68745</v>
      </c>
      <c r="O728" s="2">
        <v>0.5335</v>
      </c>
      <c r="P728" s="255">
        <v>0.5659</v>
      </c>
      <c r="Q728" s="2">
        <v>0.5843</v>
      </c>
      <c r="R728" s="2">
        <v>0.809</v>
      </c>
      <c r="S728" s="2">
        <v>0.5589</v>
      </c>
      <c r="T728" s="2">
        <v>0.68745</v>
      </c>
      <c r="U728" s="2">
        <v>0.878</v>
      </c>
      <c r="V728" s="2">
        <v>1.318</v>
      </c>
    </row>
    <row r="729" ht="12.75" customHeight="1">
      <c r="A729" s="4"/>
      <c r="B729" s="4"/>
      <c r="L729" s="2">
        <v>112.8</v>
      </c>
      <c r="M729" s="2">
        <v>0.55875</v>
      </c>
      <c r="N729" s="2">
        <v>0.68735</v>
      </c>
      <c r="O729" s="2">
        <v>0.5334</v>
      </c>
      <c r="P729" s="255">
        <v>0.5658000000000001</v>
      </c>
      <c r="Q729" s="2">
        <v>0.5841</v>
      </c>
      <c r="R729" s="2">
        <v>0.8089</v>
      </c>
      <c r="S729" s="2">
        <v>0.55875</v>
      </c>
      <c r="T729" s="2">
        <v>0.68735</v>
      </c>
      <c r="U729" s="2">
        <v>0.8778</v>
      </c>
      <c r="V729" s="2">
        <v>1.318</v>
      </c>
    </row>
    <row r="730" ht="12.75" customHeight="1">
      <c r="A730" s="4"/>
      <c r="B730" s="4"/>
      <c r="L730" s="2">
        <v>112.9</v>
      </c>
      <c r="M730" s="2">
        <v>0.55915</v>
      </c>
      <c r="N730" s="2">
        <v>0.6872</v>
      </c>
      <c r="O730" s="2">
        <v>0.5343</v>
      </c>
      <c r="P730" s="255">
        <v>0.5656000000000001</v>
      </c>
      <c r="Q730" s="2">
        <v>0.584</v>
      </c>
      <c r="R730" s="2">
        <v>0.8088</v>
      </c>
      <c r="S730" s="2">
        <v>0.55915</v>
      </c>
      <c r="T730" s="2">
        <v>0.6872</v>
      </c>
      <c r="U730" s="2">
        <v>0.8774</v>
      </c>
      <c r="V730" s="2">
        <v>1.318</v>
      </c>
    </row>
    <row r="731" ht="12.75" customHeight="1">
      <c r="A731" s="4"/>
      <c r="B731" s="4"/>
      <c r="L731" s="2">
        <v>113.0</v>
      </c>
      <c r="M731" s="2">
        <v>0.55855</v>
      </c>
      <c r="N731" s="2">
        <v>0.68705</v>
      </c>
      <c r="O731" s="2">
        <v>0.5332</v>
      </c>
      <c r="P731" s="255">
        <v>0.5655000000000001</v>
      </c>
      <c r="Q731" s="2">
        <v>0.5839</v>
      </c>
      <c r="R731" s="2">
        <v>0.8086</v>
      </c>
      <c r="S731" s="2">
        <v>0.55855</v>
      </c>
      <c r="T731" s="2">
        <v>0.68705</v>
      </c>
      <c r="U731" s="2">
        <v>0.877</v>
      </c>
      <c r="V731" s="2">
        <v>1.318</v>
      </c>
    </row>
    <row r="732" ht="12.75" customHeight="1">
      <c r="A732" s="4"/>
      <c r="B732" s="4"/>
      <c r="L732" s="2">
        <v>113.1</v>
      </c>
      <c r="M732" s="2">
        <v>0.5584</v>
      </c>
      <c r="N732" s="2">
        <v>0.6869</v>
      </c>
      <c r="O732" s="2">
        <v>0.5331</v>
      </c>
      <c r="P732" s="255">
        <v>0.5652999999999999</v>
      </c>
      <c r="Q732" s="2">
        <v>0.5837</v>
      </c>
      <c r="R732" s="2">
        <v>0.8085</v>
      </c>
      <c r="S732" s="2">
        <v>0.5584</v>
      </c>
      <c r="T732" s="2">
        <v>0.6869</v>
      </c>
      <c r="U732" s="2">
        <v>0.8766</v>
      </c>
      <c r="V732" s="2">
        <v>1.318</v>
      </c>
    </row>
    <row r="733" ht="12.75" customHeight="1">
      <c r="A733" s="4"/>
      <c r="B733" s="4"/>
      <c r="L733" s="2">
        <v>113.2</v>
      </c>
      <c r="M733" s="2">
        <v>0.5583</v>
      </c>
      <c r="N733" s="2">
        <v>0.68675</v>
      </c>
      <c r="O733" s="2">
        <v>0.533</v>
      </c>
      <c r="P733" s="255">
        <v>0.5651999999999999</v>
      </c>
      <c r="Q733" s="2">
        <v>0.5836</v>
      </c>
      <c r="R733" s="2">
        <v>0.8083</v>
      </c>
      <c r="S733" s="2">
        <v>0.5583</v>
      </c>
      <c r="T733" s="2">
        <v>0.68675</v>
      </c>
      <c r="U733" s="2">
        <v>0.8762</v>
      </c>
      <c r="V733" s="2">
        <v>1.318</v>
      </c>
    </row>
    <row r="734" ht="12.75" customHeight="1">
      <c r="A734" s="4"/>
      <c r="B734" s="4"/>
      <c r="L734" s="2">
        <v>113.3</v>
      </c>
      <c r="M734" s="2">
        <v>0.55815</v>
      </c>
      <c r="N734" s="2">
        <v>0.68665</v>
      </c>
      <c r="O734" s="2">
        <v>0.5329</v>
      </c>
      <c r="P734" s="255">
        <v>0.5650999999999999</v>
      </c>
      <c r="Q734" s="2">
        <v>0.5834</v>
      </c>
      <c r="R734" s="2">
        <v>0.8082</v>
      </c>
      <c r="S734" s="2">
        <v>0.55815</v>
      </c>
      <c r="T734" s="2">
        <v>0.68665</v>
      </c>
      <c r="U734" s="2">
        <v>0.876</v>
      </c>
      <c r="V734" s="2">
        <v>1.318</v>
      </c>
    </row>
    <row r="735" ht="12.75" customHeight="1">
      <c r="A735" s="4"/>
      <c r="B735" s="4"/>
      <c r="L735" s="2">
        <v>113.4</v>
      </c>
      <c r="M735" s="2">
        <v>0.55805</v>
      </c>
      <c r="N735" s="2">
        <v>0.6865</v>
      </c>
      <c r="O735" s="2">
        <v>0.5328</v>
      </c>
      <c r="P735" s="255">
        <v>0.5649</v>
      </c>
      <c r="Q735" s="2">
        <v>0.5833</v>
      </c>
      <c r="R735" s="2">
        <v>0.8081</v>
      </c>
      <c r="S735" s="2">
        <v>0.55805</v>
      </c>
      <c r="T735" s="2">
        <v>0.6865</v>
      </c>
      <c r="U735" s="2">
        <v>0.876</v>
      </c>
      <c r="V735" s="2">
        <v>1.3178</v>
      </c>
    </row>
    <row r="736" ht="12.75" customHeight="1">
      <c r="A736" s="4"/>
      <c r="B736" s="4"/>
      <c r="L736" s="2">
        <v>113.5</v>
      </c>
      <c r="M736" s="2">
        <v>0.55795</v>
      </c>
      <c r="N736" s="2">
        <v>0.68635</v>
      </c>
      <c r="O736" s="2">
        <v>0.5328</v>
      </c>
      <c r="P736" s="255">
        <v>0.5648000000000001</v>
      </c>
      <c r="Q736" s="2">
        <v>0.5831</v>
      </c>
      <c r="R736" s="2">
        <v>0.8079</v>
      </c>
      <c r="S736" s="2">
        <v>0.55795</v>
      </c>
      <c r="T736" s="2">
        <v>0.68635</v>
      </c>
      <c r="U736" s="2">
        <v>0.876</v>
      </c>
      <c r="V736" s="2">
        <v>1.3174</v>
      </c>
    </row>
    <row r="737" ht="12.75" customHeight="1">
      <c r="A737" s="4"/>
      <c r="B737" s="4"/>
      <c r="L737" s="2">
        <v>113.6</v>
      </c>
      <c r="M737" s="2">
        <v>0.55785</v>
      </c>
      <c r="N737" s="2">
        <v>0.68625</v>
      </c>
      <c r="O737" s="2">
        <v>0.5327</v>
      </c>
      <c r="P737" s="255">
        <v>0.5647000000000001</v>
      </c>
      <c r="Q737" s="2">
        <v>0.583</v>
      </c>
      <c r="R737" s="2">
        <v>0.8078</v>
      </c>
      <c r="S737" s="2">
        <v>0.55785</v>
      </c>
      <c r="T737" s="2">
        <v>0.68625</v>
      </c>
      <c r="U737" s="2">
        <v>0.8756</v>
      </c>
      <c r="V737" s="2">
        <v>1.317</v>
      </c>
    </row>
    <row r="738" ht="12.75" customHeight="1">
      <c r="A738" s="4"/>
      <c r="B738" s="4"/>
      <c r="L738" s="2">
        <v>113.7</v>
      </c>
      <c r="M738" s="2">
        <v>0.5577</v>
      </c>
      <c r="N738" s="2">
        <v>0.6861</v>
      </c>
      <c r="O738" s="2">
        <v>0.5326</v>
      </c>
      <c r="P738" s="255">
        <v>0.5645000000000001</v>
      </c>
      <c r="Q738" s="2">
        <v>0.5828</v>
      </c>
      <c r="R738" s="2">
        <v>0.8077</v>
      </c>
      <c r="S738" s="2">
        <v>0.5577</v>
      </c>
      <c r="T738" s="2">
        <v>0.6861</v>
      </c>
      <c r="U738" s="2">
        <v>0.8752</v>
      </c>
      <c r="V738" s="2">
        <v>1.317</v>
      </c>
    </row>
    <row r="739" ht="12.75" customHeight="1">
      <c r="A739" s="4"/>
      <c r="B739" s="4"/>
      <c r="L739" s="2">
        <v>113.8</v>
      </c>
      <c r="M739" s="2">
        <v>0.5576</v>
      </c>
      <c r="N739" s="2">
        <v>0.68595</v>
      </c>
      <c r="O739" s="2">
        <v>0.5325</v>
      </c>
      <c r="P739" s="255">
        <v>0.5643999999999999</v>
      </c>
      <c r="Q739" s="2">
        <v>0.5827</v>
      </c>
      <c r="R739" s="2">
        <v>0.8075</v>
      </c>
      <c r="S739" s="2">
        <v>0.5576</v>
      </c>
      <c r="T739" s="2">
        <v>0.68595</v>
      </c>
      <c r="U739" s="2">
        <v>0.875</v>
      </c>
      <c r="V739" s="2">
        <v>1.317</v>
      </c>
    </row>
    <row r="740" ht="12.75" customHeight="1">
      <c r="A740" s="4"/>
      <c r="B740" s="4"/>
      <c r="L740" s="2">
        <v>113.9</v>
      </c>
      <c r="M740" s="2">
        <v>0.55795</v>
      </c>
      <c r="N740" s="2">
        <v>0.68585</v>
      </c>
      <c r="O740" s="2">
        <v>0.5333</v>
      </c>
      <c r="P740" s="255">
        <v>0.5642999999999999</v>
      </c>
      <c r="Q740" s="2">
        <v>0.5826</v>
      </c>
      <c r="R740" s="2">
        <v>0.8074</v>
      </c>
      <c r="S740" s="2">
        <v>0.55795</v>
      </c>
      <c r="T740" s="2">
        <v>0.68585</v>
      </c>
      <c r="U740" s="2">
        <v>0.875</v>
      </c>
      <c r="V740" s="2">
        <v>1.3168</v>
      </c>
    </row>
    <row r="741" ht="12.75" customHeight="1">
      <c r="A741" s="4"/>
      <c r="B741" s="4"/>
      <c r="L741" s="2">
        <v>114.0</v>
      </c>
      <c r="M741" s="2">
        <v>0.55735</v>
      </c>
      <c r="N741" s="2">
        <v>0.68565</v>
      </c>
      <c r="O741" s="2">
        <v>0.5323</v>
      </c>
      <c r="P741" s="255">
        <v>0.5640999999999999</v>
      </c>
      <c r="Q741" s="2">
        <v>0.5824</v>
      </c>
      <c r="R741" s="2">
        <v>0.8072</v>
      </c>
      <c r="S741" s="2">
        <v>0.55735</v>
      </c>
      <c r="T741" s="2">
        <v>0.68565</v>
      </c>
      <c r="U741" s="2">
        <v>0.875</v>
      </c>
      <c r="V741" s="2">
        <v>1.3164</v>
      </c>
    </row>
    <row r="742" ht="12.75" customHeight="1">
      <c r="A742" s="4"/>
      <c r="B742" s="4"/>
      <c r="L742" s="2">
        <v>114.1</v>
      </c>
      <c r="M742" s="2">
        <v>0.55725</v>
      </c>
      <c r="N742" s="2">
        <v>0.68555</v>
      </c>
      <c r="O742" s="2">
        <v>0.5322</v>
      </c>
      <c r="P742" s="255">
        <v>0.564</v>
      </c>
      <c r="Q742" s="2">
        <v>0.5823</v>
      </c>
      <c r="R742" s="2">
        <v>0.8071</v>
      </c>
      <c r="S742" s="2">
        <v>0.55725</v>
      </c>
      <c r="T742" s="2">
        <v>0.68555</v>
      </c>
      <c r="U742" s="2">
        <v>0.8746</v>
      </c>
      <c r="V742" s="2">
        <v>1.316</v>
      </c>
    </row>
    <row r="743" ht="12.75" customHeight="1">
      <c r="A743" s="4"/>
      <c r="B743" s="4"/>
      <c r="L743" s="2">
        <v>114.2</v>
      </c>
      <c r="M743" s="2">
        <v>0.5570999999999999</v>
      </c>
      <c r="N743" s="2">
        <v>0.6854</v>
      </c>
      <c r="O743" s="2">
        <v>0.5321</v>
      </c>
      <c r="P743" s="255">
        <v>0.5638</v>
      </c>
      <c r="Q743" s="2">
        <v>0.5821</v>
      </c>
      <c r="R743" s="2">
        <v>0.807</v>
      </c>
      <c r="S743" s="2">
        <v>0.5570999999999999</v>
      </c>
      <c r="T743" s="2">
        <v>0.6854</v>
      </c>
      <c r="U743" s="2">
        <v>0.8742</v>
      </c>
      <c r="V743" s="2">
        <v>1.316</v>
      </c>
    </row>
    <row r="744" ht="12.75" customHeight="1">
      <c r="A744" s="4"/>
      <c r="B744" s="4"/>
      <c r="L744" s="2">
        <v>114.3</v>
      </c>
      <c r="M744" s="2">
        <v>0.5569999999999999</v>
      </c>
      <c r="N744" s="2">
        <v>0.68525</v>
      </c>
      <c r="O744" s="2">
        <v>0.532</v>
      </c>
      <c r="P744" s="255">
        <v>0.5637000000000001</v>
      </c>
      <c r="Q744" s="2">
        <v>0.582</v>
      </c>
      <c r="R744" s="2">
        <v>0.8068</v>
      </c>
      <c r="S744" s="2">
        <v>0.5569999999999999</v>
      </c>
      <c r="T744" s="2">
        <v>0.68525</v>
      </c>
      <c r="U744" s="2">
        <v>0.8738</v>
      </c>
      <c r="V744" s="2">
        <v>1.316</v>
      </c>
    </row>
    <row r="745" ht="12.75" customHeight="1">
      <c r="A745" s="4"/>
      <c r="B745" s="4"/>
      <c r="L745" s="2">
        <v>114.4</v>
      </c>
      <c r="M745" s="2">
        <v>0.5569</v>
      </c>
      <c r="N745" s="2">
        <v>0.68515</v>
      </c>
      <c r="O745" s="2">
        <v>0.5319</v>
      </c>
      <c r="P745" s="255">
        <v>0.5636000000000001</v>
      </c>
      <c r="Q745" s="2">
        <v>0.5819</v>
      </c>
      <c r="R745" s="2">
        <v>0.8067</v>
      </c>
      <c r="S745" s="2">
        <v>0.5569</v>
      </c>
      <c r="T745" s="2">
        <v>0.68515</v>
      </c>
      <c r="U745" s="2">
        <v>0.8734</v>
      </c>
      <c r="V745" s="2">
        <v>1.3158</v>
      </c>
    </row>
    <row r="746" ht="12.75" customHeight="1">
      <c r="A746" s="4"/>
      <c r="B746" s="4"/>
      <c r="L746" s="2">
        <v>114.5</v>
      </c>
      <c r="M746" s="2">
        <v>0.5567500000000001</v>
      </c>
      <c r="N746" s="2">
        <v>0.685</v>
      </c>
      <c r="O746" s="2">
        <v>0.5318</v>
      </c>
      <c r="P746" s="255">
        <v>0.5634000000000001</v>
      </c>
      <c r="Q746" s="2">
        <v>0.5817</v>
      </c>
      <c r="R746" s="2">
        <v>0.8066</v>
      </c>
      <c r="S746" s="2">
        <v>0.5567500000000001</v>
      </c>
      <c r="T746" s="2">
        <v>0.685</v>
      </c>
      <c r="U746" s="2">
        <v>0.873</v>
      </c>
      <c r="V746" s="2">
        <v>1.3154</v>
      </c>
    </row>
    <row r="747" ht="12.75" customHeight="1">
      <c r="A747" s="4"/>
      <c r="B747" s="4"/>
      <c r="L747" s="2">
        <v>114.6</v>
      </c>
      <c r="M747" s="2">
        <v>0.55665</v>
      </c>
      <c r="N747" s="2">
        <v>0.68485</v>
      </c>
      <c r="O747" s="2">
        <v>0.5317</v>
      </c>
      <c r="P747" s="255">
        <v>0.5632999999999999</v>
      </c>
      <c r="Q747" s="2">
        <v>0.5816</v>
      </c>
      <c r="R747" s="2">
        <v>0.8064</v>
      </c>
      <c r="S747" s="2">
        <v>0.55665</v>
      </c>
      <c r="T747" s="2">
        <v>0.68485</v>
      </c>
      <c r="U747" s="2">
        <v>0.873</v>
      </c>
      <c r="V747" s="2">
        <v>1.315</v>
      </c>
    </row>
    <row r="748" ht="12.75" customHeight="1">
      <c r="A748" s="4"/>
      <c r="B748" s="4"/>
      <c r="L748" s="2">
        <v>114.7</v>
      </c>
      <c r="M748" s="2">
        <v>0.55655</v>
      </c>
      <c r="N748" s="2">
        <v>0.68475</v>
      </c>
      <c r="O748" s="2">
        <v>0.5316</v>
      </c>
      <c r="P748" s="255">
        <v>0.5631999999999999</v>
      </c>
      <c r="Q748" s="2">
        <v>0.5815</v>
      </c>
      <c r="R748" s="2">
        <v>0.8063</v>
      </c>
      <c r="S748" s="2">
        <v>0.55655</v>
      </c>
      <c r="T748" s="2">
        <v>0.68475</v>
      </c>
      <c r="U748" s="2">
        <v>0.873</v>
      </c>
      <c r="V748" s="2">
        <v>1.315</v>
      </c>
    </row>
    <row r="749" ht="12.75" customHeight="1">
      <c r="A749" s="4"/>
      <c r="B749" s="4"/>
      <c r="L749" s="2">
        <v>114.8</v>
      </c>
      <c r="M749" s="2">
        <v>0.55645</v>
      </c>
      <c r="N749" s="2">
        <v>0.6846</v>
      </c>
      <c r="O749" s="2">
        <v>0.5316</v>
      </c>
      <c r="P749" s="255">
        <v>0.563</v>
      </c>
      <c r="Q749" s="2">
        <v>0.5813</v>
      </c>
      <c r="R749" s="2">
        <v>0.8062</v>
      </c>
      <c r="S749" s="2">
        <v>0.55645</v>
      </c>
      <c r="T749" s="2">
        <v>0.6846</v>
      </c>
      <c r="U749" s="2">
        <v>0.873</v>
      </c>
      <c r="V749" s="2">
        <v>1.315</v>
      </c>
    </row>
    <row r="750" ht="12.75" customHeight="1">
      <c r="A750" s="4"/>
      <c r="B750" s="4"/>
      <c r="L750" s="2">
        <v>114.9</v>
      </c>
      <c r="M750" s="2">
        <v>0.5568</v>
      </c>
      <c r="N750" s="2">
        <v>0.68445</v>
      </c>
      <c r="O750" s="2">
        <v>0.5324</v>
      </c>
      <c r="P750" s="255">
        <v>0.5629</v>
      </c>
      <c r="Q750" s="2">
        <v>0.5812</v>
      </c>
      <c r="R750" s="2">
        <v>0.806</v>
      </c>
      <c r="S750" s="2">
        <v>0.5568</v>
      </c>
      <c r="T750" s="2">
        <v>0.68445</v>
      </c>
      <c r="U750" s="2">
        <v>0.873</v>
      </c>
      <c r="V750" s="2">
        <v>1.3148</v>
      </c>
    </row>
    <row r="751" ht="12.75" customHeight="1">
      <c r="A751" s="4"/>
      <c r="B751" s="4"/>
      <c r="L751" s="2">
        <v>115.0</v>
      </c>
      <c r="M751" s="2">
        <v>0.55625</v>
      </c>
      <c r="N751" s="2">
        <v>0.68435</v>
      </c>
      <c r="O751" s="2">
        <v>0.5314</v>
      </c>
      <c r="P751" s="255">
        <v>0.5628000000000001</v>
      </c>
      <c r="Q751" s="2">
        <v>0.5811</v>
      </c>
      <c r="R751" s="2">
        <v>0.8059</v>
      </c>
      <c r="S751" s="2">
        <v>0.55625</v>
      </c>
      <c r="T751" s="2">
        <v>0.68435</v>
      </c>
      <c r="U751" s="2">
        <v>0.873</v>
      </c>
      <c r="V751" s="2">
        <v>1.3144</v>
      </c>
    </row>
    <row r="752" ht="12.75" customHeight="1">
      <c r="A752" s="4"/>
      <c r="B752" s="4"/>
      <c r="L752" s="2">
        <v>115.1</v>
      </c>
      <c r="M752" s="2">
        <v>0.5561</v>
      </c>
      <c r="N752" s="2">
        <v>0.6842</v>
      </c>
      <c r="O752" s="2">
        <v>0.5313</v>
      </c>
      <c r="P752" s="255">
        <v>0.5626000000000001</v>
      </c>
      <c r="Q752" s="2">
        <v>0.5809</v>
      </c>
      <c r="R752" s="2">
        <v>0.8058</v>
      </c>
      <c r="S752" s="2">
        <v>0.5561</v>
      </c>
      <c r="T752" s="2">
        <v>0.6842</v>
      </c>
      <c r="U752" s="2">
        <v>0.8726</v>
      </c>
      <c r="V752" s="2">
        <v>1.314</v>
      </c>
    </row>
    <row r="753" ht="12.75" customHeight="1">
      <c r="A753" s="4"/>
      <c r="B753" s="4"/>
      <c r="L753" s="2">
        <v>115.2</v>
      </c>
      <c r="M753" s="2">
        <v>0.556</v>
      </c>
      <c r="N753" s="2">
        <v>0.68405</v>
      </c>
      <c r="O753" s="2">
        <v>0.5312</v>
      </c>
      <c r="P753" s="255">
        <v>0.5625</v>
      </c>
      <c r="Q753" s="2">
        <v>0.5808</v>
      </c>
      <c r="R753" s="2">
        <v>0.8056</v>
      </c>
      <c r="S753" s="2">
        <v>0.556</v>
      </c>
      <c r="T753" s="2">
        <v>0.68405</v>
      </c>
      <c r="U753" s="2">
        <v>0.8722</v>
      </c>
      <c r="V753" s="2">
        <v>1.314</v>
      </c>
    </row>
    <row r="754" ht="12.75" customHeight="1">
      <c r="A754" s="4"/>
      <c r="B754" s="4"/>
      <c r="L754" s="2">
        <v>115.3</v>
      </c>
      <c r="M754" s="2">
        <v>0.55585</v>
      </c>
      <c r="N754" s="2">
        <v>0.6839</v>
      </c>
      <c r="O754" s="2">
        <v>0.5311</v>
      </c>
      <c r="P754" s="255">
        <v>0.5622999999999999</v>
      </c>
      <c r="Q754" s="2">
        <v>0.5806</v>
      </c>
      <c r="R754" s="2">
        <v>0.8055</v>
      </c>
      <c r="S754" s="2">
        <v>0.55585</v>
      </c>
      <c r="T754" s="2">
        <v>0.6839</v>
      </c>
      <c r="U754" s="2">
        <v>0.872</v>
      </c>
      <c r="V754" s="2">
        <v>1.314</v>
      </c>
    </row>
    <row r="755" ht="12.75" customHeight="1">
      <c r="A755" s="4"/>
      <c r="B755" s="4"/>
      <c r="L755" s="2">
        <v>115.4</v>
      </c>
      <c r="M755" s="2">
        <v>0.55575</v>
      </c>
      <c r="N755" s="2">
        <v>0.6838</v>
      </c>
      <c r="O755" s="2">
        <v>0.531</v>
      </c>
      <c r="P755" s="255">
        <v>0.5621999999999999</v>
      </c>
      <c r="Q755" s="2">
        <v>0.5805</v>
      </c>
      <c r="R755" s="2">
        <v>0.8054</v>
      </c>
      <c r="S755" s="2">
        <v>0.55575</v>
      </c>
      <c r="T755" s="2">
        <v>0.6838</v>
      </c>
      <c r="U755" s="2">
        <v>0.872</v>
      </c>
      <c r="V755" s="2">
        <v>1.3138</v>
      </c>
    </row>
    <row r="756" ht="12.75" customHeight="1">
      <c r="A756" s="4"/>
      <c r="B756" s="4"/>
      <c r="L756" s="2">
        <v>115.5</v>
      </c>
      <c r="M756" s="2">
        <v>0.55565</v>
      </c>
      <c r="N756" s="2">
        <v>0.68365</v>
      </c>
      <c r="O756" s="2">
        <v>0.5309</v>
      </c>
      <c r="P756" s="255">
        <v>0.5620999999999999</v>
      </c>
      <c r="Q756" s="2">
        <v>0.5804</v>
      </c>
      <c r="R756" s="2">
        <v>0.8052</v>
      </c>
      <c r="S756" s="2">
        <v>0.55565</v>
      </c>
      <c r="T756" s="2">
        <v>0.68365</v>
      </c>
      <c r="U756" s="2">
        <v>0.872</v>
      </c>
      <c r="V756" s="2">
        <v>1.3134</v>
      </c>
    </row>
    <row r="757" ht="12.75" customHeight="1">
      <c r="A757" s="4"/>
      <c r="B757" s="4"/>
      <c r="L757" s="2">
        <v>115.6</v>
      </c>
      <c r="M757" s="2">
        <v>0.5556000000000001</v>
      </c>
      <c r="N757" s="2">
        <v>0.6835</v>
      </c>
      <c r="O757" s="2">
        <v>0.5309</v>
      </c>
      <c r="P757" s="255">
        <v>0.5619</v>
      </c>
      <c r="Q757" s="2">
        <v>0.5803</v>
      </c>
      <c r="R757" s="2">
        <v>0.8051</v>
      </c>
      <c r="S757" s="2">
        <v>0.5556000000000001</v>
      </c>
      <c r="T757" s="2">
        <v>0.6835</v>
      </c>
      <c r="U757" s="2">
        <v>0.8716</v>
      </c>
      <c r="V757" s="2">
        <v>1.313</v>
      </c>
    </row>
    <row r="758" ht="12.75" customHeight="1">
      <c r="A758" s="4"/>
      <c r="B758" s="4"/>
      <c r="L758" s="2">
        <v>115.7</v>
      </c>
      <c r="M758" s="2">
        <v>0.55545</v>
      </c>
      <c r="N758" s="2">
        <v>0.6834</v>
      </c>
      <c r="O758" s="2">
        <v>0.5308</v>
      </c>
      <c r="P758" s="255">
        <v>0.5618</v>
      </c>
      <c r="Q758" s="2">
        <v>0.5801</v>
      </c>
      <c r="R758" s="2">
        <v>0.805</v>
      </c>
      <c r="S758" s="2">
        <v>0.55545</v>
      </c>
      <c r="T758" s="2">
        <v>0.6834</v>
      </c>
      <c r="U758" s="2">
        <v>0.8712</v>
      </c>
      <c r="V758" s="2">
        <v>1.313</v>
      </c>
    </row>
    <row r="759" ht="12.75" customHeight="1">
      <c r="A759" s="4"/>
      <c r="B759" s="4"/>
      <c r="L759" s="2">
        <v>115.8</v>
      </c>
      <c r="M759" s="2">
        <v>0.55535</v>
      </c>
      <c r="N759" s="2">
        <v>0.6833</v>
      </c>
      <c r="O759" s="2">
        <v>0.5307</v>
      </c>
      <c r="P759" s="255">
        <v>0.5617000000000001</v>
      </c>
      <c r="Q759" s="2">
        <v>0.58</v>
      </c>
      <c r="R759" s="2">
        <v>0.8049</v>
      </c>
      <c r="S759" s="2">
        <v>0.55535</v>
      </c>
      <c r="T759" s="2">
        <v>0.6833</v>
      </c>
      <c r="U759" s="2">
        <v>0.871</v>
      </c>
      <c r="V759" s="2">
        <v>1.313</v>
      </c>
    </row>
    <row r="760" ht="12.75" customHeight="1">
      <c r="A760" s="4"/>
      <c r="B760" s="4"/>
      <c r="L760" s="2">
        <v>115.9</v>
      </c>
      <c r="M760" s="2">
        <v>0.5557</v>
      </c>
      <c r="N760" s="2">
        <v>0.6831</v>
      </c>
      <c r="O760" s="2">
        <v>0.5315</v>
      </c>
      <c r="P760" s="255">
        <v>0.5615000000000001</v>
      </c>
      <c r="Q760" s="2">
        <v>0.5799</v>
      </c>
      <c r="R760" s="2">
        <v>0.8047</v>
      </c>
      <c r="S760" s="2">
        <v>0.5557</v>
      </c>
      <c r="T760" s="2">
        <v>0.6831</v>
      </c>
      <c r="U760" s="2">
        <v>0.871</v>
      </c>
      <c r="V760" s="2">
        <v>1.3128</v>
      </c>
    </row>
    <row r="761" ht="12.75" customHeight="1">
      <c r="A761" s="4"/>
      <c r="B761" s="4"/>
      <c r="L761" s="2">
        <v>116.0</v>
      </c>
      <c r="M761" s="2">
        <v>0.5550999999999999</v>
      </c>
      <c r="N761" s="2">
        <v>0.683</v>
      </c>
      <c r="O761" s="2">
        <v>0.5305</v>
      </c>
      <c r="P761" s="255">
        <v>0.5614000000000001</v>
      </c>
      <c r="Q761" s="2">
        <v>0.5797</v>
      </c>
      <c r="R761" s="2">
        <v>0.8046</v>
      </c>
      <c r="S761" s="2">
        <v>0.5550999999999999</v>
      </c>
      <c r="T761" s="2">
        <v>0.683</v>
      </c>
      <c r="U761" s="2">
        <v>0.871</v>
      </c>
      <c r="V761" s="2">
        <v>1.3124</v>
      </c>
    </row>
    <row r="762" ht="12.75" customHeight="1">
      <c r="A762" s="4"/>
      <c r="B762" s="4"/>
      <c r="L762" s="2">
        <v>116.1</v>
      </c>
      <c r="M762" s="2">
        <v>0.555</v>
      </c>
      <c r="N762" s="2">
        <v>0.6829</v>
      </c>
      <c r="O762" s="2">
        <v>0.5304</v>
      </c>
      <c r="P762" s="255">
        <v>0.5612999999999999</v>
      </c>
      <c r="Q762" s="2">
        <v>0.5796</v>
      </c>
      <c r="R762" s="2">
        <v>0.8045</v>
      </c>
      <c r="S762" s="2">
        <v>0.555</v>
      </c>
      <c r="T762" s="2">
        <v>0.6829</v>
      </c>
      <c r="U762" s="2">
        <v>0.8706</v>
      </c>
      <c r="V762" s="2">
        <v>1.312</v>
      </c>
    </row>
    <row r="763" ht="12.75" customHeight="1">
      <c r="A763" s="4"/>
      <c r="B763" s="4"/>
      <c r="L763" s="2">
        <v>116.2</v>
      </c>
      <c r="M763" s="2">
        <v>0.5549</v>
      </c>
      <c r="N763" s="2">
        <v>0.6827</v>
      </c>
      <c r="O763" s="2">
        <v>0.5303</v>
      </c>
      <c r="P763" s="255">
        <v>0.5610999999999999</v>
      </c>
      <c r="Q763" s="2">
        <v>0.5795</v>
      </c>
      <c r="R763" s="2">
        <v>0.8043</v>
      </c>
      <c r="S763" s="2">
        <v>0.5549</v>
      </c>
      <c r="T763" s="2">
        <v>0.6827</v>
      </c>
      <c r="U763" s="2">
        <v>0.8702</v>
      </c>
      <c r="V763" s="2">
        <v>1.312</v>
      </c>
    </row>
    <row r="764" ht="12.75" customHeight="1">
      <c r="A764" s="4"/>
      <c r="B764" s="4"/>
      <c r="L764" s="2">
        <v>116.3</v>
      </c>
      <c r="M764" s="2">
        <v>0.5547500000000001</v>
      </c>
      <c r="N764" s="2">
        <v>0.6826</v>
      </c>
      <c r="O764" s="2">
        <v>0.5302</v>
      </c>
      <c r="P764" s="255">
        <v>0.5609999999999999</v>
      </c>
      <c r="Q764" s="2">
        <v>0.5793</v>
      </c>
      <c r="R764" s="2">
        <v>0.8042</v>
      </c>
      <c r="S764" s="2">
        <v>0.5547500000000001</v>
      </c>
      <c r="T764" s="2">
        <v>0.6826</v>
      </c>
      <c r="U764" s="2">
        <v>0.87</v>
      </c>
      <c r="V764" s="2">
        <v>1.312</v>
      </c>
    </row>
    <row r="765" ht="12.75" customHeight="1">
      <c r="A765" s="4"/>
      <c r="B765" s="4"/>
      <c r="L765" s="2">
        <v>116.4</v>
      </c>
      <c r="M765" s="2">
        <v>0.5547</v>
      </c>
      <c r="N765" s="2">
        <v>0.6825</v>
      </c>
      <c r="O765" s="2">
        <v>0.5302</v>
      </c>
      <c r="P765" s="255">
        <v>0.5609</v>
      </c>
      <c r="Q765" s="2">
        <v>0.5792</v>
      </c>
      <c r="R765" s="2">
        <v>0.8041</v>
      </c>
      <c r="S765" s="2">
        <v>0.5547</v>
      </c>
      <c r="T765" s="2">
        <v>0.6825</v>
      </c>
      <c r="U765" s="2">
        <v>0.87</v>
      </c>
      <c r="V765" s="2">
        <v>1.3118</v>
      </c>
    </row>
    <row r="766" ht="12.75" customHeight="1">
      <c r="A766" s="4"/>
      <c r="B766" s="4"/>
      <c r="L766" s="2">
        <v>116.5</v>
      </c>
      <c r="M766" s="2">
        <v>0.5546</v>
      </c>
      <c r="N766" s="2">
        <v>0.68235</v>
      </c>
      <c r="O766" s="2">
        <v>0.5301</v>
      </c>
      <c r="P766" s="255">
        <v>0.5607</v>
      </c>
      <c r="Q766" s="2">
        <v>0.5791</v>
      </c>
      <c r="R766" s="2">
        <v>0.804</v>
      </c>
      <c r="S766" s="2">
        <v>0.5546</v>
      </c>
      <c r="T766" s="2">
        <v>0.68235</v>
      </c>
      <c r="U766" s="2">
        <v>0.87</v>
      </c>
      <c r="V766" s="2">
        <v>1.3114</v>
      </c>
    </row>
    <row r="767" ht="12.75" customHeight="1">
      <c r="A767" s="4"/>
      <c r="B767" s="4"/>
      <c r="L767" s="2">
        <v>116.6</v>
      </c>
      <c r="M767" s="2">
        <v>0.5545</v>
      </c>
      <c r="N767" s="2">
        <v>0.6822</v>
      </c>
      <c r="O767" s="2">
        <v>0.53</v>
      </c>
      <c r="P767" s="255">
        <v>0.5606000000000001</v>
      </c>
      <c r="Q767" s="2">
        <v>0.579</v>
      </c>
      <c r="R767" s="2">
        <v>0.8038</v>
      </c>
      <c r="S767" s="2">
        <v>0.5545</v>
      </c>
      <c r="T767" s="2">
        <v>0.6822</v>
      </c>
      <c r="U767" s="2">
        <v>0.8696</v>
      </c>
      <c r="V767" s="2">
        <v>1.311</v>
      </c>
    </row>
    <row r="768" ht="12.75" customHeight="1">
      <c r="A768" s="4"/>
      <c r="B768" s="4"/>
      <c r="L768" s="2">
        <v>116.7</v>
      </c>
      <c r="M768" s="2">
        <v>0.55435</v>
      </c>
      <c r="N768" s="2">
        <v>0.6821</v>
      </c>
      <c r="O768" s="2">
        <v>0.5299</v>
      </c>
      <c r="P768" s="255">
        <v>0.5605000000000001</v>
      </c>
      <c r="Q768" s="2">
        <v>0.5788</v>
      </c>
      <c r="R768" s="2">
        <v>0.8037</v>
      </c>
      <c r="S768" s="2">
        <v>0.55435</v>
      </c>
      <c r="T768" s="2">
        <v>0.6821</v>
      </c>
      <c r="U768" s="2">
        <v>0.8692</v>
      </c>
      <c r="V768" s="2">
        <v>1.311</v>
      </c>
    </row>
    <row r="769" ht="12.75" customHeight="1">
      <c r="A769" s="4"/>
      <c r="B769" s="4"/>
      <c r="L769" s="2">
        <v>116.8</v>
      </c>
      <c r="M769" s="2">
        <v>0.55425</v>
      </c>
      <c r="N769" s="2">
        <v>0.68195</v>
      </c>
      <c r="O769" s="2">
        <v>0.5298</v>
      </c>
      <c r="P769" s="255">
        <v>0.5602999999999999</v>
      </c>
      <c r="Q769" s="2">
        <v>0.5787</v>
      </c>
      <c r="R769" s="2">
        <v>0.8036</v>
      </c>
      <c r="S769" s="2">
        <v>0.55425</v>
      </c>
      <c r="T769" s="2">
        <v>0.68195</v>
      </c>
      <c r="U769" s="2">
        <v>0.869</v>
      </c>
      <c r="V769" s="2">
        <v>1.311</v>
      </c>
    </row>
    <row r="770" ht="12.75" customHeight="1">
      <c r="A770" s="4"/>
      <c r="B770" s="4"/>
      <c r="L770" s="2">
        <v>116.9</v>
      </c>
      <c r="M770" s="2">
        <v>0.5546</v>
      </c>
      <c r="N770" s="2">
        <v>0.6818</v>
      </c>
      <c r="O770" s="2">
        <v>0.5306</v>
      </c>
      <c r="P770" s="255">
        <v>0.5601999999999999</v>
      </c>
      <c r="Q770" s="2">
        <v>0.5786</v>
      </c>
      <c r="R770" s="2">
        <v>0.8034</v>
      </c>
      <c r="S770" s="2">
        <v>0.5546</v>
      </c>
      <c r="T770" s="2">
        <v>0.6818</v>
      </c>
      <c r="U770" s="2">
        <v>0.869</v>
      </c>
      <c r="V770" s="2">
        <v>1.3108</v>
      </c>
    </row>
    <row r="771" ht="12.75" customHeight="1">
      <c r="A771" s="4"/>
      <c r="B771" s="4"/>
      <c r="L771" s="2">
        <v>117.0</v>
      </c>
      <c r="M771" s="2">
        <v>0.5540499999999999</v>
      </c>
      <c r="N771" s="2">
        <v>0.6817</v>
      </c>
      <c r="O771" s="2">
        <v>0.5296</v>
      </c>
      <c r="P771" s="255">
        <v>0.5600999999999999</v>
      </c>
      <c r="Q771" s="2">
        <v>0.5785</v>
      </c>
      <c r="R771" s="2">
        <v>0.8033</v>
      </c>
      <c r="S771" s="2">
        <v>0.5540499999999999</v>
      </c>
      <c r="T771" s="2">
        <v>0.6817</v>
      </c>
      <c r="U771" s="2">
        <v>0.869</v>
      </c>
      <c r="V771" s="2">
        <v>1.3104</v>
      </c>
    </row>
    <row r="772" ht="12.75" customHeight="1">
      <c r="A772" s="4"/>
      <c r="B772" s="4"/>
      <c r="L772" s="2">
        <v>117.1</v>
      </c>
      <c r="M772" s="2">
        <v>0.5539499999999999</v>
      </c>
      <c r="N772" s="2">
        <v>0.68155</v>
      </c>
      <c r="O772" s="2">
        <v>0.5296</v>
      </c>
      <c r="P772" s="255">
        <v>0.5599</v>
      </c>
      <c r="Q772" s="2">
        <v>0.5783</v>
      </c>
      <c r="R772" s="2">
        <v>0.8032</v>
      </c>
      <c r="S772" s="2">
        <v>0.5539499999999999</v>
      </c>
      <c r="T772" s="2">
        <v>0.68155</v>
      </c>
      <c r="U772" s="2">
        <v>0.8686</v>
      </c>
      <c r="V772" s="2">
        <v>1.31</v>
      </c>
    </row>
    <row r="773" ht="12.75" customHeight="1">
      <c r="A773" s="4"/>
      <c r="B773" s="4"/>
      <c r="L773" s="2">
        <v>117.2</v>
      </c>
      <c r="M773" s="2">
        <v>0.55385</v>
      </c>
      <c r="N773" s="2">
        <v>0.68145</v>
      </c>
      <c r="O773" s="2">
        <v>0.5295</v>
      </c>
      <c r="P773" s="255">
        <v>0.5598</v>
      </c>
      <c r="Q773" s="2">
        <v>0.5782</v>
      </c>
      <c r="R773" s="2">
        <v>0.8031</v>
      </c>
      <c r="S773" s="2">
        <v>0.55385</v>
      </c>
      <c r="T773" s="2">
        <v>0.68145</v>
      </c>
      <c r="U773" s="2">
        <v>0.8682</v>
      </c>
      <c r="V773" s="2">
        <v>1.31</v>
      </c>
    </row>
    <row r="774" ht="12.75" customHeight="1">
      <c r="A774" s="4"/>
      <c r="B774" s="4"/>
      <c r="L774" s="2">
        <v>117.3</v>
      </c>
      <c r="M774" s="2">
        <v>0.55375</v>
      </c>
      <c r="N774" s="2">
        <v>0.6813</v>
      </c>
      <c r="O774" s="2">
        <v>0.5294</v>
      </c>
      <c r="P774" s="255">
        <v>0.5597000000000001</v>
      </c>
      <c r="Q774" s="2">
        <v>0.5781</v>
      </c>
      <c r="R774" s="2">
        <v>0.8029</v>
      </c>
      <c r="S774" s="2">
        <v>0.55375</v>
      </c>
      <c r="T774" s="2">
        <v>0.6813</v>
      </c>
      <c r="U774" s="2">
        <v>0.868</v>
      </c>
      <c r="V774" s="2">
        <v>1.31</v>
      </c>
    </row>
    <row r="775" ht="12.75" customHeight="1">
      <c r="A775" s="4"/>
      <c r="B775" s="4"/>
      <c r="L775" s="2">
        <v>117.4</v>
      </c>
      <c r="M775" s="2">
        <v>0.55365</v>
      </c>
      <c r="N775" s="2">
        <v>0.68115</v>
      </c>
      <c r="O775" s="2">
        <v>0.5293</v>
      </c>
      <c r="P775" s="255">
        <v>0.5595000000000001</v>
      </c>
      <c r="Q775" s="2">
        <v>0.578</v>
      </c>
      <c r="R775" s="2">
        <v>0.8028</v>
      </c>
      <c r="S775" s="2">
        <v>0.55365</v>
      </c>
      <c r="T775" s="2">
        <v>0.68115</v>
      </c>
      <c r="U775" s="2">
        <v>0.868</v>
      </c>
      <c r="V775" s="2">
        <v>1.3098</v>
      </c>
    </row>
    <row r="776" ht="12.75" customHeight="1">
      <c r="A776" s="4"/>
      <c r="B776" s="4"/>
      <c r="L776" s="2">
        <v>117.5</v>
      </c>
      <c r="M776" s="2">
        <v>0.5535</v>
      </c>
      <c r="N776" s="2">
        <v>0.68105</v>
      </c>
      <c r="O776" s="2">
        <v>0.5292</v>
      </c>
      <c r="P776" s="255">
        <v>0.5594000000000001</v>
      </c>
      <c r="Q776" s="2">
        <v>0.5778</v>
      </c>
      <c r="R776" s="2">
        <v>0.8027</v>
      </c>
      <c r="S776" s="2">
        <v>0.5535</v>
      </c>
      <c r="T776" s="2">
        <v>0.68105</v>
      </c>
      <c r="U776" s="2">
        <v>0.868</v>
      </c>
      <c r="V776" s="2">
        <v>1.3094</v>
      </c>
    </row>
    <row r="777" ht="12.75" customHeight="1">
      <c r="A777" s="4"/>
      <c r="B777" s="4"/>
      <c r="L777" s="2">
        <v>117.6</v>
      </c>
      <c r="M777" s="2">
        <v>0.5534</v>
      </c>
      <c r="N777" s="2">
        <v>0.68095</v>
      </c>
      <c r="O777" s="2">
        <v>0.5291</v>
      </c>
      <c r="P777" s="255">
        <v>0.5593000000000001</v>
      </c>
      <c r="Q777" s="2">
        <v>0.5777</v>
      </c>
      <c r="R777" s="2">
        <v>0.8026</v>
      </c>
      <c r="S777" s="2">
        <v>0.5534</v>
      </c>
      <c r="T777" s="2">
        <v>0.68095</v>
      </c>
      <c r="U777" s="2">
        <v>0.868</v>
      </c>
      <c r="V777" s="2">
        <v>1.309</v>
      </c>
    </row>
    <row r="778" ht="12.75" customHeight="1">
      <c r="A778" s="4"/>
      <c r="B778" s="4"/>
      <c r="L778" s="2">
        <v>117.7</v>
      </c>
      <c r="M778" s="2">
        <v>0.5533</v>
      </c>
      <c r="N778" s="2">
        <v>0.68075</v>
      </c>
      <c r="O778" s="2">
        <v>0.529</v>
      </c>
      <c r="P778" s="255">
        <v>0.5590999999999999</v>
      </c>
      <c r="Q778" s="2">
        <v>0.5776</v>
      </c>
      <c r="R778" s="2">
        <v>0.8024</v>
      </c>
      <c r="S778" s="2">
        <v>0.5533</v>
      </c>
      <c r="T778" s="2">
        <v>0.68075</v>
      </c>
      <c r="U778" s="2">
        <v>0.868</v>
      </c>
      <c r="V778" s="2">
        <v>1.309</v>
      </c>
    </row>
    <row r="779" ht="12.75" customHeight="1">
      <c r="A779" s="4"/>
      <c r="B779" s="4"/>
      <c r="L779" s="2">
        <v>117.8</v>
      </c>
      <c r="M779" s="2">
        <v>0.55325</v>
      </c>
      <c r="N779" s="2">
        <v>0.68065</v>
      </c>
      <c r="O779" s="2">
        <v>0.529</v>
      </c>
      <c r="P779" s="255">
        <v>0.5589999999999999</v>
      </c>
      <c r="Q779" s="2">
        <v>0.5775</v>
      </c>
      <c r="R779" s="2">
        <v>0.8023</v>
      </c>
      <c r="S779" s="2">
        <v>0.55325</v>
      </c>
      <c r="T779" s="2">
        <v>0.68065</v>
      </c>
      <c r="U779" s="2">
        <v>0.8678</v>
      </c>
      <c r="V779" s="2">
        <v>1.309</v>
      </c>
    </row>
    <row r="780" ht="12.75" customHeight="1">
      <c r="A780" s="4"/>
      <c r="B780" s="4"/>
      <c r="L780" s="2">
        <v>117.9</v>
      </c>
      <c r="M780" s="2">
        <v>0.55355</v>
      </c>
      <c r="N780" s="2">
        <v>0.68055</v>
      </c>
      <c r="O780" s="2">
        <v>0.5297</v>
      </c>
      <c r="P780" s="255">
        <v>0.5589</v>
      </c>
      <c r="Q780" s="2">
        <v>0.5774</v>
      </c>
      <c r="R780" s="2">
        <v>0.8022</v>
      </c>
      <c r="S780" s="2">
        <v>0.55355</v>
      </c>
      <c r="T780" s="2">
        <v>0.68055</v>
      </c>
      <c r="U780" s="2">
        <v>0.8674</v>
      </c>
      <c r="V780" s="2">
        <v>1.309</v>
      </c>
    </row>
    <row r="781" ht="12.75" customHeight="1">
      <c r="A781" s="4"/>
      <c r="B781" s="4"/>
      <c r="L781" s="2">
        <v>118.0</v>
      </c>
      <c r="M781" s="2">
        <v>0.553</v>
      </c>
      <c r="N781" s="2">
        <v>0.6804</v>
      </c>
      <c r="O781" s="2">
        <v>0.5288</v>
      </c>
      <c r="P781" s="255">
        <v>0.5587</v>
      </c>
      <c r="Q781" s="2">
        <v>0.5772</v>
      </c>
      <c r="R781" s="2">
        <v>0.8021</v>
      </c>
      <c r="S781" s="2">
        <v>0.553</v>
      </c>
      <c r="T781" s="2">
        <v>0.6804</v>
      </c>
      <c r="U781" s="2">
        <v>0.867</v>
      </c>
      <c r="V781" s="2">
        <v>1.309</v>
      </c>
    </row>
    <row r="782" ht="12.75" customHeight="1">
      <c r="A782" s="4"/>
      <c r="B782" s="4"/>
      <c r="L782" s="2">
        <v>118.1</v>
      </c>
      <c r="M782" s="2">
        <v>0.5529</v>
      </c>
      <c r="N782" s="2">
        <v>0.6803</v>
      </c>
      <c r="O782" s="2">
        <v>0.5287</v>
      </c>
      <c r="P782" s="255">
        <v>0.5586</v>
      </c>
      <c r="Q782" s="2">
        <v>0.5771</v>
      </c>
      <c r="R782" s="2">
        <v>0.802</v>
      </c>
      <c r="S782" s="2">
        <v>0.5529</v>
      </c>
      <c r="T782" s="2">
        <v>0.6803</v>
      </c>
      <c r="U782" s="2">
        <v>0.867</v>
      </c>
      <c r="V782" s="2">
        <v>1.309</v>
      </c>
    </row>
    <row r="783" ht="12.75" customHeight="1">
      <c r="A783" s="4"/>
      <c r="B783" s="4"/>
      <c r="L783" s="2">
        <v>118.2</v>
      </c>
      <c r="M783" s="2">
        <v>0.5528</v>
      </c>
      <c r="N783" s="2">
        <v>0.68015</v>
      </c>
      <c r="O783" s="2">
        <v>0.5286</v>
      </c>
      <c r="P783" s="255">
        <v>0.5585000000000001</v>
      </c>
      <c r="Q783" s="2">
        <v>0.577</v>
      </c>
      <c r="R783" s="2">
        <v>0.8018</v>
      </c>
      <c r="S783" s="2">
        <v>0.5528</v>
      </c>
      <c r="T783" s="2">
        <v>0.68015</v>
      </c>
      <c r="U783" s="2">
        <v>0.867</v>
      </c>
      <c r="V783" s="2">
        <v>1.3086</v>
      </c>
    </row>
    <row r="784" ht="12.75" customHeight="1">
      <c r="A784" s="4"/>
      <c r="B784" s="4"/>
      <c r="L784" s="2">
        <v>118.3</v>
      </c>
      <c r="M784" s="2">
        <v>0.5527</v>
      </c>
      <c r="N784" s="2">
        <v>0.68</v>
      </c>
      <c r="O784" s="2">
        <v>0.5285</v>
      </c>
      <c r="P784" s="255">
        <v>0.5583000000000001</v>
      </c>
      <c r="Q784" s="2">
        <v>0.5769</v>
      </c>
      <c r="R784" s="2">
        <v>0.8017</v>
      </c>
      <c r="S784" s="2">
        <v>0.5527</v>
      </c>
      <c r="T784" s="2">
        <v>0.68</v>
      </c>
      <c r="U784" s="2">
        <v>0.8668</v>
      </c>
      <c r="V784" s="2">
        <v>1.3082</v>
      </c>
    </row>
    <row r="785" ht="12.75" customHeight="1">
      <c r="A785" s="4"/>
      <c r="B785" s="4"/>
      <c r="L785" s="2">
        <v>118.4</v>
      </c>
      <c r="M785" s="2">
        <v>0.5526</v>
      </c>
      <c r="N785" s="2">
        <v>0.6799</v>
      </c>
      <c r="O785" s="2">
        <v>0.5284</v>
      </c>
      <c r="P785" s="255">
        <v>0.5581999999999999</v>
      </c>
      <c r="Q785" s="2">
        <v>0.5768</v>
      </c>
      <c r="R785" s="2">
        <v>0.8016</v>
      </c>
      <c r="S785" s="2">
        <v>0.5526</v>
      </c>
      <c r="T785" s="2">
        <v>0.6799</v>
      </c>
      <c r="U785" s="2">
        <v>0.8664</v>
      </c>
      <c r="V785" s="2">
        <v>1.308</v>
      </c>
    </row>
    <row r="786" ht="12.75" customHeight="1">
      <c r="A786" s="4"/>
      <c r="B786" s="4"/>
      <c r="L786" s="2">
        <v>118.5</v>
      </c>
      <c r="M786" s="2">
        <v>0.55245</v>
      </c>
      <c r="N786" s="2">
        <v>0.6798</v>
      </c>
      <c r="O786" s="2">
        <v>0.5283</v>
      </c>
      <c r="P786" s="255">
        <v>0.5580999999999999</v>
      </c>
      <c r="Q786" s="2">
        <v>0.5766</v>
      </c>
      <c r="R786" s="2">
        <v>0.8015</v>
      </c>
      <c r="S786" s="2">
        <v>0.55245</v>
      </c>
      <c r="T786" s="2">
        <v>0.6798</v>
      </c>
      <c r="U786" s="2">
        <v>0.866</v>
      </c>
      <c r="V786" s="2">
        <v>1.308</v>
      </c>
    </row>
    <row r="787" ht="12.75" customHeight="1">
      <c r="A787" s="4"/>
      <c r="B787" s="4"/>
      <c r="L787" s="2">
        <v>118.6</v>
      </c>
      <c r="M787" s="2">
        <v>0.5524</v>
      </c>
      <c r="N787" s="2">
        <v>0.6796</v>
      </c>
      <c r="O787" s="2">
        <v>0.5283</v>
      </c>
      <c r="P787" s="255">
        <v>0.5579</v>
      </c>
      <c r="Q787" s="2">
        <v>0.5765</v>
      </c>
      <c r="R787" s="2">
        <v>0.8013</v>
      </c>
      <c r="S787" s="2">
        <v>0.5524</v>
      </c>
      <c r="T787" s="2">
        <v>0.6796</v>
      </c>
      <c r="U787" s="2">
        <v>0.866</v>
      </c>
      <c r="V787" s="2">
        <v>1.308</v>
      </c>
    </row>
    <row r="788" ht="12.75" customHeight="1">
      <c r="A788" s="4"/>
      <c r="B788" s="4"/>
      <c r="L788" s="2">
        <v>118.7</v>
      </c>
      <c r="M788" s="2">
        <v>0.5523</v>
      </c>
      <c r="N788" s="2">
        <v>0.6795</v>
      </c>
      <c r="O788" s="2">
        <v>0.5282</v>
      </c>
      <c r="P788" s="255">
        <v>0.5578</v>
      </c>
      <c r="Q788" s="2">
        <v>0.5764</v>
      </c>
      <c r="R788" s="2">
        <v>0.8012</v>
      </c>
      <c r="S788" s="2">
        <v>0.5523</v>
      </c>
      <c r="T788" s="2">
        <v>0.6795</v>
      </c>
      <c r="U788" s="2">
        <v>0.866</v>
      </c>
      <c r="V788" s="2">
        <v>1.3076</v>
      </c>
    </row>
    <row r="789" ht="12.75" customHeight="1">
      <c r="A789" s="4"/>
      <c r="B789" s="4"/>
      <c r="L789" s="2">
        <v>118.8</v>
      </c>
      <c r="M789" s="2">
        <v>0.5522</v>
      </c>
      <c r="N789" s="2">
        <v>0.6794</v>
      </c>
      <c r="O789" s="2">
        <v>0.5281</v>
      </c>
      <c r="P789" s="255">
        <v>0.5577</v>
      </c>
      <c r="Q789" s="2">
        <v>0.5763</v>
      </c>
      <c r="R789" s="2">
        <v>0.8011</v>
      </c>
      <c r="S789" s="2">
        <v>0.5522</v>
      </c>
      <c r="T789" s="2">
        <v>0.6794</v>
      </c>
      <c r="U789" s="2">
        <v>0.866</v>
      </c>
      <c r="V789" s="2">
        <v>1.3072</v>
      </c>
    </row>
    <row r="790" ht="12.75" customHeight="1">
      <c r="A790" s="4"/>
      <c r="B790" s="4"/>
      <c r="L790" s="2">
        <v>118.9</v>
      </c>
      <c r="M790" s="2">
        <v>0.5525500000000001</v>
      </c>
      <c r="N790" s="2">
        <v>0.67925</v>
      </c>
      <c r="O790" s="2">
        <v>0.5289</v>
      </c>
      <c r="P790" s="255">
        <v>0.5575</v>
      </c>
      <c r="Q790" s="2">
        <v>0.5762</v>
      </c>
      <c r="R790" s="2">
        <v>0.801</v>
      </c>
      <c r="S790" s="2">
        <v>0.5525500000000001</v>
      </c>
      <c r="T790" s="2">
        <v>0.67925</v>
      </c>
      <c r="U790" s="2">
        <v>0.866</v>
      </c>
      <c r="V790" s="2"/>
    </row>
    <row r="791" ht="12.75" customHeight="1">
      <c r="A791" s="4"/>
      <c r="B791" s="4"/>
      <c r="L791" s="2">
        <v>119.0</v>
      </c>
      <c r="M791" s="2">
        <v>0.552</v>
      </c>
      <c r="N791" s="2">
        <v>0.67915</v>
      </c>
      <c r="O791" s="2">
        <v>0.5279</v>
      </c>
      <c r="P791" s="255">
        <v>0.5574000000000001</v>
      </c>
      <c r="Q791" s="2">
        <v>0.5761</v>
      </c>
      <c r="R791" s="2">
        <v>0.8009</v>
      </c>
      <c r="S791" s="2">
        <v>0.552</v>
      </c>
      <c r="T791" s="2">
        <v>0.67915</v>
      </c>
      <c r="U791" s="2">
        <v>0.866</v>
      </c>
      <c r="V791" s="2"/>
    </row>
    <row r="792" ht="12.75" customHeight="1">
      <c r="A792" s="4"/>
      <c r="B792" s="4"/>
      <c r="L792" s="2">
        <v>119.1</v>
      </c>
      <c r="M792" s="2">
        <v>0.55185</v>
      </c>
      <c r="N792" s="2">
        <v>0.679</v>
      </c>
      <c r="O792" s="2">
        <v>0.5278</v>
      </c>
      <c r="P792" s="255">
        <v>0.5573000000000001</v>
      </c>
      <c r="Q792" s="2">
        <v>0.5759</v>
      </c>
      <c r="R792" s="2">
        <v>0.8007</v>
      </c>
      <c r="S792" s="2">
        <v>0.55185</v>
      </c>
      <c r="T792" s="2">
        <v>0.679</v>
      </c>
      <c r="U792" s="2">
        <v>0.8656</v>
      </c>
      <c r="V792" s="2"/>
    </row>
    <row r="793" ht="12.75" customHeight="1">
      <c r="A793" s="4"/>
      <c r="B793" s="4"/>
      <c r="L793" s="2">
        <v>119.2</v>
      </c>
      <c r="M793" s="2">
        <v>0.55175</v>
      </c>
      <c r="N793" s="2">
        <v>0.67885</v>
      </c>
      <c r="O793" s="2">
        <v>0.5277</v>
      </c>
      <c r="P793" s="255">
        <v>0.5570999999999999</v>
      </c>
      <c r="Q793" s="2">
        <v>0.5758</v>
      </c>
      <c r="R793" s="2">
        <v>0.8006</v>
      </c>
      <c r="S793" s="2">
        <v>0.55175</v>
      </c>
      <c r="T793" s="2">
        <v>0.67885</v>
      </c>
      <c r="U793" s="2">
        <v>0.8652</v>
      </c>
      <c r="V793" s="2"/>
    </row>
    <row r="794" ht="12.75" customHeight="1">
      <c r="A794" s="4"/>
      <c r="B794" s="4"/>
      <c r="L794" s="2">
        <v>119.3</v>
      </c>
      <c r="M794" s="2">
        <v>0.55165</v>
      </c>
      <c r="N794" s="2">
        <v>0.67875</v>
      </c>
      <c r="O794" s="2">
        <v>0.5276</v>
      </c>
      <c r="P794" s="255">
        <v>0.5569999999999999</v>
      </c>
      <c r="Q794" s="2">
        <v>0.5757</v>
      </c>
      <c r="R794" s="2">
        <v>0.8005</v>
      </c>
      <c r="S794" s="2">
        <v>0.55165</v>
      </c>
      <c r="T794" s="2">
        <v>0.67875</v>
      </c>
      <c r="U794" s="2">
        <v>0.865</v>
      </c>
      <c r="V794" s="2"/>
    </row>
    <row r="795" ht="12.75" customHeight="1">
      <c r="A795" s="4"/>
      <c r="B795" s="4"/>
      <c r="L795" s="2">
        <v>119.4</v>
      </c>
      <c r="M795" s="2">
        <v>0.55155</v>
      </c>
      <c r="N795" s="2">
        <v>0.67865</v>
      </c>
      <c r="O795" s="2">
        <v>0.5275</v>
      </c>
      <c r="P795" s="255">
        <v>0.5569</v>
      </c>
      <c r="Q795" s="2">
        <v>0.5756</v>
      </c>
      <c r="R795" s="2">
        <v>0.8004</v>
      </c>
      <c r="S795" s="2">
        <v>0.55155</v>
      </c>
      <c r="T795" s="2">
        <v>0.67865</v>
      </c>
      <c r="U795" s="2">
        <v>0.865</v>
      </c>
      <c r="V795" s="2"/>
    </row>
    <row r="796" ht="12.75" customHeight="1">
      <c r="A796" s="4"/>
      <c r="B796" s="4"/>
      <c r="L796" s="2">
        <v>119.5</v>
      </c>
      <c r="M796" s="2">
        <v>0.55145</v>
      </c>
      <c r="N796" s="2">
        <v>0.6785</v>
      </c>
      <c r="O796" s="2">
        <v>0.5274</v>
      </c>
      <c r="P796" s="255">
        <v>0.5567</v>
      </c>
      <c r="Q796" s="2">
        <v>0.5755</v>
      </c>
      <c r="R796" s="2">
        <v>0.8003</v>
      </c>
      <c r="S796" s="2">
        <v>0.55145</v>
      </c>
      <c r="T796" s="2">
        <v>0.6785</v>
      </c>
      <c r="U796" s="2">
        <v>0.865</v>
      </c>
      <c r="V796" s="2"/>
    </row>
    <row r="797" ht="12.75" customHeight="1">
      <c r="A797" s="4"/>
      <c r="B797" s="4"/>
      <c r="L797" s="2">
        <v>119.6</v>
      </c>
      <c r="M797" s="2">
        <v>0.5514</v>
      </c>
      <c r="N797" s="2">
        <v>0.67835</v>
      </c>
      <c r="O797" s="2">
        <v>0.5274</v>
      </c>
      <c r="P797" s="255">
        <v>0.5566</v>
      </c>
      <c r="Q797" s="2">
        <v>0.5754</v>
      </c>
      <c r="R797" s="2">
        <v>0.8001</v>
      </c>
      <c r="S797" s="2">
        <v>0.5514</v>
      </c>
      <c r="T797" s="2">
        <v>0.67835</v>
      </c>
      <c r="U797" s="2">
        <v>0.8646</v>
      </c>
      <c r="V797" s="2"/>
    </row>
    <row r="798" ht="12.75" customHeight="1">
      <c r="A798" s="4"/>
      <c r="B798" s="4"/>
      <c r="L798" s="2">
        <v>119.7</v>
      </c>
      <c r="M798" s="2">
        <v>0.5513</v>
      </c>
      <c r="N798" s="2">
        <v>0.67825</v>
      </c>
      <c r="O798" s="2">
        <v>0.5273</v>
      </c>
      <c r="P798" s="255">
        <v>0.5565</v>
      </c>
      <c r="Q798" s="2">
        <v>0.5753</v>
      </c>
      <c r="R798" s="2">
        <v>0.8</v>
      </c>
      <c r="S798" s="2">
        <v>0.5513</v>
      </c>
      <c r="T798" s="2">
        <v>0.67825</v>
      </c>
      <c r="U798" s="2">
        <v>0.8642</v>
      </c>
      <c r="V798" s="2"/>
    </row>
    <row r="799" ht="12.75" customHeight="1">
      <c r="A799" s="4"/>
      <c r="B799" s="4"/>
      <c r="L799" s="2">
        <v>119.8</v>
      </c>
      <c r="M799" s="2">
        <v>0.55115</v>
      </c>
      <c r="N799" s="2">
        <v>0.6781</v>
      </c>
      <c r="O799" s="2">
        <v>0.5272</v>
      </c>
      <c r="P799" s="255">
        <v>0.5563</v>
      </c>
      <c r="Q799" s="2">
        <v>0.5751</v>
      </c>
      <c r="R799" s="2">
        <v>0.7999</v>
      </c>
      <c r="S799" s="2">
        <v>0.55115</v>
      </c>
      <c r="T799" s="2">
        <v>0.6781</v>
      </c>
      <c r="U799" s="2">
        <v>0.864</v>
      </c>
      <c r="V799" s="2"/>
    </row>
    <row r="800" ht="12.75" customHeight="1">
      <c r="A800" s="4"/>
      <c r="B800" s="4"/>
      <c r="L800" s="2">
        <v>119.9</v>
      </c>
      <c r="M800" s="2">
        <v>0.5515</v>
      </c>
      <c r="N800" s="2">
        <v>0.678</v>
      </c>
      <c r="O800" s="2">
        <v>0.528</v>
      </c>
      <c r="P800" s="255">
        <v>0.5562000000000001</v>
      </c>
      <c r="Q800" s="2">
        <v>0.575</v>
      </c>
      <c r="R800" s="2">
        <v>0.7998</v>
      </c>
      <c r="S800" s="2">
        <v>0.5515</v>
      </c>
      <c r="T800" s="2">
        <v>0.678</v>
      </c>
      <c r="U800" s="2">
        <v>0.864</v>
      </c>
      <c r="V800" s="2"/>
    </row>
    <row r="801" ht="12.75" customHeight="1">
      <c r="A801" s="4"/>
      <c r="B801" s="4"/>
      <c r="L801" s="2">
        <v>120.0</v>
      </c>
      <c r="M801" s="2">
        <v>0.55095</v>
      </c>
      <c r="N801" s="2">
        <v>0.6779</v>
      </c>
      <c r="O801" s="2">
        <v>0.527</v>
      </c>
      <c r="P801" s="255">
        <v>0.5560999999999999</v>
      </c>
      <c r="Q801" s="2">
        <v>0.5749</v>
      </c>
      <c r="R801" s="2">
        <v>0.7997</v>
      </c>
      <c r="S801" s="2">
        <v>0.55095</v>
      </c>
      <c r="T801" s="2">
        <v>0.6779</v>
      </c>
      <c r="U801" s="2">
        <v>0.864</v>
      </c>
      <c r="V801" s="2"/>
    </row>
    <row r="802" ht="12.75" customHeight="1">
      <c r="A802" s="4"/>
      <c r="B802" s="4"/>
      <c r="L802" s="2">
        <v>120.1</v>
      </c>
      <c r="M802" s="2">
        <v>0.5508500000000001</v>
      </c>
      <c r="N802" s="2">
        <v>0.6777</v>
      </c>
      <c r="O802" s="2">
        <v>0.5269</v>
      </c>
      <c r="P802" s="255">
        <v>0.5559</v>
      </c>
      <c r="Q802" s="2">
        <v>0.5748</v>
      </c>
      <c r="R802" s="2">
        <v>0.7995</v>
      </c>
      <c r="S802" s="2">
        <v>0.5508500000000001</v>
      </c>
      <c r="T802" s="2">
        <v>0.6777</v>
      </c>
      <c r="U802" s="2">
        <v>0.864</v>
      </c>
      <c r="V802" s="2"/>
    </row>
    <row r="803" ht="12.75" customHeight="1">
      <c r="A803" s="4"/>
      <c r="B803" s="4"/>
      <c r="L803" s="2">
        <v>120.2</v>
      </c>
      <c r="M803" s="2">
        <v>0.5507500000000001</v>
      </c>
      <c r="N803" s="2">
        <v>0.6776</v>
      </c>
      <c r="O803" s="2">
        <v>0.5268</v>
      </c>
      <c r="P803" s="255">
        <v>0.5558</v>
      </c>
      <c r="Q803" s="2">
        <v>0.5747</v>
      </c>
      <c r="R803" s="2">
        <v>0.7994</v>
      </c>
      <c r="S803" s="2">
        <v>0.5507500000000001</v>
      </c>
      <c r="T803" s="2">
        <v>0.6776</v>
      </c>
      <c r="U803" s="2">
        <v>0.864</v>
      </c>
      <c r="V803" s="2"/>
    </row>
    <row r="804" ht="12.75" customHeight="1">
      <c r="A804" s="4"/>
      <c r="B804" s="4"/>
      <c r="L804" s="2">
        <v>120.3</v>
      </c>
      <c r="M804" s="2">
        <v>0.55065</v>
      </c>
      <c r="N804" s="2">
        <v>0.6775</v>
      </c>
      <c r="O804" s="2">
        <v>0.5267</v>
      </c>
      <c r="P804" s="255">
        <v>0.5557</v>
      </c>
      <c r="Q804" s="2">
        <v>0.5746</v>
      </c>
      <c r="R804" s="2">
        <v>0.7993</v>
      </c>
      <c r="S804" s="2">
        <v>0.55065</v>
      </c>
      <c r="T804" s="2">
        <v>0.6775</v>
      </c>
      <c r="U804" s="2">
        <v>0.8638</v>
      </c>
      <c r="V804" s="2"/>
    </row>
    <row r="805" ht="12.75" customHeight="1">
      <c r="A805" s="4"/>
      <c r="B805" s="4"/>
      <c r="L805" s="2">
        <v>120.4</v>
      </c>
      <c r="M805" s="2">
        <v>0.55055</v>
      </c>
      <c r="N805" s="2">
        <v>0.67735</v>
      </c>
      <c r="O805" s="2">
        <v>0.5266</v>
      </c>
      <c r="P805" s="255">
        <v>0.5555</v>
      </c>
      <c r="Q805" s="2">
        <v>0.5745</v>
      </c>
      <c r="R805" s="2">
        <v>0.7992</v>
      </c>
      <c r="S805" s="2">
        <v>0.55055</v>
      </c>
      <c r="T805" s="2">
        <v>0.67735</v>
      </c>
      <c r="U805" s="2">
        <v>0.8634</v>
      </c>
      <c r="V805" s="2"/>
    </row>
    <row r="806" ht="12.75" customHeight="1">
      <c r="A806" s="4"/>
      <c r="B806" s="4"/>
      <c r="L806" s="2">
        <v>120.5</v>
      </c>
      <c r="M806" s="2">
        <v>0.55045</v>
      </c>
      <c r="N806" s="2">
        <v>0.67725</v>
      </c>
      <c r="O806" s="2">
        <v>0.5265</v>
      </c>
      <c r="P806" s="255">
        <v>0.5554</v>
      </c>
      <c r="Q806" s="2">
        <v>0.5744</v>
      </c>
      <c r="R806" s="2">
        <v>0.7991</v>
      </c>
      <c r="S806" s="2">
        <v>0.55045</v>
      </c>
      <c r="T806" s="2">
        <v>0.67725</v>
      </c>
      <c r="U806" s="2">
        <v>0.863</v>
      </c>
      <c r="V806" s="2"/>
    </row>
    <row r="807" ht="12.75" customHeight="1">
      <c r="A807" s="4"/>
      <c r="B807" s="4"/>
      <c r="L807" s="2">
        <v>120.6</v>
      </c>
      <c r="M807" s="2">
        <v>0.55035</v>
      </c>
      <c r="N807" s="2">
        <v>0.6771</v>
      </c>
      <c r="O807" s="2">
        <v>0.5264</v>
      </c>
      <c r="P807" s="255">
        <v>0.5553</v>
      </c>
      <c r="Q807" s="2">
        <v>0.5743</v>
      </c>
      <c r="R807" s="2">
        <v>0.7989</v>
      </c>
      <c r="S807" s="2">
        <v>0.55035</v>
      </c>
      <c r="T807" s="2">
        <v>0.6771</v>
      </c>
      <c r="U807" s="2">
        <v>0.863</v>
      </c>
      <c r="V807" s="2"/>
    </row>
    <row r="808" ht="12.75" customHeight="1">
      <c r="A808" s="4"/>
      <c r="B808" s="4"/>
      <c r="L808" s="2">
        <v>120.7</v>
      </c>
      <c r="M808" s="2">
        <v>0.55025</v>
      </c>
      <c r="N808" s="2">
        <v>0.67695</v>
      </c>
      <c r="O808" s="2">
        <v>0.5263</v>
      </c>
      <c r="P808" s="255">
        <v>0.5551000000000001</v>
      </c>
      <c r="Q808" s="2">
        <v>0.5742</v>
      </c>
      <c r="R808" s="2">
        <v>0.7988</v>
      </c>
      <c r="S808" s="2">
        <v>0.55025</v>
      </c>
      <c r="T808" s="2">
        <v>0.67695</v>
      </c>
      <c r="U808" s="2">
        <v>0.863</v>
      </c>
      <c r="V808" s="2"/>
    </row>
    <row r="809" ht="12.75" customHeight="1">
      <c r="A809" s="4"/>
      <c r="B809" s="4"/>
      <c r="L809" s="2">
        <v>120.8</v>
      </c>
      <c r="M809" s="2">
        <v>0.5501</v>
      </c>
      <c r="N809" s="2">
        <v>0.67685</v>
      </c>
      <c r="O809" s="2">
        <v>0.5262</v>
      </c>
      <c r="P809" s="255">
        <v>0.555</v>
      </c>
      <c r="Q809" s="2">
        <v>0.574</v>
      </c>
      <c r="R809" s="2">
        <v>0.7987</v>
      </c>
      <c r="S809" s="2">
        <v>0.5501</v>
      </c>
      <c r="T809" s="2">
        <v>0.67685</v>
      </c>
      <c r="U809" s="2">
        <v>0.8628</v>
      </c>
      <c r="V809" s="2"/>
    </row>
    <row r="810" ht="12.75" customHeight="1">
      <c r="A810" s="4"/>
      <c r="B810" s="4"/>
      <c r="L810" s="2">
        <v>120.9</v>
      </c>
      <c r="M810" s="2">
        <v>0.5505</v>
      </c>
      <c r="N810" s="2">
        <v>0.67675</v>
      </c>
      <c r="O810" s="2">
        <v>0.5271</v>
      </c>
      <c r="P810" s="255">
        <v>0.5549</v>
      </c>
      <c r="Q810" s="2">
        <v>0.5739</v>
      </c>
      <c r="R810" s="2">
        <v>0.7986</v>
      </c>
      <c r="S810" s="2">
        <v>0.5505</v>
      </c>
      <c r="T810" s="2">
        <v>0.67675</v>
      </c>
      <c r="U810" s="2">
        <v>0.8623999999999999</v>
      </c>
      <c r="V810" s="2"/>
    </row>
    <row r="811" ht="12.75" customHeight="1">
      <c r="A811" s="4"/>
      <c r="B811" s="4"/>
      <c r="L811" s="2">
        <v>121.0</v>
      </c>
      <c r="M811" s="2">
        <v>0.5499</v>
      </c>
      <c r="N811" s="2">
        <v>0.6766</v>
      </c>
      <c r="O811" s="2">
        <v>0.526</v>
      </c>
      <c r="P811" s="255">
        <v>0.5547</v>
      </c>
      <c r="Q811" s="2">
        <v>0.5738</v>
      </c>
      <c r="R811" s="2">
        <v>0.7985</v>
      </c>
      <c r="S811" s="2">
        <v>0.5499</v>
      </c>
      <c r="T811" s="2">
        <v>0.6766</v>
      </c>
      <c r="U811" s="2">
        <v>0.862</v>
      </c>
      <c r="V811" s="2"/>
    </row>
    <row r="812" ht="12.75" customHeight="1">
      <c r="A812" s="4"/>
      <c r="B812" s="4"/>
      <c r="L812" s="2">
        <v>121.1</v>
      </c>
      <c r="M812" s="2">
        <v>0.5498000000000001</v>
      </c>
      <c r="N812" s="2">
        <v>0.6765</v>
      </c>
      <c r="O812" s="2">
        <v>0.5259</v>
      </c>
      <c r="P812" s="255">
        <v>0.5546</v>
      </c>
      <c r="Q812" s="2">
        <v>0.5737</v>
      </c>
      <c r="R812" s="2">
        <v>0.7984</v>
      </c>
      <c r="S812" s="2">
        <v>0.5498000000000001</v>
      </c>
      <c r="T812" s="2">
        <v>0.6765</v>
      </c>
      <c r="U812" s="2">
        <v>0.862</v>
      </c>
      <c r="V812" s="2"/>
    </row>
    <row r="813" ht="12.75" customHeight="1">
      <c r="A813" s="4"/>
      <c r="B813" s="4"/>
      <c r="L813" s="2">
        <v>121.2</v>
      </c>
      <c r="M813" s="2">
        <v>0.5497000000000001</v>
      </c>
      <c r="N813" s="2">
        <v>0.67635</v>
      </c>
      <c r="O813" s="2">
        <v>0.5258</v>
      </c>
      <c r="P813" s="255">
        <v>0.5545</v>
      </c>
      <c r="Q813" s="2">
        <v>0.5736</v>
      </c>
      <c r="R813" s="2">
        <v>0.7982</v>
      </c>
      <c r="S813" s="2">
        <v>0.5497000000000001</v>
      </c>
      <c r="T813" s="2">
        <v>0.67635</v>
      </c>
      <c r="U813" s="2">
        <v>0.862</v>
      </c>
      <c r="V813" s="2"/>
    </row>
    <row r="814" ht="12.75" customHeight="1">
      <c r="A814" s="4"/>
      <c r="B814" s="4"/>
      <c r="L814" s="2">
        <v>121.3</v>
      </c>
      <c r="M814" s="2">
        <v>0.5496</v>
      </c>
      <c r="N814" s="2">
        <v>0.6762</v>
      </c>
      <c r="O814" s="2">
        <v>0.5257</v>
      </c>
      <c r="P814" s="255">
        <v>0.5543</v>
      </c>
      <c r="Q814" s="2">
        <v>0.5735</v>
      </c>
      <c r="R814" s="2">
        <v>0.7981</v>
      </c>
      <c r="S814" s="2">
        <v>0.5496</v>
      </c>
      <c r="T814" s="2">
        <v>0.6762</v>
      </c>
      <c r="U814" s="2">
        <v>0.862</v>
      </c>
      <c r="V814" s="2"/>
    </row>
    <row r="815" ht="12.75" customHeight="1">
      <c r="A815" s="4"/>
      <c r="B815" s="4"/>
      <c r="L815" s="2">
        <v>121.4</v>
      </c>
      <c r="M815" s="2">
        <v>0.5495</v>
      </c>
      <c r="N815" s="2">
        <v>0.6761</v>
      </c>
      <c r="O815" s="2">
        <v>0.5256</v>
      </c>
      <c r="P815" s="255">
        <v>0.5542</v>
      </c>
      <c r="Q815" s="2">
        <v>0.5734</v>
      </c>
      <c r="R815" s="2">
        <v>0.798</v>
      </c>
      <c r="S815" s="2">
        <v>0.5495</v>
      </c>
      <c r="T815" s="2">
        <v>0.6761</v>
      </c>
      <c r="U815" s="2">
        <v>0.862</v>
      </c>
      <c r="V815" s="2"/>
    </row>
    <row r="816" ht="12.75" customHeight="1">
      <c r="A816" s="4"/>
      <c r="B816" s="4"/>
      <c r="L816" s="2">
        <v>121.5</v>
      </c>
      <c r="M816" s="2">
        <v>0.5494</v>
      </c>
      <c r="N816" s="2">
        <v>0.676</v>
      </c>
      <c r="O816" s="2">
        <v>0.5255</v>
      </c>
      <c r="P816" s="255">
        <v>0.5541</v>
      </c>
      <c r="Q816" s="2">
        <v>0.5733</v>
      </c>
      <c r="R816" s="2">
        <v>0.7979</v>
      </c>
      <c r="S816" s="2">
        <v>0.5494</v>
      </c>
      <c r="T816" s="2">
        <v>0.676</v>
      </c>
      <c r="U816" s="2">
        <v>0.862</v>
      </c>
      <c r="V816" s="2"/>
    </row>
    <row r="817" ht="12.75" customHeight="1">
      <c r="A817" s="4"/>
      <c r="B817" s="4"/>
      <c r="L817" s="2">
        <v>121.6</v>
      </c>
      <c r="M817" s="2">
        <v>0.5493</v>
      </c>
      <c r="N817" s="2">
        <v>0.67585</v>
      </c>
      <c r="O817" s="2">
        <v>0.5254</v>
      </c>
      <c r="P817" s="255">
        <v>0.5539</v>
      </c>
      <c r="Q817" s="2">
        <v>0.5732</v>
      </c>
      <c r="R817" s="2">
        <v>0.7978</v>
      </c>
      <c r="S817" s="2">
        <v>0.5493</v>
      </c>
      <c r="T817" s="2">
        <v>0.67585</v>
      </c>
      <c r="U817" s="2">
        <v>0.8616</v>
      </c>
      <c r="V817" s="2"/>
    </row>
    <row r="818" ht="12.75" customHeight="1">
      <c r="A818" s="4"/>
      <c r="B818" s="4"/>
      <c r="L818" s="2">
        <v>121.7</v>
      </c>
      <c r="M818" s="2">
        <v>0.5492</v>
      </c>
      <c r="N818" s="2">
        <v>0.67575</v>
      </c>
      <c r="O818" s="2">
        <v>0.5253</v>
      </c>
      <c r="P818" s="255">
        <v>0.5538</v>
      </c>
      <c r="Q818" s="2">
        <v>0.5731</v>
      </c>
      <c r="R818" s="2">
        <v>0.7977</v>
      </c>
      <c r="S818" s="2">
        <v>0.5492</v>
      </c>
      <c r="T818" s="2">
        <v>0.67575</v>
      </c>
      <c r="U818" s="2">
        <v>0.8612</v>
      </c>
      <c r="V818" s="2"/>
    </row>
    <row r="819" ht="12.75" customHeight="1">
      <c r="A819" s="4"/>
      <c r="B819" s="4"/>
      <c r="L819" s="2">
        <v>121.8</v>
      </c>
      <c r="M819" s="2">
        <v>0.54905</v>
      </c>
      <c r="N819" s="2">
        <v>0.6756</v>
      </c>
      <c r="O819" s="2">
        <v>0.5251</v>
      </c>
      <c r="P819" s="255">
        <v>0.5537</v>
      </c>
      <c r="Q819" s="2">
        <v>0.573</v>
      </c>
      <c r="R819" s="2">
        <v>0.7975</v>
      </c>
      <c r="S819" s="2">
        <v>0.54905</v>
      </c>
      <c r="T819" s="2">
        <v>0.6756</v>
      </c>
      <c r="U819" s="2">
        <v>0.861</v>
      </c>
      <c r="V819" s="2"/>
    </row>
    <row r="820" ht="12.75" customHeight="1">
      <c r="A820" s="4"/>
      <c r="B820" s="4"/>
      <c r="L820" s="2">
        <v>121.9</v>
      </c>
      <c r="M820" s="2">
        <v>0.5495</v>
      </c>
      <c r="N820" s="2">
        <v>0.6755</v>
      </c>
      <c r="O820" s="2">
        <v>0.5261</v>
      </c>
      <c r="P820" s="255">
        <v>0.5536</v>
      </c>
      <c r="Q820" s="2">
        <v>0.5729</v>
      </c>
      <c r="R820" s="2">
        <v>0.7974</v>
      </c>
      <c r="S820" s="2">
        <v>0.5495</v>
      </c>
      <c r="T820" s="2">
        <v>0.6755</v>
      </c>
      <c r="U820" s="2">
        <v>0.861</v>
      </c>
      <c r="V820" s="2"/>
    </row>
    <row r="821" ht="12.75" customHeight="1">
      <c r="A821" s="4"/>
      <c r="B821" s="4"/>
      <c r="L821" s="2">
        <v>122.0</v>
      </c>
      <c r="M821" s="2">
        <v>0.5488500000000001</v>
      </c>
      <c r="N821" s="2">
        <v>0.67535</v>
      </c>
      <c r="O821" s="2">
        <v>0.5249</v>
      </c>
      <c r="P821" s="255">
        <v>0.5534</v>
      </c>
      <c r="Q821" s="2">
        <v>0.5728</v>
      </c>
      <c r="R821" s="2">
        <v>0.7973</v>
      </c>
      <c r="S821" s="2">
        <v>0.5488500000000001</v>
      </c>
      <c r="T821" s="2">
        <v>0.67535</v>
      </c>
      <c r="U821" s="2">
        <v>0.861</v>
      </c>
      <c r="V821" s="2"/>
    </row>
    <row r="822" ht="12.75" customHeight="1">
      <c r="A822" s="4"/>
      <c r="B822" s="4"/>
      <c r="L822" s="2">
        <v>122.1</v>
      </c>
      <c r="M822" s="2">
        <v>0.54875</v>
      </c>
      <c r="N822" s="2">
        <v>0.67525</v>
      </c>
      <c r="O822" s="2">
        <v>0.5248</v>
      </c>
      <c r="P822" s="255">
        <v>0.5533</v>
      </c>
      <c r="Q822" s="2">
        <v>0.5727</v>
      </c>
      <c r="R822" s="2">
        <v>0.7972</v>
      </c>
      <c r="S822" s="2">
        <v>0.54875</v>
      </c>
      <c r="T822" s="2">
        <v>0.67525</v>
      </c>
      <c r="U822" s="2">
        <v>0.861</v>
      </c>
      <c r="V822" s="2"/>
    </row>
    <row r="823" ht="12.75" customHeight="1">
      <c r="A823" s="4"/>
      <c r="B823" s="4"/>
      <c r="L823" s="2">
        <v>122.2</v>
      </c>
      <c r="M823" s="2">
        <v>0.5486500000000001</v>
      </c>
      <c r="N823" s="2">
        <v>0.67515</v>
      </c>
      <c r="O823" s="2">
        <v>0.5247</v>
      </c>
      <c r="P823" s="255">
        <v>0.5532</v>
      </c>
      <c r="Q823" s="2">
        <v>0.5726</v>
      </c>
      <c r="R823" s="2">
        <v>0.7971</v>
      </c>
      <c r="S823" s="2">
        <v>0.5486500000000001</v>
      </c>
      <c r="T823" s="2">
        <v>0.67515</v>
      </c>
      <c r="U823" s="2">
        <v>0.861</v>
      </c>
      <c r="V823" s="2"/>
    </row>
    <row r="824" ht="12.75" customHeight="1">
      <c r="A824" s="4"/>
      <c r="B824" s="4"/>
      <c r="L824" s="2">
        <v>122.3</v>
      </c>
      <c r="M824" s="2">
        <v>0.54855</v>
      </c>
      <c r="N824" s="2">
        <v>0.675</v>
      </c>
      <c r="O824" s="2">
        <v>0.5246</v>
      </c>
      <c r="P824" s="255">
        <v>0.553</v>
      </c>
      <c r="Q824" s="2">
        <v>0.5725</v>
      </c>
      <c r="R824" s="2">
        <v>0.797</v>
      </c>
      <c r="S824" s="2">
        <v>0.54855</v>
      </c>
      <c r="T824" s="2">
        <v>0.675</v>
      </c>
      <c r="U824" s="2">
        <v>0.861</v>
      </c>
      <c r="V824" s="2"/>
    </row>
    <row r="825" ht="12.75" customHeight="1">
      <c r="A825" s="4"/>
      <c r="B825" s="4"/>
      <c r="L825" s="2">
        <v>122.4</v>
      </c>
      <c r="M825" s="2">
        <v>0.54845</v>
      </c>
      <c r="N825" s="2">
        <v>0.6749</v>
      </c>
      <c r="O825" s="2">
        <v>0.5245</v>
      </c>
      <c r="P825" s="255">
        <v>0.5529000000000001</v>
      </c>
      <c r="Q825" s="2">
        <v>0.5724</v>
      </c>
      <c r="R825" s="2">
        <v>0.7969</v>
      </c>
      <c r="S825" s="2">
        <v>0.54845</v>
      </c>
      <c r="T825" s="2">
        <v>0.6749</v>
      </c>
      <c r="U825" s="2">
        <v>0.861</v>
      </c>
      <c r="V825" s="2"/>
    </row>
    <row r="826" ht="12.75" customHeight="1">
      <c r="A826" s="4"/>
      <c r="B826" s="4"/>
      <c r="L826" s="2">
        <v>122.5</v>
      </c>
      <c r="M826" s="2">
        <v>0.5483</v>
      </c>
      <c r="N826" s="2">
        <v>0.67475</v>
      </c>
      <c r="O826" s="2">
        <v>0.5243</v>
      </c>
      <c r="P826" s="255">
        <v>0.5528</v>
      </c>
      <c r="Q826" s="2">
        <v>0.5723</v>
      </c>
      <c r="R826" s="2">
        <v>0.7967</v>
      </c>
      <c r="S826" s="2">
        <v>0.5483</v>
      </c>
      <c r="T826" s="2">
        <v>0.67475</v>
      </c>
      <c r="U826" s="2">
        <v>0.861</v>
      </c>
      <c r="V826" s="2"/>
    </row>
    <row r="827" ht="12.75" customHeight="1">
      <c r="A827" s="4"/>
      <c r="B827" s="4"/>
      <c r="L827" s="2">
        <v>122.6</v>
      </c>
      <c r="M827" s="2">
        <v>0.5482</v>
      </c>
      <c r="N827" s="2">
        <v>0.6746</v>
      </c>
      <c r="O827" s="2">
        <v>0.5242</v>
      </c>
      <c r="P827" s="255">
        <v>0.5526</v>
      </c>
      <c r="Q827" s="2">
        <v>0.5722</v>
      </c>
      <c r="R827" s="2">
        <v>0.7966</v>
      </c>
      <c r="S827" s="2">
        <v>0.5482</v>
      </c>
      <c r="T827" s="2">
        <v>0.6746</v>
      </c>
      <c r="U827" s="2">
        <v>0.8606</v>
      </c>
      <c r="V827" s="2"/>
    </row>
    <row r="828" ht="12.75" customHeight="1">
      <c r="A828" s="4"/>
      <c r="B828" s="4"/>
      <c r="L828" s="2">
        <v>122.7</v>
      </c>
      <c r="M828" s="2">
        <v>0.5481</v>
      </c>
      <c r="N828" s="2">
        <v>0.6745</v>
      </c>
      <c r="O828" s="2">
        <v>0.5241</v>
      </c>
      <c r="P828" s="255">
        <v>0.5525</v>
      </c>
      <c r="Q828" s="2">
        <v>0.5721</v>
      </c>
      <c r="R828" s="2">
        <v>0.7965</v>
      </c>
      <c r="S828" s="2">
        <v>0.5481</v>
      </c>
      <c r="T828" s="2">
        <v>0.6745</v>
      </c>
      <c r="U828" s="2">
        <v>0.8602</v>
      </c>
      <c r="V828" s="2"/>
    </row>
    <row r="829" ht="12.75" customHeight="1">
      <c r="A829" s="4"/>
      <c r="B829" s="4"/>
      <c r="L829" s="2">
        <v>122.8</v>
      </c>
      <c r="M829" s="2">
        <v>0.548</v>
      </c>
      <c r="N829" s="2">
        <v>0.6744</v>
      </c>
      <c r="O829" s="2">
        <v>0.524</v>
      </c>
      <c r="P829" s="255">
        <v>0.5524</v>
      </c>
      <c r="Q829" s="2">
        <v>0.572</v>
      </c>
      <c r="R829" s="2">
        <v>0.7964</v>
      </c>
      <c r="S829" s="2">
        <v>0.548</v>
      </c>
      <c r="T829" s="2">
        <v>0.6744</v>
      </c>
      <c r="U829" s="2">
        <v>0.86</v>
      </c>
      <c r="V829" s="2"/>
    </row>
    <row r="830" ht="12.75" customHeight="1">
      <c r="A830" s="4"/>
      <c r="B830" s="4"/>
      <c r="L830" s="2">
        <v>122.9</v>
      </c>
      <c r="M830" s="2">
        <v>0.54845</v>
      </c>
      <c r="N830" s="2">
        <v>0.67425</v>
      </c>
      <c r="O830" s="2">
        <v>0.525</v>
      </c>
      <c r="P830" s="255">
        <v>0.5522</v>
      </c>
      <c r="Q830" s="2">
        <v>0.5719</v>
      </c>
      <c r="R830" s="2">
        <v>0.7963</v>
      </c>
      <c r="S830" s="2">
        <v>0.54845</v>
      </c>
      <c r="T830" s="2">
        <v>0.67425</v>
      </c>
      <c r="U830" s="2">
        <v>0.86</v>
      </c>
      <c r="V830" s="2"/>
    </row>
    <row r="831" ht="12.75" customHeight="1">
      <c r="A831" s="4"/>
      <c r="B831" s="4"/>
      <c r="L831" s="2">
        <v>123.0</v>
      </c>
      <c r="M831" s="2">
        <v>0.54775</v>
      </c>
      <c r="N831" s="2">
        <v>0.67415</v>
      </c>
      <c r="O831" s="2">
        <v>0.5237</v>
      </c>
      <c r="P831" s="255">
        <v>0.5521</v>
      </c>
      <c r="Q831" s="2">
        <v>0.5718</v>
      </c>
      <c r="R831" s="2">
        <v>0.7962</v>
      </c>
      <c r="S831" s="2">
        <v>0.54775</v>
      </c>
      <c r="T831" s="2">
        <v>0.67415</v>
      </c>
      <c r="U831" s="2">
        <v>0.86</v>
      </c>
      <c r="V831" s="2"/>
    </row>
    <row r="832" ht="12.75" customHeight="1">
      <c r="A832" s="4"/>
      <c r="B832" s="4"/>
      <c r="L832" s="2">
        <v>123.1</v>
      </c>
      <c r="M832" s="2">
        <v>0.54765</v>
      </c>
      <c r="N832" s="2">
        <v>0.674</v>
      </c>
      <c r="O832" s="2">
        <v>0.5236</v>
      </c>
      <c r="P832" s="255">
        <v>0.552</v>
      </c>
      <c r="Q832" s="2">
        <v>0.5717</v>
      </c>
      <c r="R832" s="2">
        <v>0.796</v>
      </c>
      <c r="S832" s="2">
        <v>0.54765</v>
      </c>
      <c r="T832" s="2">
        <v>0.674</v>
      </c>
      <c r="U832" s="2">
        <v>0.86</v>
      </c>
      <c r="V832" s="2"/>
    </row>
    <row r="833" ht="12.75" customHeight="1">
      <c r="A833" s="4"/>
      <c r="B833" s="4"/>
      <c r="L833" s="2">
        <v>123.2</v>
      </c>
      <c r="M833" s="2">
        <v>0.54755</v>
      </c>
      <c r="N833" s="2">
        <v>0.6739</v>
      </c>
      <c r="O833" s="2">
        <v>0.5235</v>
      </c>
      <c r="P833" s="255">
        <v>0.5519000000000001</v>
      </c>
      <c r="Q833" s="2">
        <v>0.5716</v>
      </c>
      <c r="R833" s="2">
        <v>0.7959</v>
      </c>
      <c r="S833" s="2">
        <v>0.54755</v>
      </c>
      <c r="T833" s="2">
        <v>0.6739</v>
      </c>
      <c r="U833" s="2">
        <v>0.86</v>
      </c>
      <c r="V833" s="2"/>
    </row>
    <row r="834" ht="12.75" customHeight="1">
      <c r="A834" s="4"/>
      <c r="B834" s="4"/>
      <c r="L834" s="2">
        <v>123.3</v>
      </c>
      <c r="M834" s="2">
        <v>0.54745</v>
      </c>
      <c r="N834" s="2">
        <v>0.67375</v>
      </c>
      <c r="O834" s="2">
        <v>0.5234</v>
      </c>
      <c r="P834" s="255">
        <v>0.5517</v>
      </c>
      <c r="Q834" s="2">
        <v>0.5715</v>
      </c>
      <c r="R834" s="2">
        <v>0.7958</v>
      </c>
      <c r="S834" s="2">
        <v>0.54745</v>
      </c>
      <c r="T834" s="2">
        <v>0.67375</v>
      </c>
      <c r="U834" s="2">
        <v>0.86</v>
      </c>
      <c r="V834" s="2"/>
    </row>
    <row r="835" ht="12.75" customHeight="1">
      <c r="A835" s="4"/>
      <c r="B835" s="4"/>
      <c r="L835" s="2">
        <v>123.4</v>
      </c>
      <c r="M835" s="2">
        <v>0.5473</v>
      </c>
      <c r="N835" s="2">
        <v>0.67365</v>
      </c>
      <c r="O835" s="2">
        <v>0.5232</v>
      </c>
      <c r="P835" s="255">
        <v>0.5516</v>
      </c>
      <c r="Q835" s="2">
        <v>0.5714</v>
      </c>
      <c r="R835" s="2">
        <v>0.7957</v>
      </c>
      <c r="S835" s="2">
        <v>0.5473</v>
      </c>
      <c r="T835" s="2">
        <v>0.67365</v>
      </c>
      <c r="U835" s="2">
        <v>0.86</v>
      </c>
      <c r="V835" s="2"/>
    </row>
    <row r="836" ht="12.75" customHeight="1">
      <c r="A836" s="4"/>
      <c r="B836" s="4"/>
      <c r="L836" s="2">
        <v>123.5</v>
      </c>
      <c r="M836" s="2">
        <v>0.5472</v>
      </c>
      <c r="N836" s="2">
        <v>0.67355</v>
      </c>
      <c r="O836" s="2">
        <v>0.5231</v>
      </c>
      <c r="P836" s="255">
        <v>0.5515</v>
      </c>
      <c r="Q836" s="2">
        <v>0.5713</v>
      </c>
      <c r="R836" s="2">
        <v>0.7956</v>
      </c>
      <c r="S836" s="2">
        <v>0.5472</v>
      </c>
      <c r="T836" s="2">
        <v>0.67355</v>
      </c>
      <c r="U836" s="2">
        <v>0.86</v>
      </c>
      <c r="V836" s="2"/>
    </row>
    <row r="837" ht="12.75" customHeight="1">
      <c r="A837" s="4"/>
      <c r="B837" s="4"/>
      <c r="L837" s="2">
        <v>123.6</v>
      </c>
      <c r="M837" s="2">
        <v>0.5471</v>
      </c>
      <c r="N837" s="2">
        <v>0.6734</v>
      </c>
      <c r="O837" s="2">
        <v>0.523</v>
      </c>
      <c r="P837" s="255">
        <v>0.5513</v>
      </c>
      <c r="Q837" s="2">
        <v>0.5712</v>
      </c>
      <c r="R837" s="2">
        <v>0.7955</v>
      </c>
      <c r="S837" s="2">
        <v>0.5471</v>
      </c>
      <c r="T837" s="2">
        <v>0.6734</v>
      </c>
      <c r="U837" s="2">
        <v>0.8596</v>
      </c>
      <c r="V837" s="2"/>
    </row>
    <row r="838" ht="12.75" customHeight="1">
      <c r="A838" s="4"/>
      <c r="B838" s="4"/>
      <c r="L838" s="2">
        <v>123.7</v>
      </c>
      <c r="M838" s="2">
        <v>0.54695</v>
      </c>
      <c r="N838" s="2">
        <v>0.6733</v>
      </c>
      <c r="O838" s="2">
        <v>0.5228</v>
      </c>
      <c r="P838" s="255">
        <v>0.5512</v>
      </c>
      <c r="Q838" s="2">
        <v>0.5711</v>
      </c>
      <c r="R838" s="2">
        <v>0.7954</v>
      </c>
      <c r="S838" s="2">
        <v>0.54695</v>
      </c>
      <c r="T838" s="2">
        <v>0.6733</v>
      </c>
      <c r="U838" s="2">
        <v>0.8592</v>
      </c>
      <c r="V838" s="2"/>
    </row>
    <row r="839" ht="12.75" customHeight="1">
      <c r="A839" s="4"/>
      <c r="B839" s="4"/>
      <c r="L839" s="2">
        <v>123.8</v>
      </c>
      <c r="M839" s="2">
        <v>0.5468500000000001</v>
      </c>
      <c r="N839" s="2">
        <v>0.6732</v>
      </c>
      <c r="O839" s="2">
        <v>0.5227</v>
      </c>
      <c r="P839" s="255">
        <v>0.5511</v>
      </c>
      <c r="Q839" s="2">
        <v>0.571</v>
      </c>
      <c r="R839" s="2">
        <v>0.7953</v>
      </c>
      <c r="S839" s="2">
        <v>0.5468500000000001</v>
      </c>
      <c r="T839" s="2">
        <v>0.6732</v>
      </c>
      <c r="U839" s="2">
        <v>0.859</v>
      </c>
      <c r="V839" s="2"/>
    </row>
    <row r="840" ht="12.75" customHeight="1">
      <c r="A840" s="4"/>
      <c r="B840" s="4"/>
      <c r="L840" s="2">
        <v>123.9</v>
      </c>
      <c r="M840" s="2">
        <v>0.5474</v>
      </c>
      <c r="N840" s="2">
        <v>0.673</v>
      </c>
      <c r="O840" s="2">
        <v>0.5239</v>
      </c>
      <c r="P840" s="255">
        <v>0.5509000000000001</v>
      </c>
      <c r="Q840" s="2">
        <v>0.5709</v>
      </c>
      <c r="R840" s="2">
        <v>0.7951</v>
      </c>
      <c r="S840" s="2">
        <v>0.5474</v>
      </c>
      <c r="T840" s="2">
        <v>0.673</v>
      </c>
      <c r="U840" s="2">
        <v>0.859</v>
      </c>
      <c r="V840" s="2"/>
    </row>
    <row r="841" ht="12.75" customHeight="1">
      <c r="A841" s="4"/>
      <c r="B841" s="4"/>
      <c r="L841" s="2">
        <v>124.0</v>
      </c>
      <c r="M841" s="2">
        <v>0.5466</v>
      </c>
      <c r="N841" s="2">
        <v>0.6729</v>
      </c>
      <c r="O841" s="2">
        <v>0.5224</v>
      </c>
      <c r="P841" s="255">
        <v>0.5508000000000001</v>
      </c>
      <c r="Q841" s="2">
        <v>0.5708</v>
      </c>
      <c r="R841" s="2">
        <v>0.795</v>
      </c>
      <c r="S841" s="2">
        <v>0.5466</v>
      </c>
      <c r="T841" s="2">
        <v>0.6729</v>
      </c>
      <c r="U841" s="2">
        <v>0.859</v>
      </c>
      <c r="V841" s="2"/>
    </row>
    <row r="842" ht="12.75" customHeight="1">
      <c r="A842" s="4"/>
      <c r="B842" s="4"/>
      <c r="L842" s="2">
        <v>124.1</v>
      </c>
      <c r="M842" s="2">
        <v>0.5465</v>
      </c>
      <c r="N842" s="2">
        <v>0.6728</v>
      </c>
      <c r="O842" s="2">
        <v>0.5223</v>
      </c>
      <c r="P842" s="255">
        <v>0.5506999999999999</v>
      </c>
      <c r="Q842" s="2">
        <v>0.5707</v>
      </c>
      <c r="R842" s="2">
        <v>0.7949</v>
      </c>
      <c r="S842" s="2">
        <v>0.5465</v>
      </c>
      <c r="T842" s="2">
        <v>0.6728</v>
      </c>
      <c r="U842" s="2">
        <v>0.859</v>
      </c>
      <c r="V842" s="2"/>
    </row>
    <row r="843" ht="12.75" customHeight="1">
      <c r="A843" s="4"/>
      <c r="B843" s="4"/>
      <c r="L843" s="2">
        <v>124.2</v>
      </c>
      <c r="M843" s="2">
        <v>0.54635</v>
      </c>
      <c r="N843" s="2">
        <v>0.6727</v>
      </c>
      <c r="O843" s="2">
        <v>0.5221</v>
      </c>
      <c r="P843" s="255">
        <v>0.5506</v>
      </c>
      <c r="Q843" s="2">
        <v>0.5706</v>
      </c>
      <c r="R843" s="2">
        <v>0.7948</v>
      </c>
      <c r="S843" s="2">
        <v>0.54635</v>
      </c>
      <c r="T843" s="2">
        <v>0.6727</v>
      </c>
      <c r="U843" s="2">
        <v>0.859</v>
      </c>
      <c r="V843" s="2"/>
    </row>
    <row r="844" ht="12.75" customHeight="1">
      <c r="A844" s="4"/>
      <c r="B844" s="4"/>
      <c r="L844" s="2">
        <v>124.3</v>
      </c>
      <c r="M844" s="2">
        <v>0.54625</v>
      </c>
      <c r="N844" s="2">
        <v>0.67255</v>
      </c>
      <c r="O844" s="2">
        <v>0.522</v>
      </c>
      <c r="P844" s="255">
        <v>0.5504</v>
      </c>
      <c r="Q844" s="2">
        <v>0.5705</v>
      </c>
      <c r="R844" s="2">
        <v>0.7947</v>
      </c>
      <c r="S844" s="2">
        <v>0.54625</v>
      </c>
      <c r="T844" s="2">
        <v>0.67255</v>
      </c>
      <c r="U844" s="2">
        <v>0.8588</v>
      </c>
      <c r="V844" s="2"/>
    </row>
    <row r="845" ht="12.75" customHeight="1">
      <c r="A845" s="4"/>
      <c r="B845" s="4"/>
      <c r="L845" s="2">
        <v>124.4</v>
      </c>
      <c r="M845" s="2">
        <v>0.54615</v>
      </c>
      <c r="N845" s="2">
        <v>0.67245</v>
      </c>
      <c r="O845" s="2">
        <v>0.5219</v>
      </c>
      <c r="P845" s="255">
        <v>0.5503</v>
      </c>
      <c r="Q845" s="2">
        <v>0.5704</v>
      </c>
      <c r="R845" s="2">
        <v>0.7946</v>
      </c>
      <c r="S845" s="2">
        <v>0.54615</v>
      </c>
      <c r="T845" s="2">
        <v>0.67245</v>
      </c>
      <c r="U845" s="2">
        <v>0.8583999999999999</v>
      </c>
      <c r="V845" s="2"/>
    </row>
    <row r="846" ht="12.75" customHeight="1">
      <c r="A846" s="4"/>
      <c r="B846" s="4"/>
      <c r="L846" s="2">
        <v>124.5</v>
      </c>
      <c r="M846" s="2">
        <v>0.546</v>
      </c>
      <c r="N846" s="2">
        <v>0.67235</v>
      </c>
      <c r="O846" s="2">
        <v>0.5217</v>
      </c>
      <c r="P846" s="255">
        <v>0.5502</v>
      </c>
      <c r="Q846" s="2">
        <v>0.5703</v>
      </c>
      <c r="R846" s="2">
        <v>0.7945</v>
      </c>
      <c r="S846" s="2">
        <v>0.546</v>
      </c>
      <c r="T846" s="2">
        <v>0.67235</v>
      </c>
      <c r="U846" s="2">
        <v>0.858</v>
      </c>
      <c r="V846" s="2"/>
    </row>
    <row r="847" ht="12.75" customHeight="1">
      <c r="A847" s="4"/>
      <c r="B847" s="4"/>
      <c r="L847" s="2">
        <v>124.6</v>
      </c>
      <c r="M847" s="2">
        <v>0.5459</v>
      </c>
      <c r="N847" s="2">
        <v>0.67215</v>
      </c>
      <c r="O847" s="2">
        <v>0.5216</v>
      </c>
      <c r="P847" s="255">
        <v>0.55</v>
      </c>
      <c r="Q847" s="2">
        <v>0.5702</v>
      </c>
      <c r="R847" s="2">
        <v>0.7943</v>
      </c>
      <c r="S847" s="2">
        <v>0.5459</v>
      </c>
      <c r="T847" s="2">
        <v>0.67215</v>
      </c>
      <c r="U847" s="2">
        <v>0.858</v>
      </c>
      <c r="V847" s="2"/>
    </row>
    <row r="848" ht="12.75" customHeight="1">
      <c r="A848" s="4"/>
      <c r="B848" s="4"/>
      <c r="L848" s="2">
        <v>124.7</v>
      </c>
      <c r="M848" s="2">
        <v>0.54575</v>
      </c>
      <c r="N848" s="2">
        <v>0.67205</v>
      </c>
      <c r="O848" s="2">
        <v>0.5214</v>
      </c>
      <c r="P848" s="255">
        <v>0.5499</v>
      </c>
      <c r="Q848" s="2">
        <v>0.5701</v>
      </c>
      <c r="R848" s="2">
        <v>0.7942</v>
      </c>
      <c r="S848" s="2">
        <v>0.54575</v>
      </c>
      <c r="T848" s="2">
        <v>0.67205</v>
      </c>
      <c r="U848" s="2">
        <v>0.858</v>
      </c>
      <c r="V848" s="2"/>
    </row>
    <row r="849" ht="12.75" customHeight="1">
      <c r="A849" s="4"/>
      <c r="B849" s="4"/>
      <c r="L849" s="2">
        <v>124.8</v>
      </c>
      <c r="M849" s="2">
        <v>0.54565</v>
      </c>
      <c r="N849" s="2">
        <v>0.67195</v>
      </c>
      <c r="O849" s="2">
        <v>0.5213</v>
      </c>
      <c r="P849" s="255">
        <v>0.5498000000000001</v>
      </c>
      <c r="Q849" s="2">
        <v>0.57</v>
      </c>
      <c r="R849" s="2">
        <v>0.7941</v>
      </c>
      <c r="S849" s="2">
        <v>0.54565</v>
      </c>
      <c r="T849" s="2">
        <v>0.67195</v>
      </c>
      <c r="U849" s="2">
        <v>0.858</v>
      </c>
      <c r="V849" s="2"/>
    </row>
    <row r="850" ht="12.75" customHeight="1">
      <c r="A850" s="4"/>
      <c r="B850" s="4"/>
      <c r="L850" s="2">
        <v>124.9</v>
      </c>
      <c r="M850" s="2">
        <v>0.54625</v>
      </c>
      <c r="N850" s="2">
        <v>0.6718</v>
      </c>
      <c r="O850" s="2">
        <v>0.5226</v>
      </c>
      <c r="P850" s="255">
        <v>0.5495999999999999</v>
      </c>
      <c r="Q850" s="2">
        <v>0.5699</v>
      </c>
      <c r="R850" s="2">
        <v>0.794</v>
      </c>
      <c r="S850" s="2">
        <v>0.54625</v>
      </c>
      <c r="T850" s="2">
        <v>0.6718</v>
      </c>
      <c r="U850" s="2">
        <v>0.858</v>
      </c>
      <c r="V850" s="2"/>
    </row>
    <row r="851" ht="12.75" customHeight="1">
      <c r="A851" s="4"/>
      <c r="B851" s="4"/>
      <c r="L851" s="2">
        <v>125.0</v>
      </c>
      <c r="M851" s="2">
        <v>0.5454</v>
      </c>
      <c r="N851" s="2">
        <v>0.6717</v>
      </c>
      <c r="O851" s="2">
        <v>0.521</v>
      </c>
      <c r="P851" s="255">
        <v>0.5494999999999999</v>
      </c>
      <c r="Q851" s="2">
        <v>0.5698</v>
      </c>
      <c r="R851" s="2">
        <v>0.7939</v>
      </c>
      <c r="S851" s="2">
        <v>0.5454</v>
      </c>
      <c r="T851" s="2">
        <v>0.6717</v>
      </c>
      <c r="U851" s="2">
        <v>0.858</v>
      </c>
      <c r="V851" s="2"/>
    </row>
    <row r="852" ht="12.75" customHeight="1">
      <c r="A852" s="4"/>
      <c r="B852" s="4"/>
      <c r="L852" s="2">
        <v>125.1</v>
      </c>
      <c r="M852" s="2">
        <v>0.54535</v>
      </c>
      <c r="N852" s="2">
        <v>0.6716</v>
      </c>
      <c r="O852" s="2">
        <v>0.5209</v>
      </c>
      <c r="P852" s="255">
        <v>0.5494</v>
      </c>
      <c r="Q852" s="2">
        <v>0.5698</v>
      </c>
      <c r="R852" s="2">
        <v>0.7938</v>
      </c>
      <c r="S852" s="2">
        <v>0.54535</v>
      </c>
      <c r="T852" s="2">
        <v>0.6716</v>
      </c>
      <c r="U852" s="2">
        <v>0.8576</v>
      </c>
      <c r="V852" s="2"/>
    </row>
    <row r="853" ht="12.75" customHeight="1">
      <c r="A853" s="4"/>
      <c r="B853" s="4"/>
      <c r="L853" s="2">
        <v>125.2</v>
      </c>
      <c r="M853" s="2">
        <v>0.54525</v>
      </c>
      <c r="N853" s="2">
        <v>0.6715</v>
      </c>
      <c r="O853" s="2">
        <v>0.5208</v>
      </c>
      <c r="P853" s="255">
        <v>0.5493</v>
      </c>
      <c r="Q853" s="2">
        <v>0.5697</v>
      </c>
      <c r="R853" s="2">
        <v>0.7937</v>
      </c>
      <c r="S853" s="2">
        <v>0.54525</v>
      </c>
      <c r="T853" s="2">
        <v>0.6715</v>
      </c>
      <c r="U853" s="2">
        <v>0.8572</v>
      </c>
      <c r="V853" s="2"/>
    </row>
    <row r="854" ht="12.75" customHeight="1">
      <c r="A854" s="4"/>
      <c r="B854" s="4"/>
      <c r="L854" s="2">
        <v>125.3</v>
      </c>
      <c r="M854" s="2">
        <v>0.5450999999999999</v>
      </c>
      <c r="N854" s="2">
        <v>0.67135</v>
      </c>
      <c r="O854" s="2">
        <v>0.5206</v>
      </c>
      <c r="P854" s="255">
        <v>0.5491</v>
      </c>
      <c r="Q854" s="2">
        <v>0.5696</v>
      </c>
      <c r="R854" s="2">
        <v>0.7936</v>
      </c>
      <c r="S854" s="2">
        <v>0.5450999999999999</v>
      </c>
      <c r="T854" s="2">
        <v>0.67135</v>
      </c>
      <c r="U854" s="2">
        <v>0.857</v>
      </c>
      <c r="V854" s="2"/>
    </row>
    <row r="855" ht="12.75" customHeight="1">
      <c r="A855" s="4"/>
      <c r="B855" s="4"/>
      <c r="L855" s="2">
        <v>125.4</v>
      </c>
      <c r="M855" s="2">
        <v>0.545</v>
      </c>
      <c r="N855" s="2">
        <v>0.6712</v>
      </c>
      <c r="O855" s="2">
        <v>0.5205</v>
      </c>
      <c r="P855" s="255">
        <v>0.549</v>
      </c>
      <c r="Q855" s="2">
        <v>0.5695</v>
      </c>
      <c r="R855" s="2">
        <v>0.7934</v>
      </c>
      <c r="S855" s="2">
        <v>0.545</v>
      </c>
      <c r="T855" s="2">
        <v>0.6712</v>
      </c>
      <c r="U855" s="2">
        <v>0.857</v>
      </c>
      <c r="V855" s="2"/>
    </row>
    <row r="856" ht="12.75" customHeight="1">
      <c r="A856" s="4"/>
      <c r="B856" s="4"/>
      <c r="L856" s="2">
        <v>125.5</v>
      </c>
      <c r="M856" s="2">
        <v>0.5448999999999999</v>
      </c>
      <c r="N856" s="2">
        <v>0.6711</v>
      </c>
      <c r="O856" s="2">
        <v>0.5204</v>
      </c>
      <c r="P856" s="255">
        <v>0.5489</v>
      </c>
      <c r="Q856" s="2">
        <v>0.5694</v>
      </c>
      <c r="R856" s="2">
        <v>0.7933</v>
      </c>
      <c r="S856" s="2">
        <v>0.5448999999999999</v>
      </c>
      <c r="T856" s="2">
        <v>0.6711</v>
      </c>
      <c r="U856" s="2">
        <v>0.857</v>
      </c>
      <c r="V856" s="2"/>
    </row>
    <row r="857" ht="12.75" customHeight="1">
      <c r="A857" s="4"/>
      <c r="B857" s="4"/>
      <c r="L857" s="2">
        <v>125.6</v>
      </c>
      <c r="M857" s="2">
        <v>0.5448</v>
      </c>
      <c r="N857" s="2">
        <v>0.67095</v>
      </c>
      <c r="O857" s="2">
        <v>0.5203</v>
      </c>
      <c r="P857" s="255">
        <v>0.5487000000000001</v>
      </c>
      <c r="Q857" s="2">
        <v>0.5693</v>
      </c>
      <c r="R857" s="2">
        <v>0.7932</v>
      </c>
      <c r="S857" s="2">
        <v>0.5448</v>
      </c>
      <c r="T857" s="2">
        <v>0.67095</v>
      </c>
      <c r="U857" s="2">
        <v>0.857</v>
      </c>
      <c r="V857" s="2"/>
    </row>
    <row r="858" ht="12.75" customHeight="1">
      <c r="A858" s="4"/>
      <c r="B858" s="4"/>
      <c r="L858" s="2">
        <v>125.7</v>
      </c>
      <c r="M858" s="2">
        <v>0.5447</v>
      </c>
      <c r="N858" s="2">
        <v>0.67085</v>
      </c>
      <c r="O858" s="2">
        <v>0.5202</v>
      </c>
      <c r="P858" s="255">
        <v>0.5485999999999999</v>
      </c>
      <c r="Q858" s="2">
        <v>0.5692</v>
      </c>
      <c r="R858" s="2">
        <v>0.7931</v>
      </c>
      <c r="S858" s="2">
        <v>0.5447</v>
      </c>
      <c r="T858" s="2">
        <v>0.67085</v>
      </c>
      <c r="U858" s="2">
        <v>0.857</v>
      </c>
      <c r="V858" s="2"/>
    </row>
    <row r="859" ht="12.75" customHeight="1">
      <c r="A859" s="4"/>
      <c r="B859" s="4"/>
      <c r="L859" s="2">
        <v>125.8</v>
      </c>
      <c r="M859" s="2">
        <v>0.5445500000000001</v>
      </c>
      <c r="N859" s="2">
        <v>0.67075</v>
      </c>
      <c r="O859" s="2">
        <v>0.52</v>
      </c>
      <c r="P859" s="255">
        <v>0.5484999999999999</v>
      </c>
      <c r="Q859" s="2">
        <v>0.5691</v>
      </c>
      <c r="R859" s="2">
        <v>0.793</v>
      </c>
      <c r="S859" s="2">
        <v>0.5445500000000001</v>
      </c>
      <c r="T859" s="2">
        <v>0.67075</v>
      </c>
      <c r="U859" s="2">
        <v>0.857</v>
      </c>
      <c r="V859" s="2"/>
    </row>
    <row r="860" ht="12.75" customHeight="1">
      <c r="A860" s="4"/>
      <c r="B860" s="4"/>
      <c r="L860" s="2">
        <v>125.9</v>
      </c>
      <c r="M860" s="2" t="e">
        <v>#VALUE!</v>
      </c>
      <c r="N860" s="2">
        <v>0.67065</v>
      </c>
      <c r="O860" s="2" t="s">
        <v>809</v>
      </c>
      <c r="P860" s="255">
        <v>0.5483999999999999</v>
      </c>
      <c r="Q860" s="2">
        <v>0.569</v>
      </c>
      <c r="R860" s="2">
        <v>0.7929</v>
      </c>
      <c r="S860" s="2" t="e">
        <v>#VALUE!</v>
      </c>
      <c r="T860" s="2">
        <v>0.67065</v>
      </c>
      <c r="U860" s="2">
        <v>0.857</v>
      </c>
      <c r="V860" s="2"/>
    </row>
    <row r="861" ht="12.75" customHeight="1">
      <c r="A861" s="4"/>
      <c r="B861" s="4"/>
      <c r="L861" s="2">
        <v>126.0</v>
      </c>
      <c r="M861" s="2">
        <v>0.54435</v>
      </c>
      <c r="N861" s="2">
        <v>0.6705</v>
      </c>
      <c r="O861" s="2">
        <v>0.5198</v>
      </c>
      <c r="P861" s="255">
        <v>0.5482</v>
      </c>
      <c r="Q861" s="2">
        <v>0.5689</v>
      </c>
      <c r="R861" s="2">
        <v>0.7928</v>
      </c>
      <c r="S861" s="2">
        <v>0.54435</v>
      </c>
      <c r="T861" s="2">
        <v>0.6705</v>
      </c>
      <c r="U861" s="2">
        <v>0.857</v>
      </c>
      <c r="V861" s="2"/>
    </row>
    <row r="862" ht="12.75" customHeight="1">
      <c r="A862" s="4"/>
      <c r="B862" s="4"/>
      <c r="L862" s="2">
        <v>126.1</v>
      </c>
      <c r="M862" s="2">
        <v>0.54425</v>
      </c>
      <c r="N862" s="2">
        <v>0.6704</v>
      </c>
      <c r="O862" s="2">
        <v>0.5197</v>
      </c>
      <c r="P862" s="255">
        <v>0.5481</v>
      </c>
      <c r="Q862" s="2">
        <v>0.5688</v>
      </c>
      <c r="R862" s="2">
        <v>0.7927</v>
      </c>
      <c r="S862" s="2">
        <v>0.54425</v>
      </c>
      <c r="T862" s="2">
        <v>0.6704</v>
      </c>
      <c r="U862" s="2">
        <v>0.8566</v>
      </c>
      <c r="V862" s="2"/>
    </row>
    <row r="863" ht="12.75" customHeight="1">
      <c r="A863" s="4"/>
      <c r="B863" s="4"/>
      <c r="L863" s="2">
        <v>126.2</v>
      </c>
      <c r="M863" s="2">
        <v>0.5442</v>
      </c>
      <c r="N863" s="2">
        <v>0.6703</v>
      </c>
      <c r="O863" s="2">
        <v>0.5196</v>
      </c>
      <c r="P863" s="255">
        <v>0.548</v>
      </c>
      <c r="Q863" s="2">
        <v>0.5688</v>
      </c>
      <c r="R863" s="2">
        <v>0.7926</v>
      </c>
      <c r="S863" s="2">
        <v>0.5442</v>
      </c>
      <c r="T863" s="2">
        <v>0.6703</v>
      </c>
      <c r="U863" s="2">
        <v>0.8562</v>
      </c>
      <c r="V863" s="2"/>
    </row>
    <row r="864" ht="12.75" customHeight="1">
      <c r="A864" s="4"/>
      <c r="B864" s="4"/>
      <c r="L864" s="2">
        <v>126.3</v>
      </c>
      <c r="M864" s="2">
        <v>0.5440499999999999</v>
      </c>
      <c r="N864" s="2">
        <v>0.6701</v>
      </c>
      <c r="O864" s="2">
        <v>0.5194</v>
      </c>
      <c r="P864" s="255">
        <v>0.5478000000000001</v>
      </c>
      <c r="Q864" s="2">
        <v>0.5687</v>
      </c>
      <c r="R864" s="2">
        <v>0.7924</v>
      </c>
      <c r="S864" s="2">
        <v>0.5440499999999999</v>
      </c>
      <c r="T864" s="2">
        <v>0.6701</v>
      </c>
      <c r="U864" s="2">
        <v>0.856</v>
      </c>
      <c r="V864" s="2"/>
    </row>
    <row r="865" ht="12.75" customHeight="1">
      <c r="A865" s="4"/>
      <c r="B865" s="4"/>
      <c r="L865" s="2">
        <v>126.4</v>
      </c>
      <c r="M865" s="2">
        <v>0.5439499999999999</v>
      </c>
      <c r="N865" s="2">
        <v>0.67</v>
      </c>
      <c r="O865" s="2">
        <v>0.5193</v>
      </c>
      <c r="P865" s="255">
        <v>0.5477000000000001</v>
      </c>
      <c r="Q865" s="2">
        <v>0.5686</v>
      </c>
      <c r="R865" s="2">
        <v>0.7923</v>
      </c>
      <c r="S865" s="2">
        <v>0.5439499999999999</v>
      </c>
      <c r="T865" s="2">
        <v>0.67</v>
      </c>
      <c r="U865" s="2">
        <v>0.856</v>
      </c>
      <c r="V865" s="2"/>
    </row>
    <row r="866" ht="12.75" customHeight="1">
      <c r="A866" s="4"/>
      <c r="B866" s="4"/>
      <c r="L866" s="2">
        <v>126.5</v>
      </c>
      <c r="M866" s="2">
        <v>0.54385</v>
      </c>
      <c r="N866" s="2">
        <v>0.6699</v>
      </c>
      <c r="O866" s="2">
        <v>0.5192</v>
      </c>
      <c r="P866" s="255">
        <v>0.5476000000000001</v>
      </c>
      <c r="Q866" s="2">
        <v>0.5685</v>
      </c>
      <c r="R866" s="2">
        <v>0.7922</v>
      </c>
      <c r="S866" s="2">
        <v>0.54385</v>
      </c>
      <c r="T866" s="2">
        <v>0.6699</v>
      </c>
      <c r="U866" s="2">
        <v>0.856</v>
      </c>
      <c r="V866" s="2"/>
    </row>
    <row r="867" ht="12.75" customHeight="1">
      <c r="A867" s="4"/>
      <c r="B867" s="4"/>
      <c r="L867" s="2">
        <v>126.6</v>
      </c>
      <c r="M867" s="2">
        <v>0.54375</v>
      </c>
      <c r="N867" s="2">
        <v>0.6698</v>
      </c>
      <c r="O867" s="2">
        <v>0.5191</v>
      </c>
      <c r="P867" s="255">
        <v>0.5475</v>
      </c>
      <c r="Q867" s="2">
        <v>0.5684</v>
      </c>
      <c r="R867" s="2">
        <v>0.7921</v>
      </c>
      <c r="S867" s="2">
        <v>0.54375</v>
      </c>
      <c r="T867" s="2">
        <v>0.6698</v>
      </c>
      <c r="U867" s="2">
        <v>0.856</v>
      </c>
      <c r="V867" s="2"/>
    </row>
    <row r="868" ht="12.75" customHeight="1">
      <c r="A868" s="4"/>
      <c r="B868" s="4"/>
      <c r="L868" s="2">
        <v>126.7</v>
      </c>
      <c r="M868" s="2">
        <v>0.54365</v>
      </c>
      <c r="N868" s="2">
        <v>0.66965</v>
      </c>
      <c r="O868" s="2">
        <v>0.519</v>
      </c>
      <c r="P868" s="255">
        <v>0.5472999999999999</v>
      </c>
      <c r="Q868" s="2">
        <v>0.5683</v>
      </c>
      <c r="R868" s="2">
        <v>0.792</v>
      </c>
      <c r="S868" s="2">
        <v>0.54365</v>
      </c>
      <c r="T868" s="2">
        <v>0.66965</v>
      </c>
      <c r="U868" s="2">
        <v>0.856</v>
      </c>
      <c r="V868" s="2"/>
    </row>
    <row r="869" ht="12.75" customHeight="1">
      <c r="A869" s="4"/>
      <c r="B869" s="4"/>
      <c r="L869" s="2">
        <v>126.8</v>
      </c>
      <c r="M869" s="2">
        <v>0.5435000000000001</v>
      </c>
      <c r="N869" s="2">
        <v>0.66955</v>
      </c>
      <c r="O869" s="2">
        <v>0.5188</v>
      </c>
      <c r="P869" s="255">
        <v>0.5471999999999999</v>
      </c>
      <c r="Q869" s="2">
        <v>0.5682</v>
      </c>
      <c r="R869" s="2">
        <v>0.7919</v>
      </c>
      <c r="S869" s="2">
        <v>0.5435000000000001</v>
      </c>
      <c r="T869" s="2">
        <v>0.66955</v>
      </c>
      <c r="U869" s="2">
        <v>0.8558</v>
      </c>
      <c r="V869" s="2"/>
    </row>
    <row r="870" ht="12.75" customHeight="1">
      <c r="A870" s="4"/>
      <c r="B870" s="4"/>
      <c r="L870" s="2">
        <v>126.9</v>
      </c>
      <c r="M870" s="2">
        <v>0.544</v>
      </c>
      <c r="N870" s="2">
        <v>0.66945</v>
      </c>
      <c r="O870" s="2">
        <v>0.5199</v>
      </c>
      <c r="P870" s="255">
        <v>0.5471</v>
      </c>
      <c r="Q870" s="2">
        <v>0.5681</v>
      </c>
      <c r="R870" s="2">
        <v>0.7918</v>
      </c>
      <c r="S870" s="2">
        <v>0.544</v>
      </c>
      <c r="T870" s="2">
        <v>0.66945</v>
      </c>
      <c r="U870" s="2">
        <v>0.8553999999999999</v>
      </c>
      <c r="V870" s="2"/>
    </row>
    <row r="871" ht="12.75" customHeight="1">
      <c r="A871" s="4"/>
      <c r="B871" s="4"/>
      <c r="L871" s="2">
        <v>127.0</v>
      </c>
      <c r="M871" s="2">
        <v>0.54335</v>
      </c>
      <c r="N871" s="2">
        <v>0.6693</v>
      </c>
      <c r="O871" s="2">
        <v>0.5186</v>
      </c>
      <c r="P871" s="255">
        <v>0.5469</v>
      </c>
      <c r="Q871" s="2">
        <v>0.5681</v>
      </c>
      <c r="R871" s="2">
        <v>0.7917</v>
      </c>
      <c r="S871" s="2">
        <v>0.54335</v>
      </c>
      <c r="T871" s="2">
        <v>0.6693</v>
      </c>
      <c r="U871" s="2">
        <v>0.855</v>
      </c>
      <c r="V871" s="2"/>
    </row>
    <row r="872" ht="12.75" customHeight="1">
      <c r="A872" s="4"/>
      <c r="B872" s="4"/>
      <c r="L872" s="2">
        <v>127.1</v>
      </c>
      <c r="M872" s="2">
        <v>0.54325</v>
      </c>
      <c r="N872" s="2">
        <v>0.66915</v>
      </c>
      <c r="O872" s="2">
        <v>0.5185</v>
      </c>
      <c r="P872" s="255">
        <v>0.5468000000000001</v>
      </c>
      <c r="Q872" s="2">
        <v>0.568</v>
      </c>
      <c r="R872" s="2">
        <v>0.7915</v>
      </c>
      <c r="S872" s="2">
        <v>0.54325</v>
      </c>
      <c r="T872" s="2">
        <v>0.66915</v>
      </c>
      <c r="U872" s="2">
        <v>0.855</v>
      </c>
      <c r="V872" s="2"/>
    </row>
    <row r="873" ht="12.75" customHeight="1">
      <c r="A873" s="4"/>
      <c r="B873" s="4"/>
      <c r="L873" s="2">
        <v>127.2</v>
      </c>
      <c r="M873" s="2">
        <v>0.54315</v>
      </c>
      <c r="N873" s="2">
        <v>0.66905</v>
      </c>
      <c r="O873" s="2">
        <v>0.5184</v>
      </c>
      <c r="P873" s="255">
        <v>0.5467000000000001</v>
      </c>
      <c r="Q873" s="2">
        <v>0.5679</v>
      </c>
      <c r="R873" s="2">
        <v>0.7914</v>
      </c>
      <c r="S873" s="2">
        <v>0.54315</v>
      </c>
      <c r="T873" s="2">
        <v>0.66905</v>
      </c>
      <c r="U873" s="2">
        <v>0.855</v>
      </c>
      <c r="V873" s="2"/>
    </row>
    <row r="874" ht="12.75" customHeight="1">
      <c r="A874" s="4"/>
      <c r="B874" s="4"/>
      <c r="L874" s="2">
        <v>127.3</v>
      </c>
      <c r="M874" s="2">
        <v>0.5429999999999999</v>
      </c>
      <c r="N874" s="2">
        <v>0.66895</v>
      </c>
      <c r="O874" s="2">
        <v>0.5182</v>
      </c>
      <c r="P874" s="255">
        <v>0.5466000000000001</v>
      </c>
      <c r="Q874" s="2">
        <v>0.5678</v>
      </c>
      <c r="R874" s="2">
        <v>0.7913</v>
      </c>
      <c r="S874" s="2">
        <v>0.5429999999999999</v>
      </c>
      <c r="T874" s="2">
        <v>0.66895</v>
      </c>
      <c r="U874" s="2">
        <v>0.8548</v>
      </c>
      <c r="V874" s="2"/>
    </row>
    <row r="875" ht="12.75" customHeight="1">
      <c r="A875" s="4"/>
      <c r="B875" s="4"/>
      <c r="L875" s="2">
        <v>127.4</v>
      </c>
      <c r="M875" s="2">
        <v>0.5428999999999999</v>
      </c>
      <c r="N875" s="2">
        <v>0.6688</v>
      </c>
      <c r="O875" s="2">
        <v>0.5181</v>
      </c>
      <c r="P875" s="255">
        <v>0.5463999999999999</v>
      </c>
      <c r="Q875" s="2">
        <v>0.5677</v>
      </c>
      <c r="R875" s="2">
        <v>0.7912</v>
      </c>
      <c r="S875" s="2">
        <v>0.5428999999999999</v>
      </c>
      <c r="T875" s="2">
        <v>0.6688</v>
      </c>
      <c r="U875" s="2">
        <v>0.8543999999999999</v>
      </c>
      <c r="V875" s="2"/>
    </row>
    <row r="876" ht="12.75" customHeight="1">
      <c r="A876" s="4"/>
      <c r="B876" s="4"/>
      <c r="L876" s="2">
        <v>127.5</v>
      </c>
      <c r="M876" s="2">
        <v>0.5428</v>
      </c>
      <c r="N876" s="2">
        <v>0.6687</v>
      </c>
      <c r="O876" s="2">
        <v>0.518</v>
      </c>
      <c r="P876" s="255">
        <v>0.5462999999999999</v>
      </c>
      <c r="Q876" s="2">
        <v>0.5676</v>
      </c>
      <c r="R876" s="2">
        <v>0.7911</v>
      </c>
      <c r="S876" s="2">
        <v>0.5428</v>
      </c>
      <c r="T876" s="2">
        <v>0.6687</v>
      </c>
      <c r="U876" s="2">
        <v>0.854</v>
      </c>
      <c r="V876" s="2"/>
    </row>
    <row r="877" ht="12.75" customHeight="1">
      <c r="A877" s="4"/>
      <c r="B877" s="4"/>
      <c r="L877" s="2">
        <v>127.6</v>
      </c>
      <c r="M877" s="2">
        <v>0.5427</v>
      </c>
      <c r="N877" s="2">
        <v>0.6686</v>
      </c>
      <c r="O877" s="2">
        <v>0.5179</v>
      </c>
      <c r="P877" s="255">
        <v>0.5461999999999999</v>
      </c>
      <c r="Q877" s="2">
        <v>0.5675</v>
      </c>
      <c r="R877" s="2">
        <v>0.791</v>
      </c>
      <c r="S877" s="2">
        <v>0.5427</v>
      </c>
      <c r="T877" s="2">
        <v>0.6686</v>
      </c>
      <c r="U877" s="2">
        <v>0.854</v>
      </c>
      <c r="V877" s="2"/>
    </row>
    <row r="878" ht="12.75" customHeight="1">
      <c r="A878" s="4"/>
      <c r="B878" s="4"/>
      <c r="L878" s="2">
        <v>127.7</v>
      </c>
      <c r="M878" s="2">
        <v>0.5426500000000001</v>
      </c>
      <c r="N878" s="2">
        <v>0.66845</v>
      </c>
      <c r="O878" s="2">
        <v>0.5178</v>
      </c>
      <c r="P878" s="255">
        <v>0.5459999999999999</v>
      </c>
      <c r="Q878" s="2">
        <v>0.5675</v>
      </c>
      <c r="R878" s="2">
        <v>0.7909</v>
      </c>
      <c r="S878" s="2">
        <v>0.5426500000000001</v>
      </c>
      <c r="T878" s="2">
        <v>0.66845</v>
      </c>
      <c r="U878" s="2">
        <v>0.854</v>
      </c>
      <c r="V878" s="2"/>
    </row>
    <row r="879" ht="12.75" customHeight="1">
      <c r="A879" s="4"/>
      <c r="B879" s="4"/>
      <c r="L879" s="2">
        <v>127.8</v>
      </c>
      <c r="M879" s="2">
        <v>0.5425</v>
      </c>
      <c r="N879" s="2">
        <v>0.66835</v>
      </c>
      <c r="O879" s="2">
        <v>0.5176</v>
      </c>
      <c r="P879" s="255">
        <v>0.5459</v>
      </c>
      <c r="Q879" s="2">
        <v>0.5674</v>
      </c>
      <c r="R879" s="2">
        <v>0.7908</v>
      </c>
      <c r="S879" s="2">
        <v>0.5425</v>
      </c>
      <c r="T879" s="2">
        <v>0.66835</v>
      </c>
      <c r="U879" s="2">
        <v>0.854</v>
      </c>
      <c r="V879" s="2"/>
    </row>
    <row r="880" ht="12.75" customHeight="1">
      <c r="A880" s="4"/>
      <c r="B880" s="4"/>
      <c r="L880" s="2">
        <v>127.9</v>
      </c>
      <c r="M880" s="2">
        <v>0.543</v>
      </c>
      <c r="N880" s="2">
        <v>0.66825</v>
      </c>
      <c r="O880" s="2">
        <v>0.5187</v>
      </c>
      <c r="P880" s="255">
        <v>0.5458000000000001</v>
      </c>
      <c r="Q880" s="2">
        <v>0.5673</v>
      </c>
      <c r="R880" s="2">
        <v>0.7907</v>
      </c>
      <c r="S880" s="2">
        <v>0.543</v>
      </c>
      <c r="T880" s="2">
        <v>0.66825</v>
      </c>
      <c r="U880" s="2">
        <v>0.854</v>
      </c>
      <c r="V880" s="2"/>
    </row>
    <row r="881" ht="12.75" customHeight="1">
      <c r="A881" s="4"/>
      <c r="B881" s="4"/>
      <c r="L881" s="2">
        <v>128.0</v>
      </c>
      <c r="M881" s="2">
        <v>0.5423</v>
      </c>
      <c r="N881" s="2">
        <v>0.6681</v>
      </c>
      <c r="O881" s="2">
        <v>0.5174</v>
      </c>
      <c r="P881" s="255">
        <v>0.5457000000000001</v>
      </c>
      <c r="Q881" s="2">
        <v>0.5672</v>
      </c>
      <c r="R881" s="2">
        <v>0.7905</v>
      </c>
      <c r="S881" s="2">
        <v>0.5423</v>
      </c>
      <c r="T881" s="2">
        <v>0.6681</v>
      </c>
      <c r="U881" s="2">
        <v>0.854</v>
      </c>
      <c r="V881" s="2"/>
    </row>
    <row r="882" ht="12.75" customHeight="1">
      <c r="A882" s="4"/>
      <c r="B882" s="4"/>
      <c r="L882" s="2">
        <v>128.1</v>
      </c>
      <c r="M882" s="2">
        <v>0.5422</v>
      </c>
      <c r="N882" s="2">
        <v>0.66795</v>
      </c>
      <c r="O882" s="2">
        <v>0.5173</v>
      </c>
      <c r="P882" s="255">
        <v>0.5455000000000001</v>
      </c>
      <c r="Q882" s="2">
        <v>0.5671</v>
      </c>
      <c r="R882" s="2">
        <v>0.7904</v>
      </c>
      <c r="S882" s="2">
        <v>0.5422</v>
      </c>
      <c r="T882" s="2">
        <v>0.66795</v>
      </c>
      <c r="U882" s="2">
        <v>0.854</v>
      </c>
      <c r="V882" s="2"/>
    </row>
    <row r="883" ht="12.75" customHeight="1">
      <c r="A883" s="4"/>
      <c r="B883" s="4"/>
      <c r="L883" s="2">
        <v>128.2</v>
      </c>
      <c r="M883" s="2">
        <v>0.5421</v>
      </c>
      <c r="N883" s="2">
        <v>0.66785</v>
      </c>
      <c r="O883" s="2">
        <v>0.5172</v>
      </c>
      <c r="P883" s="255">
        <v>0.5454000000000001</v>
      </c>
      <c r="Q883" s="2">
        <v>0.567</v>
      </c>
      <c r="R883" s="2">
        <v>0.7903</v>
      </c>
      <c r="S883" s="2">
        <v>0.5421</v>
      </c>
      <c r="T883" s="2">
        <v>0.66785</v>
      </c>
      <c r="U883" s="2">
        <v>0.854</v>
      </c>
      <c r="V883" s="2"/>
    </row>
    <row r="884" ht="12.75" customHeight="1">
      <c r="A884" s="4"/>
      <c r="B884" s="4"/>
      <c r="L884" s="2">
        <v>128.3</v>
      </c>
      <c r="M884" s="2">
        <v>0.542</v>
      </c>
      <c r="N884" s="2">
        <v>0.66775</v>
      </c>
      <c r="O884" s="2">
        <v>0.517</v>
      </c>
      <c r="P884" s="255">
        <v>0.5452999999999999</v>
      </c>
      <c r="Q884" s="2">
        <v>0.567</v>
      </c>
      <c r="R884" s="2">
        <v>0.7902</v>
      </c>
      <c r="S884" s="2">
        <v>0.542</v>
      </c>
      <c r="T884" s="2">
        <v>0.66775</v>
      </c>
      <c r="U884" s="2">
        <v>0.8538</v>
      </c>
      <c r="V884" s="2"/>
    </row>
    <row r="885" ht="12.75" customHeight="1">
      <c r="A885" s="4"/>
      <c r="B885" s="4"/>
      <c r="L885" s="2">
        <v>128.4</v>
      </c>
      <c r="M885" s="2">
        <v>0.5419</v>
      </c>
      <c r="N885" s="2">
        <v>0.66765</v>
      </c>
      <c r="O885" s="2">
        <v>0.5169</v>
      </c>
      <c r="P885" s="255">
        <v>0.5451999999999999</v>
      </c>
      <c r="Q885" s="2">
        <v>0.5669</v>
      </c>
      <c r="R885" s="2">
        <v>0.7901</v>
      </c>
      <c r="S885" s="2">
        <v>0.5419</v>
      </c>
      <c r="T885" s="2">
        <v>0.66765</v>
      </c>
      <c r="U885" s="2">
        <v>0.8533999999999999</v>
      </c>
      <c r="V885" s="2"/>
    </row>
    <row r="886" ht="12.75" customHeight="1">
      <c r="A886" s="4"/>
      <c r="B886" s="4"/>
      <c r="L886" s="2">
        <v>128.5</v>
      </c>
      <c r="M886" s="2">
        <v>0.5418000000000001</v>
      </c>
      <c r="N886" s="2">
        <v>0.6675</v>
      </c>
      <c r="O886" s="2">
        <v>0.5168</v>
      </c>
      <c r="P886" s="255">
        <v>0.545</v>
      </c>
      <c r="Q886" s="2">
        <v>0.5668</v>
      </c>
      <c r="R886" s="2">
        <v>0.79</v>
      </c>
      <c r="S886" s="2">
        <v>0.5418000000000001</v>
      </c>
      <c r="T886" s="2">
        <v>0.6675</v>
      </c>
      <c r="U886" s="2">
        <v>0.853</v>
      </c>
      <c r="V886" s="2"/>
    </row>
    <row r="887" ht="12.75" customHeight="1">
      <c r="A887" s="4"/>
      <c r="B887" s="4"/>
      <c r="L887" s="2">
        <v>128.6</v>
      </c>
      <c r="M887" s="2">
        <v>0.5417000000000001</v>
      </c>
      <c r="N887" s="2">
        <v>0.6674</v>
      </c>
      <c r="O887" s="2">
        <v>0.5167</v>
      </c>
      <c r="P887" s="255">
        <v>0.5448999999999999</v>
      </c>
      <c r="Q887" s="2">
        <v>0.5667</v>
      </c>
      <c r="R887" s="2">
        <v>0.7899</v>
      </c>
      <c r="S887" s="2">
        <v>0.5417000000000001</v>
      </c>
      <c r="T887" s="2">
        <v>0.6674</v>
      </c>
      <c r="U887" s="2">
        <v>0.853</v>
      </c>
      <c r="V887" s="2"/>
    </row>
    <row r="888" ht="12.75" customHeight="1">
      <c r="A888" s="4"/>
      <c r="B888" s="4"/>
      <c r="L888" s="2">
        <v>128.7</v>
      </c>
      <c r="M888" s="2">
        <v>0.5416</v>
      </c>
      <c r="N888" s="2">
        <v>0.6673</v>
      </c>
      <c r="O888" s="2">
        <v>0.5166</v>
      </c>
      <c r="P888" s="255">
        <v>0.5448000000000001</v>
      </c>
      <c r="Q888" s="2">
        <v>0.5666</v>
      </c>
      <c r="R888" s="2">
        <v>0.7898</v>
      </c>
      <c r="S888" s="2">
        <v>0.5416</v>
      </c>
      <c r="T888" s="2">
        <v>0.6673</v>
      </c>
      <c r="U888" s="2">
        <v>0.853</v>
      </c>
      <c r="V888" s="2"/>
    </row>
    <row r="889" ht="12.75" customHeight="1">
      <c r="A889" s="4"/>
      <c r="B889" s="4"/>
      <c r="L889" s="2">
        <v>128.8</v>
      </c>
      <c r="M889" s="2">
        <v>0.54145</v>
      </c>
      <c r="N889" s="2">
        <v>0.66715</v>
      </c>
      <c r="O889" s="2">
        <v>0.5164</v>
      </c>
      <c r="P889" s="255">
        <v>0.5446000000000001</v>
      </c>
      <c r="Q889" s="2">
        <v>0.5665</v>
      </c>
      <c r="R889" s="2">
        <v>0.7897</v>
      </c>
      <c r="S889" s="2">
        <v>0.54145</v>
      </c>
      <c r="T889" s="2">
        <v>0.66715</v>
      </c>
      <c r="U889" s="2">
        <v>0.853</v>
      </c>
      <c r="V889" s="2"/>
    </row>
    <row r="890" ht="12.75" customHeight="1">
      <c r="A890" s="4"/>
      <c r="B890" s="4"/>
      <c r="L890" s="2">
        <v>128.9</v>
      </c>
      <c r="M890" s="2">
        <v>0.542</v>
      </c>
      <c r="N890" s="2">
        <v>0.667</v>
      </c>
      <c r="O890" s="2">
        <v>0.5175</v>
      </c>
      <c r="P890" s="255">
        <v>0.5445000000000001</v>
      </c>
      <c r="Q890" s="2">
        <v>0.5665</v>
      </c>
      <c r="R890" s="2">
        <v>0.7895</v>
      </c>
      <c r="S890" s="2">
        <v>0.542</v>
      </c>
      <c r="T890" s="2">
        <v>0.667</v>
      </c>
      <c r="U890" s="2">
        <v>0.853</v>
      </c>
      <c r="V890" s="2"/>
    </row>
    <row r="891" ht="12.75" customHeight="1">
      <c r="A891" s="4"/>
      <c r="B891" s="4"/>
      <c r="L891" s="2">
        <v>129.0</v>
      </c>
      <c r="M891" s="2">
        <v>0.5413</v>
      </c>
      <c r="N891" s="2">
        <v>0.6669</v>
      </c>
      <c r="O891" s="2">
        <v>0.5162</v>
      </c>
      <c r="P891" s="255">
        <v>0.5444000000000001</v>
      </c>
      <c r="Q891" s="2">
        <v>0.5664</v>
      </c>
      <c r="R891" s="2">
        <v>0.7894</v>
      </c>
      <c r="S891" s="2">
        <v>0.5413</v>
      </c>
      <c r="T891" s="2">
        <v>0.6669</v>
      </c>
      <c r="U891" s="2">
        <v>0.853</v>
      </c>
      <c r="V891" s="2"/>
    </row>
    <row r="892" ht="12.75" customHeight="1">
      <c r="A892" s="4"/>
      <c r="B892" s="4"/>
      <c r="L892" s="2">
        <v>129.1</v>
      </c>
      <c r="M892" s="2">
        <v>0.5412</v>
      </c>
      <c r="N892" s="2">
        <v>0.6668</v>
      </c>
      <c r="O892" s="2">
        <v>0.5161</v>
      </c>
      <c r="P892" s="255">
        <v>0.5442999999999999</v>
      </c>
      <c r="Q892" s="2">
        <v>0.5663</v>
      </c>
      <c r="R892" s="2">
        <v>0.7893</v>
      </c>
      <c r="S892" s="2">
        <v>0.5412</v>
      </c>
      <c r="T892" s="2">
        <v>0.6668</v>
      </c>
      <c r="U892" s="2">
        <v>0.8526</v>
      </c>
      <c r="V892" s="2"/>
    </row>
    <row r="893" ht="12.75" customHeight="1">
      <c r="A893" s="4"/>
      <c r="B893" s="4"/>
      <c r="L893" s="2">
        <v>129.2</v>
      </c>
      <c r="M893" s="2">
        <v>0.5411</v>
      </c>
      <c r="N893" s="2">
        <v>0.66665</v>
      </c>
      <c r="O893" s="2">
        <v>0.516</v>
      </c>
      <c r="P893" s="255">
        <v>0.5440999999999999</v>
      </c>
      <c r="Q893" s="2">
        <v>0.5662</v>
      </c>
      <c r="R893" s="2">
        <v>0.7892</v>
      </c>
      <c r="S893" s="2">
        <v>0.5411</v>
      </c>
      <c r="T893" s="2">
        <v>0.66665</v>
      </c>
      <c r="U893" s="2">
        <v>0.8522</v>
      </c>
      <c r="V893" s="2"/>
    </row>
    <row r="894" ht="12.75" customHeight="1">
      <c r="A894" s="4"/>
      <c r="B894" s="4"/>
      <c r="L894" s="2">
        <v>129.3</v>
      </c>
      <c r="M894" s="2">
        <v>0.54095</v>
      </c>
      <c r="N894" s="2">
        <v>0.66655</v>
      </c>
      <c r="O894" s="2">
        <v>0.5158</v>
      </c>
      <c r="P894" s="255">
        <v>0.5439999999999999</v>
      </c>
      <c r="Q894" s="2">
        <v>0.5661</v>
      </c>
      <c r="R894" s="2">
        <v>0.7891</v>
      </c>
      <c r="S894" s="2">
        <v>0.54095</v>
      </c>
      <c r="T894" s="2">
        <v>0.66655</v>
      </c>
      <c r="U894" s="2">
        <v>0.852</v>
      </c>
      <c r="V894" s="2"/>
    </row>
    <row r="895" ht="12.75" customHeight="1">
      <c r="A895" s="4"/>
      <c r="B895" s="4"/>
      <c r="L895" s="2">
        <v>129.4</v>
      </c>
      <c r="M895" s="2">
        <v>0.5409</v>
      </c>
      <c r="N895" s="2">
        <v>0.66645</v>
      </c>
      <c r="O895" s="2">
        <v>0.5157</v>
      </c>
      <c r="P895" s="255">
        <v>0.5438999999999999</v>
      </c>
      <c r="Q895" s="2">
        <v>0.5661</v>
      </c>
      <c r="R895" s="2">
        <v>0.789</v>
      </c>
      <c r="S895" s="2">
        <v>0.5409</v>
      </c>
      <c r="T895" s="2">
        <v>0.66645</v>
      </c>
      <c r="U895" s="2">
        <v>0.852</v>
      </c>
      <c r="V895" s="2"/>
    </row>
    <row r="896" ht="12.75" customHeight="1">
      <c r="A896" s="4"/>
      <c r="B896" s="4"/>
      <c r="L896" s="2">
        <v>129.5</v>
      </c>
      <c r="M896" s="2">
        <v>0.5408</v>
      </c>
      <c r="N896" s="2">
        <v>0.66635</v>
      </c>
      <c r="O896" s="2">
        <v>0.5156</v>
      </c>
      <c r="P896" s="255">
        <v>0.5438</v>
      </c>
      <c r="Q896" s="2">
        <v>0.566</v>
      </c>
      <c r="R896" s="2">
        <v>0.7889</v>
      </c>
      <c r="S896" s="2">
        <v>0.5408</v>
      </c>
      <c r="T896" s="2">
        <v>0.66635</v>
      </c>
      <c r="U896" s="2">
        <v>0.852</v>
      </c>
      <c r="V896" s="2"/>
    </row>
    <row r="897" ht="12.75" customHeight="1">
      <c r="A897" s="4"/>
      <c r="B897" s="4"/>
      <c r="L897" s="2">
        <v>129.6</v>
      </c>
      <c r="M897" s="2">
        <v>0.5407</v>
      </c>
      <c r="N897" s="2">
        <v>0.6662</v>
      </c>
      <c r="O897" s="2">
        <v>0.5155</v>
      </c>
      <c r="P897" s="255">
        <v>0.5436000000000001</v>
      </c>
      <c r="Q897" s="2">
        <v>0.5659</v>
      </c>
      <c r="R897" s="2">
        <v>0.7888</v>
      </c>
      <c r="S897" s="2">
        <v>0.5407</v>
      </c>
      <c r="T897" s="2">
        <v>0.6662</v>
      </c>
      <c r="U897" s="2">
        <v>0.852</v>
      </c>
      <c r="V897" s="2"/>
    </row>
    <row r="898" ht="12.75" customHeight="1">
      <c r="A898" s="4"/>
      <c r="B898" s="4"/>
      <c r="L898" s="2">
        <v>129.7</v>
      </c>
      <c r="M898" s="2">
        <v>0.5406</v>
      </c>
      <c r="N898" s="2">
        <v>0.6661</v>
      </c>
      <c r="O898" s="2">
        <v>0.5154</v>
      </c>
      <c r="P898" s="255">
        <v>0.5435000000000001</v>
      </c>
      <c r="Q898" s="2">
        <v>0.5658</v>
      </c>
      <c r="R898" s="2">
        <v>0.7887</v>
      </c>
      <c r="S898" s="2">
        <v>0.5406</v>
      </c>
      <c r="T898" s="2">
        <v>0.6661</v>
      </c>
      <c r="U898" s="2">
        <v>0.852</v>
      </c>
      <c r="V898" s="2"/>
    </row>
    <row r="899" ht="12.75" customHeight="1">
      <c r="A899" s="4"/>
      <c r="B899" s="4"/>
      <c r="L899" s="2">
        <v>129.8</v>
      </c>
      <c r="M899" s="2">
        <v>0.5405</v>
      </c>
      <c r="N899" s="2">
        <v>0.666</v>
      </c>
      <c r="O899" s="2">
        <v>0.5152</v>
      </c>
      <c r="P899" s="255">
        <v>0.5434000000000001</v>
      </c>
      <c r="Q899" s="2">
        <v>0.5658</v>
      </c>
      <c r="R899" s="2">
        <v>0.7886</v>
      </c>
      <c r="S899" s="2">
        <v>0.5405</v>
      </c>
      <c r="T899" s="2">
        <v>0.666</v>
      </c>
      <c r="U899" s="2">
        <v>0.8518</v>
      </c>
      <c r="V899" s="2"/>
    </row>
    <row r="900" ht="12.75" customHeight="1">
      <c r="A900" s="4"/>
      <c r="B900" s="4"/>
      <c r="L900" s="2">
        <v>129.9</v>
      </c>
      <c r="M900" s="2">
        <v>0.5409999999999999</v>
      </c>
      <c r="N900" s="2">
        <v>0.66585</v>
      </c>
      <c r="O900" s="2">
        <v>0.5163</v>
      </c>
      <c r="P900" s="255">
        <v>0.5433000000000001</v>
      </c>
      <c r="Q900" s="2">
        <v>0.5657</v>
      </c>
      <c r="R900" s="2">
        <v>0.7884</v>
      </c>
      <c r="S900" s="2">
        <v>0.5409999999999999</v>
      </c>
      <c r="T900" s="2">
        <v>0.66585</v>
      </c>
      <c r="U900" s="2">
        <v>0.8513999999999999</v>
      </c>
      <c r="V900" s="2"/>
    </row>
    <row r="901" ht="12.75" customHeight="1">
      <c r="A901" s="4"/>
      <c r="B901" s="4"/>
      <c r="L901" s="2">
        <v>130.0</v>
      </c>
      <c r="M901" s="2">
        <v>0.5403</v>
      </c>
      <c r="N901" s="2">
        <v>0.6657</v>
      </c>
      <c r="O901" s="2">
        <v>0.515</v>
      </c>
      <c r="P901" s="255">
        <v>0.5430999999999999</v>
      </c>
      <c r="Q901" s="2">
        <v>0.5656</v>
      </c>
      <c r="R901" s="2">
        <v>0.7883</v>
      </c>
      <c r="S901" s="2">
        <v>0.5403</v>
      </c>
      <c r="T901" s="2">
        <v>0.6657</v>
      </c>
      <c r="U901" s="2">
        <v>0.851</v>
      </c>
      <c r="V901" s="2"/>
    </row>
    <row r="902" ht="12.75" customHeight="1">
      <c r="A902" s="4"/>
      <c r="B902" s="4"/>
      <c r="L902" s="2">
        <v>130.1</v>
      </c>
      <c r="M902" s="2">
        <v>0.5402</v>
      </c>
      <c r="N902" s="2">
        <v>0.6656</v>
      </c>
      <c r="O902" s="2">
        <v>0.5149</v>
      </c>
      <c r="P902" s="255">
        <v>0.5429999999999999</v>
      </c>
      <c r="Q902" s="2">
        <v>0.5655</v>
      </c>
      <c r="R902" s="2">
        <v>0.7882</v>
      </c>
      <c r="S902" s="2">
        <v>0.5402</v>
      </c>
      <c r="T902" s="2">
        <v>0.6656</v>
      </c>
      <c r="U902" s="2">
        <v>0.851</v>
      </c>
      <c r="V902" s="2"/>
    </row>
    <row r="903" ht="12.75" customHeight="1">
      <c r="A903" s="4"/>
      <c r="B903" s="4"/>
      <c r="L903" s="2">
        <v>130.2</v>
      </c>
      <c r="M903" s="2">
        <v>0.54005</v>
      </c>
      <c r="N903" s="2">
        <v>0.6655</v>
      </c>
      <c r="O903" s="2">
        <v>0.5147</v>
      </c>
      <c r="P903" s="255">
        <v>0.5428999999999999</v>
      </c>
      <c r="Q903" s="2">
        <v>0.5654</v>
      </c>
      <c r="R903" s="2">
        <v>0.7881</v>
      </c>
      <c r="S903" s="2">
        <v>0.54005</v>
      </c>
      <c r="T903" s="2">
        <v>0.6655</v>
      </c>
      <c r="U903" s="2">
        <v>0.851</v>
      </c>
      <c r="V903" s="2"/>
    </row>
    <row r="904" ht="12.75" customHeight="1">
      <c r="A904" s="4"/>
      <c r="B904" s="4"/>
      <c r="L904" s="2">
        <v>130.3</v>
      </c>
      <c r="M904" s="2">
        <v>0.54</v>
      </c>
      <c r="N904" s="2">
        <v>0.6654</v>
      </c>
      <c r="O904" s="2">
        <v>0.5146</v>
      </c>
      <c r="P904" s="255">
        <v>0.5428</v>
      </c>
      <c r="Q904" s="2">
        <v>0.5654</v>
      </c>
      <c r="R904" s="2">
        <v>0.788</v>
      </c>
      <c r="S904" s="2">
        <v>0.54</v>
      </c>
      <c r="T904" s="2">
        <v>0.6654</v>
      </c>
      <c r="U904" s="2">
        <v>0.851</v>
      </c>
      <c r="V904" s="2"/>
    </row>
    <row r="905" ht="12.75" customHeight="1">
      <c r="A905" s="4"/>
      <c r="B905" s="4"/>
      <c r="L905" s="2">
        <v>130.4</v>
      </c>
      <c r="M905" s="2">
        <v>0.5399</v>
      </c>
      <c r="N905" s="2">
        <v>0.66525</v>
      </c>
      <c r="O905" s="2">
        <v>0.5145</v>
      </c>
      <c r="P905" s="255">
        <v>0.5426</v>
      </c>
      <c r="Q905" s="2">
        <v>0.5653</v>
      </c>
      <c r="R905" s="2">
        <v>0.7879</v>
      </c>
      <c r="S905" s="2">
        <v>0.5399</v>
      </c>
      <c r="T905" s="2">
        <v>0.66525</v>
      </c>
      <c r="U905" s="2">
        <v>0.851</v>
      </c>
      <c r="V905" s="2"/>
    </row>
    <row r="906" ht="12.75" customHeight="1">
      <c r="A906" s="4"/>
      <c r="B906" s="4"/>
      <c r="L906" s="2">
        <v>130.5</v>
      </c>
      <c r="M906" s="2">
        <v>0.53975</v>
      </c>
      <c r="N906" s="2">
        <v>0.66515</v>
      </c>
      <c r="O906" s="2">
        <v>0.5143</v>
      </c>
      <c r="P906" s="255">
        <v>0.5425</v>
      </c>
      <c r="Q906" s="2">
        <v>0.5652</v>
      </c>
      <c r="R906" s="2">
        <v>0.7878</v>
      </c>
      <c r="S906" s="2">
        <v>0.53975</v>
      </c>
      <c r="T906" s="2">
        <v>0.66515</v>
      </c>
      <c r="U906" s="2">
        <v>0.851</v>
      </c>
      <c r="V906" s="2"/>
    </row>
    <row r="907" ht="12.75" customHeight="1">
      <c r="A907" s="4"/>
      <c r="B907" s="4"/>
      <c r="L907" s="2">
        <v>130.6</v>
      </c>
      <c r="M907" s="2">
        <v>0.53965</v>
      </c>
      <c r="N907" s="2">
        <v>0.66505</v>
      </c>
      <c r="O907" s="2">
        <v>0.5142</v>
      </c>
      <c r="P907" s="255">
        <v>0.5424000000000001</v>
      </c>
      <c r="Q907" s="2">
        <v>0.5651</v>
      </c>
      <c r="R907" s="2">
        <v>0.7877</v>
      </c>
      <c r="S907" s="2">
        <v>0.53965</v>
      </c>
      <c r="T907" s="2">
        <v>0.66505</v>
      </c>
      <c r="U907" s="2">
        <v>0.851</v>
      </c>
      <c r="V907" s="2"/>
    </row>
    <row r="908" ht="12.75" customHeight="1">
      <c r="A908" s="4"/>
      <c r="B908" s="4"/>
      <c r="L908" s="2">
        <v>130.7</v>
      </c>
      <c r="M908" s="2">
        <v>0.5396000000000001</v>
      </c>
      <c r="N908" s="2">
        <v>0.6649</v>
      </c>
      <c r="O908" s="2">
        <v>0.5141</v>
      </c>
      <c r="P908" s="255">
        <v>0.5422000000000001</v>
      </c>
      <c r="Q908" s="2">
        <v>0.5651</v>
      </c>
      <c r="R908" s="2">
        <v>0.7876</v>
      </c>
      <c r="S908" s="2">
        <v>0.5396000000000001</v>
      </c>
      <c r="T908" s="2">
        <v>0.6649</v>
      </c>
      <c r="U908" s="2">
        <v>0.851</v>
      </c>
      <c r="V908" s="2"/>
    </row>
    <row r="909" ht="12.75" customHeight="1">
      <c r="A909" s="4"/>
      <c r="B909" s="4"/>
      <c r="L909" s="2">
        <v>130.8</v>
      </c>
      <c r="M909" s="2">
        <v>0.5395</v>
      </c>
      <c r="N909" s="2">
        <v>0.6648</v>
      </c>
      <c r="O909" s="2">
        <v>0.514</v>
      </c>
      <c r="P909" s="255">
        <v>0.5420999999999999</v>
      </c>
      <c r="Q909" s="2">
        <v>0.565</v>
      </c>
      <c r="R909" s="2">
        <v>0.7875</v>
      </c>
      <c r="S909" s="2">
        <v>0.5395</v>
      </c>
      <c r="T909" s="2">
        <v>0.6648</v>
      </c>
      <c r="U909" s="2">
        <v>0.8508</v>
      </c>
      <c r="V909" s="2"/>
    </row>
    <row r="910" ht="12.75" customHeight="1">
      <c r="A910" s="4"/>
      <c r="B910" s="4"/>
      <c r="L910" s="2">
        <v>130.9</v>
      </c>
      <c r="M910" s="2">
        <v>0.54</v>
      </c>
      <c r="N910" s="2">
        <v>0.66465</v>
      </c>
      <c r="O910" s="2">
        <v>0.5151</v>
      </c>
      <c r="P910" s="255">
        <v>0.5419999999999999</v>
      </c>
      <c r="Q910" s="2">
        <v>0.5649</v>
      </c>
      <c r="R910" s="2">
        <v>0.7873</v>
      </c>
      <c r="S910" s="2">
        <v>0.54</v>
      </c>
      <c r="T910" s="2">
        <v>0.66465</v>
      </c>
      <c r="U910" s="2">
        <v>0.8503999999999999</v>
      </c>
      <c r="V910" s="2"/>
    </row>
    <row r="911" ht="12.75" customHeight="1">
      <c r="A911" s="4"/>
      <c r="B911" s="4"/>
      <c r="L911" s="2">
        <v>131.0</v>
      </c>
      <c r="M911" s="2">
        <v>0.5393</v>
      </c>
      <c r="N911" s="2">
        <v>0.66455</v>
      </c>
      <c r="O911" s="2">
        <v>0.5138</v>
      </c>
      <c r="P911" s="255">
        <v>0.5418999999999999</v>
      </c>
      <c r="Q911" s="2">
        <v>0.5648</v>
      </c>
      <c r="R911" s="2">
        <v>0.7872</v>
      </c>
      <c r="S911" s="2">
        <v>0.5393</v>
      </c>
      <c r="T911" s="2">
        <v>0.66455</v>
      </c>
      <c r="U911" s="2">
        <v>0.85</v>
      </c>
      <c r="V911" s="2"/>
    </row>
    <row r="912" ht="12.75" customHeight="1">
      <c r="A912" s="4"/>
      <c r="B912" s="4"/>
      <c r="L912" s="2">
        <v>131.1</v>
      </c>
      <c r="M912" s="2">
        <v>0.5392</v>
      </c>
      <c r="N912" s="2">
        <v>0.6644</v>
      </c>
      <c r="O912" s="2">
        <v>0.5137</v>
      </c>
      <c r="P912" s="255">
        <v>0.5417</v>
      </c>
      <c r="Q912" s="2">
        <v>0.5647</v>
      </c>
      <c r="R912" s="2">
        <v>0.7871</v>
      </c>
      <c r="S912" s="2">
        <v>0.5392</v>
      </c>
      <c r="T912" s="2">
        <v>0.6644</v>
      </c>
      <c r="U912" s="2">
        <v>0.85</v>
      </c>
      <c r="V912" s="2"/>
    </row>
    <row r="913" ht="12.75" customHeight="1">
      <c r="A913" s="4"/>
      <c r="B913" s="4"/>
      <c r="L913" s="2">
        <v>131.2</v>
      </c>
      <c r="M913" s="2">
        <v>0.53915</v>
      </c>
      <c r="N913" s="2">
        <v>0.6643</v>
      </c>
      <c r="O913" s="2">
        <v>0.5136</v>
      </c>
      <c r="P913" s="255">
        <v>0.5416</v>
      </c>
      <c r="Q913" s="2">
        <v>0.5647</v>
      </c>
      <c r="R913" s="2">
        <v>0.787</v>
      </c>
      <c r="S913" s="2">
        <v>0.53915</v>
      </c>
      <c r="T913" s="2">
        <v>0.6643</v>
      </c>
      <c r="U913" s="2">
        <v>0.85</v>
      </c>
      <c r="V913" s="2"/>
    </row>
    <row r="914" ht="12.75" customHeight="1">
      <c r="A914" s="4"/>
      <c r="B914" s="4"/>
      <c r="L914" s="2">
        <v>131.3</v>
      </c>
      <c r="M914" s="2">
        <v>0.5389999999999999</v>
      </c>
      <c r="N914" s="2">
        <v>0.6642</v>
      </c>
      <c r="O914" s="2">
        <v>0.5134</v>
      </c>
      <c r="P914" s="255">
        <v>0.5415</v>
      </c>
      <c r="Q914" s="2">
        <v>0.5646</v>
      </c>
      <c r="R914" s="2">
        <v>0.7869</v>
      </c>
      <c r="S914" s="2">
        <v>0.5389999999999999</v>
      </c>
      <c r="T914" s="2">
        <v>0.6642</v>
      </c>
      <c r="U914" s="2">
        <v>0.85</v>
      </c>
      <c r="V914" s="2"/>
    </row>
    <row r="915" ht="12.75" customHeight="1">
      <c r="A915" s="4"/>
      <c r="B915" s="4"/>
      <c r="L915" s="2">
        <v>131.4</v>
      </c>
      <c r="M915" s="2">
        <v>0.5388999999999999</v>
      </c>
      <c r="N915" s="2">
        <v>0.6641</v>
      </c>
      <c r="O915" s="2">
        <v>0.5133</v>
      </c>
      <c r="P915" s="255">
        <v>0.5414</v>
      </c>
      <c r="Q915" s="2">
        <v>0.5645</v>
      </c>
      <c r="R915" s="2">
        <v>0.7868</v>
      </c>
      <c r="S915" s="2">
        <v>0.5388999999999999</v>
      </c>
      <c r="T915" s="2">
        <v>0.6641</v>
      </c>
      <c r="U915" s="2">
        <v>0.85</v>
      </c>
      <c r="V915" s="2"/>
    </row>
    <row r="916" ht="12.75" customHeight="1">
      <c r="A916" s="4"/>
      <c r="B916" s="4"/>
      <c r="L916" s="2">
        <v>131.5</v>
      </c>
      <c r="M916" s="2">
        <v>0.5388</v>
      </c>
      <c r="N916" s="2">
        <v>0.66395</v>
      </c>
      <c r="O916" s="2">
        <v>0.5132</v>
      </c>
      <c r="P916" s="255">
        <v>0.5412000000000001</v>
      </c>
      <c r="Q916" s="2">
        <v>0.5644</v>
      </c>
      <c r="R916" s="2">
        <v>0.7867</v>
      </c>
      <c r="S916" s="2">
        <v>0.5388</v>
      </c>
      <c r="T916" s="2">
        <v>0.66395</v>
      </c>
      <c r="U916" s="2">
        <v>0.85</v>
      </c>
      <c r="V916" s="2"/>
    </row>
    <row r="917" ht="12.75" customHeight="1">
      <c r="A917" s="4"/>
      <c r="B917" s="4"/>
      <c r="L917" s="2">
        <v>131.6</v>
      </c>
      <c r="M917" s="2">
        <v>0.53875</v>
      </c>
      <c r="N917" s="2">
        <v>0.66385</v>
      </c>
      <c r="O917" s="2">
        <v>0.5131</v>
      </c>
      <c r="P917" s="255">
        <v>0.5411000000000001</v>
      </c>
      <c r="Q917" s="2">
        <v>0.5644</v>
      </c>
      <c r="R917" s="2">
        <v>0.7866</v>
      </c>
      <c r="S917" s="2">
        <v>0.53875</v>
      </c>
      <c r="T917" s="2">
        <v>0.66385</v>
      </c>
      <c r="U917" s="2">
        <v>0.8496</v>
      </c>
      <c r="V917" s="2"/>
    </row>
    <row r="918" ht="12.75" customHeight="1">
      <c r="A918" s="4"/>
      <c r="B918" s="4"/>
      <c r="L918" s="2">
        <v>131.7</v>
      </c>
      <c r="M918" s="2">
        <v>0.5386500000000001</v>
      </c>
      <c r="N918" s="2">
        <v>0.66375</v>
      </c>
      <c r="O918" s="2">
        <v>0.513</v>
      </c>
      <c r="P918" s="255">
        <v>0.5409999999999999</v>
      </c>
      <c r="Q918" s="2">
        <v>0.5643</v>
      </c>
      <c r="R918" s="2">
        <v>0.7865</v>
      </c>
      <c r="S918" s="2">
        <v>0.5386500000000001</v>
      </c>
      <c r="T918" s="2">
        <v>0.66375</v>
      </c>
      <c r="U918" s="2">
        <v>0.8492</v>
      </c>
      <c r="V918" s="2"/>
    </row>
    <row r="919" ht="12.75" customHeight="1">
      <c r="A919" s="4"/>
      <c r="B919" s="4"/>
      <c r="L919" s="2">
        <v>131.8</v>
      </c>
      <c r="M919" s="2">
        <v>0.5385</v>
      </c>
      <c r="N919" s="2">
        <v>0.66365</v>
      </c>
      <c r="O919" s="2">
        <v>0.5128</v>
      </c>
      <c r="P919" s="255">
        <v>0.5408999999999999</v>
      </c>
      <c r="Q919" s="2">
        <v>0.5642</v>
      </c>
      <c r="R919" s="2">
        <v>0.7864</v>
      </c>
      <c r="S919" s="2">
        <v>0.5385</v>
      </c>
      <c r="T919" s="2">
        <v>0.66365</v>
      </c>
      <c r="U919" s="2">
        <v>0.849</v>
      </c>
      <c r="V919" s="2"/>
    </row>
    <row r="920" ht="12.75" customHeight="1">
      <c r="A920" s="4"/>
      <c r="B920" s="4"/>
      <c r="L920" s="2">
        <v>131.9</v>
      </c>
      <c r="M920" s="2">
        <v>0.53905</v>
      </c>
      <c r="N920" s="2">
        <v>0.66345</v>
      </c>
      <c r="O920" s="2">
        <v>0.5139</v>
      </c>
      <c r="P920" s="255">
        <v>0.5407</v>
      </c>
      <c r="Q920" s="2">
        <v>0.5642</v>
      </c>
      <c r="R920" s="2">
        <v>0.7862</v>
      </c>
      <c r="S920" s="2">
        <v>0.53905</v>
      </c>
      <c r="T920" s="2">
        <v>0.66345</v>
      </c>
      <c r="U920" s="2">
        <v>0.849</v>
      </c>
      <c r="V920" s="2"/>
    </row>
    <row r="921" ht="12.75" customHeight="1">
      <c r="A921" s="4"/>
      <c r="B921" s="4"/>
      <c r="L921" s="2">
        <v>132.0</v>
      </c>
      <c r="M921" s="2">
        <v>0.53835</v>
      </c>
      <c r="N921" s="2">
        <v>0.66335</v>
      </c>
      <c r="O921" s="2">
        <v>0.5126</v>
      </c>
      <c r="P921" s="255">
        <v>0.5406</v>
      </c>
      <c r="Q921" s="2">
        <v>0.5641</v>
      </c>
      <c r="R921" s="2">
        <v>0.7861</v>
      </c>
      <c r="S921" s="2">
        <v>0.53835</v>
      </c>
      <c r="T921" s="2">
        <v>0.66335</v>
      </c>
      <c r="U921" s="2">
        <v>0.849</v>
      </c>
      <c r="V921" s="2"/>
    </row>
    <row r="922" ht="12.75" customHeight="1">
      <c r="A922" s="4"/>
      <c r="B922" s="4"/>
      <c r="L922" s="2">
        <v>132.1</v>
      </c>
      <c r="M922" s="2">
        <v>0.5382499999999999</v>
      </c>
      <c r="N922" s="2">
        <v>0.66325</v>
      </c>
      <c r="O922" s="2">
        <v>0.5125</v>
      </c>
      <c r="P922" s="255">
        <v>0.5405</v>
      </c>
      <c r="Q922" s="2">
        <v>0.564</v>
      </c>
      <c r="R922" s="2">
        <v>0.786</v>
      </c>
      <c r="S922" s="2">
        <v>0.5382499999999999</v>
      </c>
      <c r="T922" s="2">
        <v>0.66325</v>
      </c>
      <c r="U922" s="2">
        <v>0.849</v>
      </c>
      <c r="V922" s="2"/>
    </row>
    <row r="923" ht="12.75" customHeight="1">
      <c r="A923" s="4"/>
      <c r="B923" s="4"/>
      <c r="L923" s="2">
        <v>132.2</v>
      </c>
      <c r="M923" s="2">
        <v>0.5381499999999999</v>
      </c>
      <c r="N923" s="2">
        <v>0.66315</v>
      </c>
      <c r="O923" s="2">
        <v>0.5124</v>
      </c>
      <c r="P923" s="255">
        <v>0.5404</v>
      </c>
      <c r="Q923" s="2">
        <v>0.5639</v>
      </c>
      <c r="R923" s="2">
        <v>0.7859</v>
      </c>
      <c r="S923" s="2">
        <v>0.5381499999999999</v>
      </c>
      <c r="T923" s="2">
        <v>0.66315</v>
      </c>
      <c r="U923" s="2">
        <v>0.849</v>
      </c>
      <c r="V923" s="2"/>
    </row>
    <row r="924" ht="12.75" customHeight="1">
      <c r="A924" s="4"/>
      <c r="B924" s="4"/>
      <c r="L924" s="2">
        <v>132.3</v>
      </c>
      <c r="M924" s="2">
        <v>0.5380499999999999</v>
      </c>
      <c r="N924" s="2">
        <v>0.663</v>
      </c>
      <c r="O924" s="2">
        <v>0.5122</v>
      </c>
      <c r="P924" s="255">
        <v>0.5402</v>
      </c>
      <c r="Q924" s="2">
        <v>0.5639</v>
      </c>
      <c r="R924" s="2">
        <v>0.7858</v>
      </c>
      <c r="S924" s="2">
        <v>0.5380499999999999</v>
      </c>
      <c r="T924" s="2">
        <v>0.663</v>
      </c>
      <c r="U924" s="2">
        <v>0.8488</v>
      </c>
      <c r="V924" s="2"/>
    </row>
    <row r="925" ht="12.75" customHeight="1">
      <c r="A925" s="4"/>
      <c r="B925" s="4"/>
      <c r="L925" s="2">
        <v>132.4</v>
      </c>
      <c r="M925" s="2">
        <v>0.5379499999999999</v>
      </c>
      <c r="N925" s="2">
        <v>0.6629</v>
      </c>
      <c r="O925" s="2">
        <v>0.5121</v>
      </c>
      <c r="P925" s="255">
        <v>0.5401000000000001</v>
      </c>
      <c r="Q925" s="2">
        <v>0.5638</v>
      </c>
      <c r="R925" s="2">
        <v>0.7857</v>
      </c>
      <c r="S925" s="2">
        <v>0.5379499999999999</v>
      </c>
      <c r="T925" s="2">
        <v>0.6629</v>
      </c>
      <c r="U925" s="2">
        <v>0.8483999999999999</v>
      </c>
      <c r="V925" s="2"/>
    </row>
    <row r="926" ht="12.75" customHeight="1">
      <c r="A926" s="4"/>
      <c r="B926" s="4"/>
      <c r="L926" s="2">
        <v>132.5</v>
      </c>
      <c r="M926" s="2">
        <v>0.5378499999999999</v>
      </c>
      <c r="N926" s="2">
        <v>0.6628</v>
      </c>
      <c r="O926" s="2">
        <v>0.512</v>
      </c>
      <c r="P926" s="255">
        <v>0.54</v>
      </c>
      <c r="Q926" s="2">
        <v>0.5637</v>
      </c>
      <c r="R926" s="2">
        <v>0.7856</v>
      </c>
      <c r="S926" s="2">
        <v>0.5378499999999999</v>
      </c>
      <c r="T926" s="2">
        <v>0.6628</v>
      </c>
      <c r="U926" s="2">
        <v>0.848</v>
      </c>
      <c r="V926" s="2"/>
    </row>
    <row r="927" ht="12.75" customHeight="1">
      <c r="A927" s="4"/>
      <c r="B927" s="4"/>
      <c r="L927" s="2">
        <v>132.6</v>
      </c>
      <c r="M927" s="2">
        <v>0.53775</v>
      </c>
      <c r="N927" s="2">
        <v>0.6627</v>
      </c>
      <c r="O927" s="2">
        <v>0.5119</v>
      </c>
      <c r="P927" s="255">
        <v>0.5398999999999999</v>
      </c>
      <c r="Q927" s="2">
        <v>0.5636</v>
      </c>
      <c r="R927" s="2">
        <v>0.7855</v>
      </c>
      <c r="S927" s="2">
        <v>0.53775</v>
      </c>
      <c r="T927" s="2">
        <v>0.6627</v>
      </c>
      <c r="U927" s="2">
        <v>0.848</v>
      </c>
      <c r="V927" s="2"/>
    </row>
    <row r="928" ht="12.75" customHeight="1">
      <c r="A928" s="4"/>
      <c r="B928" s="4"/>
      <c r="L928" s="2">
        <v>132.7</v>
      </c>
      <c r="M928" s="2">
        <v>0.5377000000000001</v>
      </c>
      <c r="N928" s="2">
        <v>0.66255</v>
      </c>
      <c r="O928" s="2">
        <v>0.5118</v>
      </c>
      <c r="P928" s="255">
        <v>0.5397</v>
      </c>
      <c r="Q928" s="2">
        <v>0.5636</v>
      </c>
      <c r="R928" s="2">
        <v>0.7854</v>
      </c>
      <c r="S928" s="2">
        <v>0.5377000000000001</v>
      </c>
      <c r="T928" s="2">
        <v>0.66255</v>
      </c>
      <c r="U928" s="2">
        <v>0.848</v>
      </c>
      <c r="V928" s="2"/>
    </row>
    <row r="929" ht="12.75" customHeight="1">
      <c r="A929" s="4"/>
      <c r="B929" s="4"/>
      <c r="L929" s="2">
        <v>132.8</v>
      </c>
      <c r="M929" s="2">
        <v>0.53755</v>
      </c>
      <c r="N929" s="2">
        <v>0.66245</v>
      </c>
      <c r="O929" s="2">
        <v>0.5116</v>
      </c>
      <c r="P929" s="255">
        <v>0.5396</v>
      </c>
      <c r="Q929" s="2">
        <v>0.5635</v>
      </c>
      <c r="R929" s="2">
        <v>0.7853</v>
      </c>
      <c r="S929" s="2">
        <v>0.53755</v>
      </c>
      <c r="T929" s="2">
        <v>0.66245</v>
      </c>
      <c r="U929" s="2">
        <v>0.848</v>
      </c>
      <c r="V929" s="2"/>
    </row>
    <row r="930" ht="12.75" customHeight="1">
      <c r="A930" s="4"/>
      <c r="B930" s="4"/>
      <c r="L930" s="2">
        <v>132.9</v>
      </c>
      <c r="M930" s="2">
        <v>0.53805</v>
      </c>
      <c r="N930" s="2">
        <v>0.66235</v>
      </c>
      <c r="O930" s="2">
        <v>0.5127</v>
      </c>
      <c r="P930" s="255">
        <v>0.5395</v>
      </c>
      <c r="Q930" s="2">
        <v>0.5634</v>
      </c>
      <c r="R930" s="2">
        <v>0.7852</v>
      </c>
      <c r="S930" s="2">
        <v>0.53805</v>
      </c>
      <c r="T930" s="2">
        <v>0.66235</v>
      </c>
      <c r="U930" s="2">
        <v>0.848</v>
      </c>
      <c r="V930" s="2"/>
    </row>
    <row r="931" ht="12.75" customHeight="1">
      <c r="A931" s="4"/>
      <c r="B931" s="4"/>
      <c r="L931" s="2">
        <v>133.0</v>
      </c>
      <c r="M931" s="2">
        <v>0.5374</v>
      </c>
      <c r="N931" s="2">
        <v>0.6622</v>
      </c>
      <c r="O931" s="2">
        <v>0.5114</v>
      </c>
      <c r="P931" s="255">
        <v>0.5394</v>
      </c>
      <c r="Q931" s="2">
        <v>0.5634</v>
      </c>
      <c r="R931" s="2">
        <v>0.785</v>
      </c>
      <c r="S931" s="2">
        <v>0.5374</v>
      </c>
      <c r="T931" s="2">
        <v>0.6622</v>
      </c>
      <c r="U931" s="2">
        <v>0.848</v>
      </c>
      <c r="V931" s="2"/>
    </row>
    <row r="932" ht="12.75" customHeight="1">
      <c r="A932" s="4"/>
      <c r="B932" s="4"/>
      <c r="L932" s="2">
        <v>133.1</v>
      </c>
      <c r="M932" s="2">
        <v>0.5373</v>
      </c>
      <c r="N932" s="2">
        <v>0.66205</v>
      </c>
      <c r="O932" s="2">
        <v>0.5113</v>
      </c>
      <c r="P932" s="255">
        <v>0.5392</v>
      </c>
      <c r="Q932" s="2">
        <v>0.5633</v>
      </c>
      <c r="R932" s="2">
        <v>0.7849</v>
      </c>
      <c r="S932" s="2">
        <v>0.5373</v>
      </c>
      <c r="T932" s="2">
        <v>0.66205</v>
      </c>
      <c r="U932" s="2">
        <v>0.848</v>
      </c>
      <c r="V932" s="2"/>
    </row>
    <row r="933" ht="12.75" customHeight="1">
      <c r="A933" s="4"/>
      <c r="B933" s="4"/>
      <c r="L933" s="2">
        <v>133.2</v>
      </c>
      <c r="M933" s="2">
        <v>0.5372</v>
      </c>
      <c r="N933" s="2">
        <v>0.66195</v>
      </c>
      <c r="O933" s="2">
        <v>0.5112</v>
      </c>
      <c r="P933" s="255">
        <v>0.5391</v>
      </c>
      <c r="Q933" s="2">
        <v>0.5632</v>
      </c>
      <c r="R933" s="2">
        <v>0.7848</v>
      </c>
      <c r="S933" s="2">
        <v>0.5372</v>
      </c>
      <c r="T933" s="2">
        <v>0.66195</v>
      </c>
      <c r="U933" s="2">
        <v>0.848</v>
      </c>
      <c r="V933" s="2"/>
    </row>
    <row r="934" ht="12.75" customHeight="1">
      <c r="A934" s="4"/>
      <c r="B934" s="4"/>
      <c r="L934" s="2">
        <v>133.3</v>
      </c>
      <c r="M934" s="2">
        <v>0.53705</v>
      </c>
      <c r="N934" s="2">
        <v>0.68185</v>
      </c>
      <c r="O934" s="2">
        <v>0.511</v>
      </c>
      <c r="P934" s="255">
        <v>0.579</v>
      </c>
      <c r="Q934" s="2">
        <v>0.5631</v>
      </c>
      <c r="R934" s="2">
        <v>0.7847</v>
      </c>
      <c r="S934" s="2">
        <v>0.53705</v>
      </c>
      <c r="T934" s="2">
        <v>0.68185</v>
      </c>
      <c r="U934" s="2">
        <v>0.8478</v>
      </c>
      <c r="V934" s="2"/>
    </row>
    <row r="935" ht="12.75" customHeight="1">
      <c r="A935" s="4"/>
      <c r="B935" s="4"/>
      <c r="L935" s="2">
        <v>133.4</v>
      </c>
      <c r="M935" s="2">
        <v>0.537</v>
      </c>
      <c r="N935" s="2">
        <v>0.66175</v>
      </c>
      <c r="O935" s="2">
        <v>0.5109</v>
      </c>
      <c r="P935" s="255">
        <v>0.5388999999999999</v>
      </c>
      <c r="Q935" s="2">
        <v>0.5631</v>
      </c>
      <c r="R935" s="2">
        <v>0.7846</v>
      </c>
      <c r="S935" s="2">
        <v>0.537</v>
      </c>
      <c r="T935" s="2">
        <v>0.66175</v>
      </c>
      <c r="U935" s="2">
        <v>0.8473999999999999</v>
      </c>
      <c r="V935" s="2"/>
    </row>
    <row r="936" ht="12.75" customHeight="1">
      <c r="A936" s="4"/>
      <c r="B936" s="4"/>
      <c r="L936" s="2">
        <v>133.5</v>
      </c>
      <c r="M936" s="2">
        <v>0.5368999999999999</v>
      </c>
      <c r="N936" s="2">
        <v>0.6616</v>
      </c>
      <c r="O936" s="2">
        <v>0.5108</v>
      </c>
      <c r="P936" s="255">
        <v>0.5387</v>
      </c>
      <c r="Q936" s="2">
        <v>0.563</v>
      </c>
      <c r="R936" s="2">
        <v>0.7845</v>
      </c>
      <c r="S936" s="2">
        <v>0.5368999999999999</v>
      </c>
      <c r="T936" s="2">
        <v>0.6616</v>
      </c>
      <c r="U936" s="2">
        <v>0.847</v>
      </c>
      <c r="V936" s="2"/>
    </row>
    <row r="937" ht="12.75" customHeight="1">
      <c r="A937" s="4"/>
      <c r="B937" s="4"/>
      <c r="L937" s="2">
        <v>133.6</v>
      </c>
      <c r="M937" s="2">
        <v>0.5367999999999999</v>
      </c>
      <c r="N937" s="2">
        <v>0.6615</v>
      </c>
      <c r="O937" s="2">
        <v>0.5107</v>
      </c>
      <c r="P937" s="255">
        <v>0.5386</v>
      </c>
      <c r="Q937" s="2">
        <v>0.5629</v>
      </c>
      <c r="R937" s="2">
        <v>0.7844</v>
      </c>
      <c r="S937" s="2">
        <v>0.5367999999999999</v>
      </c>
      <c r="T937" s="2">
        <v>0.6615</v>
      </c>
      <c r="U937" s="2">
        <v>0.847</v>
      </c>
      <c r="V937" s="2"/>
    </row>
    <row r="938" ht="12.75" customHeight="1">
      <c r="A938" s="4"/>
      <c r="B938" s="4"/>
      <c r="L938" s="2">
        <v>133.7</v>
      </c>
      <c r="M938" s="2">
        <v>0.5367500000000001</v>
      </c>
      <c r="N938" s="2">
        <v>0.6614</v>
      </c>
      <c r="O938" s="2">
        <v>0.5106</v>
      </c>
      <c r="P938" s="255">
        <v>0.5385</v>
      </c>
      <c r="Q938" s="2">
        <v>0.5629</v>
      </c>
      <c r="R938" s="2">
        <v>0.7843</v>
      </c>
      <c r="S938" s="2">
        <v>0.5367500000000001</v>
      </c>
      <c r="T938" s="2">
        <v>0.6614</v>
      </c>
      <c r="U938" s="2">
        <v>0.847</v>
      </c>
      <c r="V938" s="2"/>
    </row>
    <row r="939" ht="12.75" customHeight="1">
      <c r="A939" s="4"/>
      <c r="B939" s="4"/>
      <c r="L939" s="2">
        <v>133.8</v>
      </c>
      <c r="M939" s="2">
        <v>0.5366</v>
      </c>
      <c r="N939" s="2">
        <v>0.6613</v>
      </c>
      <c r="O939" s="2">
        <v>0.5104</v>
      </c>
      <c r="P939" s="255">
        <v>0.5384</v>
      </c>
      <c r="Q939" s="2">
        <v>0.5628</v>
      </c>
      <c r="R939" s="2">
        <v>0.7842</v>
      </c>
      <c r="S939" s="2">
        <v>0.5366</v>
      </c>
      <c r="T939" s="2">
        <v>0.6613</v>
      </c>
      <c r="U939" s="2">
        <v>0.847</v>
      </c>
      <c r="V939" s="2"/>
    </row>
    <row r="940" ht="12.75" customHeight="1">
      <c r="A940" s="4"/>
      <c r="B940" s="4"/>
      <c r="L940" s="2">
        <v>133.9</v>
      </c>
      <c r="M940" s="2">
        <v>0.5370999999999999</v>
      </c>
      <c r="N940" s="2">
        <v>0.66115</v>
      </c>
      <c r="O940" s="2">
        <v>0.5115</v>
      </c>
      <c r="P940" s="255">
        <v>0.5382</v>
      </c>
      <c r="Q940" s="2">
        <v>0.5627</v>
      </c>
      <c r="R940" s="2">
        <v>0.7841</v>
      </c>
      <c r="S940" s="2">
        <v>0.5370999999999999</v>
      </c>
      <c r="T940" s="2">
        <v>0.66115</v>
      </c>
      <c r="U940" s="2">
        <v>0.847</v>
      </c>
      <c r="V940" s="2"/>
    </row>
    <row r="941" ht="12.75" customHeight="1">
      <c r="A941" s="4"/>
      <c r="B941" s="4"/>
      <c r="L941" s="2">
        <v>134.0</v>
      </c>
      <c r="M941" s="2">
        <v>0.53645</v>
      </c>
      <c r="N941" s="2">
        <v>0.66105</v>
      </c>
      <c r="O941" s="2">
        <v>0.5102</v>
      </c>
      <c r="P941" s="255">
        <v>0.5381</v>
      </c>
      <c r="Q941" s="2">
        <v>0.5627</v>
      </c>
      <c r="R941" s="2">
        <v>0.784</v>
      </c>
      <c r="S941" s="2">
        <v>0.53645</v>
      </c>
      <c r="T941" s="2">
        <v>0.66105</v>
      </c>
      <c r="U941" s="2">
        <v>0.847</v>
      </c>
      <c r="V941" s="2"/>
    </row>
    <row r="942" ht="12.75" customHeight="1">
      <c r="A942" s="4"/>
      <c r="B942" s="4"/>
      <c r="L942" s="2">
        <v>134.1</v>
      </c>
      <c r="M942" s="2">
        <v>0.53635</v>
      </c>
      <c r="N942" s="2">
        <v>0.6609</v>
      </c>
      <c r="O942" s="2">
        <v>0.5101</v>
      </c>
      <c r="P942" s="255">
        <v>0.538</v>
      </c>
      <c r="Q942" s="2">
        <v>0.5626</v>
      </c>
      <c r="R942" s="2">
        <v>0.7838</v>
      </c>
      <c r="S942" s="2">
        <v>0.53635</v>
      </c>
      <c r="T942" s="2">
        <v>0.6609</v>
      </c>
      <c r="U942" s="2">
        <v>0.847</v>
      </c>
      <c r="V942" s="2"/>
    </row>
    <row r="943" ht="12.75" customHeight="1">
      <c r="A943" s="4"/>
      <c r="B943" s="4"/>
      <c r="L943" s="2">
        <v>134.2</v>
      </c>
      <c r="M943" s="2">
        <v>0.53625</v>
      </c>
      <c r="N943" s="2">
        <v>0.6608</v>
      </c>
      <c r="O943" s="2">
        <v>0.51</v>
      </c>
      <c r="P943" s="255">
        <v>0.5379000000000002</v>
      </c>
      <c r="Q943" s="2">
        <v>0.5625</v>
      </c>
      <c r="R943" s="2">
        <v>0.7837</v>
      </c>
      <c r="S943" s="2">
        <v>0.53625</v>
      </c>
      <c r="T943" s="2">
        <v>0.6608</v>
      </c>
      <c r="U943" s="2">
        <v>0.847</v>
      </c>
      <c r="V943" s="2"/>
    </row>
    <row r="944" ht="12.75" customHeight="1">
      <c r="A944" s="4"/>
      <c r="B944" s="4"/>
      <c r="L944" s="2">
        <v>134.3</v>
      </c>
      <c r="M944" s="2">
        <v>0.5361</v>
      </c>
      <c r="N944" s="2">
        <v>0.6607</v>
      </c>
      <c r="O944" s="2">
        <v>0.5098</v>
      </c>
      <c r="P944" s="255">
        <v>0.5378</v>
      </c>
      <c r="Q944" s="2">
        <v>0.5624</v>
      </c>
      <c r="R944" s="2">
        <v>0.7836</v>
      </c>
      <c r="S944" s="2">
        <v>0.5361</v>
      </c>
      <c r="T944" s="2">
        <v>0.6607</v>
      </c>
      <c r="U944" s="2">
        <v>0.847</v>
      </c>
      <c r="V944" s="2"/>
    </row>
    <row r="945" ht="12.75" customHeight="1">
      <c r="A945" s="4"/>
      <c r="B945" s="4"/>
      <c r="L945" s="2">
        <v>134.4</v>
      </c>
      <c r="M945" s="2">
        <v>0.53605</v>
      </c>
      <c r="N945" s="2">
        <v>0.66055</v>
      </c>
      <c r="O945" s="2">
        <v>0.5097</v>
      </c>
      <c r="P945" s="255">
        <v>0.5376</v>
      </c>
      <c r="Q945" s="2">
        <v>0.5624</v>
      </c>
      <c r="R945" s="2">
        <v>0.7835</v>
      </c>
      <c r="S945" s="2">
        <v>0.53605</v>
      </c>
      <c r="T945" s="2">
        <v>0.66055</v>
      </c>
      <c r="U945" s="2">
        <v>0.847</v>
      </c>
      <c r="V945" s="2"/>
    </row>
    <row r="946" ht="12.75" customHeight="1">
      <c r="A946" s="4"/>
      <c r="B946" s="4"/>
      <c r="L946" s="2">
        <v>134.5</v>
      </c>
      <c r="M946" s="2">
        <v>0.53595</v>
      </c>
      <c r="N946" s="2">
        <v>0.66045</v>
      </c>
      <c r="O946" s="2">
        <v>0.5096</v>
      </c>
      <c r="P946" s="255">
        <v>0.5375</v>
      </c>
      <c r="Q946" s="2">
        <v>0.5623</v>
      </c>
      <c r="R946" s="2">
        <v>0.7834</v>
      </c>
      <c r="S946" s="2">
        <v>0.53595</v>
      </c>
      <c r="T946" s="2">
        <v>0.66045</v>
      </c>
      <c r="U946" s="2">
        <v>0.847</v>
      </c>
      <c r="V946" s="2"/>
    </row>
    <row r="947" ht="12.75" customHeight="1">
      <c r="A947" s="4"/>
      <c r="B947" s="4"/>
      <c r="L947" s="2">
        <v>134.6</v>
      </c>
      <c r="M947" s="2">
        <v>0.5358499999999999</v>
      </c>
      <c r="N947" s="2">
        <v>0.66035</v>
      </c>
      <c r="O947" s="2">
        <v>0.5095</v>
      </c>
      <c r="P947" s="255">
        <v>0.5374</v>
      </c>
      <c r="Q947" s="2">
        <v>0.5622</v>
      </c>
      <c r="R947" s="2">
        <v>0.7833</v>
      </c>
      <c r="S947" s="2">
        <v>0.5358499999999999</v>
      </c>
      <c r="T947" s="2">
        <v>0.66035</v>
      </c>
      <c r="U947" s="2">
        <v>0.8466</v>
      </c>
      <c r="V947" s="2"/>
    </row>
    <row r="948" ht="12.75" customHeight="1">
      <c r="A948" s="4"/>
      <c r="B948" s="4"/>
      <c r="L948" s="2">
        <v>134.7</v>
      </c>
      <c r="M948" s="2">
        <v>0.5358</v>
      </c>
      <c r="N948" s="2">
        <v>0.66025</v>
      </c>
      <c r="O948" s="2">
        <v>0.5094</v>
      </c>
      <c r="P948" s="255">
        <v>0.5373</v>
      </c>
      <c r="Q948" s="2">
        <v>0.5622</v>
      </c>
      <c r="R948" s="2">
        <v>0.7832</v>
      </c>
      <c r="S948" s="2">
        <v>0.5358</v>
      </c>
      <c r="T948" s="2">
        <v>0.66025</v>
      </c>
      <c r="U948" s="2">
        <v>0.8462</v>
      </c>
      <c r="V948" s="2"/>
    </row>
    <row r="949" ht="12.75" customHeight="1">
      <c r="A949" s="4"/>
      <c r="B949" s="4"/>
      <c r="L949" s="2">
        <v>134.8</v>
      </c>
      <c r="M949" s="2">
        <v>0.53565</v>
      </c>
      <c r="N949" s="2">
        <v>0.6601</v>
      </c>
      <c r="O949" s="2">
        <v>0.5092</v>
      </c>
      <c r="P949" s="255">
        <v>0.5371</v>
      </c>
      <c r="Q949" s="2">
        <v>0.5621</v>
      </c>
      <c r="R949" s="2">
        <v>0.7831</v>
      </c>
      <c r="S949" s="2">
        <v>0.53565</v>
      </c>
      <c r="T949" s="2">
        <v>0.6601</v>
      </c>
      <c r="U949" s="2">
        <v>0.846</v>
      </c>
      <c r="V949" s="2"/>
    </row>
    <row r="950" ht="12.75" customHeight="1">
      <c r="A950" s="4"/>
      <c r="B950" s="4"/>
      <c r="L950" s="2">
        <v>134.9</v>
      </c>
      <c r="M950" s="2">
        <v>0.53615</v>
      </c>
      <c r="N950" s="2">
        <v>0.66</v>
      </c>
      <c r="O950" s="2">
        <v>0.5103</v>
      </c>
      <c r="P950" s="255">
        <v>0.537</v>
      </c>
      <c r="Q950" s="2">
        <v>0.562</v>
      </c>
      <c r="R950" s="2">
        <v>0.783</v>
      </c>
      <c r="S950" s="2">
        <v>0.53615</v>
      </c>
      <c r="T950" s="2">
        <v>0.66</v>
      </c>
      <c r="U950" s="2">
        <v>0.846</v>
      </c>
      <c r="V950" s="2"/>
    </row>
    <row r="951" ht="12.75" customHeight="1">
      <c r="A951" s="4"/>
      <c r="B951" s="4"/>
      <c r="L951" s="2">
        <v>135.0</v>
      </c>
      <c r="M951" s="2">
        <v>0.5355000000000001</v>
      </c>
      <c r="N951" s="2">
        <v>0.6599</v>
      </c>
      <c r="O951" s="2">
        <v>0.509</v>
      </c>
      <c r="P951" s="255">
        <v>0.5369</v>
      </c>
      <c r="Q951" s="2">
        <v>0.562</v>
      </c>
      <c r="R951" s="2">
        <v>0.7829</v>
      </c>
      <c r="S951" s="2">
        <v>0.5355000000000001</v>
      </c>
      <c r="T951" s="2">
        <v>0.6599</v>
      </c>
      <c r="U951" s="2">
        <v>0.846</v>
      </c>
      <c r="V951" s="2"/>
    </row>
    <row r="952" ht="12.75" customHeight="1">
      <c r="A952" s="4"/>
      <c r="B952" s="4"/>
      <c r="L952" s="2">
        <v>135.1</v>
      </c>
      <c r="M952" s="2">
        <v>0.5354</v>
      </c>
      <c r="N952" s="2">
        <v>0.6598</v>
      </c>
      <c r="O952" s="2">
        <v>0.5089</v>
      </c>
      <c r="P952" s="255">
        <v>0.5368</v>
      </c>
      <c r="Q952" s="2">
        <v>0.5619</v>
      </c>
      <c r="R952" s="2">
        <v>0.7828</v>
      </c>
      <c r="S952" s="2">
        <v>0.5354</v>
      </c>
      <c r="T952" s="2">
        <v>0.6598</v>
      </c>
      <c r="U952" s="2">
        <v>0.846</v>
      </c>
      <c r="V952" s="2"/>
    </row>
    <row r="953" ht="12.75" customHeight="1">
      <c r="A953" s="4"/>
      <c r="B953" s="4"/>
      <c r="L953" s="2">
        <v>135.2</v>
      </c>
      <c r="M953" s="2">
        <v>0.5353</v>
      </c>
      <c r="N953" s="2">
        <v>0.65965</v>
      </c>
      <c r="O953" s="2">
        <v>0.5088</v>
      </c>
      <c r="P953" s="255">
        <v>0.5366</v>
      </c>
      <c r="Q953" s="2">
        <v>0.5618</v>
      </c>
      <c r="R953" s="2">
        <v>0.7827</v>
      </c>
      <c r="S953" s="2">
        <v>0.5353</v>
      </c>
      <c r="T953" s="2">
        <v>0.65965</v>
      </c>
      <c r="U953" s="2">
        <v>0.846</v>
      </c>
      <c r="V953" s="2"/>
    </row>
    <row r="954" ht="12.75" customHeight="1">
      <c r="A954" s="4"/>
      <c r="B954" s="4"/>
      <c r="L954" s="2">
        <v>135.3</v>
      </c>
      <c r="M954" s="2">
        <v>0.5352</v>
      </c>
      <c r="N954" s="2">
        <v>0.6595</v>
      </c>
      <c r="O954" s="2">
        <v>0.5086</v>
      </c>
      <c r="P954" s="255">
        <v>0.5365</v>
      </c>
      <c r="Q954" s="2">
        <v>0.5618</v>
      </c>
      <c r="R954" s="2">
        <v>0.7825</v>
      </c>
      <c r="S954" s="2">
        <v>0.5352</v>
      </c>
      <c r="T954" s="2">
        <v>0.6595</v>
      </c>
      <c r="U954" s="2">
        <v>0.8458</v>
      </c>
      <c r="V954" s="2"/>
    </row>
    <row r="955" ht="12.75" customHeight="1">
      <c r="A955" s="4"/>
      <c r="B955" s="4"/>
      <c r="L955" s="2">
        <v>135.4</v>
      </c>
      <c r="M955" s="2">
        <v>0.5350999999999999</v>
      </c>
      <c r="N955" s="2">
        <v>0.6594</v>
      </c>
      <c r="O955" s="2">
        <v>0.5085</v>
      </c>
      <c r="P955" s="255">
        <v>0.5364</v>
      </c>
      <c r="Q955" s="2">
        <v>0.5617</v>
      </c>
      <c r="R955" s="2">
        <v>0.7824</v>
      </c>
      <c r="S955" s="2">
        <v>0.5350999999999999</v>
      </c>
      <c r="T955" s="2">
        <v>0.6594</v>
      </c>
      <c r="U955" s="2">
        <v>0.8453999999999999</v>
      </c>
      <c r="V955" s="2"/>
    </row>
    <row r="956" ht="12.75" customHeight="1">
      <c r="A956" s="4"/>
      <c r="B956" s="4"/>
      <c r="L956" s="2">
        <v>135.5</v>
      </c>
      <c r="M956" s="2">
        <v>0.535</v>
      </c>
      <c r="N956" s="2">
        <v>0.6593</v>
      </c>
      <c r="O956" s="2">
        <v>0.5084</v>
      </c>
      <c r="P956" s="255">
        <v>0.5363</v>
      </c>
      <c r="Q956" s="2">
        <v>0.5616</v>
      </c>
      <c r="R956" s="2">
        <v>0.7823</v>
      </c>
      <c r="S956" s="2">
        <v>0.535</v>
      </c>
      <c r="T956" s="2">
        <v>0.6593</v>
      </c>
      <c r="U956" s="2">
        <v>0.845</v>
      </c>
      <c r="V956" s="2"/>
    </row>
    <row r="957" ht="12.75" customHeight="1">
      <c r="A957" s="4"/>
      <c r="B957" s="4"/>
      <c r="L957" s="2">
        <v>135.6</v>
      </c>
      <c r="M957" s="2">
        <v>0.53495</v>
      </c>
      <c r="N957" s="2">
        <v>0.65915</v>
      </c>
      <c r="O957" s="2">
        <v>0.5083</v>
      </c>
      <c r="P957" s="255">
        <v>0.5361</v>
      </c>
      <c r="Q957" s="2">
        <v>0.5616</v>
      </c>
      <c r="R957" s="2">
        <v>0.7822</v>
      </c>
      <c r="S957" s="2">
        <v>0.53495</v>
      </c>
      <c r="T957" s="2">
        <v>0.65915</v>
      </c>
      <c r="U957" s="2">
        <v>0.845</v>
      </c>
      <c r="V957" s="2"/>
    </row>
    <row r="958" ht="12.75" customHeight="1">
      <c r="A958" s="4"/>
      <c r="B958" s="4"/>
      <c r="L958" s="2">
        <v>135.7</v>
      </c>
      <c r="M958" s="2">
        <v>0.53485</v>
      </c>
      <c r="N958" s="2">
        <v>0.65905</v>
      </c>
      <c r="O958" s="2">
        <v>0.5082</v>
      </c>
      <c r="P958" s="255">
        <v>0.536</v>
      </c>
      <c r="Q958" s="2">
        <v>0.5615</v>
      </c>
      <c r="R958" s="2">
        <v>0.7821</v>
      </c>
      <c r="S958" s="2">
        <v>0.53485</v>
      </c>
      <c r="T958" s="2">
        <v>0.65905</v>
      </c>
      <c r="U958" s="2">
        <v>0.845</v>
      </c>
      <c r="V958" s="2"/>
    </row>
    <row r="959" ht="12.75" customHeight="1">
      <c r="A959" s="4"/>
      <c r="B959" s="4"/>
      <c r="L959" s="2">
        <v>135.8</v>
      </c>
      <c r="M959" s="2">
        <v>0.5347</v>
      </c>
      <c r="N959" s="2">
        <v>0.65895</v>
      </c>
      <c r="O959" s="2">
        <v>0.508</v>
      </c>
      <c r="P959" s="255">
        <v>0.5359</v>
      </c>
      <c r="Q959" s="2">
        <v>0.5614</v>
      </c>
      <c r="R959" s="2">
        <v>0.782</v>
      </c>
      <c r="S959" s="2">
        <v>0.5347</v>
      </c>
      <c r="T959" s="2">
        <v>0.65895</v>
      </c>
      <c r="U959" s="2">
        <v>0.845</v>
      </c>
      <c r="V959" s="2"/>
    </row>
    <row r="960" ht="12.75" customHeight="1">
      <c r="A960" s="4"/>
      <c r="B960" s="4"/>
      <c r="L960" s="2">
        <v>135.9</v>
      </c>
      <c r="M960" s="2">
        <v>0.53525</v>
      </c>
      <c r="N960" s="2">
        <v>0.65885</v>
      </c>
      <c r="O960" s="2">
        <v>0.5091</v>
      </c>
      <c r="P960" s="255">
        <v>0.5358</v>
      </c>
      <c r="Q960" s="2">
        <v>0.5614</v>
      </c>
      <c r="R960" s="2">
        <v>0.7819</v>
      </c>
      <c r="S960" s="2">
        <v>0.53525</v>
      </c>
      <c r="T960" s="2">
        <v>0.65885</v>
      </c>
      <c r="U960" s="2">
        <v>0.845</v>
      </c>
      <c r="V960" s="2"/>
    </row>
    <row r="961" ht="12.75" customHeight="1">
      <c r="A961" s="4"/>
      <c r="B961" s="4"/>
      <c r="L961" s="2">
        <v>136.0</v>
      </c>
      <c r="M961" s="2">
        <v>0.5345500000000001</v>
      </c>
      <c r="N961" s="2">
        <v>0.65875</v>
      </c>
      <c r="O961" s="2">
        <v>0.5078</v>
      </c>
      <c r="P961" s="255">
        <v>0.5356999999999998</v>
      </c>
      <c r="Q961" s="2">
        <v>0.5613</v>
      </c>
      <c r="R961" s="2">
        <v>0.7818</v>
      </c>
      <c r="S961" s="2">
        <v>0.5345500000000001</v>
      </c>
      <c r="T961" s="2">
        <v>0.65875</v>
      </c>
      <c r="U961" s="2">
        <v>0.845</v>
      </c>
      <c r="V961" s="2"/>
    </row>
    <row r="962" ht="12.75" customHeight="1">
      <c r="A962" s="4"/>
      <c r="B962" s="4"/>
      <c r="L962" s="2">
        <v>136.1</v>
      </c>
      <c r="M962" s="2">
        <v>0.5344500000000001</v>
      </c>
      <c r="N962" s="2">
        <v>0.6586</v>
      </c>
      <c r="O962" s="2">
        <v>0.5077</v>
      </c>
      <c r="P962" s="255">
        <v>0.5355</v>
      </c>
      <c r="Q962" s="2">
        <v>0.5612</v>
      </c>
      <c r="R962" s="2">
        <v>0.7817</v>
      </c>
      <c r="S962" s="2">
        <v>0.5344500000000001</v>
      </c>
      <c r="T962" s="2">
        <v>0.6586</v>
      </c>
      <c r="U962" s="2">
        <v>0.845</v>
      </c>
      <c r="V962" s="2"/>
    </row>
    <row r="963" ht="12.75" customHeight="1">
      <c r="A963" s="4"/>
      <c r="B963" s="4"/>
      <c r="L963" s="2">
        <v>136.2</v>
      </c>
      <c r="M963" s="2">
        <v>0.5344</v>
      </c>
      <c r="N963" s="2">
        <v>0.6585</v>
      </c>
      <c r="O963" s="2">
        <v>0.5076</v>
      </c>
      <c r="P963" s="255">
        <v>0.5354</v>
      </c>
      <c r="Q963" s="2">
        <v>0.5612</v>
      </c>
      <c r="R963" s="2">
        <v>0.7816</v>
      </c>
      <c r="S963" s="2">
        <v>0.5344</v>
      </c>
      <c r="T963" s="2">
        <v>0.6585</v>
      </c>
      <c r="U963" s="2">
        <v>0.845</v>
      </c>
      <c r="V963" s="2"/>
    </row>
    <row r="964" ht="12.75" customHeight="1">
      <c r="A964" s="4"/>
      <c r="B964" s="4"/>
      <c r="L964" s="2">
        <v>136.3</v>
      </c>
      <c r="M964" s="2">
        <v>0.5343</v>
      </c>
      <c r="N964" s="2">
        <v>0.6584</v>
      </c>
      <c r="O964" s="2">
        <v>0.5075</v>
      </c>
      <c r="P964" s="255">
        <v>0.5353</v>
      </c>
      <c r="Q964" s="2">
        <v>0.5611</v>
      </c>
      <c r="R964" s="2">
        <v>0.7815</v>
      </c>
      <c r="S964" s="2">
        <v>0.5343</v>
      </c>
      <c r="T964" s="2">
        <v>0.6584</v>
      </c>
      <c r="U964" s="2">
        <v>0.8448</v>
      </c>
      <c r="V964" s="2"/>
    </row>
    <row r="965" ht="12.75" customHeight="1">
      <c r="A965" s="4"/>
      <c r="B965" s="4"/>
      <c r="L965" s="2">
        <v>136.4</v>
      </c>
      <c r="M965" s="2">
        <v>0.53415</v>
      </c>
      <c r="N965" s="2">
        <v>0.6583</v>
      </c>
      <c r="O965" s="2">
        <v>0.5073</v>
      </c>
      <c r="P965" s="255">
        <v>0.5352</v>
      </c>
      <c r="Q965" s="2">
        <v>0.561</v>
      </c>
      <c r="R965" s="2">
        <v>0.7814</v>
      </c>
      <c r="S965" s="2">
        <v>0.53415</v>
      </c>
      <c r="T965" s="2">
        <v>0.6583</v>
      </c>
      <c r="U965" s="2">
        <v>0.8443999999999999</v>
      </c>
      <c r="V965" s="2"/>
    </row>
    <row r="966" ht="12.75" customHeight="1">
      <c r="A966" s="4"/>
      <c r="B966" s="4"/>
      <c r="L966" s="2">
        <v>136.5</v>
      </c>
      <c r="M966" s="2">
        <v>0.5341</v>
      </c>
      <c r="N966" s="2">
        <v>0.65815</v>
      </c>
      <c r="O966" s="2">
        <v>0.5072</v>
      </c>
      <c r="P966" s="255">
        <v>0.535</v>
      </c>
      <c r="Q966" s="2">
        <v>0.561</v>
      </c>
      <c r="R966" s="2">
        <v>0.7813</v>
      </c>
      <c r="S966" s="2">
        <v>0.5341</v>
      </c>
      <c r="T966" s="2">
        <v>0.65815</v>
      </c>
      <c r="U966" s="2">
        <v>0.844</v>
      </c>
      <c r="V966" s="2"/>
    </row>
    <row r="967" ht="12.75" customHeight="1">
      <c r="A967" s="4"/>
      <c r="B967" s="4"/>
      <c r="L967" s="2">
        <v>136.6</v>
      </c>
      <c r="M967" s="2">
        <v>0.534</v>
      </c>
      <c r="N967" s="2">
        <v>0.65805</v>
      </c>
      <c r="O967" s="2">
        <v>0.5071</v>
      </c>
      <c r="P967" s="255">
        <v>0.5349</v>
      </c>
      <c r="Q967" s="2">
        <v>0.5609</v>
      </c>
      <c r="R967" s="2">
        <v>0.7812</v>
      </c>
      <c r="S967" s="2">
        <v>0.534</v>
      </c>
      <c r="T967" s="2">
        <v>0.65805</v>
      </c>
      <c r="U967" s="2">
        <v>0.844</v>
      </c>
      <c r="V967" s="2"/>
    </row>
    <row r="968" ht="12.75" customHeight="1">
      <c r="A968" s="4"/>
      <c r="B968" s="4"/>
      <c r="L968" s="2">
        <v>136.7</v>
      </c>
      <c r="M968" s="2">
        <v>0.5339499999999999</v>
      </c>
      <c r="N968" s="2">
        <v>0.65795</v>
      </c>
      <c r="O968" s="2">
        <v>0.507</v>
      </c>
      <c r="P968" s="255">
        <v>0.5348</v>
      </c>
      <c r="Q968" s="2">
        <v>0.5609</v>
      </c>
      <c r="R968" s="2">
        <v>0.7811</v>
      </c>
      <c r="S968" s="2">
        <v>0.5339499999999999</v>
      </c>
      <c r="T968" s="2">
        <v>0.65795</v>
      </c>
      <c r="U968" s="2">
        <v>0.844</v>
      </c>
      <c r="V968" s="2"/>
    </row>
    <row r="969" ht="12.75" customHeight="1">
      <c r="A969" s="4"/>
      <c r="B969" s="4"/>
      <c r="L969" s="2">
        <v>136.8</v>
      </c>
      <c r="M969" s="2">
        <v>0.5338499999999999</v>
      </c>
      <c r="N969" s="2">
        <v>0.6578</v>
      </c>
      <c r="O969" s="2">
        <v>0.5069</v>
      </c>
      <c r="P969" s="255">
        <v>0.5347000000000001</v>
      </c>
      <c r="Q969" s="2">
        <v>0.5608</v>
      </c>
      <c r="R969" s="2">
        <v>0.7809</v>
      </c>
      <c r="S969" s="2">
        <v>0.5338499999999999</v>
      </c>
      <c r="T969" s="2">
        <v>0.6578</v>
      </c>
      <c r="U969" s="2">
        <v>0.844</v>
      </c>
      <c r="V969" s="2"/>
    </row>
    <row r="970" ht="12.75" customHeight="1">
      <c r="A970" s="4"/>
      <c r="B970" s="4"/>
      <c r="L970" s="2">
        <v>136.9</v>
      </c>
      <c r="M970" s="2">
        <v>0.5343</v>
      </c>
      <c r="N970" s="2">
        <v>0.6577</v>
      </c>
      <c r="O970" s="2">
        <v>0.5079</v>
      </c>
      <c r="P970" s="255">
        <v>0.5345999999999999</v>
      </c>
      <c r="Q970" s="2">
        <v>0.5607</v>
      </c>
      <c r="R970" s="2">
        <v>0.7808</v>
      </c>
      <c r="S970" s="2">
        <v>0.5343</v>
      </c>
      <c r="T970" s="2">
        <v>0.6577</v>
      </c>
      <c r="U970" s="2">
        <v>0.844</v>
      </c>
      <c r="V970" s="2"/>
    </row>
    <row r="971" ht="12.75" customHeight="1">
      <c r="A971" s="4"/>
      <c r="B971" s="4"/>
      <c r="L971" s="2">
        <v>137.0</v>
      </c>
      <c r="M971" s="2">
        <v>0.5337000000000001</v>
      </c>
      <c r="N971" s="2">
        <v>0.65755</v>
      </c>
      <c r="O971" s="2">
        <v>0.5067</v>
      </c>
      <c r="P971" s="255">
        <v>0.5344</v>
      </c>
      <c r="Q971" s="2">
        <v>0.5607</v>
      </c>
      <c r="R971" s="2">
        <v>0.7807</v>
      </c>
      <c r="S971" s="2">
        <v>0.5337000000000001</v>
      </c>
      <c r="T971" s="2">
        <v>0.65755</v>
      </c>
      <c r="U971" s="2">
        <v>0.844</v>
      </c>
      <c r="V971" s="2"/>
    </row>
    <row r="972" ht="12.75" customHeight="1">
      <c r="A972" s="4"/>
      <c r="B972" s="4"/>
      <c r="L972" s="2">
        <v>137.1</v>
      </c>
      <c r="M972" s="2">
        <v>0.5336000000000001</v>
      </c>
      <c r="N972" s="2">
        <v>0.65745</v>
      </c>
      <c r="O972" s="2">
        <v>0.5066</v>
      </c>
      <c r="P972" s="255">
        <v>0.5343</v>
      </c>
      <c r="Q972" s="2">
        <v>0.5606</v>
      </c>
      <c r="R972" s="2">
        <v>0.7806</v>
      </c>
      <c r="S972" s="2">
        <v>0.5336000000000001</v>
      </c>
      <c r="T972" s="2">
        <v>0.65745</v>
      </c>
      <c r="U972" s="2">
        <v>0.8436</v>
      </c>
      <c r="V972" s="2"/>
    </row>
    <row r="973" ht="12.75" customHeight="1">
      <c r="A973" s="4"/>
      <c r="B973" s="4"/>
      <c r="L973" s="2">
        <v>137.2</v>
      </c>
      <c r="M973" s="2">
        <v>0.5335</v>
      </c>
      <c r="N973" s="2">
        <v>0.65735</v>
      </c>
      <c r="O973" s="2">
        <v>0.5065</v>
      </c>
      <c r="P973" s="255">
        <v>0.5342</v>
      </c>
      <c r="Q973" s="2">
        <v>0.5605</v>
      </c>
      <c r="R973" s="2">
        <v>0.7805</v>
      </c>
      <c r="S973" s="2">
        <v>0.5335</v>
      </c>
      <c r="T973" s="2">
        <v>0.65735</v>
      </c>
      <c r="U973" s="2">
        <v>0.8432</v>
      </c>
      <c r="V973" s="2"/>
    </row>
    <row r="974" ht="12.75" customHeight="1">
      <c r="A974" s="4"/>
      <c r="B974" s="4"/>
      <c r="L974" s="2">
        <v>137.3</v>
      </c>
      <c r="M974" s="2">
        <v>0.53345</v>
      </c>
      <c r="N974" s="2">
        <v>0.65725</v>
      </c>
      <c r="O974" s="2">
        <v>0.5064</v>
      </c>
      <c r="P974" s="255">
        <v>0.5341</v>
      </c>
      <c r="Q974" s="2">
        <v>0.5605</v>
      </c>
      <c r="R974" s="2">
        <v>0.7804</v>
      </c>
      <c r="S974" s="2">
        <v>0.53345</v>
      </c>
      <c r="T974" s="2">
        <v>0.65725</v>
      </c>
      <c r="U974" s="2">
        <v>0.843</v>
      </c>
      <c r="V974" s="2"/>
    </row>
    <row r="975" ht="12.75" customHeight="1">
      <c r="A975" s="4"/>
      <c r="B975" s="4"/>
      <c r="L975" s="2">
        <v>137.4</v>
      </c>
      <c r="M975" s="2">
        <v>0.5333</v>
      </c>
      <c r="N975" s="2">
        <v>0.6571</v>
      </c>
      <c r="O975" s="2">
        <v>0.5062</v>
      </c>
      <c r="P975" s="255">
        <v>0.5339</v>
      </c>
      <c r="Q975" s="2">
        <v>0.5604</v>
      </c>
      <c r="R975" s="2">
        <v>0.7803</v>
      </c>
      <c r="S975" s="2">
        <v>0.5333</v>
      </c>
      <c r="T975" s="2">
        <v>0.6571</v>
      </c>
      <c r="U975" s="2">
        <v>0.843</v>
      </c>
      <c r="V975" s="2"/>
    </row>
    <row r="976" ht="12.75" customHeight="1">
      <c r="A976" s="4"/>
      <c r="B976" s="4"/>
      <c r="L976" s="2">
        <v>137.5</v>
      </c>
      <c r="M976" s="2">
        <v>0.5332</v>
      </c>
      <c r="N976" s="2">
        <v>0.657</v>
      </c>
      <c r="O976" s="2">
        <v>0.5061</v>
      </c>
      <c r="P976" s="255">
        <v>0.5338</v>
      </c>
      <c r="Q976" s="2">
        <v>0.5603</v>
      </c>
      <c r="R976" s="2">
        <v>0.7802</v>
      </c>
      <c r="S976" s="2">
        <v>0.5332</v>
      </c>
      <c r="T976" s="2">
        <v>0.657</v>
      </c>
      <c r="U976" s="2">
        <v>0.843</v>
      </c>
      <c r="V976" s="2"/>
    </row>
    <row r="977" ht="12.75" customHeight="1">
      <c r="A977" s="4"/>
      <c r="B977" s="4"/>
      <c r="L977" s="2">
        <v>137.6</v>
      </c>
      <c r="M977" s="2">
        <v>0.53315</v>
      </c>
      <c r="N977" s="2">
        <v>0.6569</v>
      </c>
      <c r="O977" s="2">
        <v>0.506</v>
      </c>
      <c r="P977" s="255">
        <v>0.5337000000000001</v>
      </c>
      <c r="Q977" s="2">
        <v>0.5603</v>
      </c>
      <c r="R977" s="2">
        <v>0.7801</v>
      </c>
      <c r="S977" s="2">
        <v>0.53315</v>
      </c>
      <c r="T977" s="2">
        <v>0.6569</v>
      </c>
      <c r="U977" s="2">
        <v>0.843</v>
      </c>
      <c r="V977" s="2"/>
    </row>
    <row r="978" ht="12.75" customHeight="1">
      <c r="A978" s="4"/>
      <c r="B978" s="4"/>
      <c r="L978" s="2">
        <v>137.7</v>
      </c>
      <c r="M978" s="2">
        <v>0.53305</v>
      </c>
      <c r="N978" s="2">
        <v>0.6568</v>
      </c>
      <c r="O978" s="2">
        <v>0.5059</v>
      </c>
      <c r="P978" s="255">
        <v>0.5336000000000001</v>
      </c>
      <c r="Q978" s="2">
        <v>0.5602</v>
      </c>
      <c r="R978" s="2">
        <v>0.78</v>
      </c>
      <c r="S978" s="2">
        <v>0.53305</v>
      </c>
      <c r="T978" s="2">
        <v>0.6568</v>
      </c>
      <c r="U978" s="2">
        <v>0.843</v>
      </c>
      <c r="V978" s="2"/>
    </row>
    <row r="979" ht="12.75" customHeight="1">
      <c r="A979" s="4"/>
      <c r="B979" s="4"/>
      <c r="L979" s="2">
        <v>137.8</v>
      </c>
      <c r="M979" s="2">
        <v>0.533</v>
      </c>
      <c r="N979" s="2">
        <v>0.6567</v>
      </c>
      <c r="O979" s="2">
        <v>0.5058</v>
      </c>
      <c r="P979" s="255">
        <v>0.5334999999999999</v>
      </c>
      <c r="Q979" s="2">
        <v>0.5602</v>
      </c>
      <c r="R979" s="2">
        <v>0.7799</v>
      </c>
      <c r="S979" s="2">
        <v>0.533</v>
      </c>
      <c r="T979" s="2">
        <v>0.6567</v>
      </c>
      <c r="U979" s="2">
        <v>0.8428</v>
      </c>
      <c r="V979" s="2"/>
    </row>
    <row r="980" ht="12.75" customHeight="1">
      <c r="A980" s="4"/>
      <c r="B980" s="4"/>
      <c r="L980" s="2">
        <v>137.9</v>
      </c>
      <c r="M980" s="2">
        <v>0.53345</v>
      </c>
      <c r="N980" s="2">
        <v>0.65655</v>
      </c>
      <c r="O980" s="2">
        <v>0.5068</v>
      </c>
      <c r="P980" s="255">
        <v>0.5332999999999999</v>
      </c>
      <c r="Q980" s="2">
        <v>0.5601</v>
      </c>
      <c r="R980" s="2">
        <v>0.7798</v>
      </c>
      <c r="S980" s="2">
        <v>0.53345</v>
      </c>
      <c r="T980" s="2">
        <v>0.65655</v>
      </c>
      <c r="U980" s="2">
        <v>0.8423999999999999</v>
      </c>
      <c r="V980" s="2"/>
    </row>
    <row r="981" ht="12.75" customHeight="1">
      <c r="A981" s="4"/>
      <c r="B981" s="4"/>
      <c r="L981" s="2">
        <v>138.0</v>
      </c>
      <c r="M981" s="2">
        <v>0.5328</v>
      </c>
      <c r="N981" s="2">
        <v>0.65645</v>
      </c>
      <c r="O981" s="2">
        <v>0.5056</v>
      </c>
      <c r="P981" s="255">
        <v>0.5332</v>
      </c>
      <c r="Q981" s="2">
        <v>0.56</v>
      </c>
      <c r="R981" s="2">
        <v>0.7797</v>
      </c>
      <c r="S981" s="2">
        <v>0.5328</v>
      </c>
      <c r="T981" s="2">
        <v>0.65645</v>
      </c>
      <c r="U981" s="2">
        <v>0.842</v>
      </c>
      <c r="V981" s="2"/>
    </row>
    <row r="982" ht="12.75" customHeight="1">
      <c r="A982" s="4"/>
      <c r="B982" s="4"/>
      <c r="L982" s="2">
        <v>138.1</v>
      </c>
      <c r="M982" s="2">
        <v>0.5327500000000001</v>
      </c>
      <c r="N982" s="2">
        <v>0.65635</v>
      </c>
      <c r="O982" s="2">
        <v>0.5055</v>
      </c>
      <c r="P982" s="255">
        <v>0.5331</v>
      </c>
      <c r="Q982" s="2">
        <v>0.56</v>
      </c>
      <c r="R982" s="2">
        <v>0.7796</v>
      </c>
      <c r="S982" s="2">
        <v>0.5327500000000001</v>
      </c>
      <c r="T982" s="2">
        <v>0.65635</v>
      </c>
      <c r="U982" s="2">
        <v>0.842</v>
      </c>
      <c r="V982" s="2"/>
    </row>
    <row r="983" ht="12.75" customHeight="1">
      <c r="A983" s="4"/>
      <c r="B983" s="4"/>
      <c r="L983" s="2">
        <v>138.2</v>
      </c>
      <c r="M983" s="2">
        <v>0.53265</v>
      </c>
      <c r="N983" s="2">
        <v>0.65625</v>
      </c>
      <c r="O983" s="2">
        <v>0.5054</v>
      </c>
      <c r="P983" s="255">
        <v>0.533</v>
      </c>
      <c r="Q983" s="2">
        <v>0.5599</v>
      </c>
      <c r="R983" s="2">
        <v>0.7795</v>
      </c>
      <c r="S983" s="2">
        <v>0.53265</v>
      </c>
      <c r="T983" s="2">
        <v>0.65625</v>
      </c>
      <c r="U983" s="2">
        <v>0.842</v>
      </c>
      <c r="V983" s="2"/>
    </row>
    <row r="984" ht="12.75" customHeight="1">
      <c r="A984" s="4"/>
      <c r="B984" s="4"/>
      <c r="L984" s="2">
        <v>138.3</v>
      </c>
      <c r="M984" s="2">
        <v>0.53255</v>
      </c>
      <c r="N984" s="2">
        <v>0.6561</v>
      </c>
      <c r="O984" s="2">
        <v>0.5053</v>
      </c>
      <c r="P984" s="255">
        <v>0.5328</v>
      </c>
      <c r="Q984" s="2">
        <v>0.5598</v>
      </c>
      <c r="R984" s="2">
        <v>0.7794</v>
      </c>
      <c r="S984" s="2">
        <v>0.53255</v>
      </c>
      <c r="T984" s="2">
        <v>0.6561</v>
      </c>
      <c r="U984" s="2">
        <v>0.842</v>
      </c>
      <c r="V984" s="2"/>
    </row>
    <row r="985" ht="12.75" customHeight="1">
      <c r="A985" s="4"/>
      <c r="B985" s="4"/>
      <c r="L985" s="2">
        <v>138.4</v>
      </c>
      <c r="M985" s="2">
        <v>0.53245</v>
      </c>
      <c r="N985" s="2">
        <v>0.656</v>
      </c>
      <c r="O985" s="2">
        <v>0.5051</v>
      </c>
      <c r="P985" s="255">
        <v>0.5327000000000001</v>
      </c>
      <c r="Q985" s="2">
        <v>0.5598</v>
      </c>
      <c r="R985" s="2">
        <v>0.7793</v>
      </c>
      <c r="S985" s="2">
        <v>0.53245</v>
      </c>
      <c r="T985" s="2">
        <v>0.656</v>
      </c>
      <c r="U985" s="2">
        <v>0.842</v>
      </c>
      <c r="V985" s="2"/>
    </row>
    <row r="986" ht="12.75" customHeight="1">
      <c r="A986" s="4"/>
      <c r="B986" s="4"/>
      <c r="L986" s="2">
        <v>138.5</v>
      </c>
      <c r="M986" s="2">
        <v>0.53235</v>
      </c>
      <c r="N986" s="2">
        <v>0.6559</v>
      </c>
      <c r="O986" s="2">
        <v>0.505</v>
      </c>
      <c r="P986" s="255">
        <v>0.5326000000000001</v>
      </c>
      <c r="Q986" s="2">
        <v>0.5597</v>
      </c>
      <c r="R986" s="2">
        <v>0.7792</v>
      </c>
      <c r="S986" s="2">
        <v>0.53235</v>
      </c>
      <c r="T986" s="2">
        <v>0.6559</v>
      </c>
      <c r="U986" s="2">
        <v>0.842</v>
      </c>
      <c r="V986" s="2"/>
    </row>
    <row r="987" ht="12.75" customHeight="1">
      <c r="A987" s="4"/>
      <c r="B987" s="4"/>
      <c r="L987" s="2">
        <v>138.6</v>
      </c>
      <c r="M987" s="2">
        <v>0.5323</v>
      </c>
      <c r="N987" s="2">
        <v>0.6558</v>
      </c>
      <c r="O987" s="2">
        <v>0.5049</v>
      </c>
      <c r="P987" s="255">
        <v>0.5325</v>
      </c>
      <c r="Q987" s="2">
        <v>0.5597</v>
      </c>
      <c r="R987" s="2">
        <v>0.7791</v>
      </c>
      <c r="S987" s="2">
        <v>0.5323</v>
      </c>
      <c r="T987" s="2">
        <v>0.6558</v>
      </c>
      <c r="U987" s="2">
        <v>0.842</v>
      </c>
      <c r="V987" s="2"/>
    </row>
    <row r="988" ht="12.75" customHeight="1">
      <c r="A988" s="4"/>
      <c r="B988" s="4"/>
      <c r="L988" s="2">
        <v>138.7</v>
      </c>
      <c r="M988" s="2">
        <v>0.5322</v>
      </c>
      <c r="N988" s="2">
        <v>0.6557</v>
      </c>
      <c r="O988" s="2">
        <v>0.5048</v>
      </c>
      <c r="P988" s="255">
        <v>0.5323999999999999</v>
      </c>
      <c r="Q988" s="2">
        <v>0.5596</v>
      </c>
      <c r="R988" s="2">
        <v>0.779</v>
      </c>
      <c r="S988" s="2">
        <v>0.5322</v>
      </c>
      <c r="T988" s="2">
        <v>0.6557</v>
      </c>
      <c r="U988" s="2">
        <v>0.842</v>
      </c>
      <c r="V988" s="2"/>
    </row>
    <row r="989" ht="12.75" customHeight="1">
      <c r="A989" s="4"/>
      <c r="B989" s="4"/>
      <c r="L989" s="2">
        <v>138.8</v>
      </c>
      <c r="M989" s="2">
        <v>0.5321</v>
      </c>
      <c r="N989" s="2">
        <v>0.65555</v>
      </c>
      <c r="O989" s="2">
        <v>0.5047</v>
      </c>
      <c r="P989" s="255">
        <v>0.5321999999999999</v>
      </c>
      <c r="Q989" s="2">
        <v>0.5595</v>
      </c>
      <c r="R989" s="2">
        <v>0.7789</v>
      </c>
      <c r="S989" s="2">
        <v>0.5321</v>
      </c>
      <c r="T989" s="2">
        <v>0.65555</v>
      </c>
      <c r="U989" s="2">
        <v>0.8418</v>
      </c>
      <c r="V989" s="2"/>
    </row>
    <row r="990" ht="12.75" customHeight="1">
      <c r="A990" s="4"/>
      <c r="B990" s="4"/>
      <c r="L990" s="2">
        <v>138.9</v>
      </c>
      <c r="M990" s="2">
        <v>0.5326</v>
      </c>
      <c r="N990" s="2">
        <v>0.6554</v>
      </c>
      <c r="O990" s="2">
        <v>0.5057</v>
      </c>
      <c r="P990" s="255">
        <v>0.5321</v>
      </c>
      <c r="Q990" s="2">
        <v>0.5595</v>
      </c>
      <c r="R990" s="2">
        <v>0.7787</v>
      </c>
      <c r="S990" s="2">
        <v>0.5326</v>
      </c>
      <c r="T990" s="2">
        <v>0.6554</v>
      </c>
      <c r="U990" s="2">
        <v>0.8413999999999999</v>
      </c>
      <c r="V990" s="2"/>
    </row>
    <row r="991" ht="12.75" customHeight="1">
      <c r="A991" s="4"/>
      <c r="B991" s="4"/>
      <c r="L991" s="2">
        <v>139.0</v>
      </c>
      <c r="M991" s="2">
        <v>0.5319499999999999</v>
      </c>
      <c r="N991" s="2">
        <v>0.6553</v>
      </c>
      <c r="O991" s="2">
        <v>0.5045</v>
      </c>
      <c r="P991" s="255">
        <v>0.532</v>
      </c>
      <c r="Q991" s="2">
        <v>0.5594</v>
      </c>
      <c r="R991" s="2">
        <v>0.7786</v>
      </c>
      <c r="S991" s="2">
        <v>0.5319499999999999</v>
      </c>
      <c r="T991" s="2">
        <v>0.6553</v>
      </c>
      <c r="U991" s="2">
        <v>0.841</v>
      </c>
      <c r="V991" s="2"/>
    </row>
    <row r="992" ht="12.75" customHeight="1">
      <c r="A992" s="4"/>
      <c r="B992" s="4"/>
      <c r="L992" s="2">
        <v>139.1</v>
      </c>
      <c r="M992" s="2">
        <v>0.5318499999999999</v>
      </c>
      <c r="N992" s="2">
        <v>0.6552</v>
      </c>
      <c r="O992" s="2">
        <v>0.5044</v>
      </c>
      <c r="P992" s="255">
        <v>0.5319</v>
      </c>
      <c r="Q992" s="2">
        <v>0.5593</v>
      </c>
      <c r="R992" s="2">
        <v>0.7785</v>
      </c>
      <c r="S992" s="2">
        <v>0.5318499999999999</v>
      </c>
      <c r="T992" s="2">
        <v>0.6552</v>
      </c>
      <c r="U992" s="2">
        <v>0.841</v>
      </c>
      <c r="V992" s="2"/>
    </row>
    <row r="993" ht="12.75" customHeight="1">
      <c r="A993" s="4"/>
      <c r="B993" s="4"/>
      <c r="L993" s="2">
        <v>139.2</v>
      </c>
      <c r="M993" s="2">
        <v>0.5318</v>
      </c>
      <c r="N993" s="2">
        <v>0.6551</v>
      </c>
      <c r="O993" s="2">
        <v>0.5043</v>
      </c>
      <c r="P993" s="255">
        <v>0.5318</v>
      </c>
      <c r="Q993" s="2">
        <v>0.5593</v>
      </c>
      <c r="R993" s="2">
        <v>0.7784</v>
      </c>
      <c r="S993" s="2">
        <v>0.5318</v>
      </c>
      <c r="T993" s="2">
        <v>0.6551</v>
      </c>
      <c r="U993" s="2">
        <v>0.841</v>
      </c>
      <c r="V993" s="2"/>
    </row>
    <row r="994" ht="12.75" customHeight="1">
      <c r="A994" s="4"/>
      <c r="B994" s="4"/>
      <c r="L994" s="2">
        <v>139.3</v>
      </c>
      <c r="M994" s="2">
        <v>0.5317000000000001</v>
      </c>
      <c r="N994" s="2">
        <v>0.65495</v>
      </c>
      <c r="O994" s="2">
        <v>0.5042</v>
      </c>
      <c r="P994" s="255">
        <v>0.5316000000000001</v>
      </c>
      <c r="Q994" s="2">
        <v>0.5592</v>
      </c>
      <c r="R994" s="2">
        <v>0.7783</v>
      </c>
      <c r="S994" s="2">
        <v>0.5317000000000001</v>
      </c>
      <c r="T994" s="2">
        <v>0.65495</v>
      </c>
      <c r="U994" s="2">
        <v>0.841</v>
      </c>
      <c r="V994" s="2"/>
    </row>
    <row r="995" ht="12.75" customHeight="1">
      <c r="A995" s="4"/>
      <c r="B995" s="4"/>
      <c r="L995" s="2">
        <v>139.4</v>
      </c>
      <c r="M995" s="2">
        <v>0.5316000000000001</v>
      </c>
      <c r="N995" s="2">
        <v>0.65485</v>
      </c>
      <c r="O995" s="2">
        <v>0.504</v>
      </c>
      <c r="P995" s="255">
        <v>0.5315000000000001</v>
      </c>
      <c r="Q995" s="2">
        <v>0.5592</v>
      </c>
      <c r="R995" s="2">
        <v>0.7782</v>
      </c>
      <c r="S995" s="2">
        <v>0.5316000000000001</v>
      </c>
      <c r="T995" s="2">
        <v>0.65485</v>
      </c>
      <c r="U995" s="2">
        <v>0.841</v>
      </c>
      <c r="V995" s="2"/>
    </row>
    <row r="996" ht="12.75" customHeight="1">
      <c r="A996" s="4"/>
      <c r="B996" s="4"/>
      <c r="L996" s="2">
        <v>139.5</v>
      </c>
      <c r="M996" s="2">
        <v>0.5315000000000001</v>
      </c>
      <c r="N996" s="2">
        <v>0.65475</v>
      </c>
      <c r="O996" s="2">
        <v>0.5039</v>
      </c>
      <c r="P996" s="255">
        <v>0.5314000000000001</v>
      </c>
      <c r="Q996" s="2">
        <v>0.5591</v>
      </c>
      <c r="R996" s="2">
        <v>0.7781</v>
      </c>
      <c r="S996" s="2">
        <v>0.5315000000000001</v>
      </c>
      <c r="T996" s="2">
        <v>0.65475</v>
      </c>
      <c r="U996" s="2">
        <v>0.841</v>
      </c>
      <c r="V996" s="2"/>
    </row>
    <row r="997" ht="12.75" customHeight="1">
      <c r="A997" s="4"/>
      <c r="B997" s="4"/>
      <c r="L997" s="2">
        <v>139.6</v>
      </c>
      <c r="M997" s="2">
        <v>0.5314000000000001</v>
      </c>
      <c r="N997" s="2">
        <v>0.65465</v>
      </c>
      <c r="O997" s="2">
        <v>0.5038</v>
      </c>
      <c r="P997" s="255">
        <v>0.5312999999999999</v>
      </c>
      <c r="Q997" s="2">
        <v>0.559</v>
      </c>
      <c r="R997" s="2">
        <v>0.778</v>
      </c>
      <c r="S997" s="2">
        <v>0.5314000000000001</v>
      </c>
      <c r="T997" s="2">
        <v>0.65465</v>
      </c>
      <c r="U997" s="2">
        <v>0.8406</v>
      </c>
      <c r="V997" s="2"/>
    </row>
    <row r="998" ht="12.75" customHeight="1">
      <c r="A998" s="4"/>
      <c r="B998" s="4"/>
      <c r="L998" s="2">
        <v>139.7</v>
      </c>
      <c r="M998" s="2">
        <v>0.53135</v>
      </c>
      <c r="N998" s="2">
        <v>0.65455</v>
      </c>
      <c r="O998" s="2">
        <v>0.5037</v>
      </c>
      <c r="P998" s="255">
        <v>0.5311999999999999</v>
      </c>
      <c r="Q998" s="2">
        <v>0.559</v>
      </c>
      <c r="R998" s="2">
        <v>0.7779</v>
      </c>
      <c r="S998" s="2">
        <v>0.53135</v>
      </c>
      <c r="T998" s="2">
        <v>0.65455</v>
      </c>
      <c r="U998" s="2">
        <v>0.8402</v>
      </c>
      <c r="V998" s="2"/>
    </row>
    <row r="999" ht="12.75" customHeight="1">
      <c r="A999" s="4"/>
      <c r="B999" s="4"/>
      <c r="L999" s="2">
        <v>139.8</v>
      </c>
      <c r="M999" s="2">
        <v>0.53125</v>
      </c>
      <c r="N999" s="2">
        <v>0.6544</v>
      </c>
      <c r="O999" s="2">
        <v>0.5036</v>
      </c>
      <c r="P999" s="255">
        <v>0.5309999999999999</v>
      </c>
      <c r="Q999" s="2">
        <v>0.5589</v>
      </c>
      <c r="R999" s="2">
        <v>0.7778</v>
      </c>
      <c r="S999" s="2">
        <v>0.53125</v>
      </c>
      <c r="T999" s="2">
        <v>0.6544</v>
      </c>
      <c r="U999" s="2">
        <v>0.84</v>
      </c>
      <c r="V999" s="2"/>
    </row>
    <row r="1000" ht="12.75" customHeight="1">
      <c r="A1000" s="4"/>
      <c r="B1000" s="4"/>
      <c r="L1000" s="2">
        <v>139.9</v>
      </c>
      <c r="M1000" s="2">
        <v>0.53175</v>
      </c>
      <c r="N1000" s="2">
        <v>0.6543</v>
      </c>
      <c r="O1000" s="2">
        <v>0.5046</v>
      </c>
      <c r="P1000" s="255">
        <v>0.5309</v>
      </c>
      <c r="Q1000" s="2">
        <v>0.5589</v>
      </c>
      <c r="R1000" s="2">
        <v>0.7777</v>
      </c>
      <c r="S1000" s="2">
        <v>0.53175</v>
      </c>
      <c r="T1000" s="2">
        <v>0.6543</v>
      </c>
      <c r="U1000" s="2">
        <v>0.84</v>
      </c>
      <c r="V1000" s="2"/>
    </row>
    <row r="1001" ht="12.75" customHeight="1">
      <c r="A1001" s="4"/>
      <c r="B1001" s="4"/>
      <c r="L1001" s="2">
        <v>140.0</v>
      </c>
      <c r="M1001" s="2">
        <v>0.5310999999999999</v>
      </c>
      <c r="N1001" s="2">
        <v>0.6542</v>
      </c>
      <c r="O1001" s="2">
        <v>0.5034</v>
      </c>
      <c r="P1001" s="255">
        <v>0.5308</v>
      </c>
      <c r="Q1001" s="2">
        <v>0.5588</v>
      </c>
      <c r="R1001" s="2">
        <v>0.7776</v>
      </c>
      <c r="S1001" s="2">
        <v>0.5310999999999999</v>
      </c>
      <c r="T1001" s="2">
        <v>0.6542</v>
      </c>
      <c r="U1001" s="2">
        <v>0.84</v>
      </c>
      <c r="V1001" s="2"/>
    </row>
    <row r="1002" ht="12.75" customHeight="1">
      <c r="A1002" s="4"/>
      <c r="B1002" s="4"/>
      <c r="L1002" s="2">
        <v>140.1</v>
      </c>
      <c r="M1002" s="2">
        <v>0.5309999999999999</v>
      </c>
      <c r="N1002" s="2">
        <v>0.65414</v>
      </c>
      <c r="O1002" s="2">
        <v>0.5033</v>
      </c>
      <c r="P1002" s="255">
        <v>0.5307800000000001</v>
      </c>
      <c r="Q1002" s="2">
        <v>0.5587</v>
      </c>
      <c r="R1002" s="2">
        <v>0.7775</v>
      </c>
      <c r="S1002" s="2">
        <v>0.5309999999999999</v>
      </c>
      <c r="T1002" s="2">
        <v>0.65414</v>
      </c>
      <c r="U1002" s="2">
        <v>0.84</v>
      </c>
      <c r="V1002" s="2"/>
    </row>
    <row r="1003" ht="12.75" customHeight="1">
      <c r="A1003" s="4"/>
      <c r="B1003" s="4"/>
      <c r="L1003" s="2">
        <v>140.2</v>
      </c>
      <c r="M1003" s="2">
        <v>0.53095</v>
      </c>
      <c r="N1003" s="2">
        <v>0.65404</v>
      </c>
      <c r="O1003" s="2">
        <v>0.5032</v>
      </c>
      <c r="P1003" s="255">
        <v>0.5306799999999999</v>
      </c>
      <c r="Q1003" s="2">
        <v>0.5587</v>
      </c>
      <c r="R1003" s="2">
        <v>0.7774</v>
      </c>
      <c r="S1003" s="2">
        <v>0.53095</v>
      </c>
      <c r="T1003" s="2">
        <v>0.65404</v>
      </c>
      <c r="U1003" s="2">
        <v>0.84</v>
      </c>
      <c r="V1003" s="2"/>
    </row>
    <row r="1004" ht="12.75" customHeight="1">
      <c r="A1004" s="4"/>
      <c r="B1004" s="4"/>
      <c r="L1004" s="2">
        <v>140.3</v>
      </c>
      <c r="M1004" s="2">
        <v>0.53085</v>
      </c>
      <c r="N1004" s="2">
        <v>0.65393</v>
      </c>
      <c r="O1004" s="2">
        <v>0.5031</v>
      </c>
      <c r="P1004" s="255">
        <v>0.53056</v>
      </c>
      <c r="Q1004" s="2">
        <v>0.5586</v>
      </c>
      <c r="R1004" s="2">
        <v>0.7773</v>
      </c>
      <c r="S1004" s="2">
        <v>0.53085</v>
      </c>
      <c r="T1004" s="2">
        <v>0.65393</v>
      </c>
      <c r="U1004" s="2">
        <v>0.84</v>
      </c>
      <c r="V1004" s="2"/>
    </row>
    <row r="1005" ht="12.75" customHeight="1">
      <c r="A1005" s="4"/>
      <c r="B1005" s="4"/>
      <c r="L1005" s="2">
        <v>140.4</v>
      </c>
      <c r="M1005" s="2">
        <v>0.53075</v>
      </c>
      <c r="N1005" s="2">
        <v>0.65383</v>
      </c>
      <c r="O1005" s="2">
        <v>0.5029</v>
      </c>
      <c r="P1005" s="255">
        <v>0.53046</v>
      </c>
      <c r="Q1005" s="2">
        <v>0.5586</v>
      </c>
      <c r="R1005" s="2">
        <v>0.7772</v>
      </c>
      <c r="S1005" s="2">
        <v>0.53075</v>
      </c>
      <c r="T1005" s="2">
        <v>0.65383</v>
      </c>
      <c r="U1005" s="2">
        <v>0.84</v>
      </c>
      <c r="V1005" s="2"/>
    </row>
    <row r="1006" ht="12.75" customHeight="1">
      <c r="A1006" s="4"/>
      <c r="B1006" s="4"/>
      <c r="L1006" s="2">
        <v>140.5</v>
      </c>
      <c r="M1006" s="2">
        <v>0.5306500000000001</v>
      </c>
      <c r="N1006" s="2">
        <v>0.65372</v>
      </c>
      <c r="O1006" s="2">
        <v>0.5028</v>
      </c>
      <c r="P1006" s="255">
        <v>0.5303399999999999</v>
      </c>
      <c r="Q1006" s="2">
        <v>0.5585</v>
      </c>
      <c r="R1006" s="2">
        <v>0.7771</v>
      </c>
      <c r="S1006" s="2">
        <v>0.5306500000000001</v>
      </c>
      <c r="T1006" s="2">
        <v>0.65372</v>
      </c>
      <c r="U1006" s="2">
        <v>0.84</v>
      </c>
      <c r="V1006" s="2"/>
    </row>
    <row r="1007" ht="12.75" customHeight="1">
      <c r="A1007" s="4"/>
      <c r="B1007" s="4"/>
      <c r="L1007" s="2">
        <v>140.6</v>
      </c>
      <c r="M1007" s="2">
        <v>0.5306</v>
      </c>
      <c r="N1007" s="2">
        <v>0.65362</v>
      </c>
      <c r="O1007" s="2">
        <v>0.5027</v>
      </c>
      <c r="P1007" s="255">
        <v>0.5302399999999999</v>
      </c>
      <c r="Q1007" s="2">
        <v>0.5585</v>
      </c>
      <c r="R1007" s="2">
        <v>0.777</v>
      </c>
      <c r="S1007" s="2">
        <v>0.5306</v>
      </c>
      <c r="T1007" s="2">
        <v>0.65362</v>
      </c>
      <c r="U1007" s="2">
        <v>0.84</v>
      </c>
      <c r="V1007" s="2"/>
    </row>
    <row r="1008" ht="12.75" customHeight="1">
      <c r="A1008" s="4"/>
      <c r="B1008" s="4"/>
      <c r="L1008" s="2">
        <v>140.7</v>
      </c>
      <c r="M1008" s="2">
        <v>0.5305</v>
      </c>
      <c r="N1008" s="2">
        <v>0.65351</v>
      </c>
      <c r="O1008" s="2">
        <v>0.5026</v>
      </c>
      <c r="P1008" s="255">
        <v>0.53012</v>
      </c>
      <c r="Q1008" s="2">
        <v>0.5584</v>
      </c>
      <c r="R1008" s="2">
        <v>0.7769</v>
      </c>
      <c r="S1008" s="2">
        <v>0.5305</v>
      </c>
      <c r="T1008" s="2">
        <v>0.65351</v>
      </c>
      <c r="U1008" s="2">
        <v>0.84</v>
      </c>
      <c r="V1008" s="2"/>
    </row>
    <row r="1009" ht="12.75" customHeight="1">
      <c r="A1009" s="4"/>
      <c r="B1009" s="4"/>
      <c r="L1009" s="2">
        <v>140.8</v>
      </c>
      <c r="M1009" s="2">
        <v>0.5304</v>
      </c>
      <c r="N1009" s="2">
        <v>0.65341</v>
      </c>
      <c r="O1009" s="2">
        <v>0.5025</v>
      </c>
      <c r="P1009" s="255">
        <v>0.53002</v>
      </c>
      <c r="Q1009" s="2">
        <v>0.5583</v>
      </c>
      <c r="R1009" s="2">
        <v>0.7768</v>
      </c>
      <c r="S1009" s="2">
        <v>0.5304</v>
      </c>
      <c r="T1009" s="2">
        <v>0.65341</v>
      </c>
      <c r="U1009" s="2">
        <v>0.8398</v>
      </c>
      <c r="V1009" s="2"/>
    </row>
    <row r="1010" ht="12.75" customHeight="1">
      <c r="A1010" s="4"/>
      <c r="B1010" s="4"/>
      <c r="L1010" s="2">
        <v>140.9</v>
      </c>
      <c r="M1010" s="2">
        <v>0.5308999999999999</v>
      </c>
      <c r="N1010" s="2">
        <v>0.6533</v>
      </c>
      <c r="O1010" s="2">
        <v>0.5035</v>
      </c>
      <c r="P1010" s="255">
        <v>0.5299</v>
      </c>
      <c r="Q1010" s="2">
        <v>0.5583</v>
      </c>
      <c r="R1010" s="2">
        <v>0.7767</v>
      </c>
      <c r="S1010" s="2">
        <v>0.5308999999999999</v>
      </c>
      <c r="T1010" s="2">
        <v>0.6533</v>
      </c>
      <c r="U1010" s="2">
        <v>0.8393999999999999</v>
      </c>
      <c r="V1010" s="2"/>
    </row>
    <row r="1011" ht="12.75" customHeight="1">
      <c r="A1011" s="4"/>
      <c r="B1011" s="4"/>
      <c r="L1011" s="2">
        <v>141.0</v>
      </c>
      <c r="M1011" s="2">
        <v>0.53025</v>
      </c>
      <c r="N1011" s="2">
        <v>0.6532</v>
      </c>
      <c r="O1011" s="2">
        <v>0.5023</v>
      </c>
      <c r="P1011" s="255">
        <v>0.5298</v>
      </c>
      <c r="Q1011" s="2">
        <v>0.5582</v>
      </c>
      <c r="R1011" s="2">
        <v>0.7766</v>
      </c>
      <c r="S1011" s="2">
        <v>0.53025</v>
      </c>
      <c r="T1011" s="2">
        <v>0.6532</v>
      </c>
      <c r="U1011" s="2">
        <v>0.839</v>
      </c>
      <c r="V1011" s="2"/>
    </row>
    <row r="1012" ht="12.75" customHeight="1">
      <c r="A1012" s="4"/>
      <c r="B1012" s="4"/>
      <c r="L1012" s="2">
        <v>141.1</v>
      </c>
      <c r="M1012" s="2">
        <v>0.5302</v>
      </c>
      <c r="N1012" s="2">
        <v>0.65309</v>
      </c>
      <c r="O1012" s="2">
        <v>0.5022</v>
      </c>
      <c r="P1012" s="255">
        <v>0.5296799999999999</v>
      </c>
      <c r="Q1012" s="2">
        <v>0.5582</v>
      </c>
      <c r="R1012" s="2">
        <v>0.7765</v>
      </c>
      <c r="S1012" s="2">
        <v>0.5302</v>
      </c>
      <c r="T1012" s="2">
        <v>0.65309</v>
      </c>
      <c r="U1012" s="2">
        <v>0.839</v>
      </c>
      <c r="V1012" s="2"/>
    </row>
    <row r="1013" ht="12.75" customHeight="1">
      <c r="A1013" s="4"/>
      <c r="B1013" s="4"/>
      <c r="L1013" s="2">
        <v>141.2</v>
      </c>
      <c r="M1013" s="2">
        <v>0.5301</v>
      </c>
      <c r="N1013" s="2">
        <v>0.65299</v>
      </c>
      <c r="O1013" s="2">
        <v>0.5021</v>
      </c>
      <c r="P1013" s="255">
        <v>0.5295799999999999</v>
      </c>
      <c r="Q1013" s="2">
        <v>0.5581</v>
      </c>
      <c r="R1013" s="2">
        <v>0.7764</v>
      </c>
      <c r="S1013" s="2">
        <v>0.5301</v>
      </c>
      <c r="T1013" s="2">
        <v>0.65299</v>
      </c>
      <c r="U1013" s="2">
        <v>0.839</v>
      </c>
      <c r="V1013" s="2"/>
    </row>
    <row r="1014" ht="12.75" customHeight="1">
      <c r="A1014" s="4"/>
      <c r="B1014" s="4"/>
      <c r="L1014" s="2">
        <v>141.3</v>
      </c>
      <c r="M1014" s="2">
        <v>0.53</v>
      </c>
      <c r="N1014" s="2">
        <v>0.65288</v>
      </c>
      <c r="O1014" s="2">
        <v>0.502</v>
      </c>
      <c r="P1014" s="255">
        <v>0.52946</v>
      </c>
      <c r="Q1014" s="2">
        <v>0.558</v>
      </c>
      <c r="R1014" s="2">
        <v>0.7763</v>
      </c>
      <c r="S1014" s="2">
        <v>0.53</v>
      </c>
      <c r="T1014" s="2">
        <v>0.65288</v>
      </c>
      <c r="U1014" s="2">
        <v>0.839</v>
      </c>
      <c r="V1014" s="2"/>
    </row>
    <row r="1015" ht="12.75" customHeight="1">
      <c r="A1015" s="4"/>
      <c r="B1015" s="4"/>
      <c r="L1015" s="2">
        <v>141.4</v>
      </c>
      <c r="M1015" s="2">
        <v>0.5299</v>
      </c>
      <c r="N1015" s="2">
        <v>0.65278</v>
      </c>
      <c r="O1015" s="2">
        <v>0.5018</v>
      </c>
      <c r="P1015" s="255">
        <v>0.52936</v>
      </c>
      <c r="Q1015" s="2">
        <v>0.558</v>
      </c>
      <c r="R1015" s="2">
        <v>0.7762</v>
      </c>
      <c r="S1015" s="2">
        <v>0.5299</v>
      </c>
      <c r="T1015" s="2">
        <v>0.65278</v>
      </c>
      <c r="U1015" s="2">
        <v>0.839</v>
      </c>
      <c r="V1015" s="2"/>
    </row>
    <row r="1016" ht="12.75" customHeight="1">
      <c r="A1016" s="4"/>
      <c r="B1016" s="4"/>
      <c r="L1016" s="2">
        <v>141.5</v>
      </c>
      <c r="M1016" s="2">
        <v>0.5298</v>
      </c>
      <c r="N1016" s="2">
        <v>0.65267</v>
      </c>
      <c r="O1016" s="2">
        <v>0.5017</v>
      </c>
      <c r="P1016" s="255">
        <v>0.5292399999999999</v>
      </c>
      <c r="Q1016" s="2">
        <v>0.5579</v>
      </c>
      <c r="R1016" s="2">
        <v>0.7761</v>
      </c>
      <c r="S1016" s="2">
        <v>0.5298</v>
      </c>
      <c r="T1016" s="2">
        <v>0.65267</v>
      </c>
      <c r="U1016" s="2">
        <v>0.839</v>
      </c>
      <c r="V1016" s="2"/>
    </row>
    <row r="1017" ht="12.75" customHeight="1">
      <c r="A1017" s="4"/>
      <c r="B1017" s="4"/>
      <c r="L1017" s="2">
        <v>141.6</v>
      </c>
      <c r="M1017" s="2">
        <v>0.5297499999999999</v>
      </c>
      <c r="N1017" s="2">
        <v>0.65257</v>
      </c>
      <c r="O1017" s="2">
        <v>0.5016</v>
      </c>
      <c r="P1017" s="255">
        <v>0.5291399999999999</v>
      </c>
      <c r="Q1017" s="2">
        <v>0.5579</v>
      </c>
      <c r="R1017" s="2">
        <v>0.776</v>
      </c>
      <c r="S1017" s="2">
        <v>0.5297499999999999</v>
      </c>
      <c r="T1017" s="2">
        <v>0.65257</v>
      </c>
      <c r="U1017" s="2">
        <v>0.839</v>
      </c>
      <c r="V1017" s="2"/>
    </row>
    <row r="1018" ht="12.75" customHeight="1">
      <c r="A1018" s="4"/>
      <c r="B1018" s="4"/>
      <c r="L1018" s="2">
        <v>141.7</v>
      </c>
      <c r="M1018" s="2">
        <v>0.52965</v>
      </c>
      <c r="N1018" s="2">
        <v>0.65246</v>
      </c>
      <c r="O1018" s="2">
        <v>0.5015</v>
      </c>
      <c r="P1018" s="255">
        <v>0.52902</v>
      </c>
      <c r="Q1018" s="2">
        <v>0.5578</v>
      </c>
      <c r="R1018" s="2">
        <v>0.7759</v>
      </c>
      <c r="S1018" s="2">
        <v>0.52965</v>
      </c>
      <c r="T1018" s="2">
        <v>0.65246</v>
      </c>
      <c r="U1018" s="2">
        <v>0.839</v>
      </c>
      <c r="V1018" s="2"/>
    </row>
    <row r="1019" ht="12.75" customHeight="1">
      <c r="A1019" s="4"/>
      <c r="B1019" s="4"/>
      <c r="L1019" s="2">
        <v>141.8</v>
      </c>
      <c r="M1019" s="2">
        <v>0.5296</v>
      </c>
      <c r="N1019" s="2">
        <v>0.65241</v>
      </c>
      <c r="O1019" s="2">
        <v>0.5014</v>
      </c>
      <c r="P1019" s="255">
        <v>0.5289200000000001</v>
      </c>
      <c r="Q1019" s="2">
        <v>0.5578</v>
      </c>
      <c r="R1019" s="2">
        <v>0.7759</v>
      </c>
      <c r="S1019" s="2">
        <v>0.5296</v>
      </c>
      <c r="T1019" s="2">
        <v>0.65241</v>
      </c>
      <c r="U1019" s="2">
        <v>0.8388</v>
      </c>
      <c r="V1019" s="2"/>
    </row>
    <row r="1020" ht="12.75" customHeight="1">
      <c r="A1020" s="4"/>
      <c r="B1020" s="4"/>
      <c r="L1020" s="2">
        <v>141.9</v>
      </c>
      <c r="M1020" s="2">
        <v>0.5300499999999999</v>
      </c>
      <c r="N1020" s="2">
        <v>0.6523</v>
      </c>
      <c r="O1020" s="2">
        <v>0.5024</v>
      </c>
      <c r="P1020" s="255">
        <v>0.5287999999999999</v>
      </c>
      <c r="Q1020" s="2">
        <v>0.5577</v>
      </c>
      <c r="R1020" s="2">
        <v>0.7758</v>
      </c>
      <c r="S1020" s="2">
        <v>0.5300499999999999</v>
      </c>
      <c r="T1020" s="2">
        <v>0.6523</v>
      </c>
      <c r="U1020" s="2">
        <v>0.8383999999999999</v>
      </c>
      <c r="V1020" s="2"/>
    </row>
    <row r="1021" ht="12.75" customHeight="1">
      <c r="A1021" s="4"/>
      <c r="B1021" s="4"/>
      <c r="L1021" s="2">
        <v>142.0</v>
      </c>
      <c r="M1021" s="2">
        <v>0.5294</v>
      </c>
      <c r="N1021" s="2">
        <v>0.6522</v>
      </c>
      <c r="O1021" s="2">
        <v>0.5012</v>
      </c>
      <c r="P1021" s="255">
        <v>0.5287000000000001</v>
      </c>
      <c r="Q1021" s="2">
        <v>0.5576</v>
      </c>
      <c r="R1021" s="2">
        <v>0.7757</v>
      </c>
      <c r="S1021" s="2">
        <v>0.5294</v>
      </c>
      <c r="T1021" s="2">
        <v>0.6522</v>
      </c>
      <c r="U1021" s="2">
        <v>0.838</v>
      </c>
      <c r="V1021" s="2"/>
    </row>
    <row r="1022" ht="12.75" customHeight="1">
      <c r="A1022" s="4"/>
      <c r="B1022" s="4"/>
      <c r="L1022" s="2">
        <v>142.1</v>
      </c>
      <c r="M1022" s="2">
        <v>0.52935</v>
      </c>
      <c r="N1022" s="2">
        <v>0.65209</v>
      </c>
      <c r="O1022" s="2">
        <v>0.5011</v>
      </c>
      <c r="P1022" s="255">
        <v>0.5285799999999999</v>
      </c>
      <c r="Q1022" s="2">
        <v>0.5576</v>
      </c>
      <c r="R1022" s="2">
        <v>0.7756</v>
      </c>
      <c r="S1022" s="2">
        <v>0.52935</v>
      </c>
      <c r="T1022" s="2">
        <v>0.65209</v>
      </c>
      <c r="U1022" s="2">
        <v>0.838</v>
      </c>
      <c r="V1022" s="2"/>
    </row>
    <row r="1023" ht="12.75" customHeight="1">
      <c r="A1023" s="4"/>
      <c r="B1023" s="4"/>
      <c r="L1023" s="2">
        <v>142.2</v>
      </c>
      <c r="M1023" s="2">
        <v>0.5293</v>
      </c>
      <c r="N1023" s="2">
        <v>0.65199</v>
      </c>
      <c r="O1023" s="2">
        <v>0.5011</v>
      </c>
      <c r="P1023" s="255">
        <v>0.52848</v>
      </c>
      <c r="Q1023" s="2">
        <v>0.5575</v>
      </c>
      <c r="R1023" s="2">
        <v>0.7755</v>
      </c>
      <c r="S1023" s="2">
        <v>0.5293</v>
      </c>
      <c r="T1023" s="2">
        <v>0.65199</v>
      </c>
      <c r="U1023" s="2">
        <v>0.838</v>
      </c>
      <c r="V1023" s="2"/>
    </row>
    <row r="1024" ht="12.75" customHeight="1">
      <c r="A1024" s="4"/>
      <c r="B1024" s="4"/>
      <c r="L1024" s="2">
        <v>142.3</v>
      </c>
      <c r="M1024" s="2">
        <v>0.5292</v>
      </c>
      <c r="N1024" s="2">
        <v>0.65188</v>
      </c>
      <c r="O1024" s="2">
        <v>0.5009</v>
      </c>
      <c r="P1024" s="255">
        <v>0.52836</v>
      </c>
      <c r="Q1024" s="2">
        <v>0.5575</v>
      </c>
      <c r="R1024" s="2">
        <v>0.7754</v>
      </c>
      <c r="S1024" s="2">
        <v>0.5292</v>
      </c>
      <c r="T1024" s="2">
        <v>0.65188</v>
      </c>
      <c r="U1024" s="2">
        <v>0.838</v>
      </c>
      <c r="V1024" s="2"/>
    </row>
    <row r="1025" ht="12.75" customHeight="1">
      <c r="A1025" s="4"/>
      <c r="B1025" s="4"/>
      <c r="L1025" s="2">
        <v>142.4</v>
      </c>
      <c r="M1025" s="2">
        <v>0.52905</v>
      </c>
      <c r="N1025" s="2">
        <v>0.65179</v>
      </c>
      <c r="O1025" s="2">
        <v>0.5007</v>
      </c>
      <c r="P1025" s="255">
        <v>0.52828</v>
      </c>
      <c r="Q1025" s="2">
        <v>0.5574</v>
      </c>
      <c r="R1025" s="2">
        <v>0.7753</v>
      </c>
      <c r="S1025" s="2">
        <v>0.52905</v>
      </c>
      <c r="T1025" s="2">
        <v>0.65179</v>
      </c>
      <c r="U1025" s="2">
        <v>0.838</v>
      </c>
      <c r="V1025" s="2"/>
    </row>
    <row r="1026" ht="12.75" customHeight="1">
      <c r="A1026" s="4"/>
      <c r="B1026" s="4"/>
      <c r="L1026" s="2">
        <v>142.5</v>
      </c>
      <c r="M1026" s="2">
        <v>0.52895</v>
      </c>
      <c r="N1026" s="2">
        <v>0.65168</v>
      </c>
      <c r="O1026" s="2">
        <v>0.5006</v>
      </c>
      <c r="P1026" s="255">
        <v>0.5281600000000001</v>
      </c>
      <c r="Q1026" s="2">
        <v>0.5573</v>
      </c>
      <c r="R1026" s="2">
        <v>0.7752</v>
      </c>
      <c r="S1026" s="2">
        <v>0.52895</v>
      </c>
      <c r="T1026" s="2">
        <v>0.65168</v>
      </c>
      <c r="U1026" s="2">
        <v>0.838</v>
      </c>
      <c r="V1026" s="2"/>
    </row>
    <row r="1027" ht="12.75" customHeight="1">
      <c r="A1027" s="4"/>
      <c r="B1027" s="4"/>
      <c r="L1027" s="2">
        <v>142.6</v>
      </c>
      <c r="M1027" s="2">
        <v>0.5288999999999999</v>
      </c>
      <c r="N1027" s="2">
        <v>0.65158</v>
      </c>
      <c r="O1027" s="2">
        <v>0.5005</v>
      </c>
      <c r="P1027" s="255">
        <v>0.5280600000000001</v>
      </c>
      <c r="Q1027" s="2">
        <v>0.5573</v>
      </c>
      <c r="R1027" s="2">
        <v>0.7751</v>
      </c>
      <c r="S1027" s="2">
        <v>0.5288999999999999</v>
      </c>
      <c r="T1027" s="2">
        <v>0.65158</v>
      </c>
      <c r="U1027" s="2">
        <v>0.838</v>
      </c>
      <c r="V1027" s="2"/>
    </row>
    <row r="1028" ht="12.75" customHeight="1">
      <c r="A1028" s="4"/>
      <c r="B1028" s="4"/>
      <c r="L1028" s="2">
        <v>142.7</v>
      </c>
      <c r="M1028" s="2">
        <v>0.5287999999999999</v>
      </c>
      <c r="N1028" s="2">
        <v>0.65147</v>
      </c>
      <c r="O1028" s="2">
        <v>0.5004</v>
      </c>
      <c r="P1028" s="255">
        <v>0.52794</v>
      </c>
      <c r="Q1028" s="2">
        <v>0.5572</v>
      </c>
      <c r="R1028" s="2">
        <v>0.775</v>
      </c>
      <c r="S1028" s="2">
        <v>0.5287999999999999</v>
      </c>
      <c r="T1028" s="2">
        <v>0.65147</v>
      </c>
      <c r="U1028" s="2">
        <v>0.838</v>
      </c>
      <c r="V1028" s="2"/>
    </row>
    <row r="1029" ht="12.75" customHeight="1">
      <c r="A1029" s="4"/>
      <c r="B1029" s="4"/>
      <c r="L1029" s="2">
        <v>142.8</v>
      </c>
      <c r="M1029" s="2">
        <v>0.52875</v>
      </c>
      <c r="N1029" s="2">
        <v>0.65137</v>
      </c>
      <c r="O1029" s="2">
        <v>0.5003</v>
      </c>
      <c r="P1029" s="255">
        <v>0.52784</v>
      </c>
      <c r="Q1029" s="2">
        <v>0.5572</v>
      </c>
      <c r="R1029" s="2">
        <v>0.7749</v>
      </c>
      <c r="S1029" s="2">
        <v>0.52875</v>
      </c>
      <c r="T1029" s="2">
        <v>0.65137</v>
      </c>
      <c r="U1029" s="2">
        <v>0.8378</v>
      </c>
      <c r="V1029" s="2"/>
    </row>
    <row r="1030" ht="12.75" customHeight="1">
      <c r="A1030" s="4"/>
      <c r="B1030" s="4"/>
      <c r="L1030" s="2">
        <v>142.9</v>
      </c>
      <c r="M1030" s="2">
        <v>0.5292</v>
      </c>
      <c r="N1030" s="2">
        <v>0.65126</v>
      </c>
      <c r="O1030" s="2">
        <v>0.5013</v>
      </c>
      <c r="P1030" s="255">
        <v>0.5277199999999999</v>
      </c>
      <c r="Q1030" s="2">
        <v>0.5571</v>
      </c>
      <c r="R1030" s="2">
        <v>0.7748</v>
      </c>
      <c r="S1030" s="2">
        <v>0.5292</v>
      </c>
      <c r="T1030" s="2">
        <v>0.65126</v>
      </c>
      <c r="U1030" s="2">
        <v>0.8373999999999999</v>
      </c>
      <c r="V1030" s="2"/>
    </row>
    <row r="1031" ht="12.75" customHeight="1">
      <c r="A1031" s="4"/>
      <c r="B1031" s="4"/>
      <c r="L1031" s="2">
        <v>143.0</v>
      </c>
      <c r="M1031" s="2">
        <v>0.5286</v>
      </c>
      <c r="N1031" s="2">
        <v>0.65116</v>
      </c>
      <c r="O1031" s="2">
        <v>0.5001</v>
      </c>
      <c r="P1031" s="255">
        <v>0.5276199999999999</v>
      </c>
      <c r="Q1031" s="2">
        <v>0.5571</v>
      </c>
      <c r="R1031" s="2">
        <v>0.7747</v>
      </c>
      <c r="S1031" s="2">
        <v>0.5286</v>
      </c>
      <c r="T1031" s="2">
        <v>0.65116</v>
      </c>
      <c r="U1031" s="2">
        <v>0.837</v>
      </c>
      <c r="V1031" s="2"/>
    </row>
    <row r="1032" ht="12.75" customHeight="1">
      <c r="A1032" s="4"/>
      <c r="B1032" s="4"/>
      <c r="L1032" s="2">
        <v>143.1</v>
      </c>
      <c r="M1032" s="2">
        <v>0.5285</v>
      </c>
      <c r="N1032" s="2">
        <v>0.65105</v>
      </c>
      <c r="O1032" s="2">
        <v>0.5</v>
      </c>
      <c r="P1032" s="255">
        <v>0.5275</v>
      </c>
      <c r="Q1032" s="2">
        <v>0.557</v>
      </c>
      <c r="R1032" s="2">
        <v>0.7746</v>
      </c>
      <c r="S1032" s="2">
        <v>0.5285</v>
      </c>
      <c r="T1032" s="2">
        <v>0.65105</v>
      </c>
      <c r="U1032" s="2">
        <v>0.837</v>
      </c>
      <c r="V1032" s="2"/>
    </row>
    <row r="1033" ht="12.75" customHeight="1">
      <c r="A1033" s="4"/>
      <c r="B1033" s="4"/>
      <c r="L1033" s="2">
        <v>143.2</v>
      </c>
      <c r="M1033" s="2">
        <v>0.5284500000000001</v>
      </c>
      <c r="N1033" s="2">
        <v>0.65095</v>
      </c>
      <c r="O1033" s="2">
        <v>0.4999</v>
      </c>
      <c r="P1033" s="255">
        <v>0.5274000000000001</v>
      </c>
      <c r="Q1033" s="2">
        <v>0.557</v>
      </c>
      <c r="R1033" s="2">
        <v>0.7745</v>
      </c>
      <c r="S1033" s="2">
        <v>0.5284500000000001</v>
      </c>
      <c r="T1033" s="2">
        <v>0.65095</v>
      </c>
      <c r="U1033" s="2">
        <v>0.837</v>
      </c>
      <c r="V1033" s="2"/>
    </row>
    <row r="1034" ht="12.75" customHeight="1">
      <c r="A1034" s="4"/>
      <c r="B1034" s="4"/>
      <c r="L1034" s="2">
        <v>143.3</v>
      </c>
      <c r="M1034" s="2">
        <v>0.52835</v>
      </c>
      <c r="N1034" s="2">
        <v>0.65084</v>
      </c>
      <c r="O1034" s="2">
        <v>0.4998</v>
      </c>
      <c r="P1034" s="255">
        <v>0.52728</v>
      </c>
      <c r="Q1034" s="2">
        <v>0.5569</v>
      </c>
      <c r="R1034" s="2">
        <v>0.7744</v>
      </c>
      <c r="S1034" s="2">
        <v>0.52835</v>
      </c>
      <c r="T1034" s="2">
        <v>0.65084</v>
      </c>
      <c r="U1034" s="2">
        <v>0.837</v>
      </c>
      <c r="V1034" s="2"/>
    </row>
    <row r="1035" ht="12.75" customHeight="1">
      <c r="A1035" s="4"/>
      <c r="B1035" s="4"/>
      <c r="L1035" s="2">
        <v>143.4</v>
      </c>
      <c r="M1035" s="2">
        <v>0.52825</v>
      </c>
      <c r="N1035" s="2">
        <v>0.65076</v>
      </c>
      <c r="O1035" s="2">
        <v>0.4997</v>
      </c>
      <c r="P1035" s="255">
        <v>0.52712</v>
      </c>
      <c r="Q1035" s="2">
        <v>0.5568</v>
      </c>
      <c r="R1035" s="2">
        <v>0.7744</v>
      </c>
      <c r="S1035" s="2">
        <v>0.52825</v>
      </c>
      <c r="T1035" s="2">
        <v>0.65076</v>
      </c>
      <c r="U1035" s="2">
        <v>0.837</v>
      </c>
      <c r="V1035" s="2"/>
    </row>
    <row r="1036" ht="12.75" customHeight="1">
      <c r="A1036" s="4"/>
      <c r="B1036" s="4"/>
      <c r="L1036" s="2">
        <v>143.5</v>
      </c>
      <c r="M1036" s="2">
        <v>0.52815</v>
      </c>
      <c r="N1036" s="2">
        <v>0.65068</v>
      </c>
      <c r="O1036" s="2">
        <v>0.4995</v>
      </c>
      <c r="P1036" s="255">
        <v>0.5270600000000001</v>
      </c>
      <c r="Q1036" s="2">
        <v>0.5568</v>
      </c>
      <c r="R1036" s="2">
        <v>0.7743</v>
      </c>
      <c r="S1036" s="2">
        <v>0.52815</v>
      </c>
      <c r="T1036" s="2">
        <v>0.65068</v>
      </c>
      <c r="U1036" s="2">
        <v>0.837</v>
      </c>
      <c r="V1036" s="2"/>
    </row>
    <row r="1037" ht="12.75" customHeight="1">
      <c r="A1037" s="4"/>
      <c r="B1037" s="4"/>
      <c r="L1037" s="2">
        <v>143.6</v>
      </c>
      <c r="M1037" s="2">
        <v>0.52805</v>
      </c>
      <c r="N1037" s="2">
        <v>0.65058</v>
      </c>
      <c r="O1037" s="2">
        <v>0.4994</v>
      </c>
      <c r="P1037" s="255">
        <v>0.5269600000000001</v>
      </c>
      <c r="Q1037" s="2">
        <v>0.5567</v>
      </c>
      <c r="R1037" s="2">
        <v>0.7742</v>
      </c>
      <c r="S1037" s="2">
        <v>0.52805</v>
      </c>
      <c r="T1037" s="2">
        <v>0.65058</v>
      </c>
      <c r="U1037" s="2">
        <v>0.837</v>
      </c>
      <c r="V1037" s="2"/>
    </row>
    <row r="1038" ht="12.75" customHeight="1">
      <c r="A1038" s="4"/>
      <c r="B1038" s="4"/>
      <c r="L1038" s="2">
        <v>143.7</v>
      </c>
      <c r="M1038" s="2">
        <v>0.528</v>
      </c>
      <c r="N1038" s="2">
        <v>0.65047</v>
      </c>
      <c r="O1038" s="2">
        <v>0.4993</v>
      </c>
      <c r="P1038" s="255">
        <v>0.52684</v>
      </c>
      <c r="Q1038" s="2">
        <v>0.5567</v>
      </c>
      <c r="R1038" s="2">
        <v>0.7741</v>
      </c>
      <c r="S1038" s="2">
        <v>0.528</v>
      </c>
      <c r="T1038" s="2">
        <v>0.65047</v>
      </c>
      <c r="U1038" s="2">
        <v>0.837</v>
      </c>
      <c r="V1038" s="2"/>
    </row>
    <row r="1039" ht="12.75" customHeight="1">
      <c r="A1039" s="4"/>
      <c r="B1039" s="4"/>
      <c r="L1039" s="2">
        <v>143.8</v>
      </c>
      <c r="M1039" s="2">
        <v>0.5279</v>
      </c>
      <c r="N1039" s="2">
        <v>0.65037</v>
      </c>
      <c r="O1039" s="2">
        <v>0.4992</v>
      </c>
      <c r="P1039" s="255">
        <v>0.52674</v>
      </c>
      <c r="Q1039" s="2">
        <v>0.5566</v>
      </c>
      <c r="R1039" s="2">
        <v>0.774</v>
      </c>
      <c r="S1039" s="2">
        <v>0.5279</v>
      </c>
      <c r="T1039" s="2">
        <v>0.65037</v>
      </c>
      <c r="U1039" s="2">
        <v>0.8368</v>
      </c>
      <c r="V1039" s="2"/>
    </row>
    <row r="1040" ht="12.75" customHeight="1">
      <c r="A1040" s="4"/>
      <c r="B1040" s="4"/>
      <c r="L1040" s="2">
        <v>143.9</v>
      </c>
      <c r="M1040" s="2">
        <v>0.5284</v>
      </c>
      <c r="N1040" s="2">
        <v>0.65026</v>
      </c>
      <c r="O1040" s="2">
        <v>0.5002</v>
      </c>
      <c r="P1040" s="255">
        <v>0.5266199999999999</v>
      </c>
      <c r="Q1040" s="2">
        <v>0.5566</v>
      </c>
      <c r="R1040" s="2">
        <v>0.7739</v>
      </c>
      <c r="S1040" s="2">
        <v>0.5284</v>
      </c>
      <c r="T1040" s="2">
        <v>0.65026</v>
      </c>
      <c r="U1040" s="2">
        <v>0.8363999999999999</v>
      </c>
      <c r="V1040" s="2"/>
    </row>
    <row r="1041" ht="12.75" customHeight="1">
      <c r="A1041" s="4"/>
      <c r="B1041" s="4"/>
      <c r="L1041" s="2">
        <v>144.0</v>
      </c>
      <c r="M1041" s="2">
        <v>0.5277499999999999</v>
      </c>
      <c r="N1041" s="2">
        <v>0.65016</v>
      </c>
      <c r="O1041" s="2">
        <v>0.499</v>
      </c>
      <c r="P1041" s="255">
        <v>0.5265199999999999</v>
      </c>
      <c r="Q1041" s="2">
        <v>0.5565</v>
      </c>
      <c r="R1041" s="2">
        <v>0.7738</v>
      </c>
      <c r="S1041" s="2">
        <v>0.5277499999999999</v>
      </c>
      <c r="T1041" s="2">
        <v>0.65016</v>
      </c>
      <c r="U1041" s="2">
        <v>0.836</v>
      </c>
      <c r="V1041" s="2"/>
    </row>
    <row r="1042" ht="12.75" customHeight="1">
      <c r="A1042" s="4"/>
      <c r="B1042" s="4"/>
      <c r="L1042" s="2">
        <v>144.1</v>
      </c>
      <c r="M1042" s="2">
        <v>0.5277000000000001</v>
      </c>
      <c r="N1042" s="2">
        <v>0.65005</v>
      </c>
      <c r="O1042" s="2">
        <v>0.4989</v>
      </c>
      <c r="P1042" s="255">
        <v>0.5264</v>
      </c>
      <c r="Q1042" s="2">
        <v>0.5565</v>
      </c>
      <c r="R1042" s="2">
        <v>0.7737</v>
      </c>
      <c r="S1042" s="2">
        <v>0.5277000000000001</v>
      </c>
      <c r="T1042" s="2">
        <v>0.65005</v>
      </c>
      <c r="U1042" s="2">
        <v>0.836</v>
      </c>
      <c r="V1042" s="2"/>
    </row>
    <row r="1043" ht="12.75" customHeight="1">
      <c r="A1043" s="4"/>
      <c r="B1043" s="4"/>
      <c r="L1043" s="2">
        <v>144.2</v>
      </c>
      <c r="M1043" s="2">
        <v>0.5276000000000001</v>
      </c>
      <c r="N1043" s="2">
        <v>0.64995</v>
      </c>
      <c r="O1043" s="2">
        <v>0.4988</v>
      </c>
      <c r="P1043" s="255">
        <v>0.5263000000000001</v>
      </c>
      <c r="Q1043" s="2">
        <v>0.5564</v>
      </c>
      <c r="R1043" s="2">
        <v>0.7736</v>
      </c>
      <c r="S1043" s="2">
        <v>0.5276000000000001</v>
      </c>
      <c r="T1043" s="2">
        <v>0.64995</v>
      </c>
      <c r="U1043" s="2">
        <v>0.836</v>
      </c>
      <c r="V1043" s="2"/>
    </row>
    <row r="1044" ht="12.75" customHeight="1">
      <c r="A1044" s="4"/>
      <c r="B1044" s="4"/>
      <c r="L1044" s="2">
        <v>144.3</v>
      </c>
      <c r="M1044" s="2">
        <v>0.5275</v>
      </c>
      <c r="N1044" s="2">
        <v>0.64989</v>
      </c>
      <c r="O1044" s="2">
        <v>0.4987</v>
      </c>
      <c r="P1044" s="255">
        <v>0.52618</v>
      </c>
      <c r="Q1044" s="2">
        <v>0.5563</v>
      </c>
      <c r="R1044" s="2">
        <v>0.7736</v>
      </c>
      <c r="S1044" s="2">
        <v>0.5275</v>
      </c>
      <c r="T1044" s="2">
        <v>0.64989</v>
      </c>
      <c r="U1044" s="2">
        <v>0.836</v>
      </c>
      <c r="V1044" s="2"/>
    </row>
    <row r="1045" ht="12.75" customHeight="1">
      <c r="A1045" s="4"/>
      <c r="B1045" s="4"/>
      <c r="L1045" s="2">
        <v>144.4</v>
      </c>
      <c r="M1045" s="2">
        <v>0.52745</v>
      </c>
      <c r="N1045" s="2">
        <v>0.64979</v>
      </c>
      <c r="O1045" s="2">
        <v>0.4986</v>
      </c>
      <c r="P1045" s="255">
        <v>0.52608</v>
      </c>
      <c r="Q1045" s="2">
        <v>0.5563</v>
      </c>
      <c r="R1045" s="2">
        <v>0.7735</v>
      </c>
      <c r="S1045" s="2">
        <v>0.52745</v>
      </c>
      <c r="T1045" s="2">
        <v>0.64979</v>
      </c>
      <c r="U1045" s="2">
        <v>0.836</v>
      </c>
      <c r="V1045" s="2"/>
    </row>
    <row r="1046" ht="12.75" customHeight="1">
      <c r="A1046" s="4"/>
      <c r="B1046" s="4"/>
      <c r="L1046" s="2">
        <v>144.5</v>
      </c>
      <c r="M1046" s="2">
        <v>0.52735</v>
      </c>
      <c r="N1046" s="2">
        <v>0.64968</v>
      </c>
      <c r="O1046" s="2">
        <v>0.4985</v>
      </c>
      <c r="P1046" s="255">
        <v>0.5259600000000001</v>
      </c>
      <c r="Q1046" s="2">
        <v>0.5562</v>
      </c>
      <c r="R1046" s="2">
        <v>0.7734</v>
      </c>
      <c r="S1046" s="2">
        <v>0.52735</v>
      </c>
      <c r="T1046" s="2">
        <v>0.64968</v>
      </c>
      <c r="U1046" s="2">
        <v>0.836</v>
      </c>
      <c r="V1046" s="2"/>
    </row>
    <row r="1047" ht="12.75" customHeight="1">
      <c r="A1047" s="4"/>
      <c r="B1047" s="4"/>
      <c r="L1047" s="2">
        <v>144.6</v>
      </c>
      <c r="M1047" s="2">
        <v>0.52725</v>
      </c>
      <c r="N1047" s="2">
        <v>0.64958</v>
      </c>
      <c r="O1047" s="2">
        <v>0.4983</v>
      </c>
      <c r="P1047" s="255">
        <v>0.5258600000000001</v>
      </c>
      <c r="Q1047" s="2">
        <v>0.5562</v>
      </c>
      <c r="R1047" s="2">
        <v>0.7733</v>
      </c>
      <c r="S1047" s="2">
        <v>0.52725</v>
      </c>
      <c r="T1047" s="2">
        <v>0.64958</v>
      </c>
      <c r="U1047" s="2">
        <v>0.836</v>
      </c>
      <c r="V1047" s="2"/>
    </row>
    <row r="1048" ht="12.75" customHeight="1">
      <c r="A1048" s="4"/>
      <c r="B1048" s="4"/>
      <c r="L1048" s="2">
        <v>144.7</v>
      </c>
      <c r="M1048" s="2">
        <v>0.52715</v>
      </c>
      <c r="N1048" s="2">
        <v>0.64947</v>
      </c>
      <c r="O1048" s="2">
        <v>0.4982</v>
      </c>
      <c r="P1048" s="255">
        <v>0.52574</v>
      </c>
      <c r="Q1048" s="2">
        <v>0.5561</v>
      </c>
      <c r="R1048" s="2">
        <v>0.7732</v>
      </c>
      <c r="S1048" s="2">
        <v>0.52715</v>
      </c>
      <c r="T1048" s="2">
        <v>0.64947</v>
      </c>
      <c r="U1048" s="2">
        <v>0.836</v>
      </c>
      <c r="V1048" s="2"/>
    </row>
    <row r="1049" ht="12.75" customHeight="1">
      <c r="A1049" s="4"/>
      <c r="B1049" s="4"/>
      <c r="L1049" s="2">
        <v>144.8</v>
      </c>
      <c r="M1049" s="2">
        <v>0.5271</v>
      </c>
      <c r="N1049" s="2">
        <v>0.64937</v>
      </c>
      <c r="O1049" s="2">
        <v>0.4981</v>
      </c>
      <c r="P1049" s="255">
        <v>0.52564</v>
      </c>
      <c r="Q1049" s="2">
        <v>0.5561</v>
      </c>
      <c r="R1049" s="2">
        <v>0.7731</v>
      </c>
      <c r="S1049" s="2">
        <v>0.5271</v>
      </c>
      <c r="T1049" s="2">
        <v>0.64937</v>
      </c>
      <c r="U1049" s="2">
        <v>0.8358</v>
      </c>
      <c r="V1049" s="2"/>
    </row>
    <row r="1050" ht="12.75" customHeight="1">
      <c r="A1050" s="4"/>
      <c r="B1050" s="4"/>
      <c r="L1050" s="2">
        <v>144.9</v>
      </c>
      <c r="M1050" s="2">
        <v>0.52755</v>
      </c>
      <c r="N1050" s="2">
        <v>0.64926</v>
      </c>
      <c r="O1050" s="2">
        <v>0.4991</v>
      </c>
      <c r="P1050" s="255">
        <v>0.5255199999999999</v>
      </c>
      <c r="Q1050" s="2">
        <v>0.556</v>
      </c>
      <c r="R1050" s="2">
        <v>0.773</v>
      </c>
      <c r="S1050" s="2">
        <v>0.52755</v>
      </c>
      <c r="T1050" s="2">
        <v>0.64926</v>
      </c>
      <c r="U1050" s="2">
        <v>0.8353999999999999</v>
      </c>
      <c r="V1050" s="2"/>
    </row>
    <row r="1051" ht="12.75" customHeight="1">
      <c r="A1051" s="4"/>
      <c r="B1051" s="4"/>
      <c r="L1051" s="2">
        <v>145.0</v>
      </c>
      <c r="M1051" s="2">
        <v>0.52695</v>
      </c>
      <c r="N1051" s="2">
        <v>0.64921</v>
      </c>
      <c r="O1051" s="2">
        <v>0.4979</v>
      </c>
      <c r="P1051" s="255">
        <v>0.5254199999999999</v>
      </c>
      <c r="Q1051" s="2">
        <v>0.556</v>
      </c>
      <c r="R1051" s="2">
        <v>0.773</v>
      </c>
      <c r="S1051" s="2">
        <v>0.52695</v>
      </c>
      <c r="T1051" s="2">
        <v>0.64921</v>
      </c>
      <c r="U1051" s="2">
        <v>0.835</v>
      </c>
      <c r="V1051" s="2"/>
    </row>
    <row r="1052" ht="12.75" customHeight="1">
      <c r="A1052" s="4"/>
      <c r="B1052" s="4"/>
      <c r="L1052" s="2">
        <v>145.1</v>
      </c>
      <c r="M1052" s="2">
        <v>0.52685</v>
      </c>
      <c r="N1052" s="2">
        <v>0.64911</v>
      </c>
      <c r="O1052" s="2">
        <v>0.4978</v>
      </c>
      <c r="P1052" s="255">
        <v>0.5253199999999999</v>
      </c>
      <c r="Q1052" s="2">
        <v>0.5559</v>
      </c>
      <c r="R1052" s="2">
        <v>0.7729</v>
      </c>
      <c r="S1052" s="2">
        <v>0.52685</v>
      </c>
      <c r="T1052" s="2">
        <v>0.64911</v>
      </c>
      <c r="U1052" s="2">
        <v>0.835</v>
      </c>
      <c r="V1052" s="2"/>
    </row>
    <row r="1053" ht="12.75" customHeight="1">
      <c r="A1053" s="4"/>
      <c r="B1053" s="4"/>
      <c r="L1053" s="2">
        <v>145.2</v>
      </c>
      <c r="M1053" s="2">
        <v>0.5267499999999999</v>
      </c>
      <c r="N1053" s="2">
        <v>0.64901</v>
      </c>
      <c r="O1053" s="2">
        <v>0.4977</v>
      </c>
      <c r="P1053" s="255">
        <v>0.5252199999999999</v>
      </c>
      <c r="Q1053" s="2">
        <v>0.5558</v>
      </c>
      <c r="R1053" s="2">
        <v>0.7728</v>
      </c>
      <c r="S1053" s="2">
        <v>0.5267499999999999</v>
      </c>
      <c r="T1053" s="2">
        <v>0.64901</v>
      </c>
      <c r="U1053" s="2">
        <v>0.835</v>
      </c>
      <c r="V1053" s="2"/>
    </row>
    <row r="1054" ht="12.75" customHeight="1">
      <c r="A1054" s="4"/>
      <c r="B1054" s="4"/>
      <c r="L1054" s="2">
        <v>145.3</v>
      </c>
      <c r="M1054" s="2">
        <v>0.5267</v>
      </c>
      <c r="N1054" s="2">
        <v>0.64891</v>
      </c>
      <c r="O1054" s="2">
        <v>0.4976</v>
      </c>
      <c r="P1054" s="255">
        <v>0.5251199999999999</v>
      </c>
      <c r="Q1054" s="2">
        <v>0.5558</v>
      </c>
      <c r="R1054" s="2">
        <v>0.7727</v>
      </c>
      <c r="S1054" s="2">
        <v>0.5267</v>
      </c>
      <c r="T1054" s="2">
        <v>0.64891</v>
      </c>
      <c r="U1054" s="2">
        <v>0.835</v>
      </c>
      <c r="V1054" s="2"/>
    </row>
    <row r="1055" ht="12.75" customHeight="1">
      <c r="A1055" s="4"/>
      <c r="B1055" s="4"/>
      <c r="L1055" s="2">
        <v>145.4</v>
      </c>
      <c r="M1055" s="2">
        <v>0.5266</v>
      </c>
      <c r="N1055" s="2">
        <v>0.64881</v>
      </c>
      <c r="O1055" s="2">
        <v>0.4975</v>
      </c>
      <c r="P1055" s="255">
        <v>0.52502</v>
      </c>
      <c r="Q1055" s="2">
        <v>0.5557</v>
      </c>
      <c r="R1055" s="2">
        <v>0.7726</v>
      </c>
      <c r="S1055" s="2">
        <v>0.5266</v>
      </c>
      <c r="T1055" s="2">
        <v>0.64881</v>
      </c>
      <c r="U1055" s="2">
        <v>0.835</v>
      </c>
      <c r="V1055" s="2"/>
    </row>
    <row r="1056" ht="12.75" customHeight="1">
      <c r="A1056" s="4"/>
      <c r="B1056" s="4"/>
      <c r="L1056" s="2">
        <v>145.5</v>
      </c>
      <c r="M1056" s="2">
        <v>0.52655</v>
      </c>
      <c r="N1056" s="2">
        <v>0.64871</v>
      </c>
      <c r="O1056" s="2">
        <v>0.4974</v>
      </c>
      <c r="P1056" s="255">
        <v>0.52492</v>
      </c>
      <c r="Q1056" s="2">
        <v>0.5557</v>
      </c>
      <c r="R1056" s="2">
        <v>0.7725</v>
      </c>
      <c r="S1056" s="2">
        <v>0.52655</v>
      </c>
      <c r="T1056" s="2">
        <v>0.64871</v>
      </c>
      <c r="U1056" s="2">
        <v>0.835</v>
      </c>
      <c r="V1056" s="2"/>
    </row>
    <row r="1057" ht="12.75" customHeight="1">
      <c r="A1057" s="4"/>
      <c r="B1057" s="4"/>
      <c r="L1057" s="2">
        <v>145.6</v>
      </c>
      <c r="M1057" s="2">
        <v>0.52645</v>
      </c>
      <c r="N1057" s="2">
        <v>0.64866</v>
      </c>
      <c r="O1057" s="2">
        <v>0.4973</v>
      </c>
      <c r="P1057" s="255">
        <v>0.5248200000000001</v>
      </c>
      <c r="Q1057" s="2">
        <v>0.5556</v>
      </c>
      <c r="R1057" s="2">
        <v>0.7725</v>
      </c>
      <c r="S1057" s="2">
        <v>0.52645</v>
      </c>
      <c r="T1057" s="2">
        <v>0.64866</v>
      </c>
      <c r="U1057" s="2">
        <v>0.835</v>
      </c>
      <c r="V1057" s="2"/>
    </row>
    <row r="1058" ht="12.75" customHeight="1">
      <c r="A1058" s="4"/>
      <c r="B1058" s="4"/>
      <c r="L1058" s="2">
        <v>145.7</v>
      </c>
      <c r="M1058" s="2">
        <v>0.5264</v>
      </c>
      <c r="N1058" s="2">
        <v>0.64856</v>
      </c>
      <c r="O1058" s="2">
        <v>0.4972</v>
      </c>
      <c r="P1058" s="255">
        <v>0.5247200000000001</v>
      </c>
      <c r="Q1058" s="2">
        <v>0.5556</v>
      </c>
      <c r="R1058" s="2">
        <v>0.7724</v>
      </c>
      <c r="S1058" s="2">
        <v>0.5264</v>
      </c>
      <c r="T1058" s="2">
        <v>0.64856</v>
      </c>
      <c r="U1058" s="2">
        <v>0.835</v>
      </c>
      <c r="V1058" s="2"/>
    </row>
    <row r="1059" ht="12.75" customHeight="1">
      <c r="A1059" s="4"/>
      <c r="B1059" s="4"/>
      <c r="L1059" s="2">
        <v>145.8</v>
      </c>
      <c r="M1059" s="2">
        <v>0.5263</v>
      </c>
      <c r="N1059" s="2">
        <v>0.64846</v>
      </c>
      <c r="O1059" s="2">
        <v>0.4971</v>
      </c>
      <c r="P1059" s="255">
        <v>0.5246200000000001</v>
      </c>
      <c r="Q1059" s="2">
        <v>0.5555</v>
      </c>
      <c r="R1059" s="2">
        <v>0.7723</v>
      </c>
      <c r="S1059" s="2">
        <v>0.5263</v>
      </c>
      <c r="T1059" s="2">
        <v>0.64846</v>
      </c>
      <c r="U1059" s="2">
        <v>0.8348</v>
      </c>
      <c r="V1059" s="2"/>
    </row>
    <row r="1060" ht="12.75" customHeight="1">
      <c r="A1060" s="4"/>
      <c r="B1060" s="4"/>
      <c r="L1060" s="2">
        <v>145.9</v>
      </c>
      <c r="M1060" s="2">
        <v>0.52675</v>
      </c>
      <c r="N1060" s="2">
        <v>0.64826</v>
      </c>
      <c r="O1060" s="2">
        <v>0.498</v>
      </c>
      <c r="P1060" s="255">
        <v>0.5243199999999999</v>
      </c>
      <c r="Q1060" s="2">
        <v>0.5555</v>
      </c>
      <c r="R1060" s="2">
        <v>0.7722</v>
      </c>
      <c r="S1060" s="2">
        <v>0.52675</v>
      </c>
      <c r="T1060" s="2">
        <v>0.64826</v>
      </c>
      <c r="U1060" s="2">
        <v>0.8343999999999999</v>
      </c>
      <c r="V1060" s="2"/>
    </row>
    <row r="1061" ht="12.75" customHeight="1">
      <c r="A1061" s="4"/>
      <c r="B1061" s="4"/>
      <c r="L1061" s="2">
        <v>146.0</v>
      </c>
      <c r="M1061" s="2">
        <v>0.52615</v>
      </c>
      <c r="N1061" s="2">
        <v>0.64826</v>
      </c>
      <c r="O1061" s="2">
        <v>0.4969</v>
      </c>
      <c r="P1061" s="255">
        <v>0.5244199999999999</v>
      </c>
      <c r="Q1061" s="2">
        <v>0.5554</v>
      </c>
      <c r="R1061" s="2">
        <v>0.7721</v>
      </c>
      <c r="S1061" s="2">
        <v>0.52615</v>
      </c>
      <c r="T1061" s="2">
        <v>0.64826</v>
      </c>
      <c r="U1061" s="2">
        <v>0.834</v>
      </c>
      <c r="V1061" s="2"/>
    </row>
    <row r="1062" ht="12.75" customHeight="1">
      <c r="A1062" s="4"/>
      <c r="B1062" s="4"/>
      <c r="L1062" s="2">
        <v>146.1</v>
      </c>
      <c r="M1062" s="2">
        <v>0.5261</v>
      </c>
      <c r="N1062" s="2">
        <v>0.64821</v>
      </c>
      <c r="O1062" s="2">
        <v>0.4968</v>
      </c>
      <c r="P1062" s="255">
        <v>0.5243199999999999</v>
      </c>
      <c r="Q1062" s="2">
        <v>0.5554</v>
      </c>
      <c r="R1062" s="2">
        <v>0.7721</v>
      </c>
      <c r="S1062" s="2">
        <v>0.5261</v>
      </c>
      <c r="T1062" s="2">
        <v>0.64821</v>
      </c>
      <c r="U1062" s="2">
        <v>0.834</v>
      </c>
      <c r="V1062" s="2"/>
    </row>
    <row r="1063" ht="12.75" customHeight="1">
      <c r="A1063" s="4"/>
      <c r="B1063" s="4"/>
      <c r="L1063" s="2">
        <v>146.2</v>
      </c>
      <c r="M1063" s="2">
        <v>0.526</v>
      </c>
      <c r="N1063" s="2">
        <v>0.64811</v>
      </c>
      <c r="O1063" s="2">
        <v>0.4967</v>
      </c>
      <c r="P1063" s="255">
        <v>0.5242199999999999</v>
      </c>
      <c r="Q1063" s="2">
        <v>0.5553</v>
      </c>
      <c r="R1063" s="2">
        <v>0.772</v>
      </c>
      <c r="S1063" s="2">
        <v>0.526</v>
      </c>
      <c r="T1063" s="2">
        <v>0.64811</v>
      </c>
      <c r="U1063" s="2">
        <v>0.834</v>
      </c>
      <c r="V1063" s="2"/>
    </row>
    <row r="1064" ht="12.75" customHeight="1">
      <c r="A1064" s="4"/>
      <c r="B1064" s="4"/>
      <c r="L1064" s="2">
        <v>146.3</v>
      </c>
      <c r="M1064" s="2">
        <v>0.5259</v>
      </c>
      <c r="N1064" s="2">
        <v>0.64801</v>
      </c>
      <c r="O1064" s="2">
        <v>0.4966</v>
      </c>
      <c r="P1064" s="255">
        <v>0.5241199999999999</v>
      </c>
      <c r="Q1064" s="2">
        <v>0.5552</v>
      </c>
      <c r="R1064" s="2">
        <v>0.7719</v>
      </c>
      <c r="S1064" s="2">
        <v>0.5259</v>
      </c>
      <c r="T1064" s="2">
        <v>0.64801</v>
      </c>
      <c r="U1064" s="2">
        <v>0.834</v>
      </c>
      <c r="V1064" s="2"/>
    </row>
    <row r="1065" ht="12.75" customHeight="1">
      <c r="A1065" s="4"/>
      <c r="B1065" s="4"/>
      <c r="L1065" s="2">
        <v>146.4</v>
      </c>
      <c r="M1065" s="2">
        <v>0.52585</v>
      </c>
      <c r="N1065" s="2">
        <v>0.64791</v>
      </c>
      <c r="O1065" s="2">
        <v>0.4965</v>
      </c>
      <c r="P1065" s="255">
        <v>0.5240199999999999</v>
      </c>
      <c r="Q1065" s="2">
        <v>0.5552</v>
      </c>
      <c r="R1065" s="2">
        <v>0.7718</v>
      </c>
      <c r="S1065" s="2">
        <v>0.52585</v>
      </c>
      <c r="T1065" s="2">
        <v>0.64791</v>
      </c>
      <c r="U1065" s="2">
        <v>0.834</v>
      </c>
      <c r="V1065" s="2"/>
    </row>
    <row r="1066" ht="12.75" customHeight="1">
      <c r="A1066" s="4"/>
      <c r="B1066" s="4"/>
      <c r="L1066" s="2">
        <v>146.5</v>
      </c>
      <c r="M1066" s="2">
        <v>0.52575</v>
      </c>
      <c r="N1066" s="2">
        <v>0.64781</v>
      </c>
      <c r="O1066" s="2">
        <v>0.4964</v>
      </c>
      <c r="P1066" s="255">
        <v>0.5239199999999999</v>
      </c>
      <c r="Q1066" s="2">
        <v>0.5551</v>
      </c>
      <c r="R1066" s="2">
        <v>0.7717</v>
      </c>
      <c r="S1066" s="2">
        <v>0.52575</v>
      </c>
      <c r="T1066" s="2">
        <v>0.64781</v>
      </c>
      <c r="U1066" s="2">
        <v>0.834</v>
      </c>
      <c r="V1066" s="2"/>
    </row>
    <row r="1067" ht="12.75" customHeight="1">
      <c r="A1067" s="4"/>
      <c r="B1067" s="4"/>
      <c r="L1067" s="2">
        <v>146.6</v>
      </c>
      <c r="M1067" s="2">
        <v>0.5257000000000001</v>
      </c>
      <c r="N1067" s="2">
        <v>0.64776</v>
      </c>
      <c r="O1067" s="2">
        <v>0.4963</v>
      </c>
      <c r="P1067" s="255">
        <v>0.52382</v>
      </c>
      <c r="Q1067" s="2">
        <v>0.5551</v>
      </c>
      <c r="R1067" s="2">
        <v>0.7717</v>
      </c>
      <c r="S1067" s="2">
        <v>0.5257000000000001</v>
      </c>
      <c r="T1067" s="2">
        <v>0.64776</v>
      </c>
      <c r="U1067" s="2">
        <v>0.834</v>
      </c>
      <c r="V1067" s="2"/>
    </row>
    <row r="1068" ht="12.75" customHeight="1">
      <c r="A1068" s="4"/>
      <c r="B1068" s="4"/>
      <c r="L1068" s="2">
        <v>146.7</v>
      </c>
      <c r="M1068" s="2">
        <v>0.5256000000000001</v>
      </c>
      <c r="N1068" s="2">
        <v>0.64766</v>
      </c>
      <c r="O1068" s="2">
        <v>0.4962</v>
      </c>
      <c r="P1068" s="255">
        <v>0.5237200000000001</v>
      </c>
      <c r="Q1068" s="2">
        <v>0.555</v>
      </c>
      <c r="R1068" s="2">
        <v>0.7716</v>
      </c>
      <c r="S1068" s="2">
        <v>0.5256000000000001</v>
      </c>
      <c r="T1068" s="2">
        <v>0.64766</v>
      </c>
      <c r="U1068" s="2">
        <v>0.834</v>
      </c>
      <c r="V1068" s="2"/>
    </row>
    <row r="1069" ht="12.75" customHeight="1">
      <c r="A1069" s="4"/>
      <c r="B1069" s="4"/>
      <c r="L1069" s="2">
        <v>146.8</v>
      </c>
      <c r="M1069" s="2">
        <v>0.52555</v>
      </c>
      <c r="N1069" s="2">
        <v>0.64756</v>
      </c>
      <c r="O1069" s="2">
        <v>0.4961</v>
      </c>
      <c r="P1069" s="255">
        <v>0.5236200000000001</v>
      </c>
      <c r="Q1069" s="2">
        <v>0.555</v>
      </c>
      <c r="R1069" s="2">
        <v>0.7715</v>
      </c>
      <c r="S1069" s="2">
        <v>0.52555</v>
      </c>
      <c r="T1069" s="2">
        <v>0.64756</v>
      </c>
      <c r="U1069" s="2">
        <v>0.8338</v>
      </c>
      <c r="V1069" s="2"/>
    </row>
    <row r="1070" ht="12.75" customHeight="1">
      <c r="A1070" s="4"/>
      <c r="B1070" s="4"/>
      <c r="L1070" s="2">
        <v>146.9</v>
      </c>
      <c r="M1070" s="2">
        <v>0.5259499999999999</v>
      </c>
      <c r="N1070" s="2">
        <v>0.64746</v>
      </c>
      <c r="O1070" s="2">
        <v>0.497</v>
      </c>
      <c r="P1070" s="255">
        <v>0.5235200000000001</v>
      </c>
      <c r="Q1070" s="2">
        <v>0.5549</v>
      </c>
      <c r="R1070" s="2">
        <v>0.7714</v>
      </c>
      <c r="S1070" s="2">
        <v>0.5259499999999999</v>
      </c>
      <c r="T1070" s="2">
        <v>0.64746</v>
      </c>
      <c r="U1070" s="2">
        <v>0.8333999999999999</v>
      </c>
      <c r="V1070" s="2"/>
    </row>
    <row r="1071" ht="12.75" customHeight="1">
      <c r="A1071" s="4"/>
      <c r="B1071" s="4"/>
      <c r="L1071" s="2">
        <v>147.0</v>
      </c>
      <c r="M1071" s="2">
        <v>0.5254</v>
      </c>
      <c r="N1071" s="2">
        <v>0.64741</v>
      </c>
      <c r="O1071" s="2">
        <v>0.4959</v>
      </c>
      <c r="P1071" s="255">
        <v>0.5234200000000001</v>
      </c>
      <c r="Q1071" s="2">
        <v>0.5549</v>
      </c>
      <c r="R1071" s="2">
        <v>0.7714</v>
      </c>
      <c r="S1071" s="2">
        <v>0.5254</v>
      </c>
      <c r="T1071" s="2">
        <v>0.64741</v>
      </c>
      <c r="U1071" s="2">
        <v>0.833</v>
      </c>
      <c r="V1071" s="2"/>
    </row>
    <row r="1072" ht="12.75" customHeight="1">
      <c r="A1072" s="4"/>
      <c r="B1072" s="4"/>
      <c r="L1072" s="2">
        <v>147.1</v>
      </c>
      <c r="M1072" s="2">
        <v>0.5253</v>
      </c>
      <c r="N1072" s="2">
        <v>0.64731</v>
      </c>
      <c r="O1072" s="2">
        <v>0.4958</v>
      </c>
      <c r="P1072" s="255">
        <v>0.5233200000000001</v>
      </c>
      <c r="Q1072" s="2">
        <v>0.5548</v>
      </c>
      <c r="R1072" s="2">
        <v>0.7713</v>
      </c>
      <c r="S1072" s="2">
        <v>0.5253</v>
      </c>
      <c r="T1072" s="2">
        <v>0.64731</v>
      </c>
      <c r="U1072" s="2">
        <v>0.833</v>
      </c>
      <c r="V1072" s="2"/>
    </row>
    <row r="1073" ht="12.75" customHeight="1">
      <c r="A1073" s="4"/>
      <c r="B1073" s="4"/>
      <c r="L1073" s="2">
        <v>147.2</v>
      </c>
      <c r="M1073" s="2">
        <v>0.52525</v>
      </c>
      <c r="N1073" s="2">
        <v>0.64721</v>
      </c>
      <c r="O1073" s="2">
        <v>0.4957</v>
      </c>
      <c r="P1073" s="255">
        <v>0.5232199999999999</v>
      </c>
      <c r="Q1073" s="2">
        <v>0.5548</v>
      </c>
      <c r="R1073" s="2">
        <v>0.7712</v>
      </c>
      <c r="S1073" s="2">
        <v>0.52525</v>
      </c>
      <c r="T1073" s="2">
        <v>0.64721</v>
      </c>
      <c r="U1073" s="2">
        <v>0.833</v>
      </c>
      <c r="V1073" s="2"/>
    </row>
    <row r="1074" ht="12.75" customHeight="1">
      <c r="A1074" s="4"/>
      <c r="B1074" s="4"/>
      <c r="L1074" s="2">
        <v>147.3</v>
      </c>
      <c r="M1074" s="2">
        <v>0.52515</v>
      </c>
      <c r="N1074" s="2">
        <v>0.64716</v>
      </c>
      <c r="O1074" s="2">
        <v>0.4956</v>
      </c>
      <c r="P1074" s="255">
        <v>0.5231199999999999</v>
      </c>
      <c r="Q1074" s="2">
        <v>0.5547</v>
      </c>
      <c r="R1074" s="2">
        <v>0.7712</v>
      </c>
      <c r="S1074" s="2">
        <v>0.52515</v>
      </c>
      <c r="T1074" s="2">
        <v>0.64716</v>
      </c>
      <c r="U1074" s="2">
        <v>0.833</v>
      </c>
      <c r="V1074" s="2"/>
    </row>
    <row r="1075" ht="12.75" customHeight="1">
      <c r="A1075" s="4"/>
      <c r="B1075" s="4"/>
      <c r="L1075" s="2">
        <v>147.4</v>
      </c>
      <c r="M1075" s="2">
        <v>0.5251</v>
      </c>
      <c r="N1075" s="2">
        <v>0.64706</v>
      </c>
      <c r="O1075" s="2">
        <v>0.4955</v>
      </c>
      <c r="P1075" s="255">
        <v>0.5230199999999999</v>
      </c>
      <c r="Q1075" s="2">
        <v>0.5547</v>
      </c>
      <c r="R1075" s="2">
        <v>0.7711</v>
      </c>
      <c r="S1075" s="2">
        <v>0.5251</v>
      </c>
      <c r="T1075" s="2">
        <v>0.64706</v>
      </c>
      <c r="U1075" s="2">
        <v>0.833</v>
      </c>
      <c r="V1075" s="2"/>
    </row>
    <row r="1076" ht="12.75" customHeight="1">
      <c r="A1076" s="4"/>
      <c r="B1076" s="4"/>
      <c r="L1076" s="2">
        <v>147.5</v>
      </c>
      <c r="M1076" s="2">
        <v>0.525</v>
      </c>
      <c r="N1076" s="2">
        <v>0.64696</v>
      </c>
      <c r="O1076" s="2">
        <v>0.4954</v>
      </c>
      <c r="P1076" s="255">
        <v>0.5229199999999999</v>
      </c>
      <c r="Q1076" s="2">
        <v>0.5546</v>
      </c>
      <c r="R1076" s="2">
        <v>0.771</v>
      </c>
      <c r="S1076" s="2">
        <v>0.525</v>
      </c>
      <c r="T1076" s="2">
        <v>0.64696</v>
      </c>
      <c r="U1076" s="2">
        <v>0.833</v>
      </c>
      <c r="V1076" s="2"/>
    </row>
    <row r="1077" ht="12.75" customHeight="1">
      <c r="A1077" s="4"/>
      <c r="B1077" s="4"/>
      <c r="L1077" s="2">
        <v>147.6</v>
      </c>
      <c r="M1077" s="2">
        <v>0.52495</v>
      </c>
      <c r="N1077" s="2">
        <v>0.64686</v>
      </c>
      <c r="O1077" s="2">
        <v>0.4953</v>
      </c>
      <c r="P1077" s="255">
        <v>0.52282</v>
      </c>
      <c r="Q1077" s="2">
        <v>0.5546</v>
      </c>
      <c r="R1077" s="2">
        <v>0.7709</v>
      </c>
      <c r="S1077" s="2">
        <v>0.52495</v>
      </c>
      <c r="T1077" s="2">
        <v>0.64686</v>
      </c>
      <c r="U1077" s="2">
        <v>0.833</v>
      </c>
      <c r="V1077" s="2"/>
    </row>
    <row r="1078" ht="12.75" customHeight="1">
      <c r="A1078" s="4"/>
      <c r="B1078" s="4"/>
      <c r="L1078" s="2">
        <v>147.7</v>
      </c>
      <c r="M1078" s="2">
        <v>0.52485</v>
      </c>
      <c r="N1078" s="2">
        <v>0.64681</v>
      </c>
      <c r="O1078" s="2">
        <v>0.4952</v>
      </c>
      <c r="P1078" s="255">
        <v>0.52272</v>
      </c>
      <c r="Q1078" s="2">
        <v>0.5545</v>
      </c>
      <c r="R1078" s="2">
        <v>0.7709</v>
      </c>
      <c r="S1078" s="2">
        <v>0.52485</v>
      </c>
      <c r="T1078" s="2">
        <v>0.64681</v>
      </c>
      <c r="U1078" s="2">
        <v>0.833</v>
      </c>
      <c r="V1078" s="2"/>
    </row>
    <row r="1079" ht="12.75" customHeight="1">
      <c r="A1079" s="4"/>
      <c r="B1079" s="4"/>
      <c r="L1079" s="2">
        <v>147.8</v>
      </c>
      <c r="M1079" s="2">
        <v>0.52475</v>
      </c>
      <c r="N1079" s="2">
        <v>0.64671</v>
      </c>
      <c r="O1079" s="2">
        <v>0.4951</v>
      </c>
      <c r="P1079" s="255">
        <v>0.52262</v>
      </c>
      <c r="Q1079" s="2">
        <v>0.5544</v>
      </c>
      <c r="R1079" s="2">
        <v>0.7708</v>
      </c>
      <c r="S1079" s="2">
        <v>0.52475</v>
      </c>
      <c r="T1079" s="2">
        <v>0.64671</v>
      </c>
      <c r="U1079" s="2">
        <v>0.8328</v>
      </c>
      <c r="V1079" s="2"/>
    </row>
    <row r="1080" ht="12.75" customHeight="1">
      <c r="A1080" s="4"/>
      <c r="B1080" s="4"/>
      <c r="L1080" s="2">
        <v>147.9</v>
      </c>
      <c r="M1080" s="2">
        <v>0.5252</v>
      </c>
      <c r="N1080" s="2">
        <v>0.64661</v>
      </c>
      <c r="O1080" s="2">
        <v>0.496</v>
      </c>
      <c r="P1080" s="255">
        <v>0.52252</v>
      </c>
      <c r="Q1080" s="2">
        <v>0.5544</v>
      </c>
      <c r="R1080" s="2">
        <v>0.7707</v>
      </c>
      <c r="S1080" s="2">
        <v>0.5252</v>
      </c>
      <c r="T1080" s="2">
        <v>0.64661</v>
      </c>
      <c r="U1080" s="2">
        <v>0.8323999999999999</v>
      </c>
      <c r="V1080" s="2"/>
    </row>
    <row r="1081" ht="12.75" customHeight="1">
      <c r="A1081" s="4"/>
      <c r="B1081" s="4"/>
      <c r="L1081" s="2">
        <v>148.0</v>
      </c>
      <c r="M1081" s="2">
        <v>0.5246</v>
      </c>
      <c r="N1081" s="2">
        <v>0.64656</v>
      </c>
      <c r="O1081" s="2">
        <v>0.4949</v>
      </c>
      <c r="P1081" s="255">
        <v>0.52242</v>
      </c>
      <c r="Q1081" s="2">
        <v>0.5543</v>
      </c>
      <c r="R1081" s="2">
        <v>0.7707</v>
      </c>
      <c r="S1081" s="2">
        <v>0.5246</v>
      </c>
      <c r="T1081" s="2">
        <v>0.64656</v>
      </c>
      <c r="U1081" s="2">
        <v>0.832</v>
      </c>
      <c r="V1081" s="2"/>
    </row>
    <row r="1082" ht="12.75" customHeight="1">
      <c r="A1082" s="4"/>
      <c r="B1082" s="4"/>
      <c r="L1082" s="2">
        <v>148.1</v>
      </c>
      <c r="M1082" s="2">
        <v>0.5245500000000001</v>
      </c>
      <c r="N1082" s="2">
        <v>0.64646</v>
      </c>
      <c r="O1082" s="2">
        <v>0.4948</v>
      </c>
      <c r="P1082" s="255">
        <v>0.5223200000000001</v>
      </c>
      <c r="Q1082" s="2">
        <v>0.5543</v>
      </c>
      <c r="R1082" s="2">
        <v>0.7706</v>
      </c>
      <c r="S1082" s="2">
        <v>0.5245500000000001</v>
      </c>
      <c r="T1082" s="2">
        <v>0.64646</v>
      </c>
      <c r="U1082" s="2">
        <v>0.832</v>
      </c>
      <c r="V1082" s="2"/>
    </row>
    <row r="1083" ht="12.75" customHeight="1">
      <c r="A1083" s="4"/>
      <c r="B1083" s="4"/>
      <c r="L1083" s="2">
        <v>148.2</v>
      </c>
      <c r="M1083" s="2">
        <v>0.52445</v>
      </c>
      <c r="N1083" s="2">
        <v>0.64636</v>
      </c>
      <c r="O1083" s="2">
        <v>0.4947</v>
      </c>
      <c r="P1083" s="255">
        <v>0.5222200000000001</v>
      </c>
      <c r="Q1083" s="2">
        <v>0.5542</v>
      </c>
      <c r="R1083" s="2">
        <v>0.7705</v>
      </c>
      <c r="S1083" s="2">
        <v>0.52445</v>
      </c>
      <c r="T1083" s="2">
        <v>0.64636</v>
      </c>
      <c r="U1083" s="2">
        <v>0.832</v>
      </c>
      <c r="V1083" s="2"/>
    </row>
    <row r="1084" ht="12.75" customHeight="1">
      <c r="A1084" s="4"/>
      <c r="B1084" s="4"/>
      <c r="L1084" s="2">
        <v>148.3</v>
      </c>
      <c r="M1084" s="2">
        <v>0.5244</v>
      </c>
      <c r="N1084" s="2">
        <v>0.64631</v>
      </c>
      <c r="O1084" s="2">
        <v>0.4946</v>
      </c>
      <c r="P1084" s="255">
        <v>0.5221200000000001</v>
      </c>
      <c r="Q1084" s="2">
        <v>0.5542</v>
      </c>
      <c r="R1084" s="2">
        <v>0.7705</v>
      </c>
      <c r="S1084" s="2">
        <v>0.5244</v>
      </c>
      <c r="T1084" s="2">
        <v>0.64631</v>
      </c>
      <c r="U1084" s="2">
        <v>0.832</v>
      </c>
      <c r="V1084" s="2"/>
    </row>
    <row r="1085" ht="12.75" customHeight="1">
      <c r="A1085" s="4"/>
      <c r="B1085" s="4"/>
      <c r="L1085" s="2">
        <v>148.4</v>
      </c>
      <c r="M1085" s="2">
        <v>0.5243</v>
      </c>
      <c r="N1085" s="2">
        <v>0.64621</v>
      </c>
      <c r="O1085" s="2">
        <v>0.4945</v>
      </c>
      <c r="P1085" s="255">
        <v>0.5220199999999999</v>
      </c>
      <c r="Q1085" s="2">
        <v>0.5541</v>
      </c>
      <c r="R1085" s="2">
        <v>0.7704</v>
      </c>
      <c r="S1085" s="2">
        <v>0.5243</v>
      </c>
      <c r="T1085" s="2">
        <v>0.64621</v>
      </c>
      <c r="U1085" s="2">
        <v>0.832</v>
      </c>
      <c r="V1085" s="2"/>
    </row>
    <row r="1086" ht="12.75" customHeight="1">
      <c r="A1086" s="4"/>
      <c r="B1086" s="4"/>
      <c r="L1086" s="2">
        <v>148.5</v>
      </c>
      <c r="M1086" s="2">
        <v>0.52425</v>
      </c>
      <c r="N1086" s="2">
        <v>0.64611</v>
      </c>
      <c r="O1086" s="2">
        <v>0.4944</v>
      </c>
      <c r="P1086" s="255">
        <v>0.5219199999999999</v>
      </c>
      <c r="Q1086" s="2">
        <v>0.5541</v>
      </c>
      <c r="R1086" s="2">
        <v>0.7703</v>
      </c>
      <c r="S1086" s="2">
        <v>0.52425</v>
      </c>
      <c r="T1086" s="2">
        <v>0.64611</v>
      </c>
      <c r="U1086" s="2">
        <v>0.832</v>
      </c>
      <c r="V1086" s="2"/>
    </row>
    <row r="1087" ht="12.75" customHeight="1">
      <c r="A1087" s="4"/>
      <c r="B1087" s="4"/>
      <c r="L1087" s="2">
        <v>148.6</v>
      </c>
      <c r="M1087" s="2">
        <v>0.52415</v>
      </c>
      <c r="N1087" s="2">
        <v>0.64606</v>
      </c>
      <c r="O1087" s="2">
        <v>0.4943</v>
      </c>
      <c r="P1087" s="255">
        <v>0.52182</v>
      </c>
      <c r="Q1087" s="2">
        <v>0.554</v>
      </c>
      <c r="R1087" s="2">
        <v>0.7703</v>
      </c>
      <c r="S1087" s="2">
        <v>0.52415</v>
      </c>
      <c r="T1087" s="2">
        <v>0.64606</v>
      </c>
      <c r="U1087" s="2">
        <v>0.832</v>
      </c>
      <c r="V1087" s="2"/>
    </row>
    <row r="1088" ht="12.75" customHeight="1">
      <c r="A1088" s="4"/>
      <c r="B1088" s="4"/>
      <c r="L1088" s="2">
        <v>148.7</v>
      </c>
      <c r="M1088" s="2">
        <v>0.5241</v>
      </c>
      <c r="N1088" s="2">
        <v>0.64596</v>
      </c>
      <c r="O1088" s="2">
        <v>0.4942</v>
      </c>
      <c r="P1088" s="255">
        <v>0.52172</v>
      </c>
      <c r="Q1088" s="2">
        <v>0.554</v>
      </c>
      <c r="R1088" s="2">
        <v>0.7702</v>
      </c>
      <c r="S1088" s="2">
        <v>0.5241</v>
      </c>
      <c r="T1088" s="2">
        <v>0.64596</v>
      </c>
      <c r="U1088" s="2">
        <v>0.832</v>
      </c>
      <c r="V1088" s="2"/>
    </row>
    <row r="1089" ht="12.75" customHeight="1">
      <c r="A1089" s="4"/>
      <c r="B1089" s="4"/>
      <c r="L1089" s="2">
        <v>148.8</v>
      </c>
      <c r="M1089" s="2">
        <v>0.524</v>
      </c>
      <c r="N1089" s="2">
        <v>0.64591</v>
      </c>
      <c r="O1089" s="2">
        <v>0.4941</v>
      </c>
      <c r="P1089" s="255">
        <v>0.52162</v>
      </c>
      <c r="Q1089" s="2">
        <v>0.5539</v>
      </c>
      <c r="R1089" s="2">
        <v>0.7702</v>
      </c>
      <c r="S1089" s="2">
        <v>0.524</v>
      </c>
      <c r="T1089" s="2">
        <v>0.64591</v>
      </c>
      <c r="U1089" s="2">
        <v>0.8318</v>
      </c>
      <c r="V1089" s="2"/>
    </row>
    <row r="1090" ht="12.75" customHeight="1">
      <c r="A1090" s="4"/>
      <c r="B1090" s="4"/>
      <c r="L1090" s="2">
        <v>148.9</v>
      </c>
      <c r="M1090" s="2">
        <v>0.52445</v>
      </c>
      <c r="N1090" s="2">
        <v>0.64581</v>
      </c>
      <c r="O1090" s="2">
        <v>0.495</v>
      </c>
      <c r="P1090" s="255">
        <v>0.52152</v>
      </c>
      <c r="Q1090" s="2">
        <v>0.5539</v>
      </c>
      <c r="R1090" s="2">
        <v>0.7701</v>
      </c>
      <c r="S1090" s="2">
        <v>0.52445</v>
      </c>
      <c r="T1090" s="2">
        <v>0.64581</v>
      </c>
      <c r="U1090" s="2">
        <v>0.8313999999999999</v>
      </c>
      <c r="V1090" s="2"/>
    </row>
    <row r="1091" ht="12.75" customHeight="1">
      <c r="A1091" s="4"/>
      <c r="B1091" s="4"/>
      <c r="L1091" s="2">
        <v>149.0</v>
      </c>
      <c r="M1091" s="2">
        <v>0.5238499999999999</v>
      </c>
      <c r="N1091" s="2">
        <v>0.64571</v>
      </c>
      <c r="O1091" s="2">
        <v>0.4939</v>
      </c>
      <c r="P1091" s="255">
        <v>0.52142</v>
      </c>
      <c r="Q1091" s="2">
        <v>0.5538</v>
      </c>
      <c r="R1091" s="2">
        <v>0.77</v>
      </c>
      <c r="S1091" s="2">
        <v>0.5238499999999999</v>
      </c>
      <c r="T1091" s="2">
        <v>0.64571</v>
      </c>
      <c r="U1091" s="2">
        <v>0.831</v>
      </c>
      <c r="V1091" s="2"/>
    </row>
    <row r="1092" ht="12.75" customHeight="1">
      <c r="A1092" s="4"/>
      <c r="B1092" s="4"/>
      <c r="L1092" s="2">
        <v>149.1</v>
      </c>
      <c r="M1092" s="2">
        <v>0.5238</v>
      </c>
      <c r="N1092" s="2">
        <v>0.64566</v>
      </c>
      <c r="O1092" s="2">
        <v>0.4938</v>
      </c>
      <c r="P1092" s="255">
        <v>0.52132</v>
      </c>
      <c r="Q1092" s="2">
        <v>0.5538</v>
      </c>
      <c r="R1092" s="2">
        <v>0.77</v>
      </c>
      <c r="S1092" s="2">
        <v>0.5238</v>
      </c>
      <c r="T1092" s="2">
        <v>0.64566</v>
      </c>
      <c r="U1092" s="2">
        <v>0.831</v>
      </c>
      <c r="V1092" s="2"/>
    </row>
    <row r="1093" ht="12.75" customHeight="1">
      <c r="A1093" s="4"/>
      <c r="B1093" s="4"/>
      <c r="L1093" s="2">
        <v>149.2</v>
      </c>
      <c r="M1093" s="2">
        <v>0.5237</v>
      </c>
      <c r="N1093" s="2">
        <v>0.64556</v>
      </c>
      <c r="O1093" s="2">
        <v>0.4937</v>
      </c>
      <c r="P1093" s="255">
        <v>0.52122</v>
      </c>
      <c r="Q1093" s="2">
        <v>0.5537</v>
      </c>
      <c r="R1093" s="2">
        <v>0.7699</v>
      </c>
      <c r="S1093" s="2">
        <v>0.5237</v>
      </c>
      <c r="T1093" s="2">
        <v>0.64556</v>
      </c>
      <c r="U1093" s="2">
        <v>0.831</v>
      </c>
      <c r="V1093" s="2"/>
    </row>
    <row r="1094" ht="12.75" customHeight="1">
      <c r="A1094" s="4"/>
      <c r="B1094" s="4"/>
      <c r="L1094" s="2">
        <v>149.3</v>
      </c>
      <c r="M1094" s="2">
        <v>0.52365</v>
      </c>
      <c r="N1094" s="2">
        <v>0.64551</v>
      </c>
      <c r="O1094" s="2">
        <v>0.4936</v>
      </c>
      <c r="P1094" s="255">
        <v>0.52112</v>
      </c>
      <c r="Q1094" s="2">
        <v>0.5537</v>
      </c>
      <c r="R1094" s="2">
        <v>0.7699</v>
      </c>
      <c r="S1094" s="2">
        <v>0.52365</v>
      </c>
      <c r="T1094" s="2">
        <v>0.64551</v>
      </c>
      <c r="U1094" s="2">
        <v>0.831</v>
      </c>
      <c r="V1094" s="2"/>
    </row>
    <row r="1095" ht="12.75" customHeight="1">
      <c r="A1095" s="4"/>
      <c r="B1095" s="4"/>
      <c r="L1095" s="2">
        <v>149.4</v>
      </c>
      <c r="M1095" s="2">
        <v>0.52355</v>
      </c>
      <c r="N1095" s="2">
        <v>0.64541</v>
      </c>
      <c r="O1095" s="2">
        <v>0.4935</v>
      </c>
      <c r="P1095" s="255">
        <v>0.52102</v>
      </c>
      <c r="Q1095" s="2">
        <v>0.5536</v>
      </c>
      <c r="R1095" s="2">
        <v>0.7698</v>
      </c>
      <c r="S1095" s="2">
        <v>0.52355</v>
      </c>
      <c r="T1095" s="2">
        <v>0.64541</v>
      </c>
      <c r="U1095" s="2">
        <v>0.831</v>
      </c>
      <c r="V1095" s="2"/>
    </row>
    <row r="1096" ht="12.75" customHeight="1">
      <c r="A1096" s="4"/>
      <c r="B1096" s="4"/>
      <c r="L1096" s="2">
        <v>149.5</v>
      </c>
      <c r="M1096" s="2">
        <v>0.5235</v>
      </c>
      <c r="N1096" s="2">
        <v>0.64586</v>
      </c>
      <c r="O1096" s="2">
        <v>0.4934</v>
      </c>
      <c r="P1096" s="255">
        <v>0.5219199999999999</v>
      </c>
      <c r="Q1096" s="2">
        <v>0.5536</v>
      </c>
      <c r="R1096" s="2">
        <v>0.7698</v>
      </c>
      <c r="S1096" s="2">
        <v>0.5235</v>
      </c>
      <c r="T1096" s="2">
        <v>0.64586</v>
      </c>
      <c r="U1096" s="2">
        <v>0.831</v>
      </c>
      <c r="V1096" s="2"/>
    </row>
    <row r="1097" ht="12.75" customHeight="1">
      <c r="A1097" s="4"/>
      <c r="B1097" s="4"/>
      <c r="L1097" s="2">
        <v>149.6</v>
      </c>
      <c r="M1097" s="2">
        <v>0.5234</v>
      </c>
      <c r="N1097" s="2">
        <v>0.64526</v>
      </c>
      <c r="O1097" s="2">
        <v>0.4933</v>
      </c>
      <c r="P1097" s="255">
        <v>0.5208199999999998</v>
      </c>
      <c r="Q1097" s="2">
        <v>0.5535</v>
      </c>
      <c r="R1097" s="2">
        <v>0.7697</v>
      </c>
      <c r="S1097" s="2">
        <v>0.5234</v>
      </c>
      <c r="T1097" s="2">
        <v>0.64526</v>
      </c>
      <c r="U1097" s="2">
        <v>0.831</v>
      </c>
      <c r="V1097" s="2"/>
    </row>
    <row r="1098" ht="12.75" customHeight="1">
      <c r="A1098" s="4"/>
      <c r="B1098" s="4"/>
      <c r="L1098" s="2">
        <v>149.7</v>
      </c>
      <c r="M1098" s="2">
        <v>0.52335</v>
      </c>
      <c r="N1098" s="2">
        <v>0.64516</v>
      </c>
      <c r="O1098" s="2">
        <v>0.4932</v>
      </c>
      <c r="P1098" s="255">
        <v>0.52072</v>
      </c>
      <c r="Q1098" s="2">
        <v>0.5535</v>
      </c>
      <c r="R1098" s="2">
        <v>0.7696</v>
      </c>
      <c r="S1098" s="2">
        <v>0.52335</v>
      </c>
      <c r="T1098" s="2">
        <v>0.64516</v>
      </c>
      <c r="U1098" s="2">
        <v>0.831</v>
      </c>
      <c r="V1098" s="2"/>
    </row>
    <row r="1099" ht="12.75" customHeight="1">
      <c r="A1099" s="4"/>
      <c r="B1099" s="4"/>
      <c r="L1099" s="2">
        <v>149.8</v>
      </c>
      <c r="M1099" s="2">
        <v>0.52325</v>
      </c>
      <c r="N1099" s="2">
        <v>0.64511</v>
      </c>
      <c r="O1099" s="2">
        <v>0.4931</v>
      </c>
      <c r="P1099" s="255">
        <v>0.52062</v>
      </c>
      <c r="Q1099" s="2">
        <v>0.5534</v>
      </c>
      <c r="R1099" s="2">
        <v>0.7696</v>
      </c>
      <c r="S1099" s="2">
        <v>0.52325</v>
      </c>
      <c r="T1099" s="2">
        <v>0.64511</v>
      </c>
      <c r="U1099" s="2">
        <v>0.831</v>
      </c>
      <c r="V1099" s="2"/>
    </row>
    <row r="1100" ht="12.75" customHeight="1">
      <c r="A1100" s="4"/>
      <c r="B1100" s="4"/>
      <c r="L1100" s="2">
        <v>149.9</v>
      </c>
      <c r="M1100" s="2">
        <v>0.52365</v>
      </c>
      <c r="N1100" s="2">
        <v>0.64501</v>
      </c>
      <c r="O1100" s="2">
        <v>0.494</v>
      </c>
      <c r="P1100" s="255">
        <v>0.52052</v>
      </c>
      <c r="Q1100" s="2">
        <v>0.5533</v>
      </c>
      <c r="R1100" s="2">
        <v>0.7695</v>
      </c>
      <c r="S1100" s="2">
        <v>0.52365</v>
      </c>
      <c r="T1100" s="2">
        <v>0.64501</v>
      </c>
      <c r="U1100" s="2">
        <v>0.831</v>
      </c>
      <c r="V1100" s="2"/>
    </row>
    <row r="1101" ht="12.75" customHeight="1">
      <c r="A1101" s="4"/>
      <c r="B1101" s="4"/>
      <c r="L1101" s="2">
        <v>150.0</v>
      </c>
      <c r="M1101" s="2">
        <v>0.5231</v>
      </c>
      <c r="N1101" s="2">
        <v>0.64496</v>
      </c>
      <c r="O1101" s="2">
        <v>0.4929</v>
      </c>
      <c r="P1101" s="255">
        <v>0.52042</v>
      </c>
      <c r="Q1101" s="2">
        <v>0.5533</v>
      </c>
      <c r="R1101" s="2">
        <v>0.7695</v>
      </c>
      <c r="S1101" s="2">
        <v>0.5231</v>
      </c>
      <c r="T1101" s="2">
        <v>0.64496</v>
      </c>
      <c r="U1101" s="2">
        <v>0.831</v>
      </c>
      <c r="V1101" s="2"/>
    </row>
    <row r="1102" ht="12.75" customHeight="1">
      <c r="A1102" s="4"/>
      <c r="B1102" s="4"/>
      <c r="L1102" s="2">
        <v>150.1</v>
      </c>
      <c r="M1102" s="2">
        <v>0.523</v>
      </c>
      <c r="N1102" s="2">
        <v>0.64486</v>
      </c>
      <c r="O1102" s="2">
        <v>0.4928</v>
      </c>
      <c r="P1102" s="255">
        <v>0.52032</v>
      </c>
      <c r="Q1102" s="2">
        <v>0.5532</v>
      </c>
      <c r="R1102" s="2">
        <v>0.7694</v>
      </c>
      <c r="S1102" s="2">
        <v>0.523</v>
      </c>
      <c r="T1102" s="2">
        <v>0.64486</v>
      </c>
      <c r="U1102" s="2">
        <v>0.8306</v>
      </c>
      <c r="V1102" s="2"/>
    </row>
    <row r="1103" ht="12.75" customHeight="1">
      <c r="A1103" s="4"/>
      <c r="B1103" s="4"/>
      <c r="L1103" s="2">
        <v>150.2</v>
      </c>
      <c r="M1103" s="2">
        <v>0.52295</v>
      </c>
      <c r="N1103" s="2">
        <v>0.64481</v>
      </c>
      <c r="O1103" s="2">
        <v>0.4927</v>
      </c>
      <c r="P1103" s="255">
        <v>0.52022</v>
      </c>
      <c r="Q1103" s="2">
        <v>0.5532</v>
      </c>
      <c r="R1103" s="2">
        <v>0.7694</v>
      </c>
      <c r="S1103" s="2">
        <v>0.52295</v>
      </c>
      <c r="T1103" s="2">
        <v>0.64481</v>
      </c>
      <c r="U1103" s="2">
        <v>0.8301999999999999</v>
      </c>
      <c r="V1103" s="2"/>
    </row>
    <row r="1104" ht="12.75" customHeight="1">
      <c r="A1104" s="4"/>
      <c r="B1104" s="4"/>
      <c r="L1104" s="2">
        <v>150.3</v>
      </c>
      <c r="M1104" s="2">
        <v>0.52285</v>
      </c>
      <c r="N1104" s="2">
        <v>0.64471</v>
      </c>
      <c r="O1104" s="2">
        <v>0.4926</v>
      </c>
      <c r="P1104" s="255">
        <v>0.52012</v>
      </c>
      <c r="Q1104" s="2">
        <v>0.5531</v>
      </c>
      <c r="R1104" s="2">
        <v>0.7693</v>
      </c>
      <c r="S1104" s="2">
        <v>0.52285</v>
      </c>
      <c r="T1104" s="2">
        <v>0.64471</v>
      </c>
      <c r="U1104" s="2">
        <v>0.83</v>
      </c>
      <c r="V1104" s="2"/>
    </row>
    <row r="1105" ht="12.75" customHeight="1">
      <c r="A1105" s="4"/>
      <c r="B1105" s="4"/>
      <c r="L1105" s="2">
        <v>150.4</v>
      </c>
      <c r="M1105" s="2">
        <v>0.5228</v>
      </c>
      <c r="N1105" s="2">
        <v>0.64466</v>
      </c>
      <c r="O1105" s="2">
        <v>0.4925</v>
      </c>
      <c r="P1105" s="255">
        <v>0.52002</v>
      </c>
      <c r="Q1105" s="2">
        <v>0.5531</v>
      </c>
      <c r="R1105" s="2">
        <v>0.7693</v>
      </c>
      <c r="S1105" s="2">
        <v>0.5228</v>
      </c>
      <c r="T1105" s="2">
        <v>0.64466</v>
      </c>
      <c r="U1105" s="2">
        <v>0.83</v>
      </c>
      <c r="V1105" s="2"/>
    </row>
    <row r="1106" ht="12.75" customHeight="1">
      <c r="A1106" s="4"/>
      <c r="B1106" s="4"/>
      <c r="L1106" s="2">
        <v>150.5</v>
      </c>
      <c r="M1106" s="2">
        <v>0.5227</v>
      </c>
      <c r="N1106" s="2">
        <v>0.64456</v>
      </c>
      <c r="O1106" s="2">
        <v>0.4924</v>
      </c>
      <c r="P1106" s="255">
        <v>0.51992</v>
      </c>
      <c r="Q1106" s="2">
        <v>0.553</v>
      </c>
      <c r="R1106" s="2">
        <v>0.7692</v>
      </c>
      <c r="S1106" s="2">
        <v>0.5227</v>
      </c>
      <c r="T1106" s="2">
        <v>0.64456</v>
      </c>
      <c r="U1106" s="2">
        <v>0.83</v>
      </c>
      <c r="V1106" s="2"/>
    </row>
    <row r="1107" ht="12.75" customHeight="1">
      <c r="A1107" s="4"/>
      <c r="B1107" s="4"/>
      <c r="L1107" s="2">
        <v>150.6</v>
      </c>
      <c r="M1107" s="2">
        <v>0.5226500000000001</v>
      </c>
      <c r="N1107" s="2">
        <v>0.64451</v>
      </c>
      <c r="O1107" s="2">
        <v>0.4923</v>
      </c>
      <c r="P1107" s="255">
        <v>0.5198200000000001</v>
      </c>
      <c r="Q1107" s="2">
        <v>0.553</v>
      </c>
      <c r="R1107" s="2">
        <v>0.7692</v>
      </c>
      <c r="S1107" s="2">
        <v>0.5226500000000001</v>
      </c>
      <c r="T1107" s="2">
        <v>0.64451</v>
      </c>
      <c r="U1107" s="2">
        <v>0.83</v>
      </c>
      <c r="V1107" s="2"/>
    </row>
    <row r="1108" ht="12.75" customHeight="1">
      <c r="A1108" s="4"/>
      <c r="B1108" s="4"/>
      <c r="L1108" s="2">
        <v>150.7</v>
      </c>
      <c r="M1108" s="2">
        <v>0.52255</v>
      </c>
      <c r="N1108" s="2">
        <v>0.64441</v>
      </c>
      <c r="O1108" s="2">
        <v>0.4922</v>
      </c>
      <c r="P1108" s="255">
        <v>0.5197200000000001</v>
      </c>
      <c r="Q1108" s="2">
        <v>0.5529</v>
      </c>
      <c r="R1108" s="2">
        <v>0.7691</v>
      </c>
      <c r="S1108" s="2">
        <v>0.52255</v>
      </c>
      <c r="T1108" s="2">
        <v>0.64441</v>
      </c>
      <c r="U1108" s="2">
        <v>0.83</v>
      </c>
      <c r="V1108" s="2"/>
    </row>
    <row r="1109" ht="12.75" customHeight="1">
      <c r="A1109" s="4"/>
      <c r="B1109" s="4"/>
      <c r="L1109" s="2">
        <v>150.8</v>
      </c>
      <c r="M1109" s="2">
        <v>0.5225</v>
      </c>
      <c r="N1109" s="2">
        <v>0.64436</v>
      </c>
      <c r="O1109" s="2">
        <v>0.4921</v>
      </c>
      <c r="P1109" s="255">
        <v>0.5196200000000001</v>
      </c>
      <c r="Q1109" s="2">
        <v>0.5529</v>
      </c>
      <c r="R1109" s="2">
        <v>0.7691</v>
      </c>
      <c r="S1109" s="2">
        <v>0.5225</v>
      </c>
      <c r="T1109" s="2">
        <v>0.64436</v>
      </c>
      <c r="U1109" s="2">
        <v>0.83</v>
      </c>
      <c r="V1109" s="2"/>
    </row>
    <row r="1110" ht="12.75" customHeight="1">
      <c r="A1110" s="4"/>
      <c r="B1110" s="4"/>
      <c r="L1110" s="2">
        <v>150.9</v>
      </c>
      <c r="M1110" s="2">
        <v>0.5228999999999999</v>
      </c>
      <c r="N1110" s="2">
        <v>0.64431</v>
      </c>
      <c r="O1110" s="2">
        <v>0.493</v>
      </c>
      <c r="P1110" s="255">
        <v>0.5195200000000001</v>
      </c>
      <c r="Q1110" s="2">
        <v>0.5528</v>
      </c>
      <c r="R1110" s="2">
        <v>0.7691</v>
      </c>
      <c r="S1110" s="2">
        <v>0.5228999999999999</v>
      </c>
      <c r="T1110" s="2">
        <v>0.64431</v>
      </c>
      <c r="U1110" s="2">
        <v>0.83</v>
      </c>
      <c r="V1110" s="2"/>
    </row>
    <row r="1111" ht="12.75" customHeight="1">
      <c r="A1111" s="4"/>
      <c r="B1111" s="4"/>
      <c r="L1111" s="2">
        <v>151.0</v>
      </c>
      <c r="M1111" s="2">
        <v>0.52235</v>
      </c>
      <c r="N1111" s="2">
        <v>0.64421</v>
      </c>
      <c r="O1111" s="2">
        <v>0.4919</v>
      </c>
      <c r="P1111" s="255">
        <v>0.5193199999999999</v>
      </c>
      <c r="Q1111" s="2">
        <v>0.5528</v>
      </c>
      <c r="R1111" s="2">
        <v>0.7691</v>
      </c>
      <c r="S1111" s="2">
        <v>0.52235</v>
      </c>
      <c r="T1111" s="2">
        <v>0.64421</v>
      </c>
      <c r="U1111" s="2">
        <v>0.83</v>
      </c>
      <c r="V1111" s="2"/>
    </row>
    <row r="1112" ht="12.75" customHeight="1">
      <c r="A1112" s="4"/>
      <c r="B1112" s="4"/>
      <c r="L1112" s="2">
        <v>151.1</v>
      </c>
      <c r="M1112" s="2">
        <v>0.52225</v>
      </c>
      <c r="N1112" s="2">
        <v>0.64413</v>
      </c>
      <c r="O1112" s="2">
        <v>0.4918</v>
      </c>
      <c r="P1112" s="255">
        <v>0.51916</v>
      </c>
      <c r="Q1112" s="2">
        <v>0.5527</v>
      </c>
      <c r="R1112" s="2">
        <v>0.7691</v>
      </c>
      <c r="S1112" s="2">
        <v>0.52225</v>
      </c>
      <c r="T1112" s="2">
        <v>0.64413</v>
      </c>
      <c r="U1112" s="2">
        <v>0.83</v>
      </c>
      <c r="V1112" s="2"/>
    </row>
    <row r="1113" ht="12.75" customHeight="1">
      <c r="A1113" s="4"/>
      <c r="B1113" s="4"/>
      <c r="L1113" s="2">
        <v>151.2</v>
      </c>
      <c r="M1113" s="2">
        <v>0.5222</v>
      </c>
      <c r="N1113" s="2">
        <v>0.64406</v>
      </c>
      <c r="O1113" s="2">
        <v>0.4917</v>
      </c>
      <c r="P1113" s="255">
        <v>0.5190199999999999</v>
      </c>
      <c r="Q1113" s="2">
        <v>0.5527</v>
      </c>
      <c r="R1113" s="2">
        <v>0.7691</v>
      </c>
      <c r="S1113" s="2">
        <v>0.5222</v>
      </c>
      <c r="T1113" s="2">
        <v>0.64406</v>
      </c>
      <c r="U1113" s="2">
        <v>0.83</v>
      </c>
      <c r="V1113" s="2"/>
    </row>
    <row r="1114" ht="12.75" customHeight="1">
      <c r="A1114" s="4"/>
      <c r="B1114" s="4"/>
      <c r="L1114" s="2">
        <v>151.3</v>
      </c>
      <c r="M1114" s="2">
        <v>0.5221</v>
      </c>
      <c r="N1114" s="2">
        <v>0.64398</v>
      </c>
      <c r="O1114" s="2">
        <v>0.4916</v>
      </c>
      <c r="P1114" s="255">
        <v>0.51886</v>
      </c>
      <c r="Q1114" s="2">
        <v>0.5526</v>
      </c>
      <c r="R1114" s="2">
        <v>0.7691</v>
      </c>
      <c r="S1114" s="2">
        <v>0.5221</v>
      </c>
      <c r="T1114" s="2">
        <v>0.64398</v>
      </c>
      <c r="U1114" s="2">
        <v>0.8298</v>
      </c>
      <c r="V1114" s="2"/>
    </row>
    <row r="1115" ht="12.75" customHeight="1">
      <c r="A1115" s="4"/>
      <c r="B1115" s="4"/>
      <c r="L1115" s="2">
        <v>151.4</v>
      </c>
      <c r="M1115" s="2">
        <v>0.52205</v>
      </c>
      <c r="N1115" s="2">
        <v>0.64391</v>
      </c>
      <c r="O1115" s="2">
        <v>0.4915</v>
      </c>
      <c r="P1115" s="255">
        <v>0.51872</v>
      </c>
      <c r="Q1115" s="2">
        <v>0.5526</v>
      </c>
      <c r="R1115" s="2">
        <v>0.7691</v>
      </c>
      <c r="S1115" s="2">
        <v>0.52205</v>
      </c>
      <c r="T1115" s="2">
        <v>0.64391</v>
      </c>
      <c r="U1115" s="2">
        <v>0.8293999999999999</v>
      </c>
      <c r="V1115" s="2"/>
    </row>
    <row r="1116" ht="12.75" customHeight="1">
      <c r="A1116" s="4"/>
      <c r="B1116" s="4"/>
      <c r="L1116" s="2">
        <v>151.5</v>
      </c>
      <c r="M1116" s="2">
        <v>0.52195</v>
      </c>
      <c r="N1116" s="2">
        <v>0.64383</v>
      </c>
      <c r="O1116" s="2">
        <v>0.4914</v>
      </c>
      <c r="P1116" s="255">
        <v>0.51856</v>
      </c>
      <c r="Q1116" s="2">
        <v>0.5525</v>
      </c>
      <c r="R1116" s="2">
        <v>0.7691</v>
      </c>
      <c r="S1116" s="2">
        <v>0.52195</v>
      </c>
      <c r="T1116" s="2">
        <v>0.64383</v>
      </c>
      <c r="U1116" s="2">
        <v>0.829</v>
      </c>
      <c r="V1116" s="2"/>
    </row>
    <row r="1117" ht="12.75" customHeight="1">
      <c r="A1117" s="4"/>
      <c r="B1117" s="4"/>
      <c r="L1117" s="2">
        <v>151.6</v>
      </c>
      <c r="M1117" s="2">
        <v>0.5219</v>
      </c>
      <c r="N1117" s="2">
        <v>0.64376</v>
      </c>
      <c r="O1117" s="2">
        <v>0.4913</v>
      </c>
      <c r="P1117" s="255">
        <v>0.51842</v>
      </c>
      <c r="Q1117" s="2">
        <v>0.5525</v>
      </c>
      <c r="R1117" s="2">
        <v>0.7691</v>
      </c>
      <c r="S1117" s="2">
        <v>0.5219</v>
      </c>
      <c r="T1117" s="2">
        <v>0.64376</v>
      </c>
      <c r="U1117" s="2">
        <v>0.829</v>
      </c>
      <c r="V1117" s="2"/>
    </row>
    <row r="1118" ht="12.75" customHeight="1">
      <c r="A1118" s="4"/>
      <c r="B1118" s="4"/>
      <c r="L1118" s="2">
        <v>151.7</v>
      </c>
      <c r="M1118" s="2">
        <v>0.5218</v>
      </c>
      <c r="N1118" s="2">
        <v>0.64368</v>
      </c>
      <c r="O1118" s="2">
        <v>0.4912</v>
      </c>
      <c r="P1118" s="255">
        <v>0.51826</v>
      </c>
      <c r="Q1118" s="2">
        <v>0.5524</v>
      </c>
      <c r="R1118" s="2">
        <v>0.7691</v>
      </c>
      <c r="S1118" s="2">
        <v>0.5218</v>
      </c>
      <c r="T1118" s="2">
        <v>0.64368</v>
      </c>
      <c r="U1118" s="2">
        <v>0.829</v>
      </c>
      <c r="V1118" s="2"/>
    </row>
    <row r="1119" ht="12.75" customHeight="1">
      <c r="A1119" s="4"/>
      <c r="B1119" s="4"/>
      <c r="L1119" s="2">
        <v>151.8</v>
      </c>
      <c r="M1119" s="2">
        <v>0.5217499999999999</v>
      </c>
      <c r="N1119" s="2">
        <v>0.64361</v>
      </c>
      <c r="O1119" s="2">
        <v>0.4911</v>
      </c>
      <c r="P1119" s="255">
        <v>0.51812</v>
      </c>
      <c r="Q1119" s="2">
        <v>0.5524</v>
      </c>
      <c r="R1119" s="2">
        <v>0.7691</v>
      </c>
      <c r="S1119" s="2">
        <v>0.5217499999999999</v>
      </c>
      <c r="T1119" s="2">
        <v>0.64361</v>
      </c>
      <c r="U1119" s="2">
        <v>0.829</v>
      </c>
      <c r="V1119" s="2"/>
    </row>
    <row r="1120" ht="12.75" customHeight="1">
      <c r="A1120" s="4"/>
      <c r="B1120" s="4"/>
      <c r="L1120" s="2">
        <v>151.9</v>
      </c>
      <c r="M1120" s="2">
        <v>0.52215</v>
      </c>
      <c r="N1120" s="2">
        <v>0.64353</v>
      </c>
      <c r="O1120" s="2">
        <v>0.492</v>
      </c>
      <c r="P1120" s="255">
        <v>0.5179600000000001</v>
      </c>
      <c r="Q1120" s="2">
        <v>0.5523</v>
      </c>
      <c r="R1120" s="2">
        <v>0.7691</v>
      </c>
      <c r="S1120" s="2">
        <v>0.52215</v>
      </c>
      <c r="T1120" s="2">
        <v>0.64353</v>
      </c>
      <c r="U1120" s="2">
        <v>0.829</v>
      </c>
      <c r="V1120" s="2"/>
    </row>
    <row r="1121" ht="12.75" customHeight="1">
      <c r="A1121" s="4"/>
      <c r="B1121" s="4"/>
      <c r="L1121" s="2">
        <v>152.0</v>
      </c>
      <c r="M1121" s="2">
        <v>0.5216000000000001</v>
      </c>
      <c r="N1121" s="2">
        <v>0.64346</v>
      </c>
      <c r="O1121" s="2">
        <v>0.4909</v>
      </c>
      <c r="P1121" s="255">
        <v>0.5178200000000001</v>
      </c>
      <c r="Q1121" s="2">
        <v>0.5523</v>
      </c>
      <c r="R1121" s="2">
        <v>0.7691</v>
      </c>
      <c r="S1121" s="2">
        <v>0.5216000000000001</v>
      </c>
      <c r="T1121" s="2">
        <v>0.64346</v>
      </c>
      <c r="U1121" s="2">
        <v>0.829</v>
      </c>
      <c r="V1121" s="2"/>
    </row>
    <row r="1122" ht="12.75" customHeight="1">
      <c r="A1122" s="4"/>
      <c r="B1122" s="4"/>
      <c r="L1122" s="2">
        <v>152.1</v>
      </c>
      <c r="M1122" s="2">
        <v>0.5215000000000001</v>
      </c>
      <c r="N1122" s="2">
        <v>0.64338</v>
      </c>
      <c r="O1122" s="2">
        <v>0.4908</v>
      </c>
      <c r="P1122" s="255">
        <v>0.5176599999999999</v>
      </c>
      <c r="Q1122" s="2">
        <v>0.5522</v>
      </c>
      <c r="R1122" s="2">
        <v>0.7691</v>
      </c>
      <c r="S1122" s="2">
        <v>0.5215000000000001</v>
      </c>
      <c r="T1122" s="2">
        <v>0.64338</v>
      </c>
      <c r="U1122" s="2">
        <v>0.829</v>
      </c>
      <c r="V1122" s="2"/>
    </row>
    <row r="1123" ht="12.75" customHeight="1">
      <c r="A1123" s="4"/>
      <c r="B1123" s="4"/>
      <c r="L1123" s="2">
        <v>152.2</v>
      </c>
      <c r="M1123" s="2">
        <v>0.52145</v>
      </c>
      <c r="N1123" s="2">
        <v>0.64331</v>
      </c>
      <c r="O1123" s="2">
        <v>0.4907</v>
      </c>
      <c r="P1123" s="255">
        <v>0.5175200000000001</v>
      </c>
      <c r="Q1123" s="2">
        <v>0.5522</v>
      </c>
      <c r="R1123" s="2">
        <v>0.7691</v>
      </c>
      <c r="S1123" s="2">
        <v>0.52145</v>
      </c>
      <c r="T1123" s="2">
        <v>0.64331</v>
      </c>
      <c r="U1123" s="2">
        <v>0.829</v>
      </c>
      <c r="V1123" s="2"/>
    </row>
    <row r="1124" ht="12.75" customHeight="1">
      <c r="A1124" s="4"/>
      <c r="B1124" s="4"/>
      <c r="L1124" s="2">
        <v>152.3</v>
      </c>
      <c r="M1124" s="2">
        <v>0.52135</v>
      </c>
      <c r="N1124" s="2">
        <v>0.64323</v>
      </c>
      <c r="O1124" s="2">
        <v>0.4906</v>
      </c>
      <c r="P1124" s="255">
        <v>0.5173599999999999</v>
      </c>
      <c r="Q1124" s="2">
        <v>0.5521</v>
      </c>
      <c r="R1124" s="2">
        <v>0.7691</v>
      </c>
      <c r="S1124" s="2">
        <v>0.52135</v>
      </c>
      <c r="T1124" s="2">
        <v>0.64323</v>
      </c>
      <c r="U1124" s="2">
        <v>0.829</v>
      </c>
      <c r="V1124" s="2"/>
    </row>
    <row r="1125" ht="12.75" customHeight="1">
      <c r="A1125" s="4"/>
      <c r="B1125" s="4"/>
      <c r="L1125" s="2">
        <v>152.4</v>
      </c>
      <c r="M1125" s="2">
        <v>0.5213</v>
      </c>
      <c r="N1125" s="2">
        <v>0.64316</v>
      </c>
      <c r="O1125" s="2">
        <v>0.4905</v>
      </c>
      <c r="P1125" s="255">
        <v>0.5172199999999999</v>
      </c>
      <c r="Q1125" s="2">
        <v>0.5521</v>
      </c>
      <c r="R1125" s="2">
        <v>0.7691</v>
      </c>
      <c r="S1125" s="2">
        <v>0.5213</v>
      </c>
      <c r="T1125" s="2">
        <v>0.64316</v>
      </c>
      <c r="U1125" s="2">
        <v>0.829</v>
      </c>
      <c r="V1125" s="2"/>
    </row>
    <row r="1126" ht="12.75" customHeight="1">
      <c r="A1126" s="4"/>
      <c r="B1126" s="4"/>
      <c r="L1126" s="2">
        <v>152.5</v>
      </c>
      <c r="M1126" s="2">
        <v>0.5212</v>
      </c>
      <c r="N1126" s="2">
        <v>0.64308</v>
      </c>
      <c r="O1126" s="2">
        <v>0.4904</v>
      </c>
      <c r="P1126" s="255">
        <v>0.51706</v>
      </c>
      <c r="Q1126" s="2">
        <v>0.552</v>
      </c>
      <c r="R1126" s="2">
        <v>0.7691</v>
      </c>
      <c r="S1126" s="2">
        <v>0.5212</v>
      </c>
      <c r="T1126" s="2">
        <v>0.64308</v>
      </c>
      <c r="U1126" s="2">
        <v>0.829</v>
      </c>
      <c r="V1126" s="2"/>
    </row>
    <row r="1127" ht="12.75" customHeight="1">
      <c r="A1127" s="4"/>
      <c r="B1127" s="4"/>
      <c r="L1127" s="2">
        <v>152.6</v>
      </c>
      <c r="M1127" s="2">
        <v>0.52115</v>
      </c>
      <c r="N1127" s="2">
        <v>0.64301</v>
      </c>
      <c r="O1127" s="2">
        <v>0.4903</v>
      </c>
      <c r="P1127" s="255">
        <v>0.5169199999999999</v>
      </c>
      <c r="Q1127" s="2">
        <v>0.552</v>
      </c>
      <c r="R1127" s="2">
        <v>0.7691</v>
      </c>
      <c r="S1127" s="2">
        <v>0.52115</v>
      </c>
      <c r="T1127" s="2">
        <v>0.64301</v>
      </c>
      <c r="U1127" s="2">
        <v>0.8286</v>
      </c>
      <c r="V1127" s="2"/>
    </row>
    <row r="1128" ht="12.75" customHeight="1">
      <c r="A1128" s="4"/>
      <c r="B1128" s="4"/>
      <c r="L1128" s="2">
        <v>152.7</v>
      </c>
      <c r="M1128" s="2">
        <v>0.52105</v>
      </c>
      <c r="N1128" s="2">
        <v>0.64293</v>
      </c>
      <c r="O1128" s="2">
        <v>0.4902</v>
      </c>
      <c r="P1128" s="255">
        <v>0.51676</v>
      </c>
      <c r="Q1128" s="2">
        <v>0.5519</v>
      </c>
      <c r="R1128" s="2">
        <v>0.7691</v>
      </c>
      <c r="S1128" s="2">
        <v>0.52105</v>
      </c>
      <c r="T1128" s="2">
        <v>0.64293</v>
      </c>
      <c r="U1128" s="2">
        <v>0.8281999999999999</v>
      </c>
      <c r="V1128" s="2"/>
    </row>
    <row r="1129" ht="12.75" customHeight="1">
      <c r="A1129" s="4"/>
      <c r="B1129" s="4"/>
      <c r="L1129" s="2">
        <v>152.8</v>
      </c>
      <c r="M1129" s="2">
        <v>0.5209999999999999</v>
      </c>
      <c r="N1129" s="2">
        <v>0.64286</v>
      </c>
      <c r="O1129" s="2">
        <v>0.4901</v>
      </c>
      <c r="P1129" s="255">
        <v>0.51662</v>
      </c>
      <c r="Q1129" s="2">
        <v>0.5519</v>
      </c>
      <c r="R1129" s="2">
        <v>0.7691</v>
      </c>
      <c r="S1129" s="2">
        <v>0.5209999999999999</v>
      </c>
      <c r="T1129" s="2">
        <v>0.64286</v>
      </c>
      <c r="U1129" s="2">
        <v>0.828</v>
      </c>
      <c r="V1129" s="2"/>
    </row>
    <row r="1130" ht="12.75" customHeight="1">
      <c r="A1130" s="4"/>
      <c r="B1130" s="4"/>
      <c r="L1130" s="2">
        <v>152.9</v>
      </c>
      <c r="M1130" s="2">
        <v>0.5214</v>
      </c>
      <c r="N1130" s="2">
        <v>0.64278</v>
      </c>
      <c r="O1130" s="2">
        <v>0.491</v>
      </c>
      <c r="P1130" s="255">
        <v>0.51646</v>
      </c>
      <c r="Q1130" s="2">
        <v>0.5518</v>
      </c>
      <c r="R1130" s="2">
        <v>0.7691</v>
      </c>
      <c r="S1130" s="2">
        <v>0.5214</v>
      </c>
      <c r="T1130" s="2">
        <v>0.64278</v>
      </c>
      <c r="U1130" s="2">
        <v>0.828</v>
      </c>
      <c r="V1130" s="2"/>
    </row>
    <row r="1131" ht="12.75" customHeight="1">
      <c r="A1131" s="4"/>
      <c r="B1131" s="4"/>
      <c r="L1131" s="2">
        <v>153.0</v>
      </c>
      <c r="M1131" s="2">
        <v>0.52085</v>
      </c>
      <c r="N1131" s="2">
        <v>0.64271</v>
      </c>
      <c r="O1131" s="2">
        <v>0.4899</v>
      </c>
      <c r="P1131" s="255">
        <v>0.51632</v>
      </c>
      <c r="Q1131" s="2">
        <v>0.5518</v>
      </c>
      <c r="R1131" s="2">
        <v>0.7691</v>
      </c>
      <c r="S1131" s="2">
        <v>0.52085</v>
      </c>
      <c r="T1131" s="2">
        <v>0.64271</v>
      </c>
      <c r="U1131" s="2">
        <v>0.828</v>
      </c>
      <c r="V1131" s="2"/>
    </row>
    <row r="1132" ht="12.75" customHeight="1">
      <c r="A1132" s="4"/>
      <c r="B1132" s="4"/>
      <c r="L1132" s="2">
        <v>153.1</v>
      </c>
      <c r="M1132" s="2">
        <v>0.52075</v>
      </c>
      <c r="N1132" s="2">
        <v>0.64263</v>
      </c>
      <c r="O1132" s="2">
        <v>0.4898</v>
      </c>
      <c r="P1132" s="255">
        <v>0.5161600000000001</v>
      </c>
      <c r="Q1132" s="2">
        <v>0.5517</v>
      </c>
      <c r="R1132" s="2">
        <v>0.7691</v>
      </c>
      <c r="S1132" s="2">
        <v>0.52075</v>
      </c>
      <c r="T1132" s="2">
        <v>0.64263</v>
      </c>
      <c r="U1132" s="2">
        <v>0.828</v>
      </c>
      <c r="V1132" s="2"/>
    </row>
    <row r="1133" ht="12.75" customHeight="1">
      <c r="A1133" s="4"/>
      <c r="B1133" s="4"/>
      <c r="L1133" s="2">
        <v>153.2</v>
      </c>
      <c r="M1133" s="2">
        <v>0.5206999999999999</v>
      </c>
      <c r="N1133" s="2">
        <v>0.64256</v>
      </c>
      <c r="O1133" s="2">
        <v>0.4897</v>
      </c>
      <c r="P1133" s="255">
        <v>0.51602</v>
      </c>
      <c r="Q1133" s="2">
        <v>0.5517</v>
      </c>
      <c r="R1133" s="2">
        <v>0.7691</v>
      </c>
      <c r="S1133" s="2">
        <v>0.5206999999999999</v>
      </c>
      <c r="T1133" s="2">
        <v>0.64256</v>
      </c>
      <c r="U1133" s="2">
        <v>0.828</v>
      </c>
      <c r="V1133" s="2"/>
    </row>
    <row r="1134" ht="12.75" customHeight="1">
      <c r="A1134" s="4"/>
      <c r="B1134" s="4"/>
      <c r="L1134" s="2">
        <v>153.3</v>
      </c>
      <c r="M1134" s="2">
        <v>0.5206</v>
      </c>
      <c r="N1134" s="2">
        <v>0.64248</v>
      </c>
      <c r="O1134" s="2">
        <v>0.4896</v>
      </c>
      <c r="P1134" s="255">
        <v>0.5158600000000001</v>
      </c>
      <c r="Q1134" s="2">
        <v>0.5516</v>
      </c>
      <c r="R1134" s="2">
        <v>0.7691</v>
      </c>
      <c r="S1134" s="2">
        <v>0.5206</v>
      </c>
      <c r="T1134" s="2">
        <v>0.64248</v>
      </c>
      <c r="U1134" s="2">
        <v>0.828</v>
      </c>
      <c r="V1134" s="2"/>
    </row>
    <row r="1135" ht="12.75" customHeight="1">
      <c r="A1135" s="4"/>
      <c r="B1135" s="4"/>
      <c r="L1135" s="2">
        <v>153.4</v>
      </c>
      <c r="M1135" s="2">
        <v>0.5205</v>
      </c>
      <c r="N1135" s="2">
        <v>0.64241</v>
      </c>
      <c r="O1135" s="2">
        <v>0.4895</v>
      </c>
      <c r="P1135" s="255">
        <v>0.5157200000000001</v>
      </c>
      <c r="Q1135" s="2">
        <v>0.5515</v>
      </c>
      <c r="R1135" s="2">
        <v>0.7691</v>
      </c>
      <c r="S1135" s="2">
        <v>0.5205</v>
      </c>
      <c r="T1135" s="2">
        <v>0.64241</v>
      </c>
      <c r="U1135" s="2">
        <v>0.828</v>
      </c>
      <c r="V1135" s="2"/>
    </row>
    <row r="1136" ht="12.75" customHeight="1">
      <c r="A1136" s="4"/>
      <c r="B1136" s="4"/>
      <c r="L1136" s="2">
        <v>153.5</v>
      </c>
      <c r="M1136" s="2">
        <v>0.52045</v>
      </c>
      <c r="N1136" s="2">
        <v>0.64233</v>
      </c>
      <c r="O1136" s="2">
        <v>0.4894</v>
      </c>
      <c r="P1136" s="255">
        <v>0.5155599999999999</v>
      </c>
      <c r="Q1136" s="2">
        <v>0.5515</v>
      </c>
      <c r="R1136" s="2">
        <v>0.7691</v>
      </c>
      <c r="S1136" s="2">
        <v>0.52045</v>
      </c>
      <c r="T1136" s="2">
        <v>0.64233</v>
      </c>
      <c r="U1136" s="2">
        <v>0.828</v>
      </c>
      <c r="V1136" s="2"/>
    </row>
    <row r="1137" ht="12.75" customHeight="1">
      <c r="A1137" s="4"/>
      <c r="B1137" s="4"/>
      <c r="L1137" s="2">
        <v>153.6</v>
      </c>
      <c r="M1137" s="2">
        <v>0.52035</v>
      </c>
      <c r="N1137" s="2">
        <v>0.64226</v>
      </c>
      <c r="O1137" s="2">
        <v>0.4893</v>
      </c>
      <c r="P1137" s="255">
        <v>0.5154200000000001</v>
      </c>
      <c r="Q1137" s="2">
        <v>0.5514</v>
      </c>
      <c r="R1137" s="2">
        <v>0.7691</v>
      </c>
      <c r="S1137" s="2">
        <v>0.52035</v>
      </c>
      <c r="T1137" s="2">
        <v>0.64226</v>
      </c>
      <c r="U1137" s="2">
        <v>0.828</v>
      </c>
      <c r="V1137" s="2"/>
    </row>
    <row r="1138" ht="12.75" customHeight="1">
      <c r="A1138" s="4"/>
      <c r="B1138" s="4"/>
      <c r="L1138" s="2">
        <v>153.7</v>
      </c>
      <c r="M1138" s="2">
        <v>0.5203</v>
      </c>
      <c r="N1138" s="2">
        <v>0.64218</v>
      </c>
      <c r="O1138" s="2">
        <v>0.4892</v>
      </c>
      <c r="P1138" s="255">
        <v>0.5152599999999999</v>
      </c>
      <c r="Q1138" s="2">
        <v>0.5514</v>
      </c>
      <c r="R1138" s="2">
        <v>0.7691</v>
      </c>
      <c r="S1138" s="2">
        <v>0.5203</v>
      </c>
      <c r="T1138" s="2">
        <v>0.64218</v>
      </c>
      <c r="U1138" s="2">
        <v>0.828</v>
      </c>
      <c r="V1138" s="2"/>
    </row>
    <row r="1139" ht="12.75" customHeight="1">
      <c r="A1139" s="4"/>
      <c r="B1139" s="4"/>
      <c r="L1139" s="2">
        <v>153.8</v>
      </c>
      <c r="M1139" s="2">
        <v>0.5202</v>
      </c>
      <c r="N1139" s="2">
        <v>0.64211</v>
      </c>
      <c r="O1139" s="2">
        <v>0.4891</v>
      </c>
      <c r="P1139" s="255">
        <v>0.5151199999999999</v>
      </c>
      <c r="Q1139" s="2">
        <v>0.5513</v>
      </c>
      <c r="R1139" s="2">
        <v>0.7691</v>
      </c>
      <c r="S1139" s="2">
        <v>0.5202</v>
      </c>
      <c r="T1139" s="2">
        <v>0.64211</v>
      </c>
      <c r="U1139" s="2">
        <v>0.828</v>
      </c>
      <c r="V1139" s="2"/>
    </row>
    <row r="1140" ht="12.75" customHeight="1">
      <c r="A1140" s="4"/>
      <c r="B1140" s="4"/>
      <c r="L1140" s="2">
        <v>153.9</v>
      </c>
      <c r="M1140" s="2">
        <v>0.5206500000000001</v>
      </c>
      <c r="N1140" s="2">
        <v>0.64203</v>
      </c>
      <c r="O1140" s="2">
        <v>0.49</v>
      </c>
      <c r="P1140" s="255">
        <v>0.51496</v>
      </c>
      <c r="Q1140" s="2">
        <v>0.5513</v>
      </c>
      <c r="R1140" s="2">
        <v>0.7691</v>
      </c>
      <c r="S1140" s="2">
        <v>0.5206500000000001</v>
      </c>
      <c r="T1140" s="2">
        <v>0.64203</v>
      </c>
      <c r="U1140" s="2">
        <v>0.828</v>
      </c>
      <c r="V1140" s="2"/>
    </row>
    <row r="1141" ht="12.75" customHeight="1">
      <c r="A1141" s="4"/>
      <c r="B1141" s="4"/>
      <c r="L1141" s="2">
        <v>154.0</v>
      </c>
      <c r="M1141" s="2">
        <v>0.52005</v>
      </c>
      <c r="N1141" s="2">
        <v>0.64196</v>
      </c>
      <c r="O1141" s="2">
        <v>0.4889</v>
      </c>
      <c r="P1141" s="255">
        <v>0.5148199999999999</v>
      </c>
      <c r="Q1141" s="2">
        <v>0.5512</v>
      </c>
      <c r="R1141" s="2">
        <v>0.7691</v>
      </c>
      <c r="S1141" s="2">
        <v>0.52005</v>
      </c>
      <c r="T1141" s="2">
        <v>0.64196</v>
      </c>
      <c r="U1141" s="2">
        <v>0.828</v>
      </c>
      <c r="V1141" s="2"/>
    </row>
    <row r="1142" ht="12.75" customHeight="1">
      <c r="A1142" s="4"/>
      <c r="B1142" s="4"/>
      <c r="L1142" s="2">
        <v>154.1</v>
      </c>
      <c r="M1142" s="2">
        <v>0.52</v>
      </c>
      <c r="N1142" s="2">
        <v>0.64188</v>
      </c>
      <c r="O1142" s="2">
        <v>0.4888</v>
      </c>
      <c r="P1142" s="255">
        <v>0.51466</v>
      </c>
      <c r="Q1142" s="2">
        <v>0.5512</v>
      </c>
      <c r="R1142" s="2">
        <v>0.7691</v>
      </c>
      <c r="S1142" s="2">
        <v>0.52</v>
      </c>
      <c r="T1142" s="2">
        <v>0.64188</v>
      </c>
      <c r="U1142" s="2">
        <v>0.8276</v>
      </c>
      <c r="V1142" s="2"/>
    </row>
    <row r="1143" ht="12.75" customHeight="1">
      <c r="A1143" s="4"/>
      <c r="B1143" s="4"/>
      <c r="L1143" s="2">
        <v>154.2</v>
      </c>
      <c r="M1143" s="2">
        <v>0.5199</v>
      </c>
      <c r="N1143" s="2">
        <v>0.64181</v>
      </c>
      <c r="O1143" s="2">
        <v>0.4887</v>
      </c>
      <c r="P1143" s="255">
        <v>0.51452</v>
      </c>
      <c r="Q1143" s="2">
        <v>0.5511</v>
      </c>
      <c r="R1143" s="2">
        <v>0.7691</v>
      </c>
      <c r="S1143" s="2">
        <v>0.5199</v>
      </c>
      <c r="T1143" s="2">
        <v>0.64181</v>
      </c>
      <c r="U1143" s="2">
        <v>0.8271999999999999</v>
      </c>
      <c r="V1143" s="2"/>
    </row>
    <row r="1144" ht="12.75" customHeight="1">
      <c r="A1144" s="4"/>
      <c r="B1144" s="4"/>
      <c r="L1144" s="2">
        <v>154.3</v>
      </c>
      <c r="M1144" s="2">
        <v>0.51985</v>
      </c>
      <c r="N1144" s="2">
        <v>0.64173</v>
      </c>
      <c r="O1144" s="2">
        <v>0.4886</v>
      </c>
      <c r="P1144" s="255">
        <v>0.51436</v>
      </c>
      <c r="Q1144" s="2">
        <v>0.5511</v>
      </c>
      <c r="R1144" s="2">
        <v>0.7691</v>
      </c>
      <c r="S1144" s="2">
        <v>0.51985</v>
      </c>
      <c r="T1144" s="2">
        <v>0.64173</v>
      </c>
      <c r="U1144" s="2">
        <v>0.827</v>
      </c>
      <c r="V1144" s="2"/>
    </row>
    <row r="1145" ht="12.75" customHeight="1">
      <c r="A1145" s="4"/>
      <c r="B1145" s="4"/>
      <c r="L1145" s="2">
        <v>154.4</v>
      </c>
      <c r="M1145" s="2">
        <v>0.51975</v>
      </c>
      <c r="N1145" s="2">
        <v>0.64166</v>
      </c>
      <c r="O1145" s="2">
        <v>0.4885</v>
      </c>
      <c r="P1145" s="255">
        <v>0.51422</v>
      </c>
      <c r="Q1145" s="2">
        <v>0.551</v>
      </c>
      <c r="R1145" s="2">
        <v>0.7691</v>
      </c>
      <c r="S1145" s="2">
        <v>0.51975</v>
      </c>
      <c r="T1145" s="2">
        <v>0.64166</v>
      </c>
      <c r="U1145" s="2">
        <v>0.827</v>
      </c>
      <c r="V1145" s="2"/>
    </row>
    <row r="1146" ht="12.75" customHeight="1">
      <c r="A1146" s="4"/>
      <c r="B1146" s="4"/>
      <c r="L1146" s="2">
        <v>154.5</v>
      </c>
      <c r="M1146" s="2">
        <v>0.5197</v>
      </c>
      <c r="N1146" s="2">
        <v>0.64158</v>
      </c>
      <c r="O1146" s="2">
        <v>0.4884</v>
      </c>
      <c r="P1146" s="255">
        <v>0.5140600000000001</v>
      </c>
      <c r="Q1146" s="2">
        <v>0.551</v>
      </c>
      <c r="R1146" s="2">
        <v>0.7691</v>
      </c>
      <c r="S1146" s="2">
        <v>0.5197</v>
      </c>
      <c r="T1146" s="2">
        <v>0.64158</v>
      </c>
      <c r="U1146" s="2">
        <v>0.827</v>
      </c>
      <c r="V1146" s="2"/>
    </row>
    <row r="1147" ht="12.75" customHeight="1">
      <c r="A1147" s="4"/>
      <c r="B1147" s="4"/>
      <c r="L1147" s="2">
        <v>154.6</v>
      </c>
      <c r="M1147" s="2">
        <v>0.5196</v>
      </c>
      <c r="N1147" s="2">
        <v>0.64151</v>
      </c>
      <c r="O1147" s="2">
        <v>0.4883</v>
      </c>
      <c r="P1147" s="255">
        <v>0.51392</v>
      </c>
      <c r="Q1147" s="2">
        <v>0.5509</v>
      </c>
      <c r="R1147" s="2">
        <v>0.7691</v>
      </c>
      <c r="S1147" s="2">
        <v>0.5196</v>
      </c>
      <c r="T1147" s="2">
        <v>0.64151</v>
      </c>
      <c r="U1147" s="2">
        <v>0.827</v>
      </c>
      <c r="V1147" s="2"/>
    </row>
    <row r="1148" ht="12.75" customHeight="1">
      <c r="A1148" s="4"/>
      <c r="B1148" s="4"/>
      <c r="L1148" s="2">
        <v>154.7</v>
      </c>
      <c r="M1148" s="2">
        <v>0.51955</v>
      </c>
      <c r="N1148" s="2">
        <v>0.64143</v>
      </c>
      <c r="O1148" s="2">
        <v>0.4882</v>
      </c>
      <c r="P1148" s="255">
        <v>0.5137599999999999</v>
      </c>
      <c r="Q1148" s="2">
        <v>0.5509</v>
      </c>
      <c r="R1148" s="2">
        <v>0.7691</v>
      </c>
      <c r="S1148" s="2">
        <v>0.51955</v>
      </c>
      <c r="T1148" s="2">
        <v>0.64143</v>
      </c>
      <c r="U1148" s="2">
        <v>0.827</v>
      </c>
      <c r="V1148" s="2"/>
    </row>
    <row r="1149" ht="12.75" customHeight="1">
      <c r="A1149" s="4"/>
      <c r="B1149" s="4"/>
      <c r="L1149" s="2">
        <v>154.8</v>
      </c>
      <c r="M1149" s="2">
        <v>0.51945</v>
      </c>
      <c r="N1149" s="2">
        <v>0.64136</v>
      </c>
      <c r="O1149" s="2">
        <v>0.4881</v>
      </c>
      <c r="P1149" s="255">
        <v>0.5136200000000001</v>
      </c>
      <c r="Q1149" s="2">
        <v>0.5508</v>
      </c>
      <c r="R1149" s="2">
        <v>0.7691</v>
      </c>
      <c r="S1149" s="2">
        <v>0.51945</v>
      </c>
      <c r="T1149" s="2">
        <v>0.64136</v>
      </c>
      <c r="U1149" s="2">
        <v>0.827</v>
      </c>
      <c r="V1149" s="2"/>
    </row>
    <row r="1150" ht="12.75" customHeight="1">
      <c r="A1150" s="4"/>
      <c r="B1150" s="4"/>
      <c r="L1150" s="2">
        <v>154.9</v>
      </c>
      <c r="M1150" s="2">
        <v>0.5199</v>
      </c>
      <c r="N1150" s="2">
        <v>0.64128</v>
      </c>
      <c r="O1150" s="2">
        <v>0.489</v>
      </c>
      <c r="P1150" s="255">
        <v>0.5134599999999999</v>
      </c>
      <c r="Q1150" s="2">
        <v>0.5508</v>
      </c>
      <c r="R1150" s="2">
        <v>0.7691</v>
      </c>
      <c r="S1150" s="2">
        <v>0.5199</v>
      </c>
      <c r="T1150" s="2">
        <v>0.64128</v>
      </c>
      <c r="U1150" s="2">
        <v>0.827</v>
      </c>
      <c r="V1150" s="2"/>
    </row>
    <row r="1151" ht="12.75" customHeight="1">
      <c r="A1151" s="4"/>
      <c r="B1151" s="4"/>
      <c r="L1151" s="2">
        <v>155.0</v>
      </c>
      <c r="M1151" s="2">
        <v>0.5193</v>
      </c>
      <c r="N1151" s="2">
        <v>0.64121</v>
      </c>
      <c r="O1151" s="2">
        <v>0.4879</v>
      </c>
      <c r="P1151" s="255">
        <v>0.5133199999999999</v>
      </c>
      <c r="Q1151" s="2">
        <v>0.5507</v>
      </c>
      <c r="R1151" s="2">
        <v>0.7691</v>
      </c>
      <c r="S1151" s="2">
        <v>0.5193</v>
      </c>
      <c r="T1151" s="2">
        <v>0.64121</v>
      </c>
      <c r="U1151" s="2">
        <v>0.827</v>
      </c>
      <c r="V1151" s="2"/>
    </row>
    <row r="1152" ht="12.75" customHeight="1">
      <c r="A1152" s="4"/>
      <c r="B1152" s="4"/>
      <c r="L1152" s="2">
        <v>155.1</v>
      </c>
      <c r="M1152" s="2">
        <v>0.51925</v>
      </c>
      <c r="N1152" s="2">
        <v>0.64114</v>
      </c>
      <c r="O1152" s="2">
        <v>0.4878</v>
      </c>
      <c r="P1152" s="255">
        <v>0.5131800000000001</v>
      </c>
      <c r="Q1152" s="2">
        <v>0.5507</v>
      </c>
      <c r="R1152" s="2">
        <v>0.7691</v>
      </c>
      <c r="S1152" s="2">
        <v>0.51925</v>
      </c>
      <c r="T1152" s="2">
        <v>0.64114</v>
      </c>
      <c r="U1152" s="2">
        <v>0.827</v>
      </c>
      <c r="V1152" s="2"/>
    </row>
    <row r="1153" ht="12.75" customHeight="1">
      <c r="A1153" s="4"/>
      <c r="B1153" s="4"/>
      <c r="L1153" s="2">
        <v>155.2</v>
      </c>
      <c r="M1153" s="2">
        <v>0.51915</v>
      </c>
      <c r="N1153" s="2">
        <v>0.64107</v>
      </c>
      <c r="O1153" s="2">
        <v>0.4877</v>
      </c>
      <c r="P1153" s="255">
        <v>0.51304</v>
      </c>
      <c r="Q1153" s="2">
        <v>0.5506</v>
      </c>
      <c r="R1153" s="2">
        <v>0.7691</v>
      </c>
      <c r="S1153" s="2">
        <v>0.51915</v>
      </c>
      <c r="T1153" s="2">
        <v>0.64107</v>
      </c>
      <c r="U1153" s="2">
        <v>0.827</v>
      </c>
      <c r="V1153" s="2"/>
    </row>
    <row r="1154" ht="12.75" customHeight="1">
      <c r="A1154" s="4"/>
      <c r="B1154" s="4"/>
      <c r="L1154" s="2">
        <v>155.3</v>
      </c>
      <c r="M1154" s="2">
        <v>0.5191</v>
      </c>
      <c r="N1154" s="2">
        <v>0.641</v>
      </c>
      <c r="O1154" s="2">
        <v>0.4876</v>
      </c>
      <c r="P1154" s="255">
        <v>0.5129</v>
      </c>
      <c r="Q1154" s="2">
        <v>0.5506</v>
      </c>
      <c r="R1154" s="2">
        <v>0.7691</v>
      </c>
      <c r="S1154" s="2">
        <v>0.5191</v>
      </c>
      <c r="T1154" s="2">
        <v>0.641</v>
      </c>
      <c r="U1154" s="2">
        <v>0.827</v>
      </c>
      <c r="V1154" s="2"/>
    </row>
    <row r="1155" ht="12.75" customHeight="1">
      <c r="A1155" s="4"/>
      <c r="B1155" s="4"/>
      <c r="L1155" s="2">
        <v>155.4</v>
      </c>
      <c r="M1155" s="2">
        <v>0.519</v>
      </c>
      <c r="N1155" s="2">
        <v>0.64093</v>
      </c>
      <c r="O1155" s="2">
        <v>0.4875</v>
      </c>
      <c r="P1155" s="255">
        <v>0.51276</v>
      </c>
      <c r="Q1155" s="2">
        <v>0.5505</v>
      </c>
      <c r="R1155" s="2">
        <v>0.7691</v>
      </c>
      <c r="S1155" s="2">
        <v>0.519</v>
      </c>
      <c r="T1155" s="2">
        <v>0.64093</v>
      </c>
      <c r="U1155" s="2">
        <v>0.827</v>
      </c>
      <c r="V1155" s="2"/>
    </row>
    <row r="1156" ht="12.75" customHeight="1">
      <c r="A1156" s="4"/>
      <c r="B1156" s="4"/>
      <c r="L1156" s="2">
        <v>155.5</v>
      </c>
      <c r="M1156" s="2">
        <v>0.51895</v>
      </c>
      <c r="N1156" s="2">
        <v>0.64086</v>
      </c>
      <c r="O1156" s="2">
        <v>0.4874</v>
      </c>
      <c r="P1156" s="255">
        <v>0.51262</v>
      </c>
      <c r="Q1156" s="2">
        <v>0.5505</v>
      </c>
      <c r="R1156" s="2">
        <v>0.7691</v>
      </c>
      <c r="S1156" s="2">
        <v>0.51895</v>
      </c>
      <c r="T1156" s="2">
        <v>0.64086</v>
      </c>
      <c r="U1156" s="2">
        <v>0.827</v>
      </c>
      <c r="V1156" s="2"/>
    </row>
    <row r="1157" ht="12.75" customHeight="1">
      <c r="A1157" s="4"/>
      <c r="B1157" s="4"/>
      <c r="L1157" s="2">
        <v>155.6</v>
      </c>
      <c r="M1157" s="2">
        <v>0.5189</v>
      </c>
      <c r="N1157" s="2">
        <v>0.64079</v>
      </c>
      <c r="O1157" s="2">
        <v>0.4874</v>
      </c>
      <c r="P1157" s="255">
        <v>0.5124799999999999</v>
      </c>
      <c r="Q1157" s="2">
        <v>0.5504</v>
      </c>
      <c r="R1157" s="2">
        <v>0.7691</v>
      </c>
      <c r="S1157" s="2">
        <v>0.5189</v>
      </c>
      <c r="T1157" s="2">
        <v>0.64079</v>
      </c>
      <c r="U1157" s="2">
        <v>0.8266</v>
      </c>
      <c r="V1157" s="2"/>
    </row>
    <row r="1158" ht="12.75" customHeight="1">
      <c r="A1158" s="4"/>
      <c r="B1158" s="4"/>
      <c r="L1158" s="2">
        <v>155.7</v>
      </c>
      <c r="M1158" s="2">
        <v>0.51885</v>
      </c>
      <c r="N1158" s="2">
        <v>0.64071</v>
      </c>
      <c r="O1158" s="2">
        <v>0.4873</v>
      </c>
      <c r="P1158" s="255">
        <v>0.51232</v>
      </c>
      <c r="Q1158" s="2">
        <v>0.5504</v>
      </c>
      <c r="R1158" s="2">
        <v>0.7691</v>
      </c>
      <c r="S1158" s="2">
        <v>0.51885</v>
      </c>
      <c r="T1158" s="2">
        <v>0.64071</v>
      </c>
      <c r="U1158" s="2">
        <v>0.8261999999999999</v>
      </c>
      <c r="V1158" s="2"/>
    </row>
    <row r="1159" ht="12.75" customHeight="1">
      <c r="A1159" s="4"/>
      <c r="B1159" s="4"/>
      <c r="L1159" s="2">
        <v>155.8</v>
      </c>
      <c r="M1159" s="2">
        <v>0.51875</v>
      </c>
      <c r="N1159" s="2">
        <v>0.64065</v>
      </c>
      <c r="O1159" s="2">
        <v>0.4872</v>
      </c>
      <c r="P1159" s="255">
        <v>0.5122000000000001</v>
      </c>
      <c r="Q1159" s="2">
        <v>0.5503</v>
      </c>
      <c r="R1159" s="2">
        <v>0.7691</v>
      </c>
      <c r="S1159" s="2">
        <v>0.51875</v>
      </c>
      <c r="T1159" s="2">
        <v>0.64065</v>
      </c>
      <c r="U1159" s="2">
        <v>0.826</v>
      </c>
      <c r="V1159" s="2"/>
    </row>
    <row r="1160" ht="12.75" customHeight="1">
      <c r="A1160" s="4"/>
      <c r="B1160" s="4"/>
      <c r="L1160" s="2">
        <v>155.9</v>
      </c>
      <c r="M1160" s="2">
        <v>0.51915</v>
      </c>
      <c r="N1160" s="2">
        <v>0.64058</v>
      </c>
      <c r="O1160" s="2">
        <v>0.488</v>
      </c>
      <c r="P1160" s="255">
        <v>0.5120600000000001</v>
      </c>
      <c r="Q1160" s="2">
        <v>0.5503</v>
      </c>
      <c r="R1160" s="2">
        <v>0.7691</v>
      </c>
      <c r="S1160" s="2">
        <v>0.51915</v>
      </c>
      <c r="T1160" s="2">
        <v>0.64058</v>
      </c>
      <c r="U1160" s="2">
        <v>0.826</v>
      </c>
      <c r="V1160" s="2"/>
    </row>
    <row r="1161" ht="12.75" customHeight="1">
      <c r="A1161" s="4"/>
      <c r="B1161" s="4"/>
      <c r="L1161" s="2">
        <v>156.0</v>
      </c>
      <c r="M1161" s="2">
        <v>0.5186</v>
      </c>
      <c r="N1161" s="2">
        <v>0.64051</v>
      </c>
      <c r="O1161" s="2">
        <v>0.487</v>
      </c>
      <c r="P1161" s="255">
        <v>0.51192</v>
      </c>
      <c r="Q1161" s="2">
        <v>0.5502</v>
      </c>
      <c r="R1161" s="2">
        <v>0.7691</v>
      </c>
      <c r="S1161" s="2">
        <v>0.5186</v>
      </c>
      <c r="T1161" s="2">
        <v>0.64051</v>
      </c>
      <c r="U1161" s="2">
        <v>0.826</v>
      </c>
      <c r="V1161" s="2"/>
    </row>
    <row r="1162" ht="12.75" customHeight="1">
      <c r="A1162" s="4"/>
      <c r="B1162" s="4"/>
      <c r="L1162" s="2">
        <v>156.1</v>
      </c>
      <c r="M1162" s="2">
        <v>0.5185500000000001</v>
      </c>
      <c r="N1162" s="2">
        <v>0.64044</v>
      </c>
      <c r="O1162" s="2">
        <v>0.4869</v>
      </c>
      <c r="P1162" s="255">
        <v>0.51178</v>
      </c>
      <c r="Q1162" s="2">
        <v>0.5502</v>
      </c>
      <c r="R1162" s="2">
        <v>0.7691</v>
      </c>
      <c r="S1162" s="2">
        <v>0.5185500000000001</v>
      </c>
      <c r="T1162" s="2">
        <v>0.64044</v>
      </c>
      <c r="U1162" s="2">
        <v>0.826</v>
      </c>
      <c r="V1162" s="2"/>
    </row>
    <row r="1163" ht="12.75" customHeight="1">
      <c r="A1163" s="4"/>
      <c r="B1163" s="4"/>
      <c r="L1163" s="2">
        <v>156.2</v>
      </c>
      <c r="M1163" s="2">
        <v>0.5184500000000001</v>
      </c>
      <c r="N1163" s="2">
        <v>0.64037</v>
      </c>
      <c r="O1163" s="2">
        <v>0.4868</v>
      </c>
      <c r="P1163" s="255">
        <v>0.51164</v>
      </c>
      <c r="Q1163" s="2">
        <v>0.5501</v>
      </c>
      <c r="R1163" s="2">
        <v>0.7691</v>
      </c>
      <c r="S1163" s="2">
        <v>0.5184500000000001</v>
      </c>
      <c r="T1163" s="2">
        <v>0.64037</v>
      </c>
      <c r="U1163" s="2">
        <v>0.826</v>
      </c>
      <c r="V1163" s="2"/>
    </row>
    <row r="1164" ht="12.75" customHeight="1">
      <c r="A1164" s="4"/>
      <c r="B1164" s="4"/>
      <c r="L1164" s="2">
        <v>156.3</v>
      </c>
      <c r="M1164" s="2">
        <v>0.5184500000000001</v>
      </c>
      <c r="N1164" s="2">
        <v>0.6403</v>
      </c>
      <c r="O1164" s="2">
        <v>0.4868</v>
      </c>
      <c r="P1164" s="255">
        <v>0.5115</v>
      </c>
      <c r="Q1164" s="2">
        <v>0.5501</v>
      </c>
      <c r="R1164" s="2">
        <v>0.7691</v>
      </c>
      <c r="S1164" s="2">
        <v>0.5184500000000001</v>
      </c>
      <c r="T1164" s="2">
        <v>0.6403</v>
      </c>
      <c r="U1164" s="2">
        <v>0.826</v>
      </c>
      <c r="V1164" s="2"/>
    </row>
    <row r="1165" ht="12.75" customHeight="1">
      <c r="A1165" s="4"/>
      <c r="B1165" s="4"/>
      <c r="L1165" s="2">
        <v>156.4</v>
      </c>
      <c r="M1165" s="2">
        <v>0.5183500000000001</v>
      </c>
      <c r="N1165" s="2">
        <v>0.64023</v>
      </c>
      <c r="O1165" s="2">
        <v>0.4867</v>
      </c>
      <c r="P1165" s="255">
        <v>0.5113599999999999</v>
      </c>
      <c r="Q1165" s="2">
        <v>0.55</v>
      </c>
      <c r="R1165" s="2">
        <v>0.7691</v>
      </c>
      <c r="S1165" s="2">
        <v>0.5183500000000001</v>
      </c>
      <c r="T1165" s="2">
        <v>0.64023</v>
      </c>
      <c r="U1165" s="2">
        <v>0.826</v>
      </c>
      <c r="V1165" s="2"/>
    </row>
    <row r="1166" ht="12.75" customHeight="1">
      <c r="A1166" s="4"/>
      <c r="B1166" s="4"/>
      <c r="L1166" s="2">
        <v>156.5</v>
      </c>
      <c r="M1166" s="2">
        <v>0.5183</v>
      </c>
      <c r="N1166" s="2">
        <v>0.64016</v>
      </c>
      <c r="O1166" s="2">
        <v>0.4866</v>
      </c>
      <c r="P1166" s="255">
        <v>0.5112199999999999</v>
      </c>
      <c r="Q1166" s="2">
        <v>0.55</v>
      </c>
      <c r="R1166" s="2">
        <v>0.7691</v>
      </c>
      <c r="S1166" s="2">
        <v>0.5183</v>
      </c>
      <c r="T1166" s="2">
        <v>0.64016</v>
      </c>
      <c r="U1166" s="2">
        <v>0.826</v>
      </c>
      <c r="V1166" s="2"/>
    </row>
    <row r="1167" ht="12.75" customHeight="1">
      <c r="A1167" s="4"/>
      <c r="B1167" s="4"/>
      <c r="L1167" s="2">
        <v>156.6</v>
      </c>
      <c r="M1167" s="2">
        <v>0.5182</v>
      </c>
      <c r="N1167" s="2">
        <v>0.64009</v>
      </c>
      <c r="O1167" s="2">
        <v>0.4865</v>
      </c>
      <c r="P1167" s="255">
        <v>0.5110800000000001</v>
      </c>
      <c r="Q1167" s="2">
        <v>0.5499</v>
      </c>
      <c r="R1167" s="2">
        <v>0.7691</v>
      </c>
      <c r="S1167" s="2">
        <v>0.5182</v>
      </c>
      <c r="T1167" s="2">
        <v>0.64009</v>
      </c>
      <c r="U1167" s="2">
        <v>0.826</v>
      </c>
      <c r="V1167" s="2"/>
    </row>
    <row r="1168" ht="12.75" customHeight="1">
      <c r="A1168" s="4"/>
      <c r="B1168" s="4"/>
      <c r="L1168" s="2">
        <v>156.7</v>
      </c>
      <c r="M1168" s="2">
        <v>0.51815</v>
      </c>
      <c r="N1168" s="2">
        <v>0.64002</v>
      </c>
      <c r="O1168" s="2">
        <v>0.4864</v>
      </c>
      <c r="P1168" s="255">
        <v>0.5109400000000001</v>
      </c>
      <c r="Q1168" s="2">
        <v>0.5499</v>
      </c>
      <c r="R1168" s="2">
        <v>0.7691</v>
      </c>
      <c r="S1168" s="2">
        <v>0.51815</v>
      </c>
      <c r="T1168" s="2">
        <v>0.64002</v>
      </c>
      <c r="U1168" s="2">
        <v>0.826</v>
      </c>
      <c r="V1168" s="2"/>
    </row>
    <row r="1169" ht="12.75" customHeight="1">
      <c r="A1169" s="4"/>
      <c r="B1169" s="4"/>
      <c r="L1169" s="2">
        <v>156.8</v>
      </c>
      <c r="M1169" s="2">
        <v>0.51805</v>
      </c>
      <c r="N1169" s="2">
        <v>0.63995</v>
      </c>
      <c r="O1169" s="2">
        <v>0.4863</v>
      </c>
      <c r="P1169" s="255">
        <v>0.5108</v>
      </c>
      <c r="Q1169" s="2">
        <v>0.5498</v>
      </c>
      <c r="R1169" s="2">
        <v>0.7691</v>
      </c>
      <c r="S1169" s="2">
        <v>0.51805</v>
      </c>
      <c r="T1169" s="2">
        <v>0.63995</v>
      </c>
      <c r="U1169" s="2">
        <v>0.826</v>
      </c>
      <c r="V1169" s="2"/>
    </row>
    <row r="1170" ht="12.75" customHeight="1">
      <c r="A1170" s="4"/>
      <c r="B1170" s="4"/>
      <c r="L1170" s="2">
        <v>156.9</v>
      </c>
      <c r="M1170" s="2">
        <v>0.51845</v>
      </c>
      <c r="N1170" s="2">
        <v>0.63988</v>
      </c>
      <c r="O1170" s="2">
        <v>0.4871</v>
      </c>
      <c r="P1170" s="255">
        <v>0.51066</v>
      </c>
      <c r="Q1170" s="2">
        <v>0.5498</v>
      </c>
      <c r="R1170" s="2">
        <v>0.7691</v>
      </c>
      <c r="S1170" s="2">
        <v>0.51845</v>
      </c>
      <c r="T1170" s="2">
        <v>0.63988</v>
      </c>
      <c r="U1170" s="2">
        <v>0.826</v>
      </c>
      <c r="V1170" s="2"/>
    </row>
    <row r="1171" ht="12.75" customHeight="1">
      <c r="A1171" s="4"/>
      <c r="B1171" s="4"/>
      <c r="L1171" s="2">
        <v>157.0</v>
      </c>
      <c r="M1171" s="2">
        <v>0.5179</v>
      </c>
      <c r="N1171" s="2">
        <v>0.63981</v>
      </c>
      <c r="O1171" s="2">
        <v>0.4861</v>
      </c>
      <c r="P1171" s="255">
        <v>0.51052</v>
      </c>
      <c r="Q1171" s="2">
        <v>0.5497</v>
      </c>
      <c r="R1171" s="2">
        <v>0.7691</v>
      </c>
      <c r="S1171" s="2">
        <v>0.5179</v>
      </c>
      <c r="T1171" s="2">
        <v>0.63981</v>
      </c>
      <c r="U1171" s="2">
        <v>0.826</v>
      </c>
      <c r="V1171" s="2"/>
    </row>
    <row r="1172" ht="12.75" customHeight="1">
      <c r="A1172" s="4"/>
      <c r="B1172" s="4"/>
      <c r="L1172" s="2">
        <v>157.1</v>
      </c>
      <c r="M1172" s="2">
        <v>0.5178499999999999</v>
      </c>
      <c r="N1172" s="2">
        <v>0.63974</v>
      </c>
      <c r="O1172" s="2">
        <v>0.486</v>
      </c>
      <c r="P1172" s="255">
        <v>0.51038</v>
      </c>
      <c r="Q1172" s="2">
        <v>0.5497</v>
      </c>
      <c r="R1172" s="2">
        <v>0.7691</v>
      </c>
      <c r="S1172" s="2">
        <v>0.5178499999999999</v>
      </c>
      <c r="T1172" s="2">
        <v>0.63974</v>
      </c>
      <c r="U1172" s="2">
        <v>0.8256</v>
      </c>
      <c r="V1172" s="2"/>
    </row>
    <row r="1173" ht="12.75" customHeight="1">
      <c r="A1173" s="4"/>
      <c r="B1173" s="4"/>
      <c r="L1173" s="2">
        <v>157.2</v>
      </c>
      <c r="M1173" s="2">
        <v>0.5177499999999999</v>
      </c>
      <c r="N1173" s="2">
        <v>0.63967</v>
      </c>
      <c r="O1173" s="2">
        <v>0.4859</v>
      </c>
      <c r="P1173" s="255">
        <v>0.5102399999999999</v>
      </c>
      <c r="Q1173" s="2">
        <v>0.5496</v>
      </c>
      <c r="R1173" s="2">
        <v>0.7691</v>
      </c>
      <c r="S1173" s="2">
        <v>0.5177499999999999</v>
      </c>
      <c r="T1173" s="2">
        <v>0.63967</v>
      </c>
      <c r="U1173" s="2">
        <v>0.8251999999999999</v>
      </c>
      <c r="V1173" s="2"/>
    </row>
    <row r="1174" ht="12.75" customHeight="1">
      <c r="A1174" s="4"/>
      <c r="B1174" s="4"/>
      <c r="L1174" s="2">
        <v>157.3</v>
      </c>
      <c r="M1174" s="2">
        <v>0.5177499999999999</v>
      </c>
      <c r="N1174" s="2">
        <v>0.6396</v>
      </c>
      <c r="O1174" s="2">
        <v>0.4859</v>
      </c>
      <c r="P1174" s="255">
        <v>0.5100999999999999</v>
      </c>
      <c r="Q1174" s="2">
        <v>0.5496</v>
      </c>
      <c r="R1174" s="2">
        <v>0.7691</v>
      </c>
      <c r="S1174" s="2">
        <v>0.5177499999999999</v>
      </c>
      <c r="T1174" s="2">
        <v>0.6396</v>
      </c>
      <c r="U1174" s="2">
        <v>0.825</v>
      </c>
      <c r="V1174" s="2"/>
    </row>
    <row r="1175" ht="12.75" customHeight="1">
      <c r="A1175" s="4"/>
      <c r="B1175" s="4"/>
      <c r="L1175" s="2">
        <v>157.4</v>
      </c>
      <c r="M1175" s="2">
        <v>0.5176499999999999</v>
      </c>
      <c r="N1175" s="2">
        <v>0.63953</v>
      </c>
      <c r="O1175" s="2">
        <v>0.4858</v>
      </c>
      <c r="P1175" s="255">
        <v>0.5099600000000001</v>
      </c>
      <c r="Q1175" s="2">
        <v>0.5495</v>
      </c>
      <c r="R1175" s="2">
        <v>0.7691</v>
      </c>
      <c r="S1175" s="2">
        <v>0.5176499999999999</v>
      </c>
      <c r="T1175" s="2">
        <v>0.63953</v>
      </c>
      <c r="U1175" s="2">
        <v>0.825</v>
      </c>
      <c r="V1175" s="2"/>
    </row>
    <row r="1176" ht="12.75" customHeight="1">
      <c r="A1176" s="4"/>
      <c r="B1176" s="4"/>
      <c r="L1176" s="2">
        <v>157.5</v>
      </c>
      <c r="M1176" s="2">
        <v>0.5176000000000001</v>
      </c>
      <c r="N1176" s="2">
        <v>0.63946</v>
      </c>
      <c r="O1176" s="2">
        <v>0.4857</v>
      </c>
      <c r="P1176" s="255">
        <v>0.50982</v>
      </c>
      <c r="Q1176" s="2">
        <v>0.5495</v>
      </c>
      <c r="R1176" s="2">
        <v>0.7691</v>
      </c>
      <c r="S1176" s="2">
        <v>0.5176000000000001</v>
      </c>
      <c r="T1176" s="2">
        <v>0.63946</v>
      </c>
      <c r="U1176" s="2">
        <v>0.825</v>
      </c>
      <c r="V1176" s="2"/>
    </row>
    <row r="1177" ht="12.75" customHeight="1">
      <c r="A1177" s="4"/>
      <c r="B1177" s="4"/>
      <c r="L1177" s="2">
        <v>157.6</v>
      </c>
      <c r="M1177" s="2">
        <v>0.5175</v>
      </c>
      <c r="N1177" s="2">
        <v>0.63939</v>
      </c>
      <c r="O1177" s="2">
        <v>0.4856</v>
      </c>
      <c r="P1177" s="255">
        <v>0.50968</v>
      </c>
      <c r="Q1177" s="2">
        <v>0.5494</v>
      </c>
      <c r="R1177" s="2">
        <v>0.7691</v>
      </c>
      <c r="S1177" s="2">
        <v>0.5175</v>
      </c>
      <c r="T1177" s="2">
        <v>0.63939</v>
      </c>
      <c r="U1177" s="2">
        <v>0.825</v>
      </c>
      <c r="V1177" s="2"/>
    </row>
    <row r="1178" ht="12.75" customHeight="1">
      <c r="A1178" s="4"/>
      <c r="B1178" s="4"/>
      <c r="L1178" s="2">
        <v>157.7</v>
      </c>
      <c r="M1178" s="2">
        <v>0.51745</v>
      </c>
      <c r="N1178" s="2">
        <v>0.63932</v>
      </c>
      <c r="O1178" s="2">
        <v>0.4855</v>
      </c>
      <c r="P1178" s="255">
        <v>0.50954</v>
      </c>
      <c r="Q1178" s="2">
        <v>0.5494</v>
      </c>
      <c r="R1178" s="2">
        <v>0.7691</v>
      </c>
      <c r="S1178" s="2">
        <v>0.51745</v>
      </c>
      <c r="T1178" s="2">
        <v>0.63932</v>
      </c>
      <c r="U1178" s="2">
        <v>0.825</v>
      </c>
      <c r="V1178" s="2"/>
    </row>
    <row r="1179" ht="12.75" customHeight="1">
      <c r="A1179" s="4"/>
      <c r="B1179" s="4"/>
      <c r="L1179" s="2">
        <v>157.8</v>
      </c>
      <c r="M1179" s="2">
        <v>0.51735</v>
      </c>
      <c r="N1179" s="2">
        <v>0.63925</v>
      </c>
      <c r="O1179" s="2">
        <v>0.4854</v>
      </c>
      <c r="P1179" s="255">
        <v>0.5094</v>
      </c>
      <c r="Q1179" s="2">
        <v>0.5493</v>
      </c>
      <c r="R1179" s="2">
        <v>0.7691</v>
      </c>
      <c r="S1179" s="2">
        <v>0.51735</v>
      </c>
      <c r="T1179" s="2">
        <v>0.63925</v>
      </c>
      <c r="U1179" s="2">
        <v>0.825</v>
      </c>
      <c r="V1179" s="2"/>
    </row>
    <row r="1180" ht="12.75" customHeight="1">
      <c r="A1180" s="4"/>
      <c r="B1180" s="4"/>
      <c r="L1180" s="2">
        <v>157.9</v>
      </c>
      <c r="M1180" s="2">
        <v>0.51775</v>
      </c>
      <c r="N1180" s="2">
        <v>0.63918</v>
      </c>
      <c r="O1180" s="2">
        <v>0.4862</v>
      </c>
      <c r="P1180" s="255">
        <v>0.5092599999999999</v>
      </c>
      <c r="Q1180" s="2">
        <v>0.5493</v>
      </c>
      <c r="R1180" s="2">
        <v>0.7691</v>
      </c>
      <c r="S1180" s="2">
        <v>0.51775</v>
      </c>
      <c r="T1180" s="2">
        <v>0.63918</v>
      </c>
      <c r="U1180" s="2">
        <v>0.825</v>
      </c>
      <c r="V1180" s="2"/>
    </row>
    <row r="1181" ht="12.75" customHeight="1">
      <c r="A1181" s="4"/>
      <c r="B1181" s="4"/>
      <c r="L1181" s="2">
        <v>158.0</v>
      </c>
      <c r="M1181" s="2">
        <v>0.5172</v>
      </c>
      <c r="N1181" s="2">
        <v>0.63911</v>
      </c>
      <c r="O1181" s="2">
        <v>0.4852</v>
      </c>
      <c r="P1181" s="255">
        <v>0.5091199999999999</v>
      </c>
      <c r="Q1181" s="2">
        <v>0.5492</v>
      </c>
      <c r="R1181" s="2">
        <v>0.7691</v>
      </c>
      <c r="S1181" s="2">
        <v>0.5172</v>
      </c>
      <c r="T1181" s="2">
        <v>0.63911</v>
      </c>
      <c r="U1181" s="2">
        <v>0.825</v>
      </c>
      <c r="V1181" s="2"/>
    </row>
    <row r="1182" ht="12.75" customHeight="1">
      <c r="A1182" s="4"/>
      <c r="B1182" s="4"/>
      <c r="L1182" s="2">
        <v>158.1</v>
      </c>
      <c r="M1182" s="2">
        <v>0.51715</v>
      </c>
      <c r="N1182" s="2">
        <v>0.63904</v>
      </c>
      <c r="O1182" s="2">
        <v>0.4851</v>
      </c>
      <c r="P1182" s="255">
        <v>0.5089800000000001</v>
      </c>
      <c r="Q1182" s="2">
        <v>0.5492</v>
      </c>
      <c r="R1182" s="2">
        <v>0.7691</v>
      </c>
      <c r="S1182" s="2">
        <v>0.51715</v>
      </c>
      <c r="T1182" s="2">
        <v>0.63904</v>
      </c>
      <c r="U1182" s="2">
        <v>0.825</v>
      </c>
      <c r="V1182" s="2"/>
    </row>
    <row r="1183" ht="12.75" customHeight="1">
      <c r="A1183" s="4"/>
      <c r="B1183" s="4"/>
      <c r="L1183" s="2">
        <v>158.2</v>
      </c>
      <c r="M1183" s="2">
        <v>0.51705</v>
      </c>
      <c r="N1183" s="2">
        <v>0.63897</v>
      </c>
      <c r="O1183" s="2">
        <v>0.485</v>
      </c>
      <c r="P1183" s="255">
        <v>0.5088400000000001</v>
      </c>
      <c r="Q1183" s="2">
        <v>0.5491</v>
      </c>
      <c r="R1183" s="2">
        <v>0.7691</v>
      </c>
      <c r="S1183" s="2">
        <v>0.51705</v>
      </c>
      <c r="T1183" s="2">
        <v>0.63897</v>
      </c>
      <c r="U1183" s="2">
        <v>0.825</v>
      </c>
      <c r="V1183" s="2"/>
    </row>
    <row r="1184" ht="12.75" customHeight="1">
      <c r="A1184" s="4"/>
      <c r="B1184" s="4"/>
      <c r="L1184" s="2">
        <v>158.3</v>
      </c>
      <c r="M1184" s="2">
        <v>0.51705</v>
      </c>
      <c r="N1184" s="2">
        <v>0.6389</v>
      </c>
      <c r="O1184" s="2">
        <v>0.485</v>
      </c>
      <c r="P1184" s="255">
        <v>0.5087</v>
      </c>
      <c r="Q1184" s="2">
        <v>0.5491</v>
      </c>
      <c r="R1184" s="2">
        <v>0.7691</v>
      </c>
      <c r="S1184" s="2">
        <v>0.51705</v>
      </c>
      <c r="T1184" s="2">
        <v>0.6389</v>
      </c>
      <c r="U1184" s="2">
        <v>0.825</v>
      </c>
      <c r="V1184" s="2"/>
    </row>
    <row r="1185" ht="12.75" customHeight="1">
      <c r="A1185" s="4"/>
      <c r="B1185" s="4"/>
      <c r="L1185" s="2">
        <v>158.4</v>
      </c>
      <c r="M1185" s="2">
        <v>0.51695</v>
      </c>
      <c r="N1185" s="2">
        <v>0.63883</v>
      </c>
      <c r="O1185" s="2">
        <v>0.4849</v>
      </c>
      <c r="P1185" s="255">
        <v>0.50856</v>
      </c>
      <c r="Q1185" s="2">
        <v>0.549</v>
      </c>
      <c r="R1185" s="2">
        <v>0.7691</v>
      </c>
      <c r="S1185" s="2">
        <v>0.51695</v>
      </c>
      <c r="T1185" s="2">
        <v>0.63883</v>
      </c>
      <c r="U1185" s="2">
        <v>0.825</v>
      </c>
      <c r="V1185" s="2"/>
    </row>
    <row r="1186" ht="12.75" customHeight="1">
      <c r="A1186" s="4"/>
      <c r="B1186" s="4"/>
      <c r="L1186" s="2">
        <v>158.5</v>
      </c>
      <c r="M1186" s="2">
        <v>0.5169</v>
      </c>
      <c r="N1186" s="2">
        <v>0.63876</v>
      </c>
      <c r="O1186" s="2">
        <v>0.4848</v>
      </c>
      <c r="P1186" s="255">
        <v>0.50842</v>
      </c>
      <c r="Q1186" s="2">
        <v>0.549</v>
      </c>
      <c r="R1186" s="2">
        <v>0.7691</v>
      </c>
      <c r="S1186" s="2">
        <v>0.5169</v>
      </c>
      <c r="T1186" s="2">
        <v>0.63876</v>
      </c>
      <c r="U1186" s="2">
        <v>0.825</v>
      </c>
      <c r="V1186" s="2"/>
    </row>
    <row r="1187" ht="12.75" customHeight="1">
      <c r="A1187" s="4"/>
      <c r="B1187" s="4"/>
      <c r="L1187" s="2">
        <v>158.6</v>
      </c>
      <c r="M1187" s="2">
        <v>0.5168</v>
      </c>
      <c r="N1187" s="2">
        <v>0.63869</v>
      </c>
      <c r="O1187" s="2">
        <v>0.4847</v>
      </c>
      <c r="P1187" s="255">
        <v>0.50828</v>
      </c>
      <c r="Q1187" s="2">
        <v>0.5489</v>
      </c>
      <c r="R1187" s="2">
        <v>0.7691</v>
      </c>
      <c r="S1187" s="2">
        <v>0.5168</v>
      </c>
      <c r="T1187" s="2">
        <v>0.63869</v>
      </c>
      <c r="U1187" s="2">
        <v>0.825</v>
      </c>
      <c r="V1187" s="2"/>
    </row>
    <row r="1188" ht="12.75" customHeight="1">
      <c r="A1188" s="4"/>
      <c r="B1188" s="4"/>
      <c r="L1188" s="2">
        <v>158.7</v>
      </c>
      <c r="M1188" s="2">
        <v>0.51675</v>
      </c>
      <c r="N1188" s="2">
        <v>0.63862</v>
      </c>
      <c r="O1188" s="2">
        <v>0.4846</v>
      </c>
      <c r="P1188" s="255">
        <v>0.5081399999999999</v>
      </c>
      <c r="Q1188" s="2">
        <v>0.5489</v>
      </c>
      <c r="R1188" s="2">
        <v>0.7691</v>
      </c>
      <c r="S1188" s="2">
        <v>0.51675</v>
      </c>
      <c r="T1188" s="2">
        <v>0.63862</v>
      </c>
      <c r="U1188" s="2">
        <v>0.825</v>
      </c>
      <c r="V1188" s="2"/>
    </row>
    <row r="1189" ht="12.75" customHeight="1">
      <c r="A1189" s="4"/>
      <c r="B1189" s="4"/>
      <c r="L1189" s="2">
        <v>158.8</v>
      </c>
      <c r="M1189" s="2">
        <v>0.5166499999999999</v>
      </c>
      <c r="N1189" s="2">
        <v>0.63855</v>
      </c>
      <c r="O1189" s="2">
        <v>0.4845</v>
      </c>
      <c r="P1189" s="255">
        <v>0.5079999999999999</v>
      </c>
      <c r="Q1189" s="2">
        <v>0.5488</v>
      </c>
      <c r="R1189" s="2">
        <v>0.7691</v>
      </c>
      <c r="S1189" s="2">
        <v>0.5166499999999999</v>
      </c>
      <c r="T1189" s="2">
        <v>0.63855</v>
      </c>
      <c r="U1189" s="2">
        <v>0.8248</v>
      </c>
      <c r="V1189" s="2"/>
    </row>
    <row r="1190" ht="12.75" customHeight="1">
      <c r="A1190" s="4"/>
      <c r="B1190" s="4"/>
      <c r="L1190" s="2">
        <v>158.9</v>
      </c>
      <c r="M1190" s="2">
        <v>0.51705</v>
      </c>
      <c r="N1190" s="2">
        <v>0.63848</v>
      </c>
      <c r="O1190" s="2">
        <v>0.4853</v>
      </c>
      <c r="P1190" s="255">
        <v>0.5078600000000001</v>
      </c>
      <c r="Q1190" s="2">
        <v>0.5488</v>
      </c>
      <c r="R1190" s="2">
        <v>0.7691</v>
      </c>
      <c r="S1190" s="2">
        <v>0.51705</v>
      </c>
      <c r="T1190" s="2">
        <v>0.63848</v>
      </c>
      <c r="U1190" s="2">
        <v>0.8243999999999999</v>
      </c>
      <c r="V1190" s="2"/>
    </row>
    <row r="1191" ht="12.75" customHeight="1">
      <c r="A1191" s="4"/>
      <c r="B1191" s="4"/>
      <c r="L1191" s="2">
        <v>159.0</v>
      </c>
      <c r="M1191" s="2">
        <v>0.5165</v>
      </c>
      <c r="N1191" s="2">
        <v>0.63841</v>
      </c>
      <c r="O1191" s="2">
        <v>0.4843</v>
      </c>
      <c r="P1191" s="255">
        <v>0.5077200000000001</v>
      </c>
      <c r="Q1191" s="2">
        <v>0.5487</v>
      </c>
      <c r="R1191" s="2">
        <v>0.7691</v>
      </c>
      <c r="S1191" s="2">
        <v>0.5165</v>
      </c>
      <c r="T1191" s="2">
        <v>0.63841</v>
      </c>
      <c r="U1191" s="2">
        <v>0.824</v>
      </c>
      <c r="V1191" s="2"/>
    </row>
    <row r="1192" ht="12.75" customHeight="1">
      <c r="A1192" s="4"/>
      <c r="B1192" s="4"/>
      <c r="L1192" s="2">
        <v>159.1</v>
      </c>
      <c r="M1192" s="2">
        <v>0.51645</v>
      </c>
      <c r="N1192" s="2">
        <v>0.63834</v>
      </c>
      <c r="O1192" s="2">
        <v>0.4842</v>
      </c>
      <c r="P1192" s="255">
        <v>0.50758</v>
      </c>
      <c r="Q1192" s="2">
        <v>0.5487</v>
      </c>
      <c r="R1192" s="2">
        <v>0.7691</v>
      </c>
      <c r="S1192" s="2">
        <v>0.51645</v>
      </c>
      <c r="T1192" s="2">
        <v>0.63834</v>
      </c>
      <c r="U1192" s="2">
        <v>0.824</v>
      </c>
      <c r="V1192" s="2"/>
    </row>
    <row r="1193" ht="12.75" customHeight="1">
      <c r="A1193" s="4"/>
      <c r="B1193" s="4"/>
      <c r="L1193" s="2">
        <v>159.2</v>
      </c>
      <c r="M1193" s="2">
        <v>0.51635</v>
      </c>
      <c r="N1193" s="2">
        <v>0.63827</v>
      </c>
      <c r="O1193" s="2">
        <v>0.4841</v>
      </c>
      <c r="P1193" s="255">
        <v>0.50744</v>
      </c>
      <c r="Q1193" s="2">
        <v>0.5486</v>
      </c>
      <c r="R1193" s="2">
        <v>0.7691</v>
      </c>
      <c r="S1193" s="2">
        <v>0.51635</v>
      </c>
      <c r="T1193" s="2">
        <v>0.63827</v>
      </c>
      <c r="U1193" s="2">
        <v>0.824</v>
      </c>
      <c r="V1193" s="2"/>
    </row>
    <row r="1194" ht="12.75" customHeight="1">
      <c r="A1194" s="4"/>
      <c r="B1194" s="4"/>
      <c r="L1194" s="2">
        <v>159.3</v>
      </c>
      <c r="M1194" s="2">
        <v>0.51635</v>
      </c>
      <c r="N1194" s="2">
        <v>0.6382</v>
      </c>
      <c r="O1194" s="2">
        <v>0.4841</v>
      </c>
      <c r="P1194" s="255">
        <v>0.5073</v>
      </c>
      <c r="Q1194" s="2">
        <v>0.5486</v>
      </c>
      <c r="R1194" s="2">
        <v>0.7691</v>
      </c>
      <c r="S1194" s="2">
        <v>0.51635</v>
      </c>
      <c r="T1194" s="2">
        <v>0.6382</v>
      </c>
      <c r="U1194" s="2">
        <v>0.824</v>
      </c>
      <c r="V1194" s="2"/>
    </row>
    <row r="1195" ht="12.75" customHeight="1">
      <c r="A1195" s="4"/>
      <c r="B1195" s="4"/>
      <c r="L1195" s="2">
        <v>159.4</v>
      </c>
      <c r="M1195" s="2">
        <v>0.51625</v>
      </c>
      <c r="N1195" s="2">
        <v>0.63813</v>
      </c>
      <c r="O1195" s="2">
        <v>0.484</v>
      </c>
      <c r="P1195" s="255">
        <v>0.5071599999999999</v>
      </c>
      <c r="Q1195" s="2">
        <v>0.5485</v>
      </c>
      <c r="R1195" s="2">
        <v>0.7691</v>
      </c>
      <c r="S1195" s="2">
        <v>0.51625</v>
      </c>
      <c r="T1195" s="2">
        <v>0.63813</v>
      </c>
      <c r="U1195" s="2">
        <v>0.824</v>
      </c>
      <c r="V1195" s="2"/>
    </row>
    <row r="1196" ht="12.75" customHeight="1">
      <c r="A1196" s="4"/>
      <c r="B1196" s="4"/>
      <c r="L1196" s="2">
        <v>159.5</v>
      </c>
      <c r="M1196" s="2">
        <v>0.5162</v>
      </c>
      <c r="N1196" s="2">
        <v>0.63806</v>
      </c>
      <c r="O1196" s="2">
        <v>0.4839</v>
      </c>
      <c r="P1196" s="255">
        <v>0.5070199999999999</v>
      </c>
      <c r="Q1196" s="2">
        <v>0.5485</v>
      </c>
      <c r="R1196" s="2">
        <v>0.7691</v>
      </c>
      <c r="S1196" s="2">
        <v>0.5162</v>
      </c>
      <c r="T1196" s="2">
        <v>0.63806</v>
      </c>
      <c r="U1196" s="2">
        <v>0.824</v>
      </c>
      <c r="V1196" s="2"/>
    </row>
    <row r="1197" ht="12.75" customHeight="1">
      <c r="A1197" s="4"/>
      <c r="B1197" s="4"/>
      <c r="L1197" s="2">
        <v>159.6</v>
      </c>
      <c r="M1197" s="2">
        <v>0.5161</v>
      </c>
      <c r="N1197" s="2">
        <v>0.63799</v>
      </c>
      <c r="O1197" s="2">
        <v>0.4838</v>
      </c>
      <c r="P1197" s="255">
        <v>0.5068799999999999</v>
      </c>
      <c r="Q1197" s="2">
        <v>0.5484</v>
      </c>
      <c r="R1197" s="2">
        <v>0.7691</v>
      </c>
      <c r="S1197" s="2">
        <v>0.5161</v>
      </c>
      <c r="T1197" s="2">
        <v>0.63799</v>
      </c>
      <c r="U1197" s="2">
        <v>0.824</v>
      </c>
      <c r="V1197" s="2"/>
    </row>
    <row r="1198" ht="12.75" customHeight="1">
      <c r="A1198" s="4"/>
      <c r="B1198" s="4"/>
      <c r="L1198" s="2">
        <v>159.7</v>
      </c>
      <c r="M1198" s="2">
        <v>0.51605</v>
      </c>
      <c r="N1198" s="2">
        <v>0.63792</v>
      </c>
      <c r="O1198" s="2">
        <v>0.4837</v>
      </c>
      <c r="P1198" s="255">
        <v>0.5067400000000001</v>
      </c>
      <c r="Q1198" s="2">
        <v>0.5484</v>
      </c>
      <c r="R1198" s="2">
        <v>0.7691</v>
      </c>
      <c r="S1198" s="2">
        <v>0.51605</v>
      </c>
      <c r="T1198" s="2">
        <v>0.63792</v>
      </c>
      <c r="U1198" s="2">
        <v>0.824</v>
      </c>
      <c r="V1198" s="2"/>
    </row>
    <row r="1199" ht="12.75" customHeight="1">
      <c r="A1199" s="4"/>
      <c r="B1199" s="4"/>
      <c r="L1199" s="2">
        <v>159.8</v>
      </c>
      <c r="M1199" s="2">
        <v>0.51595</v>
      </c>
      <c r="N1199" s="2">
        <v>0.63785</v>
      </c>
      <c r="O1199" s="2">
        <v>0.4836</v>
      </c>
      <c r="P1199" s="255">
        <v>0.5066</v>
      </c>
      <c r="Q1199" s="2">
        <v>0.5483</v>
      </c>
      <c r="R1199" s="2">
        <v>0.7691</v>
      </c>
      <c r="S1199" s="2">
        <v>0.51595</v>
      </c>
      <c r="T1199" s="2">
        <v>0.63785</v>
      </c>
      <c r="U1199" s="2">
        <v>0.824</v>
      </c>
      <c r="V1199" s="2"/>
    </row>
    <row r="1200" ht="12.75" customHeight="1">
      <c r="A1200" s="4"/>
      <c r="B1200" s="4"/>
      <c r="L1200" s="2">
        <v>159.9</v>
      </c>
      <c r="M1200" s="2">
        <v>0.51635</v>
      </c>
      <c r="N1200" s="2">
        <v>0.63778</v>
      </c>
      <c r="O1200" s="2">
        <v>0.4844</v>
      </c>
      <c r="P1200" s="255">
        <v>0.50646</v>
      </c>
      <c r="Q1200" s="2">
        <v>0.5483</v>
      </c>
      <c r="R1200" s="2">
        <v>0.7691</v>
      </c>
      <c r="S1200" s="2">
        <v>0.51635</v>
      </c>
      <c r="T1200" s="2">
        <v>0.63778</v>
      </c>
      <c r="U1200" s="2">
        <v>0.824</v>
      </c>
      <c r="V1200" s="2"/>
    </row>
    <row r="1201" ht="12.75" customHeight="1">
      <c r="A1201" s="4"/>
      <c r="B1201" s="4"/>
      <c r="L1201" s="2">
        <v>160.0</v>
      </c>
      <c r="M1201" s="2">
        <v>0.5158</v>
      </c>
      <c r="N1201" s="2">
        <v>0.63771</v>
      </c>
      <c r="O1201" s="2">
        <v>0.4834</v>
      </c>
      <c r="P1201" s="255">
        <v>0.50632</v>
      </c>
      <c r="Q1201" s="2">
        <v>0.5482</v>
      </c>
      <c r="R1201" s="2">
        <v>0.7691</v>
      </c>
      <c r="S1201" s="2">
        <v>0.5158</v>
      </c>
      <c r="T1201" s="2">
        <v>0.63771</v>
      </c>
      <c r="U1201" s="2">
        <v>0.824</v>
      </c>
      <c r="V1201" s="2"/>
    </row>
    <row r="1202" ht="12.75" customHeight="1">
      <c r="A1202" s="4"/>
      <c r="B1202" s="4"/>
      <c r="L1202" s="2">
        <v>160.1</v>
      </c>
      <c r="M1202" s="2">
        <v>0.51575</v>
      </c>
      <c r="N1202" s="2">
        <v>0.63764</v>
      </c>
      <c r="O1202" s="2">
        <v>0.4833</v>
      </c>
      <c r="P1202" s="255">
        <v>0.50618</v>
      </c>
      <c r="Q1202" s="2">
        <v>0.5482</v>
      </c>
      <c r="R1202" s="2">
        <v>0.7691</v>
      </c>
      <c r="S1202" s="2">
        <v>0.51575</v>
      </c>
      <c r="T1202" s="2">
        <v>0.63764</v>
      </c>
      <c r="U1202" s="2">
        <v>0.824</v>
      </c>
      <c r="V1202" s="2"/>
    </row>
    <row r="1203" ht="12.75" customHeight="1">
      <c r="A1203" s="4"/>
      <c r="B1203" s="4"/>
      <c r="L1203" s="2">
        <v>160.2</v>
      </c>
      <c r="M1203" s="2">
        <v>0.51565</v>
      </c>
      <c r="N1203" s="2">
        <v>0.63757</v>
      </c>
      <c r="O1203" s="2">
        <v>0.4832</v>
      </c>
      <c r="P1203" s="255">
        <v>0.5060399999999999</v>
      </c>
      <c r="Q1203" s="2">
        <v>0.5481</v>
      </c>
      <c r="R1203" s="2">
        <v>0.7691</v>
      </c>
      <c r="S1203" s="2">
        <v>0.51565</v>
      </c>
      <c r="T1203" s="2">
        <v>0.63757</v>
      </c>
      <c r="U1203" s="2">
        <v>0.824</v>
      </c>
      <c r="V1203" s="2"/>
    </row>
    <row r="1204" ht="12.75" customHeight="1">
      <c r="A1204" s="4"/>
      <c r="B1204" s="4"/>
      <c r="L1204" s="2">
        <v>160.3</v>
      </c>
      <c r="M1204" s="2">
        <v>0.51565</v>
      </c>
      <c r="N1204" s="2">
        <v>0.6375</v>
      </c>
      <c r="O1204" s="2">
        <v>0.4832</v>
      </c>
      <c r="P1204" s="255">
        <v>0.5058999999999999</v>
      </c>
      <c r="Q1204" s="2">
        <v>0.5481</v>
      </c>
      <c r="R1204" s="2">
        <v>0.7691</v>
      </c>
      <c r="S1204" s="2">
        <v>0.51565</v>
      </c>
      <c r="T1204" s="2">
        <v>0.6375</v>
      </c>
      <c r="U1204" s="2">
        <v>0.824</v>
      </c>
      <c r="V1204" s="2"/>
    </row>
    <row r="1205" ht="12.75" customHeight="1">
      <c r="A1205" s="4"/>
      <c r="B1205" s="4"/>
      <c r="L1205" s="2">
        <v>160.4</v>
      </c>
      <c r="M1205" s="2">
        <v>0.51555</v>
      </c>
      <c r="N1205" s="2">
        <v>0.63743</v>
      </c>
      <c r="O1205" s="2">
        <v>0.4831</v>
      </c>
      <c r="P1205" s="255">
        <v>0.5057600000000001</v>
      </c>
      <c r="Q1205" s="2">
        <v>0.548</v>
      </c>
      <c r="R1205" s="2">
        <v>0.7691</v>
      </c>
      <c r="S1205" s="2">
        <v>0.51555</v>
      </c>
      <c r="T1205" s="2">
        <v>0.63743</v>
      </c>
      <c r="U1205" s="2">
        <v>0.824</v>
      </c>
      <c r="V1205" s="2"/>
    </row>
    <row r="1206" ht="12.75" customHeight="1">
      <c r="A1206" s="4"/>
      <c r="B1206" s="4"/>
      <c r="L1206" s="2">
        <v>160.5</v>
      </c>
      <c r="M1206" s="2">
        <v>0.5155000000000001</v>
      </c>
      <c r="N1206" s="2">
        <v>0.63736</v>
      </c>
      <c r="O1206" s="2">
        <v>0.483</v>
      </c>
      <c r="P1206" s="255">
        <v>0.5056200000000001</v>
      </c>
      <c r="Q1206" s="2">
        <v>0.548</v>
      </c>
      <c r="R1206" s="2">
        <v>0.7691</v>
      </c>
      <c r="S1206" s="2">
        <v>0.5155000000000001</v>
      </c>
      <c r="T1206" s="2">
        <v>0.63736</v>
      </c>
      <c r="U1206" s="2">
        <v>0.824</v>
      </c>
      <c r="V1206" s="2"/>
    </row>
    <row r="1207" ht="12.75" customHeight="1">
      <c r="A1207" s="4"/>
      <c r="B1207" s="4"/>
      <c r="L1207" s="2">
        <v>160.6</v>
      </c>
      <c r="M1207" s="2">
        <v>0.5154000000000001</v>
      </c>
      <c r="N1207" s="2">
        <v>0.63729</v>
      </c>
      <c r="O1207" s="2">
        <v>0.4829</v>
      </c>
      <c r="P1207" s="255">
        <v>0.50548</v>
      </c>
      <c r="Q1207" s="2">
        <v>0.5479</v>
      </c>
      <c r="R1207" s="2">
        <v>0.7691</v>
      </c>
      <c r="S1207" s="2">
        <v>0.5154000000000001</v>
      </c>
      <c r="T1207" s="2">
        <v>0.63729</v>
      </c>
      <c r="U1207" s="2">
        <v>0.8236</v>
      </c>
      <c r="V1207" s="2"/>
    </row>
    <row r="1208" ht="12.75" customHeight="1">
      <c r="A1208" s="4"/>
      <c r="B1208" s="4"/>
      <c r="L1208" s="2">
        <v>160.7</v>
      </c>
      <c r="M1208" s="2">
        <v>0.51535</v>
      </c>
      <c r="N1208" s="2">
        <v>0.63722</v>
      </c>
      <c r="O1208" s="2">
        <v>0.4828</v>
      </c>
      <c r="P1208" s="255">
        <v>0.50534</v>
      </c>
      <c r="Q1208" s="2">
        <v>0.5479</v>
      </c>
      <c r="R1208" s="2">
        <v>0.7691</v>
      </c>
      <c r="S1208" s="2">
        <v>0.51535</v>
      </c>
      <c r="T1208" s="2">
        <v>0.63722</v>
      </c>
      <c r="U1208" s="2">
        <v>0.8231999999999999</v>
      </c>
      <c r="V1208" s="2"/>
    </row>
    <row r="1209" ht="12.75" customHeight="1">
      <c r="A1209" s="4"/>
      <c r="B1209" s="4"/>
      <c r="L1209" s="2">
        <v>160.8</v>
      </c>
      <c r="M1209" s="2">
        <v>0.51525</v>
      </c>
      <c r="N1209" s="2">
        <v>0.63715</v>
      </c>
      <c r="O1209" s="2">
        <v>0.4827</v>
      </c>
      <c r="P1209" s="255">
        <v>0.5052</v>
      </c>
      <c r="Q1209" s="2">
        <v>0.5478</v>
      </c>
      <c r="R1209" s="2">
        <v>0.7691</v>
      </c>
      <c r="S1209" s="2">
        <v>0.51525</v>
      </c>
      <c r="T1209" s="2">
        <v>0.63715</v>
      </c>
      <c r="U1209" s="2">
        <v>0.823</v>
      </c>
      <c r="V1209" s="2"/>
    </row>
    <row r="1210" ht="12.75" customHeight="1">
      <c r="A1210" s="4"/>
      <c r="B1210" s="4"/>
      <c r="L1210" s="2">
        <v>160.9</v>
      </c>
      <c r="M1210" s="2">
        <v>0.5156499999999999</v>
      </c>
      <c r="N1210" s="2">
        <v>0.63708</v>
      </c>
      <c r="O1210" s="2">
        <v>0.4835</v>
      </c>
      <c r="P1210" s="255">
        <v>0.50506</v>
      </c>
      <c r="Q1210" s="2">
        <v>0.5478</v>
      </c>
      <c r="R1210" s="2">
        <v>0.7691</v>
      </c>
      <c r="S1210" s="2">
        <v>0.5156499999999999</v>
      </c>
      <c r="T1210" s="2">
        <v>0.63708</v>
      </c>
      <c r="U1210" s="2">
        <v>0.823</v>
      </c>
      <c r="V1210" s="2"/>
    </row>
    <row r="1211" ht="12.75" customHeight="1">
      <c r="A1211" s="4"/>
      <c r="B1211" s="4"/>
      <c r="L1211" s="2">
        <v>161.0</v>
      </c>
      <c r="M1211" s="2">
        <v>0.5151</v>
      </c>
      <c r="N1211" s="2">
        <v>0.63701</v>
      </c>
      <c r="O1211" s="2">
        <v>0.4825</v>
      </c>
      <c r="P1211" s="255">
        <v>0.5049199999999999</v>
      </c>
      <c r="Q1211" s="2">
        <v>0.5477</v>
      </c>
      <c r="R1211" s="2">
        <v>0.7691</v>
      </c>
      <c r="S1211" s="2">
        <v>0.5151</v>
      </c>
      <c r="T1211" s="2">
        <v>0.63701</v>
      </c>
      <c r="U1211" s="2">
        <v>0.823</v>
      </c>
      <c r="V1211" s="2"/>
    </row>
    <row r="1212" ht="12.75" customHeight="1">
      <c r="A1212" s="4"/>
      <c r="B1212" s="4"/>
      <c r="L1212" s="2">
        <v>161.1</v>
      </c>
      <c r="M1212" s="2">
        <v>0.51505</v>
      </c>
      <c r="N1212" s="2">
        <v>0.63694</v>
      </c>
      <c r="O1212" s="2">
        <v>0.4824</v>
      </c>
      <c r="P1212" s="255">
        <v>0.5047799999999999</v>
      </c>
      <c r="Q1212" s="2">
        <v>0.5477</v>
      </c>
      <c r="R1212" s="2">
        <v>0.7691</v>
      </c>
      <c r="S1212" s="2">
        <v>0.51505</v>
      </c>
      <c r="T1212" s="2">
        <v>0.63694</v>
      </c>
      <c r="U1212" s="2">
        <v>0.823</v>
      </c>
      <c r="V1212" s="2"/>
    </row>
    <row r="1213" ht="12.75" customHeight="1">
      <c r="A1213" s="4"/>
      <c r="B1213" s="4"/>
      <c r="L1213" s="2">
        <v>161.2</v>
      </c>
      <c r="M1213" s="2">
        <v>0.51495</v>
      </c>
      <c r="N1213" s="2">
        <v>0.63687</v>
      </c>
      <c r="O1213" s="2">
        <v>0.4823</v>
      </c>
      <c r="P1213" s="255">
        <v>0.5046400000000001</v>
      </c>
      <c r="Q1213" s="2">
        <v>0.5476</v>
      </c>
      <c r="R1213" s="2">
        <v>0.7691</v>
      </c>
      <c r="S1213" s="2">
        <v>0.51495</v>
      </c>
      <c r="T1213" s="2">
        <v>0.63687</v>
      </c>
      <c r="U1213" s="2">
        <v>0.823</v>
      </c>
      <c r="V1213" s="2"/>
    </row>
    <row r="1214" ht="12.75" customHeight="1">
      <c r="A1214" s="4"/>
      <c r="B1214" s="4"/>
      <c r="L1214" s="2">
        <v>161.3</v>
      </c>
      <c r="M1214" s="2">
        <v>0.51495</v>
      </c>
      <c r="N1214" s="2">
        <v>0.6368</v>
      </c>
      <c r="O1214" s="2">
        <v>0.4823</v>
      </c>
      <c r="P1214" s="255">
        <v>0.5045000000000001</v>
      </c>
      <c r="Q1214" s="2">
        <v>0.5476</v>
      </c>
      <c r="R1214" s="2">
        <v>0.7691</v>
      </c>
      <c r="S1214" s="2">
        <v>0.51495</v>
      </c>
      <c r="T1214" s="2">
        <v>0.6368</v>
      </c>
      <c r="U1214" s="2">
        <v>0.823</v>
      </c>
      <c r="V1214" s="2"/>
    </row>
    <row r="1215" ht="12.75" customHeight="1">
      <c r="A1215" s="4"/>
      <c r="B1215" s="4"/>
      <c r="L1215" s="2">
        <v>161.4</v>
      </c>
      <c r="M1215" s="2">
        <v>0.51485</v>
      </c>
      <c r="N1215" s="2">
        <v>0.63673</v>
      </c>
      <c r="O1215" s="2">
        <v>0.4822</v>
      </c>
      <c r="P1215" s="255">
        <v>0.50436</v>
      </c>
      <c r="Q1215" s="2">
        <v>0.5475</v>
      </c>
      <c r="R1215" s="2">
        <v>0.7691</v>
      </c>
      <c r="S1215" s="2">
        <v>0.51485</v>
      </c>
      <c r="T1215" s="2">
        <v>0.63673</v>
      </c>
      <c r="U1215" s="2">
        <v>0.823</v>
      </c>
      <c r="V1215" s="2"/>
    </row>
    <row r="1216" ht="12.75" customHeight="1">
      <c r="A1216" s="4"/>
      <c r="B1216" s="4"/>
      <c r="L1216" s="2">
        <v>161.5</v>
      </c>
      <c r="M1216" s="2">
        <v>0.5147999999999999</v>
      </c>
      <c r="N1216" s="2">
        <v>0.63666</v>
      </c>
      <c r="O1216" s="2">
        <v>0.4821</v>
      </c>
      <c r="P1216" s="255">
        <v>0.50422</v>
      </c>
      <c r="Q1216" s="2">
        <v>0.5475</v>
      </c>
      <c r="R1216" s="2">
        <v>0.7691</v>
      </c>
      <c r="S1216" s="2">
        <v>0.5147999999999999</v>
      </c>
      <c r="T1216" s="2">
        <v>0.63666</v>
      </c>
      <c r="U1216" s="2">
        <v>0.823</v>
      </c>
      <c r="V1216" s="2"/>
    </row>
    <row r="1217" ht="12.75" customHeight="1">
      <c r="A1217" s="4"/>
      <c r="B1217" s="4"/>
      <c r="L1217" s="2">
        <v>161.6</v>
      </c>
      <c r="M1217" s="2">
        <v>0.5146999999999999</v>
      </c>
      <c r="N1217" s="2">
        <v>0.63659</v>
      </c>
      <c r="O1217" s="2">
        <v>0.482</v>
      </c>
      <c r="P1217" s="255">
        <v>0.50408</v>
      </c>
      <c r="Q1217" s="2">
        <v>0.5474</v>
      </c>
      <c r="R1217" s="2">
        <v>0.7691</v>
      </c>
      <c r="S1217" s="2">
        <v>0.5146999999999999</v>
      </c>
      <c r="T1217" s="2">
        <v>0.63659</v>
      </c>
      <c r="U1217" s="2">
        <v>0.823</v>
      </c>
      <c r="V1217" s="2"/>
    </row>
    <row r="1218" ht="12.75" customHeight="1">
      <c r="A1218" s="4"/>
      <c r="B1218" s="4"/>
      <c r="L1218" s="2">
        <v>161.7</v>
      </c>
      <c r="M1218" s="2">
        <v>0.51465</v>
      </c>
      <c r="N1218" s="2">
        <v>0.63652</v>
      </c>
      <c r="O1218" s="2">
        <v>0.4819</v>
      </c>
      <c r="P1218" s="255">
        <v>0.5039399999999999</v>
      </c>
      <c r="Q1218" s="2">
        <v>0.5474</v>
      </c>
      <c r="R1218" s="2">
        <v>0.7691</v>
      </c>
      <c r="S1218" s="2">
        <v>0.51465</v>
      </c>
      <c r="T1218" s="2">
        <v>0.63652</v>
      </c>
      <c r="U1218" s="2">
        <v>0.823</v>
      </c>
      <c r="V1218" s="2"/>
    </row>
    <row r="1219" ht="12.75" customHeight="1">
      <c r="A1219" s="4"/>
      <c r="B1219" s="4"/>
      <c r="L1219" s="2">
        <v>161.8</v>
      </c>
      <c r="M1219" s="2">
        <v>0.5145500000000001</v>
      </c>
      <c r="N1219" s="2">
        <v>0.63645</v>
      </c>
      <c r="O1219" s="2">
        <v>0.4818</v>
      </c>
      <c r="P1219" s="255">
        <v>0.5037999999999999</v>
      </c>
      <c r="Q1219" s="2">
        <v>0.5473</v>
      </c>
      <c r="R1219" s="2">
        <v>0.7691</v>
      </c>
      <c r="S1219" s="2">
        <v>0.5145500000000001</v>
      </c>
      <c r="T1219" s="2">
        <v>0.63645</v>
      </c>
      <c r="U1219" s="2">
        <v>0.823</v>
      </c>
      <c r="V1219" s="2"/>
    </row>
    <row r="1220" ht="12.75" customHeight="1">
      <c r="A1220" s="4"/>
      <c r="B1220" s="4"/>
      <c r="L1220" s="2">
        <v>161.9</v>
      </c>
      <c r="M1220" s="2">
        <v>0.51495</v>
      </c>
      <c r="N1220" s="2">
        <v>0.63635</v>
      </c>
      <c r="O1220" s="2">
        <v>0.4826</v>
      </c>
      <c r="P1220" s="255">
        <v>0.5035999999999999</v>
      </c>
      <c r="Q1220" s="2">
        <v>0.5473</v>
      </c>
      <c r="R1220" s="2">
        <v>0.7691</v>
      </c>
      <c r="S1220" s="2">
        <v>0.51495</v>
      </c>
      <c r="T1220" s="2">
        <v>0.63635</v>
      </c>
      <c r="U1220" s="2">
        <v>0.823</v>
      </c>
      <c r="V1220" s="2"/>
    </row>
    <row r="1221" ht="12.75" customHeight="1">
      <c r="A1221" s="4"/>
      <c r="B1221" s="4"/>
      <c r="L1221" s="2">
        <v>162.0</v>
      </c>
      <c r="M1221" s="2">
        <v>0.5144</v>
      </c>
      <c r="N1221" s="2">
        <v>0.63628</v>
      </c>
      <c r="O1221" s="2">
        <v>0.4816</v>
      </c>
      <c r="P1221" s="255">
        <v>0.5034599999999999</v>
      </c>
      <c r="Q1221" s="2">
        <v>0.5472</v>
      </c>
      <c r="R1221" s="2">
        <v>0.7691</v>
      </c>
      <c r="S1221" s="2">
        <v>0.5144</v>
      </c>
      <c r="T1221" s="2">
        <v>0.63628</v>
      </c>
      <c r="U1221" s="2">
        <v>0.823</v>
      </c>
      <c r="V1221" s="2"/>
    </row>
    <row r="1222" ht="12.75" customHeight="1">
      <c r="A1222" s="4"/>
      <c r="B1222" s="4"/>
      <c r="L1222" s="2">
        <v>162.1</v>
      </c>
      <c r="M1222" s="2">
        <v>0.5143</v>
      </c>
      <c r="N1222" s="2">
        <v>0.63621</v>
      </c>
      <c r="O1222" s="2">
        <v>0.4815</v>
      </c>
      <c r="P1222" s="255">
        <v>0.5033200000000001</v>
      </c>
      <c r="Q1222" s="2">
        <v>0.5471</v>
      </c>
      <c r="R1222" s="2">
        <v>0.7691</v>
      </c>
      <c r="S1222" s="2">
        <v>0.5143</v>
      </c>
      <c r="T1222" s="2">
        <v>0.63621</v>
      </c>
      <c r="U1222" s="2">
        <v>0.823</v>
      </c>
      <c r="V1222" s="2"/>
    </row>
    <row r="1223" ht="12.75" customHeight="1">
      <c r="A1223" s="4"/>
      <c r="B1223" s="4"/>
      <c r="L1223" s="2">
        <v>162.2</v>
      </c>
      <c r="M1223" s="2">
        <v>0.51425</v>
      </c>
      <c r="N1223" s="2">
        <v>0.63614</v>
      </c>
      <c r="O1223" s="2">
        <v>0.4814</v>
      </c>
      <c r="P1223" s="255">
        <v>0.5031800000000001</v>
      </c>
      <c r="Q1223" s="2">
        <v>0.5471</v>
      </c>
      <c r="R1223" s="2">
        <v>0.7691</v>
      </c>
      <c r="S1223" s="2">
        <v>0.51425</v>
      </c>
      <c r="T1223" s="2">
        <v>0.63614</v>
      </c>
      <c r="U1223" s="2">
        <v>0.823</v>
      </c>
      <c r="V1223" s="2"/>
    </row>
    <row r="1224" ht="12.75" customHeight="1">
      <c r="A1224" s="4"/>
      <c r="B1224" s="4"/>
      <c r="L1224" s="2">
        <v>162.3</v>
      </c>
      <c r="M1224" s="2">
        <v>0.5142</v>
      </c>
      <c r="N1224" s="2">
        <v>0.63607</v>
      </c>
      <c r="O1224" s="2">
        <v>0.4814</v>
      </c>
      <c r="P1224" s="255">
        <v>0.50304</v>
      </c>
      <c r="Q1224" s="2">
        <v>0.547</v>
      </c>
      <c r="R1224" s="2">
        <v>0.7691</v>
      </c>
      <c r="S1224" s="2">
        <v>0.5142</v>
      </c>
      <c r="T1224" s="2">
        <v>0.63607</v>
      </c>
      <c r="U1224" s="2">
        <v>0.8228</v>
      </c>
      <c r="V1224" s="2"/>
    </row>
    <row r="1225" ht="12.75" customHeight="1">
      <c r="A1225" s="4"/>
      <c r="B1225" s="4"/>
      <c r="L1225" s="2">
        <v>162.4</v>
      </c>
      <c r="M1225" s="2">
        <v>0.51415</v>
      </c>
      <c r="N1225" s="2">
        <v>0.636</v>
      </c>
      <c r="O1225" s="2">
        <v>0.4813</v>
      </c>
      <c r="P1225" s="255">
        <v>0.5029</v>
      </c>
      <c r="Q1225" s="2">
        <v>0.547</v>
      </c>
      <c r="R1225" s="2">
        <v>0.7691</v>
      </c>
      <c r="S1225" s="2">
        <v>0.51415</v>
      </c>
      <c r="T1225" s="2">
        <v>0.636</v>
      </c>
      <c r="U1225" s="2">
        <v>0.8223999999999999</v>
      </c>
      <c r="V1225" s="2"/>
    </row>
    <row r="1226" ht="12.75" customHeight="1">
      <c r="A1226" s="4"/>
      <c r="B1226" s="4"/>
      <c r="L1226" s="2">
        <v>162.5</v>
      </c>
      <c r="M1226" s="2">
        <v>0.51405</v>
      </c>
      <c r="N1226" s="2">
        <v>0.63593</v>
      </c>
      <c r="O1226" s="2">
        <v>0.4812</v>
      </c>
      <c r="P1226" s="255">
        <v>0.50276</v>
      </c>
      <c r="Q1226" s="2">
        <v>0.5469</v>
      </c>
      <c r="R1226" s="2">
        <v>0.7691</v>
      </c>
      <c r="S1226" s="2">
        <v>0.51405</v>
      </c>
      <c r="T1226" s="2">
        <v>0.63593</v>
      </c>
      <c r="U1226" s="2">
        <v>0.822</v>
      </c>
      <c r="V1226" s="2"/>
    </row>
    <row r="1227" ht="12.75" customHeight="1">
      <c r="A1227" s="4"/>
      <c r="B1227" s="4"/>
      <c r="L1227" s="2">
        <v>162.6</v>
      </c>
      <c r="M1227" s="2">
        <v>0.514</v>
      </c>
      <c r="N1227" s="2">
        <v>0.63586</v>
      </c>
      <c r="O1227" s="2">
        <v>0.4811</v>
      </c>
      <c r="P1227" s="255">
        <v>0.50262</v>
      </c>
      <c r="Q1227" s="2">
        <v>0.5469</v>
      </c>
      <c r="R1227" s="2">
        <v>0.7691</v>
      </c>
      <c r="S1227" s="2">
        <v>0.514</v>
      </c>
      <c r="T1227" s="2">
        <v>0.63586</v>
      </c>
      <c r="U1227" s="2">
        <v>0.822</v>
      </c>
      <c r="V1227" s="2"/>
    </row>
    <row r="1228" ht="12.75" customHeight="1">
      <c r="A1228" s="4"/>
      <c r="B1228" s="4"/>
      <c r="L1228" s="2">
        <v>162.7</v>
      </c>
      <c r="M1228" s="2">
        <v>0.5139</v>
      </c>
      <c r="N1228" s="2">
        <v>0.63579</v>
      </c>
      <c r="O1228" s="2">
        <v>0.481</v>
      </c>
      <c r="P1228" s="255">
        <v>0.5024799999999999</v>
      </c>
      <c r="Q1228" s="2">
        <v>0.5468</v>
      </c>
      <c r="R1228" s="2">
        <v>0.7691</v>
      </c>
      <c r="S1228" s="2">
        <v>0.5139</v>
      </c>
      <c r="T1228" s="2">
        <v>0.63579</v>
      </c>
      <c r="U1228" s="2">
        <v>0.822</v>
      </c>
      <c r="V1228" s="2"/>
    </row>
    <row r="1229" ht="12.75" customHeight="1">
      <c r="A1229" s="4"/>
      <c r="B1229" s="4"/>
      <c r="L1229" s="2">
        <v>162.8</v>
      </c>
      <c r="M1229" s="2">
        <v>0.5138499999999999</v>
      </c>
      <c r="N1229" s="2">
        <v>0.63572</v>
      </c>
      <c r="O1229" s="2">
        <v>0.4809</v>
      </c>
      <c r="P1229" s="255">
        <v>0.5023399999999999</v>
      </c>
      <c r="Q1229" s="2">
        <v>0.5468</v>
      </c>
      <c r="R1229" s="2">
        <v>0.7691</v>
      </c>
      <c r="S1229" s="2">
        <v>0.5138499999999999</v>
      </c>
      <c r="T1229" s="2">
        <v>0.63572</v>
      </c>
      <c r="U1229" s="2">
        <v>0.822</v>
      </c>
      <c r="V1229" s="2"/>
    </row>
    <row r="1230" ht="12.75" customHeight="1">
      <c r="A1230" s="4"/>
      <c r="B1230" s="4"/>
      <c r="L1230" s="2">
        <v>162.9</v>
      </c>
      <c r="M1230" s="2">
        <v>0.5142</v>
      </c>
      <c r="N1230" s="2">
        <v>0.63565</v>
      </c>
      <c r="O1230" s="2">
        <v>0.4817</v>
      </c>
      <c r="P1230" s="255">
        <v>0.5022000000000001</v>
      </c>
      <c r="Q1230" s="2">
        <v>0.5467</v>
      </c>
      <c r="R1230" s="2">
        <v>0.7691</v>
      </c>
      <c r="S1230" s="2">
        <v>0.5142</v>
      </c>
      <c r="T1230" s="2">
        <v>0.63565</v>
      </c>
      <c r="U1230" s="2">
        <v>0.822</v>
      </c>
      <c r="V1230" s="2"/>
    </row>
    <row r="1231" ht="12.75" customHeight="1">
      <c r="A1231" s="4"/>
      <c r="B1231" s="4"/>
      <c r="L1231" s="2">
        <v>163.0</v>
      </c>
      <c r="M1231" s="2">
        <v>0.5137</v>
      </c>
      <c r="N1231" s="2">
        <v>0.63558</v>
      </c>
      <c r="O1231" s="2">
        <v>0.4807</v>
      </c>
      <c r="P1231" s="255">
        <v>0.5020600000000001</v>
      </c>
      <c r="Q1231" s="2">
        <v>0.5467</v>
      </c>
      <c r="R1231" s="2">
        <v>0.7691</v>
      </c>
      <c r="S1231" s="2">
        <v>0.5137</v>
      </c>
      <c r="T1231" s="2">
        <v>0.63558</v>
      </c>
      <c r="U1231" s="2">
        <v>0.822</v>
      </c>
      <c r="V1231" s="2"/>
    </row>
    <row r="1232" ht="12.75" customHeight="1">
      <c r="A1232" s="4"/>
      <c r="B1232" s="4"/>
      <c r="L1232" s="2">
        <v>163.1</v>
      </c>
      <c r="M1232" s="2">
        <v>0.5136000000000001</v>
      </c>
      <c r="N1232" s="2">
        <v>0.63551</v>
      </c>
      <c r="O1232" s="2">
        <v>0.4806</v>
      </c>
      <c r="P1232" s="255">
        <v>0.50192</v>
      </c>
      <c r="Q1232" s="2">
        <v>0.5466</v>
      </c>
      <c r="R1232" s="2">
        <v>0.7691</v>
      </c>
      <c r="S1232" s="2">
        <v>0.5136000000000001</v>
      </c>
      <c r="T1232" s="2">
        <v>0.63551</v>
      </c>
      <c r="U1232" s="2">
        <v>0.822</v>
      </c>
      <c r="V1232" s="2"/>
    </row>
    <row r="1233" ht="12.75" customHeight="1">
      <c r="A1233" s="4"/>
      <c r="B1233" s="4"/>
      <c r="L1233" s="2">
        <v>163.2</v>
      </c>
      <c r="M1233" s="2">
        <v>0.51355</v>
      </c>
      <c r="N1233" s="2">
        <v>0.63544</v>
      </c>
      <c r="O1233" s="2">
        <v>0.4805</v>
      </c>
      <c r="P1233" s="255">
        <v>0.50178</v>
      </c>
      <c r="Q1233" s="2">
        <v>0.5466</v>
      </c>
      <c r="R1233" s="2">
        <v>0.7691</v>
      </c>
      <c r="S1233" s="2">
        <v>0.51355</v>
      </c>
      <c r="T1233" s="2">
        <v>0.63544</v>
      </c>
      <c r="U1233" s="2">
        <v>0.822</v>
      </c>
      <c r="V1233" s="2"/>
    </row>
    <row r="1234" ht="12.75" customHeight="1">
      <c r="A1234" s="4"/>
      <c r="B1234" s="4"/>
      <c r="L1234" s="2">
        <v>163.3</v>
      </c>
      <c r="M1234" s="2">
        <v>0.5135</v>
      </c>
      <c r="N1234" s="2">
        <v>0.63537</v>
      </c>
      <c r="O1234" s="2">
        <v>0.4805</v>
      </c>
      <c r="P1234" s="255">
        <v>0.50164</v>
      </c>
      <c r="Q1234" s="2">
        <v>0.5465</v>
      </c>
      <c r="R1234" s="2">
        <v>0.7691</v>
      </c>
      <c r="S1234" s="2">
        <v>0.5135</v>
      </c>
      <c r="T1234" s="2">
        <v>0.63537</v>
      </c>
      <c r="U1234" s="2">
        <v>0.822</v>
      </c>
      <c r="V1234" s="2"/>
    </row>
    <row r="1235" ht="12.75" customHeight="1">
      <c r="A1235" s="4"/>
      <c r="B1235" s="4"/>
      <c r="L1235" s="2">
        <v>163.4</v>
      </c>
      <c r="M1235" s="2">
        <v>0.51345</v>
      </c>
      <c r="N1235" s="2">
        <v>0.6353</v>
      </c>
      <c r="O1235" s="2">
        <v>0.4804</v>
      </c>
      <c r="P1235" s="255">
        <v>0.5015</v>
      </c>
      <c r="Q1235" s="2">
        <v>0.5465</v>
      </c>
      <c r="R1235" s="2">
        <v>0.7691</v>
      </c>
      <c r="S1235" s="2">
        <v>0.51345</v>
      </c>
      <c r="T1235" s="2">
        <v>0.6353</v>
      </c>
      <c r="U1235" s="2">
        <v>0.822</v>
      </c>
      <c r="V1235" s="2"/>
    </row>
    <row r="1236" ht="12.75" customHeight="1">
      <c r="A1236" s="4"/>
      <c r="B1236" s="4"/>
      <c r="L1236" s="2">
        <v>163.5</v>
      </c>
      <c r="M1236" s="2">
        <v>0.51335</v>
      </c>
      <c r="N1236" s="2">
        <v>0.63523</v>
      </c>
      <c r="O1236" s="2">
        <v>0.4803</v>
      </c>
      <c r="P1236" s="255">
        <v>0.5013599999999999</v>
      </c>
      <c r="Q1236" s="2">
        <v>0.5464</v>
      </c>
      <c r="R1236" s="2">
        <v>0.7691</v>
      </c>
      <c r="S1236" s="2">
        <v>0.51335</v>
      </c>
      <c r="T1236" s="2">
        <v>0.63523</v>
      </c>
      <c r="U1236" s="2">
        <v>0.822</v>
      </c>
      <c r="V1236" s="2"/>
    </row>
    <row r="1237" ht="12.75" customHeight="1">
      <c r="A1237" s="4"/>
      <c r="B1237" s="4"/>
      <c r="L1237" s="2">
        <v>163.6</v>
      </c>
      <c r="M1237" s="2">
        <v>0.5133</v>
      </c>
      <c r="N1237" s="2">
        <v>0.63516</v>
      </c>
      <c r="O1237" s="2">
        <v>0.4802</v>
      </c>
      <c r="P1237" s="255">
        <v>0.5012199999999999</v>
      </c>
      <c r="Q1237" s="2">
        <v>0.5464</v>
      </c>
      <c r="R1237" s="2">
        <v>0.7691</v>
      </c>
      <c r="S1237" s="2">
        <v>0.5133</v>
      </c>
      <c r="T1237" s="2">
        <v>0.63516</v>
      </c>
      <c r="U1237" s="2">
        <v>0.822</v>
      </c>
      <c r="V1237" s="2"/>
    </row>
    <row r="1238" ht="12.75" customHeight="1">
      <c r="A1238" s="4"/>
      <c r="B1238" s="4"/>
      <c r="L1238" s="2">
        <v>163.7</v>
      </c>
      <c r="M1238" s="2">
        <v>0.5132</v>
      </c>
      <c r="N1238" s="2">
        <v>0.63509</v>
      </c>
      <c r="O1238" s="2">
        <v>0.4801</v>
      </c>
      <c r="P1238" s="255">
        <v>0.5010800000000001</v>
      </c>
      <c r="Q1238" s="2">
        <v>0.5463</v>
      </c>
      <c r="R1238" s="2">
        <v>0.7691</v>
      </c>
      <c r="S1238" s="2">
        <v>0.5132</v>
      </c>
      <c r="T1238" s="2">
        <v>0.63509</v>
      </c>
      <c r="U1238" s="2">
        <v>0.822</v>
      </c>
      <c r="V1238" s="2"/>
    </row>
    <row r="1239" ht="12.75" customHeight="1">
      <c r="A1239" s="4"/>
      <c r="B1239" s="4"/>
      <c r="L1239" s="2">
        <v>163.8</v>
      </c>
      <c r="M1239" s="2">
        <v>0.51315</v>
      </c>
      <c r="N1239" s="2">
        <v>0.63502</v>
      </c>
      <c r="O1239" s="2">
        <v>0.48</v>
      </c>
      <c r="P1239" s="255">
        <v>0.50094</v>
      </c>
      <c r="Q1239" s="2">
        <v>0.5463</v>
      </c>
      <c r="R1239" s="2">
        <v>0.7691</v>
      </c>
      <c r="S1239" s="2">
        <v>0.51315</v>
      </c>
      <c r="T1239" s="2">
        <v>0.63502</v>
      </c>
      <c r="U1239" s="2">
        <v>0.822</v>
      </c>
      <c r="V1239" s="2"/>
    </row>
    <row r="1240" ht="12.75" customHeight="1">
      <c r="A1240" s="4"/>
      <c r="B1240" s="4"/>
      <c r="L1240" s="2">
        <v>163.9</v>
      </c>
      <c r="M1240" s="2">
        <v>0.5135000000000001</v>
      </c>
      <c r="N1240" s="2">
        <v>0.63495</v>
      </c>
      <c r="O1240" s="2">
        <v>0.4808</v>
      </c>
      <c r="P1240" s="255">
        <v>0.5008</v>
      </c>
      <c r="Q1240" s="2">
        <v>0.5462</v>
      </c>
      <c r="R1240" s="2">
        <v>0.7691</v>
      </c>
      <c r="S1240" s="2">
        <v>0.5135000000000001</v>
      </c>
      <c r="T1240" s="2">
        <v>0.63495</v>
      </c>
      <c r="U1240" s="2">
        <v>0.822</v>
      </c>
      <c r="V1240" s="2"/>
    </row>
    <row r="1241" ht="12.75" customHeight="1">
      <c r="A1241" s="4"/>
      <c r="B1241" s="4"/>
      <c r="L1241" s="2">
        <v>164.0</v>
      </c>
      <c r="M1241" s="2">
        <v>0.513</v>
      </c>
      <c r="N1241" s="2">
        <v>0.63488</v>
      </c>
      <c r="O1241" s="2">
        <v>0.4798</v>
      </c>
      <c r="P1241" s="255">
        <v>0.50066</v>
      </c>
      <c r="Q1241" s="2">
        <v>0.5462</v>
      </c>
      <c r="R1241" s="2">
        <v>0.7691</v>
      </c>
      <c r="S1241" s="2">
        <v>0.513</v>
      </c>
      <c r="T1241" s="2">
        <v>0.63488</v>
      </c>
      <c r="U1241" s="2">
        <v>0.822</v>
      </c>
      <c r="V1241" s="2"/>
    </row>
    <row r="1242" ht="12.75" customHeight="1">
      <c r="A1242" s="4"/>
      <c r="B1242" s="4"/>
      <c r="L1242" s="2">
        <v>164.1</v>
      </c>
      <c r="M1242" s="2">
        <v>0.5129</v>
      </c>
      <c r="N1242" s="2">
        <v>0.63481</v>
      </c>
      <c r="O1242" s="2">
        <v>0.4797</v>
      </c>
      <c r="P1242" s="255">
        <v>0.50052</v>
      </c>
      <c r="Q1242" s="2">
        <v>0.5461</v>
      </c>
      <c r="R1242" s="2">
        <v>0.7691</v>
      </c>
      <c r="S1242" s="2">
        <v>0.5129</v>
      </c>
      <c r="T1242" s="2">
        <v>0.63481</v>
      </c>
      <c r="U1242" s="2">
        <v>0.8216</v>
      </c>
      <c r="V1242" s="2"/>
    </row>
    <row r="1243" ht="12.75" customHeight="1">
      <c r="A1243" s="4"/>
      <c r="B1243" s="4"/>
      <c r="L1243" s="2">
        <v>164.2</v>
      </c>
      <c r="M1243" s="2">
        <v>0.51285</v>
      </c>
      <c r="N1243" s="2">
        <v>0.63474</v>
      </c>
      <c r="O1243" s="2">
        <v>0.4796</v>
      </c>
      <c r="P1243" s="255">
        <v>0.5003799999999999</v>
      </c>
      <c r="Q1243" s="2">
        <v>0.5461</v>
      </c>
      <c r="R1243" s="2">
        <v>0.7691</v>
      </c>
      <c r="S1243" s="2">
        <v>0.51285</v>
      </c>
      <c r="T1243" s="2">
        <v>0.63474</v>
      </c>
      <c r="U1243" s="2">
        <v>0.8211999999999999</v>
      </c>
      <c r="V1243" s="2"/>
    </row>
    <row r="1244" ht="12.75" customHeight="1">
      <c r="A1244" s="4"/>
      <c r="B1244" s="4"/>
      <c r="L1244" s="2">
        <v>164.3</v>
      </c>
      <c r="M1244" s="2">
        <v>0.5128</v>
      </c>
      <c r="N1244" s="2">
        <v>0.63467</v>
      </c>
      <c r="O1244" s="2">
        <v>0.4796</v>
      </c>
      <c r="P1244" s="255">
        <v>0.5002399999999999</v>
      </c>
      <c r="Q1244" s="2">
        <v>0.546</v>
      </c>
      <c r="R1244" s="2">
        <v>0.7691</v>
      </c>
      <c r="S1244" s="2">
        <v>0.5128</v>
      </c>
      <c r="T1244" s="2">
        <v>0.63467</v>
      </c>
      <c r="U1244" s="2">
        <v>0.821</v>
      </c>
      <c r="V1244" s="2"/>
    </row>
    <row r="1245" ht="12.75" customHeight="1">
      <c r="A1245" s="4"/>
      <c r="B1245" s="4"/>
      <c r="L1245" s="2">
        <v>164.4</v>
      </c>
      <c r="M1245" s="2">
        <v>0.51275</v>
      </c>
      <c r="N1245" s="2">
        <v>0.6346</v>
      </c>
      <c r="O1245" s="2">
        <v>0.4795</v>
      </c>
      <c r="P1245" s="255">
        <v>0.5001000000000001</v>
      </c>
      <c r="Q1245" s="2">
        <v>0.546</v>
      </c>
      <c r="R1245" s="2">
        <v>0.7691</v>
      </c>
      <c r="S1245" s="2">
        <v>0.51275</v>
      </c>
      <c r="T1245" s="2">
        <v>0.6346</v>
      </c>
      <c r="U1245" s="2">
        <v>0.821</v>
      </c>
      <c r="V1245" s="2"/>
    </row>
    <row r="1246" ht="12.75" customHeight="1">
      <c r="A1246" s="4"/>
      <c r="B1246" s="4"/>
      <c r="L1246" s="2">
        <v>164.5</v>
      </c>
      <c r="M1246" s="2">
        <v>0.51265</v>
      </c>
      <c r="N1246" s="2">
        <v>0.63453</v>
      </c>
      <c r="O1246" s="2">
        <v>0.4794</v>
      </c>
      <c r="P1246" s="255">
        <v>0.49996000000000007</v>
      </c>
      <c r="Q1246" s="2">
        <v>0.5459</v>
      </c>
      <c r="R1246" s="2">
        <v>0.7691</v>
      </c>
      <c r="S1246" s="2">
        <v>0.51265</v>
      </c>
      <c r="T1246" s="2">
        <v>0.63453</v>
      </c>
      <c r="U1246" s="2">
        <v>0.821</v>
      </c>
      <c r="V1246" s="2"/>
    </row>
    <row r="1247" ht="12.75" customHeight="1">
      <c r="A1247" s="4"/>
      <c r="B1247" s="4"/>
      <c r="L1247" s="2">
        <v>164.6</v>
      </c>
      <c r="M1247" s="2">
        <v>0.5126000000000001</v>
      </c>
      <c r="N1247" s="2">
        <v>0.63446</v>
      </c>
      <c r="O1247" s="2">
        <v>0.4793</v>
      </c>
      <c r="P1247" s="255">
        <v>0.49982000000000004</v>
      </c>
      <c r="Q1247" s="2">
        <v>0.5459</v>
      </c>
      <c r="R1247" s="2">
        <v>0.7691</v>
      </c>
      <c r="S1247" s="2">
        <v>0.5126000000000001</v>
      </c>
      <c r="T1247" s="2">
        <v>0.63446</v>
      </c>
      <c r="U1247" s="2">
        <v>0.821</v>
      </c>
      <c r="V1247" s="2"/>
    </row>
    <row r="1248" ht="12.75" customHeight="1">
      <c r="A1248" s="4"/>
      <c r="B1248" s="4"/>
      <c r="L1248" s="2">
        <v>164.7</v>
      </c>
      <c r="M1248" s="2">
        <v>0.5125</v>
      </c>
      <c r="N1248" s="2">
        <v>0.63439</v>
      </c>
      <c r="O1248" s="2">
        <v>0.4792</v>
      </c>
      <c r="P1248" s="255">
        <v>0.49968</v>
      </c>
      <c r="Q1248" s="2">
        <v>0.5458</v>
      </c>
      <c r="R1248" s="2">
        <v>0.7691</v>
      </c>
      <c r="S1248" s="2">
        <v>0.5125</v>
      </c>
      <c r="T1248" s="2">
        <v>0.63439</v>
      </c>
      <c r="U1248" s="2">
        <v>0.821</v>
      </c>
      <c r="V1248" s="2"/>
    </row>
    <row r="1249" ht="12.75" customHeight="1">
      <c r="A1249" s="4"/>
      <c r="B1249" s="4"/>
      <c r="L1249" s="2">
        <v>164.8</v>
      </c>
      <c r="M1249" s="2">
        <v>0.51245</v>
      </c>
      <c r="N1249" s="2">
        <v>0.63432</v>
      </c>
      <c r="O1249" s="2">
        <v>0.4791</v>
      </c>
      <c r="P1249" s="255">
        <v>0.49954</v>
      </c>
      <c r="Q1249" s="2">
        <v>0.5458</v>
      </c>
      <c r="R1249" s="2">
        <v>0.7691</v>
      </c>
      <c r="S1249" s="2">
        <v>0.51245</v>
      </c>
      <c r="T1249" s="2">
        <v>0.63432</v>
      </c>
      <c r="U1249" s="2">
        <v>0.821</v>
      </c>
      <c r="V1249" s="2"/>
    </row>
    <row r="1250" ht="12.75" customHeight="1">
      <c r="A1250" s="4"/>
      <c r="B1250" s="4"/>
      <c r="L1250" s="2">
        <v>164.9</v>
      </c>
      <c r="M1250" s="2">
        <v>0.5127999999999999</v>
      </c>
      <c r="N1250" s="2">
        <v>0.63425</v>
      </c>
      <c r="O1250" s="2">
        <v>0.4799</v>
      </c>
      <c r="P1250" s="255">
        <v>0.49939999999999996</v>
      </c>
      <c r="Q1250" s="2">
        <v>0.5457</v>
      </c>
      <c r="R1250" s="2">
        <v>0.7691</v>
      </c>
      <c r="S1250" s="2">
        <v>0.5127999999999999</v>
      </c>
      <c r="T1250" s="2">
        <v>0.63425</v>
      </c>
      <c r="U1250" s="2">
        <v>0.821</v>
      </c>
      <c r="V1250" s="2"/>
    </row>
    <row r="1251" ht="12.75" customHeight="1">
      <c r="A1251" s="4"/>
      <c r="B1251" s="4"/>
      <c r="L1251" s="2">
        <v>165.0</v>
      </c>
      <c r="M1251" s="2">
        <v>0.5123</v>
      </c>
      <c r="N1251" s="2">
        <v>0.63419</v>
      </c>
      <c r="O1251" s="2">
        <v>0.4789</v>
      </c>
      <c r="P1251" s="255">
        <v>0.49928000000000006</v>
      </c>
      <c r="Q1251" s="2">
        <v>0.5457</v>
      </c>
      <c r="R1251" s="2">
        <v>0.7691</v>
      </c>
      <c r="S1251" s="2">
        <v>0.5123</v>
      </c>
      <c r="T1251" s="2">
        <v>0.63419</v>
      </c>
      <c r="U1251" s="2">
        <v>0.821</v>
      </c>
      <c r="V1251" s="2"/>
    </row>
    <row r="1252" ht="12.75" customHeight="1">
      <c r="A1252" s="4"/>
      <c r="B1252" s="4"/>
      <c r="L1252" s="2">
        <v>165.1</v>
      </c>
      <c r="M1252" s="2">
        <v>0.5122</v>
      </c>
      <c r="N1252" s="2">
        <v>0.63412</v>
      </c>
      <c r="O1252" s="2">
        <v>0.4788</v>
      </c>
      <c r="P1252" s="255">
        <v>0.49914000000000003</v>
      </c>
      <c r="Q1252" s="2">
        <v>0.5456</v>
      </c>
      <c r="R1252" s="2">
        <v>0.7691</v>
      </c>
      <c r="S1252" s="2">
        <v>0.5122</v>
      </c>
      <c r="T1252" s="2">
        <v>0.63412</v>
      </c>
      <c r="U1252" s="2">
        <v>0.821</v>
      </c>
      <c r="V1252" s="2"/>
    </row>
    <row r="1253" ht="12.75" customHeight="1">
      <c r="A1253" s="4"/>
      <c r="B1253" s="4"/>
      <c r="L1253" s="2">
        <v>165.2</v>
      </c>
      <c r="M1253" s="2">
        <v>0.51215</v>
      </c>
      <c r="N1253" s="2">
        <v>0.63406</v>
      </c>
      <c r="O1253" s="2">
        <v>0.4787</v>
      </c>
      <c r="P1253" s="255">
        <v>0.4990199999999999</v>
      </c>
      <c r="Q1253" s="2">
        <v>0.5456</v>
      </c>
      <c r="R1253" s="2">
        <v>0.7691</v>
      </c>
      <c r="S1253" s="2">
        <v>0.51215</v>
      </c>
      <c r="T1253" s="2">
        <v>0.63406</v>
      </c>
      <c r="U1253" s="2">
        <v>0.821</v>
      </c>
      <c r="V1253" s="2"/>
    </row>
    <row r="1254" ht="12.75" customHeight="1">
      <c r="A1254" s="4"/>
      <c r="B1254" s="4"/>
      <c r="L1254" s="2">
        <v>165.3</v>
      </c>
      <c r="M1254" s="2">
        <v>0.5121</v>
      </c>
      <c r="N1254" s="2">
        <v>0.63399</v>
      </c>
      <c r="O1254" s="2">
        <v>0.4787</v>
      </c>
      <c r="P1254" s="255">
        <v>0.4988800000000001</v>
      </c>
      <c r="Q1254" s="2">
        <v>0.5455</v>
      </c>
      <c r="R1254" s="2">
        <v>0.7691</v>
      </c>
      <c r="S1254" s="2">
        <v>0.5121</v>
      </c>
      <c r="T1254" s="2">
        <v>0.63399</v>
      </c>
      <c r="U1254" s="2">
        <v>0.821</v>
      </c>
      <c r="V1254" s="2"/>
    </row>
    <row r="1255" ht="12.75" customHeight="1">
      <c r="A1255" s="4"/>
      <c r="B1255" s="4"/>
      <c r="L1255" s="2">
        <v>165.4</v>
      </c>
      <c r="M1255" s="2">
        <v>0.51205</v>
      </c>
      <c r="N1255" s="2">
        <v>0.63393</v>
      </c>
      <c r="O1255" s="2">
        <v>0.4786</v>
      </c>
      <c r="P1255" s="255">
        <v>0.49876</v>
      </c>
      <c r="Q1255" s="2">
        <v>0.5455</v>
      </c>
      <c r="R1255" s="2">
        <v>0.7691</v>
      </c>
      <c r="S1255" s="2">
        <v>0.51205</v>
      </c>
      <c r="T1255" s="2">
        <v>0.63393</v>
      </c>
      <c r="U1255" s="2">
        <v>0.821</v>
      </c>
      <c r="V1255" s="2"/>
    </row>
    <row r="1256" ht="12.75" customHeight="1">
      <c r="A1256" s="4"/>
      <c r="B1256" s="4"/>
      <c r="L1256" s="2">
        <v>165.5</v>
      </c>
      <c r="M1256" s="2">
        <v>0.51195</v>
      </c>
      <c r="N1256" s="2">
        <v>0.63386</v>
      </c>
      <c r="O1256" s="2">
        <v>0.4785</v>
      </c>
      <c r="P1256" s="255">
        <v>0.49861999999999995</v>
      </c>
      <c r="Q1256" s="2">
        <v>0.5454</v>
      </c>
      <c r="R1256" s="2">
        <v>0.7691</v>
      </c>
      <c r="S1256" s="2">
        <v>0.51195</v>
      </c>
      <c r="T1256" s="2">
        <v>0.63386</v>
      </c>
      <c r="U1256" s="2">
        <v>0.821</v>
      </c>
      <c r="V1256" s="2"/>
    </row>
    <row r="1257" ht="12.75" customHeight="1">
      <c r="A1257" s="4"/>
      <c r="B1257" s="4"/>
      <c r="L1257" s="2">
        <v>165.6</v>
      </c>
      <c r="M1257" s="2">
        <v>0.5119</v>
      </c>
      <c r="N1257" s="2">
        <v>0.6338</v>
      </c>
      <c r="O1257" s="2">
        <v>0.4784</v>
      </c>
      <c r="P1257" s="255">
        <v>0.49850000000000005</v>
      </c>
      <c r="Q1257" s="2">
        <v>0.5454</v>
      </c>
      <c r="R1257" s="2">
        <v>0.7691</v>
      </c>
      <c r="S1257" s="2">
        <v>0.5119</v>
      </c>
      <c r="T1257" s="2">
        <v>0.6338</v>
      </c>
      <c r="U1257" s="2">
        <v>0.821</v>
      </c>
      <c r="V1257" s="2"/>
    </row>
    <row r="1258" ht="12.75" customHeight="1">
      <c r="A1258" s="4"/>
      <c r="B1258" s="4"/>
      <c r="L1258" s="2">
        <v>165.7</v>
      </c>
      <c r="M1258" s="2">
        <v>0.5118</v>
      </c>
      <c r="N1258" s="2">
        <v>0.63373</v>
      </c>
      <c r="O1258" s="2">
        <v>0.4783</v>
      </c>
      <c r="P1258" s="255">
        <v>0.49836</v>
      </c>
      <c r="Q1258" s="2">
        <v>0.5453</v>
      </c>
      <c r="R1258" s="2">
        <v>0.7691</v>
      </c>
      <c r="S1258" s="2">
        <v>0.5118</v>
      </c>
      <c r="T1258" s="2">
        <v>0.63373</v>
      </c>
      <c r="U1258" s="2">
        <v>0.821</v>
      </c>
      <c r="V1258" s="2"/>
    </row>
    <row r="1259" ht="12.75" customHeight="1">
      <c r="A1259" s="4"/>
      <c r="B1259" s="4"/>
      <c r="L1259" s="2">
        <v>165.8</v>
      </c>
      <c r="M1259" s="2">
        <v>0.51175</v>
      </c>
      <c r="N1259" s="2">
        <v>0.63367</v>
      </c>
      <c r="O1259" s="2">
        <v>0.4782</v>
      </c>
      <c r="P1259" s="255">
        <v>0.4982399999999999</v>
      </c>
      <c r="Q1259" s="2">
        <v>0.5453</v>
      </c>
      <c r="R1259" s="2">
        <v>0.7691</v>
      </c>
      <c r="S1259" s="2">
        <v>0.51175</v>
      </c>
      <c r="T1259" s="2">
        <v>0.63367</v>
      </c>
      <c r="U1259" s="2">
        <v>0.8208</v>
      </c>
      <c r="V1259" s="2"/>
    </row>
    <row r="1260" ht="12.75" customHeight="1">
      <c r="A1260" s="4"/>
      <c r="B1260" s="4"/>
      <c r="L1260" s="2">
        <v>165.9</v>
      </c>
      <c r="M1260" s="2">
        <v>0.5121</v>
      </c>
      <c r="N1260" s="2">
        <v>0.6336</v>
      </c>
      <c r="O1260" s="2">
        <v>0.479</v>
      </c>
      <c r="P1260" s="255">
        <v>0.4981000000000001</v>
      </c>
      <c r="Q1260" s="2">
        <v>0.5452</v>
      </c>
      <c r="R1260" s="2">
        <v>0.7691</v>
      </c>
      <c r="S1260" s="2">
        <v>0.5121</v>
      </c>
      <c r="T1260" s="2">
        <v>0.6336</v>
      </c>
      <c r="U1260" s="2">
        <v>0.8203999999999999</v>
      </c>
      <c r="V1260" s="2"/>
    </row>
    <row r="1261" ht="12.75" customHeight="1">
      <c r="A1261" s="4"/>
      <c r="B1261" s="4"/>
      <c r="L1261" s="2">
        <v>166.0</v>
      </c>
      <c r="M1261" s="2">
        <v>0.511725</v>
      </c>
      <c r="N1261" s="2">
        <v>0.63354</v>
      </c>
      <c r="O1261" s="2">
        <v>0.47824999999999995</v>
      </c>
      <c r="P1261" s="255">
        <v>0.49798</v>
      </c>
      <c r="Q1261" s="2">
        <v>0.5452</v>
      </c>
      <c r="R1261" s="2">
        <v>0.7691</v>
      </c>
      <c r="S1261" s="2">
        <v>0.511725</v>
      </c>
      <c r="T1261" s="2">
        <v>0.63354</v>
      </c>
      <c r="U1261" s="2">
        <v>0.82</v>
      </c>
      <c r="V1261" s="2"/>
    </row>
    <row r="1262" ht="12.75" customHeight="1">
      <c r="A1262" s="4"/>
      <c r="B1262" s="4"/>
      <c r="L1262" s="2">
        <v>166.1</v>
      </c>
      <c r="M1262" s="2">
        <v>0.511635</v>
      </c>
      <c r="N1262" s="2">
        <v>0.63347</v>
      </c>
      <c r="O1262" s="2">
        <v>0.4781699999999999</v>
      </c>
      <c r="P1262" s="255">
        <v>0.49783999999999995</v>
      </c>
      <c r="Q1262" s="2">
        <v>0.5451</v>
      </c>
      <c r="R1262" s="2">
        <v>0.7691</v>
      </c>
      <c r="S1262" s="2">
        <v>0.511635</v>
      </c>
      <c r="T1262" s="2">
        <v>0.63347</v>
      </c>
      <c r="U1262" s="2">
        <v>0.82</v>
      </c>
      <c r="V1262" s="2"/>
    </row>
    <row r="1263" ht="12.75" customHeight="1">
      <c r="A1263" s="4"/>
      <c r="B1263" s="4"/>
      <c r="L1263" s="2">
        <v>166.2</v>
      </c>
      <c r="M1263" s="2">
        <v>0.511595</v>
      </c>
      <c r="N1263" s="2">
        <v>0.63341</v>
      </c>
      <c r="O1263" s="2">
        <v>0.47809</v>
      </c>
      <c r="P1263" s="255">
        <v>0.49772000000000005</v>
      </c>
      <c r="Q1263" s="2">
        <v>0.5451</v>
      </c>
      <c r="R1263" s="2">
        <v>0.7691</v>
      </c>
      <c r="S1263" s="2">
        <v>0.511595</v>
      </c>
      <c r="T1263" s="2">
        <v>0.63341</v>
      </c>
      <c r="U1263" s="2">
        <v>0.82</v>
      </c>
      <c r="V1263" s="2"/>
    </row>
    <row r="1264" ht="12.75" customHeight="1">
      <c r="A1264" s="4"/>
      <c r="B1264" s="4"/>
      <c r="L1264" s="2">
        <v>166.3</v>
      </c>
      <c r="M1264" s="2">
        <v>0.511505</v>
      </c>
      <c r="N1264" s="2">
        <v>0.63334</v>
      </c>
      <c r="O1264" s="2">
        <v>0.47800999999999993</v>
      </c>
      <c r="P1264" s="255">
        <v>0.49758</v>
      </c>
      <c r="Q1264" s="2">
        <v>0.545</v>
      </c>
      <c r="R1264" s="2">
        <v>0.7691</v>
      </c>
      <c r="S1264" s="2">
        <v>0.511505</v>
      </c>
      <c r="T1264" s="2">
        <v>0.63334</v>
      </c>
      <c r="U1264" s="2">
        <v>0.82</v>
      </c>
      <c r="V1264" s="2"/>
    </row>
    <row r="1265" ht="12.75" customHeight="1">
      <c r="A1265" s="4"/>
      <c r="B1265" s="4"/>
      <c r="L1265" s="2">
        <v>166.4</v>
      </c>
      <c r="M1265" s="2">
        <v>0.511465</v>
      </c>
      <c r="N1265" s="2">
        <v>0.63328</v>
      </c>
      <c r="O1265" s="2">
        <v>0.47792999999999985</v>
      </c>
      <c r="P1265" s="255">
        <v>0.4974599999999999</v>
      </c>
      <c r="Q1265" s="2">
        <v>0.545</v>
      </c>
      <c r="R1265" s="2">
        <v>0.7691</v>
      </c>
      <c r="S1265" s="2">
        <v>0.511465</v>
      </c>
      <c r="T1265" s="2">
        <v>0.63328</v>
      </c>
      <c r="U1265" s="2">
        <v>0.82</v>
      </c>
      <c r="V1265" s="2"/>
    </row>
    <row r="1266" ht="12.75" customHeight="1">
      <c r="A1266" s="4"/>
      <c r="B1266" s="4"/>
      <c r="L1266" s="2">
        <v>166.5</v>
      </c>
      <c r="M1266" s="2">
        <v>0.511375</v>
      </c>
      <c r="N1266" s="2">
        <v>0.63321</v>
      </c>
      <c r="O1266" s="2">
        <v>0.47785</v>
      </c>
      <c r="P1266" s="255">
        <v>0.4973200000000001</v>
      </c>
      <c r="Q1266" s="2">
        <v>0.5449</v>
      </c>
      <c r="R1266" s="2">
        <v>0.7691</v>
      </c>
      <c r="S1266" s="2">
        <v>0.511375</v>
      </c>
      <c r="T1266" s="2">
        <v>0.63321</v>
      </c>
      <c r="U1266" s="2">
        <v>0.82</v>
      </c>
      <c r="V1266" s="2"/>
    </row>
    <row r="1267" ht="12.75" customHeight="1">
      <c r="A1267" s="4"/>
      <c r="B1267" s="4"/>
      <c r="L1267" s="2">
        <v>166.6</v>
      </c>
      <c r="M1267" s="2">
        <v>0.511335</v>
      </c>
      <c r="N1267" s="2">
        <v>0.63315</v>
      </c>
      <c r="O1267" s="2">
        <v>0.4777699999999999</v>
      </c>
      <c r="P1267" s="255">
        <v>0.4972</v>
      </c>
      <c r="Q1267" s="2">
        <v>0.5449</v>
      </c>
      <c r="R1267" s="2">
        <v>0.7691</v>
      </c>
      <c r="S1267" s="2">
        <v>0.511335</v>
      </c>
      <c r="T1267" s="2">
        <v>0.63315</v>
      </c>
      <c r="U1267" s="2">
        <v>0.82</v>
      </c>
      <c r="V1267" s="2"/>
    </row>
    <row r="1268" ht="12.75" customHeight="1">
      <c r="A1268" s="4"/>
      <c r="B1268" s="4"/>
      <c r="L1268" s="2">
        <v>166.7</v>
      </c>
      <c r="M1268" s="2">
        <v>0.511245</v>
      </c>
      <c r="N1268" s="2">
        <v>0.63308</v>
      </c>
      <c r="O1268" s="2">
        <v>0.47768999999999995</v>
      </c>
      <c r="P1268" s="255">
        <v>0.49705999999999995</v>
      </c>
      <c r="Q1268" s="2">
        <v>0.5448</v>
      </c>
      <c r="R1268" s="2">
        <v>0.7691</v>
      </c>
      <c r="S1268" s="2">
        <v>0.511245</v>
      </c>
      <c r="T1268" s="2">
        <v>0.63308</v>
      </c>
      <c r="U1268" s="2">
        <v>0.82</v>
      </c>
      <c r="V1268" s="2"/>
    </row>
    <row r="1269" ht="12.75" customHeight="1">
      <c r="A1269" s="4"/>
      <c r="B1269" s="4"/>
      <c r="L1269" s="2">
        <v>166.8</v>
      </c>
      <c r="M1269" s="2">
        <v>0.511205</v>
      </c>
      <c r="N1269" s="2">
        <v>0.63302</v>
      </c>
      <c r="O1269" s="2">
        <v>0.4776100000000001</v>
      </c>
      <c r="P1269" s="255">
        <v>0.49694000000000005</v>
      </c>
      <c r="Q1269" s="2">
        <v>0.5448</v>
      </c>
      <c r="R1269" s="2">
        <v>0.7691</v>
      </c>
      <c r="S1269" s="2">
        <v>0.511205</v>
      </c>
      <c r="T1269" s="2">
        <v>0.63302</v>
      </c>
      <c r="U1269" s="2">
        <v>0.82</v>
      </c>
      <c r="V1269" s="2"/>
    </row>
    <row r="1270" ht="12.75" customHeight="1">
      <c r="A1270" s="4"/>
      <c r="B1270" s="4"/>
      <c r="L1270" s="2">
        <v>166.9</v>
      </c>
      <c r="M1270" s="2">
        <v>0.511115</v>
      </c>
      <c r="N1270" s="2">
        <v>0.63295</v>
      </c>
      <c r="O1270" s="2">
        <v>0.47753</v>
      </c>
      <c r="P1270" s="255">
        <v>0.4968</v>
      </c>
      <c r="Q1270" s="2">
        <v>0.5447</v>
      </c>
      <c r="R1270" s="2">
        <v>0.7691</v>
      </c>
      <c r="S1270" s="2">
        <v>0.511115</v>
      </c>
      <c r="T1270" s="2">
        <v>0.63295</v>
      </c>
      <c r="U1270" s="2">
        <v>0.82</v>
      </c>
      <c r="V1270" s="2"/>
    </row>
    <row r="1271" ht="12.75" customHeight="1">
      <c r="A1271" s="4"/>
      <c r="B1271" s="4"/>
      <c r="L1271" s="2">
        <v>167.0</v>
      </c>
      <c r="M1271" s="2">
        <v>0.511075</v>
      </c>
      <c r="N1271" s="2">
        <v>0.63292</v>
      </c>
      <c r="O1271" s="2">
        <v>0.47744999999999993</v>
      </c>
      <c r="P1271" s="255">
        <v>0.49674000000000007</v>
      </c>
      <c r="Q1271" s="2">
        <v>0.5447</v>
      </c>
      <c r="R1271" s="2">
        <v>0.7691</v>
      </c>
      <c r="S1271" s="2">
        <v>0.511075</v>
      </c>
      <c r="T1271" s="2">
        <v>0.63292</v>
      </c>
      <c r="U1271" s="2">
        <v>0.82</v>
      </c>
      <c r="V1271" s="2"/>
    </row>
    <row r="1272" ht="12.75" customHeight="1">
      <c r="A1272" s="4"/>
      <c r="B1272" s="4"/>
      <c r="L1272" s="2">
        <v>167.1</v>
      </c>
      <c r="M1272" s="2">
        <v>0.510985</v>
      </c>
      <c r="N1272" s="2">
        <v>0.63292</v>
      </c>
      <c r="O1272" s="2">
        <v>0.47737000000000007</v>
      </c>
      <c r="P1272" s="255">
        <v>0.49674000000000007</v>
      </c>
      <c r="Q1272" s="2">
        <v>0.5446</v>
      </c>
      <c r="R1272" s="2">
        <v>0.7691</v>
      </c>
      <c r="S1272" s="2">
        <v>0.510985</v>
      </c>
      <c r="T1272" s="2">
        <v>0.63292</v>
      </c>
      <c r="U1272" s="2">
        <v>0.82</v>
      </c>
      <c r="V1272" s="2"/>
    </row>
    <row r="1273" ht="12.75" customHeight="1">
      <c r="A1273" s="4"/>
      <c r="B1273" s="4"/>
      <c r="L1273" s="2">
        <v>167.2</v>
      </c>
      <c r="M1273" s="2">
        <v>0.510945</v>
      </c>
      <c r="N1273" s="2">
        <v>0.63292</v>
      </c>
      <c r="O1273" s="2">
        <v>0.47729</v>
      </c>
      <c r="P1273" s="255">
        <v>0.49674000000000007</v>
      </c>
      <c r="Q1273" s="2">
        <v>0.5446</v>
      </c>
      <c r="R1273" s="2">
        <v>0.7691</v>
      </c>
      <c r="S1273" s="2">
        <v>0.510945</v>
      </c>
      <c r="T1273" s="2">
        <v>0.63292</v>
      </c>
      <c r="U1273" s="2">
        <v>0.82</v>
      </c>
      <c r="V1273" s="2"/>
    </row>
    <row r="1274" ht="12.75" customHeight="1">
      <c r="A1274" s="4"/>
      <c r="B1274" s="4"/>
      <c r="L1274" s="2">
        <v>167.3</v>
      </c>
      <c r="M1274" s="2">
        <v>0.510855</v>
      </c>
      <c r="N1274" s="2">
        <v>0.63269</v>
      </c>
      <c r="O1274" s="2">
        <v>0.4772099999999999</v>
      </c>
      <c r="P1274" s="255">
        <v>0.49627999999999994</v>
      </c>
      <c r="Q1274" s="2">
        <v>0.5445</v>
      </c>
      <c r="R1274" s="2">
        <v>0.7691</v>
      </c>
      <c r="S1274" s="2">
        <v>0.510855</v>
      </c>
      <c r="T1274" s="2">
        <v>0.63269</v>
      </c>
      <c r="U1274" s="2">
        <v>0.82</v>
      </c>
      <c r="V1274" s="2"/>
    </row>
    <row r="1275" ht="12.75" customHeight="1">
      <c r="A1275" s="4"/>
      <c r="B1275" s="4"/>
      <c r="L1275" s="2">
        <v>167.4</v>
      </c>
      <c r="M1275" s="2">
        <v>0.510815</v>
      </c>
      <c r="N1275" s="2">
        <v>0.63263</v>
      </c>
      <c r="O1275" s="2">
        <v>0.47713000000000005</v>
      </c>
      <c r="P1275" s="255">
        <v>0.49616000000000005</v>
      </c>
      <c r="Q1275" s="2">
        <v>0.5445</v>
      </c>
      <c r="R1275" s="2">
        <v>0.7691</v>
      </c>
      <c r="S1275" s="2">
        <v>0.510815</v>
      </c>
      <c r="T1275" s="2">
        <v>0.63263</v>
      </c>
      <c r="U1275" s="2">
        <v>0.82</v>
      </c>
      <c r="V1275" s="2"/>
    </row>
    <row r="1276" ht="12.75" customHeight="1">
      <c r="A1276" s="4"/>
      <c r="B1276" s="4"/>
      <c r="L1276" s="2">
        <v>167.5</v>
      </c>
      <c r="M1276" s="2">
        <v>0.510725</v>
      </c>
      <c r="N1276" s="2">
        <v>0.63256</v>
      </c>
      <c r="O1276" s="2">
        <v>0.47705</v>
      </c>
      <c r="P1276" s="255">
        <v>0.49602</v>
      </c>
      <c r="Q1276" s="2">
        <v>0.5444</v>
      </c>
      <c r="R1276" s="2">
        <v>0.7691</v>
      </c>
      <c r="S1276" s="2">
        <v>0.510725</v>
      </c>
      <c r="T1276" s="2">
        <v>0.63256</v>
      </c>
      <c r="U1276" s="2">
        <v>0.82</v>
      </c>
      <c r="V1276" s="2"/>
    </row>
    <row r="1277" ht="12.75" customHeight="1">
      <c r="A1277" s="4"/>
      <c r="B1277" s="4"/>
      <c r="L1277" s="2">
        <v>167.6</v>
      </c>
      <c r="M1277" s="2">
        <v>0.510685</v>
      </c>
      <c r="N1277" s="2">
        <v>0.6325</v>
      </c>
      <c r="O1277" s="2">
        <v>0.4769699999999999</v>
      </c>
      <c r="P1277" s="255">
        <v>0.4958999999999999</v>
      </c>
      <c r="Q1277" s="2">
        <v>0.5444</v>
      </c>
      <c r="R1277" s="2">
        <v>0.7691</v>
      </c>
      <c r="S1277" s="2">
        <v>0.510685</v>
      </c>
      <c r="T1277" s="2">
        <v>0.6325</v>
      </c>
      <c r="U1277" s="2">
        <v>0.8196</v>
      </c>
      <c r="V1277" s="2"/>
    </row>
    <row r="1278" ht="12.75" customHeight="1">
      <c r="A1278" s="4"/>
      <c r="B1278" s="4"/>
      <c r="L1278" s="2">
        <v>167.7</v>
      </c>
      <c r="M1278" s="2">
        <v>0.510595</v>
      </c>
      <c r="N1278" s="2">
        <v>0.63243</v>
      </c>
      <c r="O1278" s="2">
        <v>0.47689000000000004</v>
      </c>
      <c r="P1278" s="255">
        <v>0.4957600000000001</v>
      </c>
      <c r="Q1278" s="2">
        <v>0.5443</v>
      </c>
      <c r="R1278" s="2">
        <v>0.7691</v>
      </c>
      <c r="S1278" s="2">
        <v>0.510595</v>
      </c>
      <c r="T1278" s="2">
        <v>0.63243</v>
      </c>
      <c r="U1278" s="2">
        <v>0.8191999999999999</v>
      </c>
      <c r="V1278" s="2"/>
    </row>
    <row r="1279" ht="12.75" customHeight="1">
      <c r="A1279" s="4"/>
      <c r="B1279" s="4"/>
      <c r="L1279" s="2">
        <v>167.8</v>
      </c>
      <c r="M1279" s="2">
        <v>0.510555</v>
      </c>
      <c r="N1279" s="2">
        <v>0.63237</v>
      </c>
      <c r="O1279" s="2">
        <v>0.47680999999999996</v>
      </c>
      <c r="P1279" s="255">
        <v>0.49563999999999997</v>
      </c>
      <c r="Q1279" s="2">
        <v>0.5443</v>
      </c>
      <c r="R1279" s="2">
        <v>0.7691</v>
      </c>
      <c r="S1279" s="2">
        <v>0.510555</v>
      </c>
      <c r="T1279" s="2">
        <v>0.63237</v>
      </c>
      <c r="U1279" s="2">
        <v>0.819</v>
      </c>
      <c r="V1279" s="2"/>
    </row>
    <row r="1280" ht="12.75" customHeight="1">
      <c r="A1280" s="4"/>
      <c r="B1280" s="4"/>
      <c r="L1280" s="2">
        <v>167.9</v>
      </c>
      <c r="M1280" s="2">
        <v>0.510465</v>
      </c>
      <c r="N1280" s="2">
        <v>0.6323</v>
      </c>
      <c r="O1280" s="2">
        <v>0.4767299999999999</v>
      </c>
      <c r="P1280" s="255">
        <v>0.49549999999999994</v>
      </c>
      <c r="Q1280" s="2">
        <v>0.5442</v>
      </c>
      <c r="R1280" s="2">
        <v>0.7691</v>
      </c>
      <c r="S1280" s="2">
        <v>0.510465</v>
      </c>
      <c r="T1280" s="2">
        <v>0.6323</v>
      </c>
      <c r="U1280" s="2">
        <v>0.819</v>
      </c>
      <c r="V1280" s="2"/>
    </row>
    <row r="1281" ht="12.75" customHeight="1">
      <c r="A1281" s="4"/>
      <c r="B1281" s="4"/>
      <c r="L1281" s="2">
        <v>168.000000000001</v>
      </c>
      <c r="M1281" s="2">
        <v>0.510425</v>
      </c>
      <c r="N1281" s="2">
        <v>0.63224</v>
      </c>
      <c r="O1281" s="2">
        <v>0.47665</v>
      </c>
      <c r="P1281" s="255">
        <v>0.49538000000000004</v>
      </c>
      <c r="Q1281" s="2">
        <v>0.5442</v>
      </c>
      <c r="R1281" s="2">
        <v>0.7691</v>
      </c>
      <c r="S1281" s="2">
        <v>0.510425</v>
      </c>
      <c r="T1281" s="2">
        <v>0.63224</v>
      </c>
      <c r="U1281" s="2">
        <v>0.819</v>
      </c>
      <c r="V1281" s="2"/>
    </row>
    <row r="1282" ht="12.75" customHeight="1">
      <c r="A1282" s="4"/>
      <c r="B1282" s="4"/>
      <c r="L1282" s="2">
        <v>168.100000000001</v>
      </c>
      <c r="M1282" s="2">
        <v>0.510335</v>
      </c>
      <c r="N1282" s="2">
        <v>0.63217</v>
      </c>
      <c r="O1282" s="2">
        <v>0.47656999999999994</v>
      </c>
      <c r="P1282" s="255">
        <v>0.49524</v>
      </c>
      <c r="Q1282" s="2">
        <v>0.5441</v>
      </c>
      <c r="R1282" s="2">
        <v>0.7691</v>
      </c>
      <c r="S1282" s="2">
        <v>0.510335</v>
      </c>
      <c r="T1282" s="2">
        <v>0.63217</v>
      </c>
      <c r="U1282" s="2">
        <v>0.819</v>
      </c>
      <c r="V1282" s="2"/>
    </row>
    <row r="1283" ht="12.75" customHeight="1">
      <c r="A1283" s="4"/>
      <c r="B1283" s="4"/>
      <c r="L1283" s="2">
        <v>168.200000000001</v>
      </c>
      <c r="M1283" s="2">
        <v>0.510295</v>
      </c>
      <c r="N1283" s="2">
        <v>0.63211</v>
      </c>
      <c r="O1283" s="2">
        <v>0.4764900000000001</v>
      </c>
      <c r="P1283" s="255">
        <v>0.4951199999999999</v>
      </c>
      <c r="Q1283" s="2">
        <v>0.5441</v>
      </c>
      <c r="R1283" s="2">
        <v>0.7691</v>
      </c>
      <c r="S1283" s="2">
        <v>0.510295</v>
      </c>
      <c r="T1283" s="2">
        <v>0.63211</v>
      </c>
      <c r="U1283" s="2">
        <v>0.819</v>
      </c>
      <c r="V1283" s="2"/>
    </row>
    <row r="1284" ht="12.75" customHeight="1">
      <c r="A1284" s="4"/>
      <c r="B1284" s="4"/>
      <c r="L1284" s="2">
        <v>168.300000000001</v>
      </c>
      <c r="M1284" s="2">
        <v>0.510205</v>
      </c>
      <c r="N1284" s="2">
        <v>0.63204</v>
      </c>
      <c r="O1284" s="2">
        <v>0.47641</v>
      </c>
      <c r="P1284" s="255">
        <v>0.4949800000000001</v>
      </c>
      <c r="Q1284" s="2">
        <v>0.544</v>
      </c>
      <c r="R1284" s="2">
        <v>0.7691</v>
      </c>
      <c r="S1284" s="2">
        <v>0.510205</v>
      </c>
      <c r="T1284" s="2">
        <v>0.63204</v>
      </c>
      <c r="U1284" s="2">
        <v>0.819</v>
      </c>
      <c r="V1284" s="2"/>
    </row>
    <row r="1285" ht="12.75" customHeight="1">
      <c r="A1285" s="4"/>
      <c r="B1285" s="4"/>
      <c r="L1285" s="2">
        <v>168.400000000001</v>
      </c>
      <c r="M1285" s="2">
        <v>0.510165</v>
      </c>
      <c r="N1285" s="2">
        <v>0.63198</v>
      </c>
      <c r="O1285" s="2">
        <v>0.4763299999999999</v>
      </c>
      <c r="P1285" s="255">
        <v>0.49485999999999997</v>
      </c>
      <c r="Q1285" s="2">
        <v>0.544</v>
      </c>
      <c r="R1285" s="2">
        <v>0.7691</v>
      </c>
      <c r="S1285" s="2">
        <v>0.510165</v>
      </c>
      <c r="T1285" s="2">
        <v>0.63198</v>
      </c>
      <c r="U1285" s="2">
        <v>0.819</v>
      </c>
      <c r="V1285" s="2"/>
    </row>
    <row r="1286" ht="12.75" customHeight="1">
      <c r="A1286" s="4"/>
      <c r="B1286" s="4"/>
      <c r="L1286" s="2">
        <v>168.500000000001</v>
      </c>
      <c r="M1286" s="2">
        <v>0.510075</v>
      </c>
      <c r="N1286" s="2">
        <v>0.63192</v>
      </c>
      <c r="O1286" s="2">
        <v>0.47625</v>
      </c>
      <c r="P1286" s="255">
        <v>0.49474000000000007</v>
      </c>
      <c r="Q1286" s="2">
        <v>0.5439</v>
      </c>
      <c r="R1286" s="2">
        <v>0.7691</v>
      </c>
      <c r="S1286" s="2">
        <v>0.510075</v>
      </c>
      <c r="T1286" s="2">
        <v>0.63192</v>
      </c>
      <c r="U1286" s="2">
        <v>0.819</v>
      </c>
      <c r="V1286" s="2"/>
    </row>
    <row r="1287" ht="12.75" customHeight="1">
      <c r="A1287" s="4"/>
      <c r="B1287" s="4"/>
      <c r="L1287" s="2">
        <v>168.600000000001</v>
      </c>
      <c r="M1287" s="2">
        <v>0.510035</v>
      </c>
      <c r="N1287" s="2">
        <v>0.63185</v>
      </c>
      <c r="O1287" s="2">
        <v>0.47617</v>
      </c>
      <c r="P1287" s="255">
        <v>0.49460000000000004</v>
      </c>
      <c r="Q1287" s="2">
        <v>0.5439</v>
      </c>
      <c r="R1287" s="2">
        <v>0.7691</v>
      </c>
      <c r="S1287" s="2">
        <v>0.510035</v>
      </c>
      <c r="T1287" s="2">
        <v>0.63185</v>
      </c>
      <c r="U1287" s="2">
        <v>0.819</v>
      </c>
      <c r="V1287" s="2"/>
    </row>
    <row r="1288" ht="12.75" customHeight="1">
      <c r="A1288" s="4"/>
      <c r="B1288" s="4"/>
      <c r="L1288" s="2">
        <v>168.700000000001</v>
      </c>
      <c r="M1288" s="2">
        <v>0.509945</v>
      </c>
      <c r="N1288" s="2">
        <v>0.63179</v>
      </c>
      <c r="O1288" s="2">
        <v>0.47609</v>
      </c>
      <c r="P1288" s="255">
        <v>0.4944799999999999</v>
      </c>
      <c r="Q1288" s="2">
        <v>0.5438</v>
      </c>
      <c r="R1288" s="2">
        <v>0.7691</v>
      </c>
      <c r="S1288" s="2">
        <v>0.509945</v>
      </c>
      <c r="T1288" s="2">
        <v>0.63179</v>
      </c>
      <c r="U1288" s="2">
        <v>0.819</v>
      </c>
      <c r="V1288" s="2"/>
    </row>
    <row r="1289" ht="12.75" customHeight="1">
      <c r="A1289" s="4"/>
      <c r="B1289" s="4"/>
      <c r="L1289" s="2">
        <v>168.800000000001</v>
      </c>
      <c r="M1289" s="2">
        <v>0.509905</v>
      </c>
      <c r="N1289" s="2">
        <v>0.63172</v>
      </c>
      <c r="O1289" s="2">
        <v>0.47601000000000016</v>
      </c>
      <c r="P1289" s="255">
        <v>0.4943399999999999</v>
      </c>
      <c r="Q1289" s="2">
        <v>0.5438</v>
      </c>
      <c r="R1289" s="2">
        <v>0.7691</v>
      </c>
      <c r="S1289" s="2">
        <v>0.509905</v>
      </c>
      <c r="T1289" s="2">
        <v>0.63172</v>
      </c>
      <c r="U1289" s="2">
        <v>0.819</v>
      </c>
      <c r="V1289" s="2"/>
    </row>
    <row r="1290" ht="12.75" customHeight="1">
      <c r="A1290" s="4"/>
      <c r="B1290" s="4"/>
      <c r="L1290" s="2">
        <v>168.900000000001</v>
      </c>
      <c r="M1290" s="2">
        <v>0.509815</v>
      </c>
      <c r="N1290" s="2">
        <v>0.63166</v>
      </c>
      <c r="O1290" s="2">
        <v>0.4759300000000001</v>
      </c>
      <c r="P1290" s="255">
        <v>0.49422</v>
      </c>
      <c r="Q1290" s="2">
        <v>0.5437</v>
      </c>
      <c r="R1290" s="2">
        <v>0.7691</v>
      </c>
      <c r="S1290" s="2">
        <v>0.509815</v>
      </c>
      <c r="T1290" s="2">
        <v>0.63166</v>
      </c>
      <c r="U1290" s="2">
        <v>0.819</v>
      </c>
      <c r="V1290" s="2"/>
    </row>
    <row r="1291" ht="12.75" customHeight="1">
      <c r="A1291" s="4"/>
      <c r="B1291" s="4"/>
      <c r="L1291" s="2">
        <v>169.000000000001</v>
      </c>
      <c r="M1291" s="2">
        <v>0.509725</v>
      </c>
      <c r="N1291" s="2">
        <v>0.63159</v>
      </c>
      <c r="O1291" s="2">
        <v>0.47585</v>
      </c>
      <c r="P1291" s="255">
        <v>0.49407999999999996</v>
      </c>
      <c r="Q1291" s="2">
        <v>0.5436</v>
      </c>
      <c r="R1291" s="2">
        <v>0.7691</v>
      </c>
      <c r="S1291" s="2">
        <v>0.509725</v>
      </c>
      <c r="T1291" s="2">
        <v>0.63159</v>
      </c>
      <c r="U1291" s="2">
        <v>0.819</v>
      </c>
      <c r="V1291" s="2"/>
    </row>
    <row r="1292" ht="12.75" customHeight="1">
      <c r="A1292" s="4"/>
      <c r="B1292" s="4"/>
      <c r="L1292" s="2">
        <v>169.100000000001</v>
      </c>
      <c r="M1292" s="2">
        <v>0.509685</v>
      </c>
      <c r="N1292" s="2">
        <v>0.63153</v>
      </c>
      <c r="O1292" s="2">
        <v>0.47577000000000014</v>
      </c>
      <c r="P1292" s="255">
        <v>0.49396000000000007</v>
      </c>
      <c r="Q1292" s="2">
        <v>0.5436</v>
      </c>
      <c r="R1292" s="2">
        <v>0.7691</v>
      </c>
      <c r="S1292" s="2">
        <v>0.509685</v>
      </c>
      <c r="T1292" s="2">
        <v>0.63153</v>
      </c>
      <c r="U1292" s="2">
        <v>0.819</v>
      </c>
      <c r="V1292" s="2"/>
    </row>
    <row r="1293" ht="12.75" customHeight="1">
      <c r="A1293" s="4"/>
      <c r="B1293" s="4"/>
      <c r="L1293" s="2">
        <v>169.200000000001</v>
      </c>
      <c r="M1293" s="2">
        <v>0.509595</v>
      </c>
      <c r="N1293" s="2">
        <v>0.63146</v>
      </c>
      <c r="O1293" s="2">
        <v>0.47569000000000006</v>
      </c>
      <c r="P1293" s="255">
        <v>0.49382000000000004</v>
      </c>
      <c r="Q1293" s="2">
        <v>0.5435</v>
      </c>
      <c r="R1293" s="2">
        <v>0.7691</v>
      </c>
      <c r="S1293" s="2">
        <v>0.509595</v>
      </c>
      <c r="T1293" s="2">
        <v>0.63146</v>
      </c>
      <c r="U1293" s="2">
        <v>0.819</v>
      </c>
      <c r="V1293" s="2"/>
    </row>
    <row r="1294" ht="12.75" customHeight="1">
      <c r="A1294" s="4"/>
      <c r="B1294" s="4"/>
      <c r="L1294" s="2">
        <v>169.300000000001</v>
      </c>
      <c r="M1294" s="2">
        <v>0.509555</v>
      </c>
      <c r="N1294" s="2">
        <v>0.6314</v>
      </c>
      <c r="O1294" s="2">
        <v>0.47561</v>
      </c>
      <c r="P1294" s="255">
        <v>0.4936999999999999</v>
      </c>
      <c r="Q1294" s="2">
        <v>0.5435</v>
      </c>
      <c r="R1294" s="2">
        <v>0.7691</v>
      </c>
      <c r="S1294" s="2">
        <v>0.509555</v>
      </c>
      <c r="T1294" s="2">
        <v>0.6314</v>
      </c>
      <c r="U1294" s="2">
        <v>0.8188</v>
      </c>
      <c r="V1294" s="2"/>
    </row>
    <row r="1295" ht="12.75" customHeight="1">
      <c r="A1295" s="4"/>
      <c r="B1295" s="4"/>
      <c r="L1295" s="2">
        <v>169.400000000001</v>
      </c>
      <c r="M1295" s="2">
        <v>0.509465</v>
      </c>
      <c r="N1295" s="2">
        <v>0.63133</v>
      </c>
      <c r="O1295" s="2">
        <v>0.4755299999999999</v>
      </c>
      <c r="P1295" s="255">
        <v>0.4935599999999999</v>
      </c>
      <c r="Q1295" s="2">
        <v>0.5434</v>
      </c>
      <c r="R1295" s="2">
        <v>0.7691</v>
      </c>
      <c r="S1295" s="2">
        <v>0.509465</v>
      </c>
      <c r="T1295" s="2">
        <v>0.63133</v>
      </c>
      <c r="U1295" s="2">
        <v>0.8183999999999999</v>
      </c>
      <c r="V1295" s="2"/>
    </row>
    <row r="1296" ht="12.75" customHeight="1">
      <c r="A1296" s="4"/>
      <c r="B1296" s="4"/>
      <c r="L1296" s="2">
        <v>169.500000000001</v>
      </c>
      <c r="M1296" s="2">
        <v>0.509425</v>
      </c>
      <c r="N1296" s="2">
        <v>0.63127</v>
      </c>
      <c r="O1296" s="2">
        <v>0.47545000000000004</v>
      </c>
      <c r="P1296" s="255">
        <v>0.49344</v>
      </c>
      <c r="Q1296" s="2">
        <v>0.5434</v>
      </c>
      <c r="R1296" s="2">
        <v>0.7691</v>
      </c>
      <c r="S1296" s="2">
        <v>0.509425</v>
      </c>
      <c r="T1296" s="2">
        <v>0.63127</v>
      </c>
      <c r="U1296" s="2">
        <v>0.818</v>
      </c>
      <c r="V1296" s="2"/>
    </row>
    <row r="1297" ht="12.75" customHeight="1">
      <c r="A1297" s="4"/>
      <c r="B1297" s="4"/>
      <c r="L1297" s="2">
        <v>169.600000000001</v>
      </c>
      <c r="M1297" s="2">
        <v>0.509335</v>
      </c>
      <c r="N1297" s="2">
        <v>0.6312</v>
      </c>
      <c r="O1297" s="2">
        <v>0.47536999999999996</v>
      </c>
      <c r="P1297" s="255">
        <v>0.49329999999999996</v>
      </c>
      <c r="Q1297" s="2">
        <v>0.5433</v>
      </c>
      <c r="R1297" s="2">
        <v>0.7691</v>
      </c>
      <c r="S1297" s="2">
        <v>0.509335</v>
      </c>
      <c r="T1297" s="2">
        <v>0.6312</v>
      </c>
      <c r="U1297" s="2">
        <v>0.818</v>
      </c>
      <c r="V1297" s="2"/>
    </row>
    <row r="1298" ht="12.75" customHeight="1">
      <c r="A1298" s="4"/>
      <c r="B1298" s="4"/>
      <c r="L1298" s="2">
        <v>169.700000000001</v>
      </c>
      <c r="M1298" s="2">
        <v>0.509295</v>
      </c>
      <c r="N1298" s="2">
        <v>0.63114</v>
      </c>
      <c r="O1298" s="2">
        <v>0.4752900000000001</v>
      </c>
      <c r="P1298" s="255">
        <v>0.49318000000000006</v>
      </c>
      <c r="Q1298" s="2">
        <v>0.5433</v>
      </c>
      <c r="R1298" s="2">
        <v>0.7691</v>
      </c>
      <c r="S1298" s="2">
        <v>0.509295</v>
      </c>
      <c r="T1298" s="2">
        <v>0.63114</v>
      </c>
      <c r="U1298" s="2">
        <v>0.818</v>
      </c>
      <c r="V1298" s="2"/>
    </row>
    <row r="1299" ht="12.75" customHeight="1">
      <c r="A1299" s="4"/>
      <c r="B1299" s="4"/>
      <c r="L1299" s="2">
        <v>169.800000000001</v>
      </c>
      <c r="M1299" s="2">
        <v>0.509205</v>
      </c>
      <c r="N1299" s="2">
        <v>0.63107</v>
      </c>
      <c r="O1299" s="2">
        <v>0.47521</v>
      </c>
      <c r="P1299" s="255">
        <v>0.49304000000000003</v>
      </c>
      <c r="Q1299" s="2">
        <v>0.5432</v>
      </c>
      <c r="R1299" s="2">
        <v>0.7691</v>
      </c>
      <c r="S1299" s="2">
        <v>0.509205</v>
      </c>
      <c r="T1299" s="2">
        <v>0.63107</v>
      </c>
      <c r="U1299" s="2">
        <v>0.818</v>
      </c>
      <c r="V1299" s="2"/>
    </row>
    <row r="1300" ht="12.75" customHeight="1">
      <c r="A1300" s="4"/>
      <c r="B1300" s="4"/>
      <c r="L1300" s="2">
        <v>169.900000000001</v>
      </c>
      <c r="M1300" s="2">
        <v>0.509165</v>
      </c>
      <c r="N1300" s="2">
        <v>0.63101</v>
      </c>
      <c r="O1300" s="2">
        <v>0.47512999999999994</v>
      </c>
      <c r="P1300" s="255">
        <v>0.4929199999999999</v>
      </c>
      <c r="Q1300" s="2">
        <v>0.5432</v>
      </c>
      <c r="R1300" s="2">
        <v>0.7691</v>
      </c>
      <c r="S1300" s="2">
        <v>0.509165</v>
      </c>
      <c r="T1300" s="2">
        <v>0.63101</v>
      </c>
      <c r="U1300" s="2">
        <v>0.818</v>
      </c>
      <c r="V1300" s="2"/>
    </row>
    <row r="1301" ht="12.75" customHeight="1">
      <c r="A1301" s="4"/>
      <c r="B1301" s="4"/>
      <c r="L1301" s="2">
        <v>170.000000000001</v>
      </c>
      <c r="M1301" s="2">
        <v>0.509075</v>
      </c>
      <c r="N1301" s="2">
        <v>0.63094</v>
      </c>
      <c r="O1301" s="2">
        <v>0.4750500000000001</v>
      </c>
      <c r="P1301" s="255">
        <v>0.4927799999999999</v>
      </c>
      <c r="Q1301" s="2">
        <v>0.5431</v>
      </c>
      <c r="R1301" s="2">
        <v>0.7691</v>
      </c>
      <c r="S1301" s="2">
        <v>0.509075</v>
      </c>
      <c r="T1301" s="2">
        <v>0.63094</v>
      </c>
      <c r="U1301" s="2">
        <v>0.818</v>
      </c>
      <c r="V1301" s="2"/>
    </row>
    <row r="1302" ht="12.75" customHeight="1">
      <c r="A1302" s="4"/>
      <c r="B1302" s="4"/>
      <c r="L1302" s="2">
        <v>170.100000000001</v>
      </c>
      <c r="M1302" s="2">
        <v>0.509035</v>
      </c>
      <c r="N1302" s="2">
        <v>0.630815</v>
      </c>
      <c r="O1302" s="2">
        <v>0.47497</v>
      </c>
      <c r="P1302" s="255">
        <v>0.49253</v>
      </c>
      <c r="Q1302" s="2">
        <v>0.5431</v>
      </c>
      <c r="R1302" s="2">
        <v>0.7691</v>
      </c>
      <c r="S1302" s="2">
        <v>0.509035</v>
      </c>
      <c r="T1302" s="2">
        <v>0.630815</v>
      </c>
      <c r="U1302" s="2">
        <v>0.818</v>
      </c>
      <c r="V1302" s="2"/>
    </row>
    <row r="1303" ht="12.75" customHeight="1">
      <c r="A1303" s="4"/>
      <c r="B1303" s="4"/>
      <c r="L1303" s="2">
        <v>170.200000000001</v>
      </c>
      <c r="M1303" s="2">
        <v>0.508945</v>
      </c>
      <c r="N1303" s="2">
        <v>0.630685</v>
      </c>
      <c r="O1303" s="2">
        <v>0.4748899999999999</v>
      </c>
      <c r="P1303" s="255">
        <v>0.4922700000000001</v>
      </c>
      <c r="Q1303" s="2">
        <v>0.543</v>
      </c>
      <c r="R1303" s="2">
        <v>0.7691</v>
      </c>
      <c r="S1303" s="2">
        <v>0.508945</v>
      </c>
      <c r="T1303" s="2">
        <v>0.630685</v>
      </c>
      <c r="U1303" s="2">
        <v>0.818</v>
      </c>
      <c r="V1303" s="2"/>
    </row>
    <row r="1304" ht="12.75" customHeight="1">
      <c r="A1304" s="4"/>
      <c r="B1304" s="4"/>
      <c r="L1304" s="2">
        <v>170.300000000001</v>
      </c>
      <c r="M1304" s="2">
        <v>0.508905</v>
      </c>
      <c r="N1304" s="2">
        <v>0.6305550000000001</v>
      </c>
      <c r="O1304" s="2">
        <v>0.47481000000000007</v>
      </c>
      <c r="P1304" s="255">
        <v>0.49201000000000017</v>
      </c>
      <c r="Q1304" s="2">
        <v>0.543</v>
      </c>
      <c r="R1304" s="2">
        <v>0.7691</v>
      </c>
      <c r="S1304" s="2">
        <v>0.508905</v>
      </c>
      <c r="T1304" s="2">
        <v>0.6305550000000001</v>
      </c>
      <c r="U1304" s="2">
        <v>0.818</v>
      </c>
      <c r="V1304" s="2"/>
    </row>
    <row r="1305" ht="12.75" customHeight="1">
      <c r="A1305" s="4"/>
      <c r="B1305" s="4"/>
      <c r="L1305" s="2">
        <v>170.400000000001</v>
      </c>
      <c r="M1305" s="2">
        <v>0.508815</v>
      </c>
      <c r="N1305" s="2">
        <v>0.6304250000000001</v>
      </c>
      <c r="O1305" s="2">
        <v>0.47473</v>
      </c>
      <c r="P1305" s="255">
        <v>0.49175000000000024</v>
      </c>
      <c r="Q1305" s="2">
        <v>0.5429</v>
      </c>
      <c r="R1305" s="2">
        <v>0.7691</v>
      </c>
      <c r="S1305" s="2">
        <v>0.508815</v>
      </c>
      <c r="T1305" s="2">
        <v>0.6304250000000001</v>
      </c>
      <c r="U1305" s="2">
        <v>0.818</v>
      </c>
      <c r="V1305" s="2"/>
    </row>
    <row r="1306" ht="12.75" customHeight="1">
      <c r="A1306" s="4"/>
      <c r="B1306" s="4"/>
      <c r="L1306" s="2">
        <v>170.500000000001</v>
      </c>
      <c r="M1306" s="2">
        <v>0.508775</v>
      </c>
      <c r="N1306" s="2">
        <v>0.6302950000000002</v>
      </c>
      <c r="O1306" s="2">
        <v>0.4746499999999999</v>
      </c>
      <c r="P1306" s="255">
        <v>0.4914900000000003</v>
      </c>
      <c r="Q1306" s="2">
        <v>0.5429</v>
      </c>
      <c r="R1306" s="2">
        <v>0.7691</v>
      </c>
      <c r="S1306" s="2">
        <v>0.508775</v>
      </c>
      <c r="T1306" s="2">
        <v>0.6302950000000002</v>
      </c>
      <c r="U1306" s="2">
        <v>0.818</v>
      </c>
      <c r="V1306" s="2"/>
    </row>
    <row r="1307" ht="12.75" customHeight="1">
      <c r="A1307" s="4"/>
      <c r="B1307" s="4"/>
      <c r="L1307" s="2">
        <v>170.600000000001</v>
      </c>
      <c r="M1307" s="2">
        <v>0.508685</v>
      </c>
      <c r="N1307" s="2">
        <v>0.6301650000000002</v>
      </c>
      <c r="O1307" s="2">
        <v>0.47457000000000016</v>
      </c>
      <c r="P1307" s="255">
        <v>0.4912300000000004</v>
      </c>
      <c r="Q1307" s="2">
        <v>0.5428</v>
      </c>
      <c r="R1307" s="2">
        <v>0.7691</v>
      </c>
      <c r="S1307" s="2">
        <v>0.508685</v>
      </c>
      <c r="T1307" s="2">
        <v>0.6301650000000002</v>
      </c>
      <c r="U1307" s="2">
        <v>0.818</v>
      </c>
      <c r="V1307" s="2"/>
    </row>
    <row r="1308" ht="12.75" customHeight="1">
      <c r="A1308" s="4"/>
      <c r="B1308" s="4"/>
      <c r="L1308" s="2">
        <v>170.700000000001</v>
      </c>
      <c r="M1308" s="2">
        <v>0.508645</v>
      </c>
      <c r="N1308" s="2">
        <v>0.6300350000000002</v>
      </c>
      <c r="O1308" s="2">
        <v>0.4744900000000001</v>
      </c>
      <c r="P1308" s="255">
        <v>0.49097000000000046</v>
      </c>
      <c r="Q1308" s="2">
        <v>0.5428</v>
      </c>
      <c r="R1308" s="2">
        <v>0.7691</v>
      </c>
      <c r="S1308" s="2">
        <v>0.508645</v>
      </c>
      <c r="T1308" s="2">
        <v>0.6300350000000002</v>
      </c>
      <c r="U1308" s="2">
        <v>0.818</v>
      </c>
      <c r="V1308" s="2"/>
    </row>
    <row r="1309" ht="12.75" customHeight="1">
      <c r="A1309" s="4"/>
      <c r="B1309" s="4"/>
      <c r="L1309" s="2">
        <v>170.800000000001</v>
      </c>
      <c r="M1309" s="2">
        <v>0.508555</v>
      </c>
      <c r="N1309" s="2">
        <v>0.6299050000000003</v>
      </c>
      <c r="O1309" s="2">
        <v>0.47441</v>
      </c>
      <c r="P1309" s="255">
        <v>0.49071000000000053</v>
      </c>
      <c r="Q1309" s="2">
        <v>0.5427</v>
      </c>
      <c r="R1309" s="2">
        <v>0.7691</v>
      </c>
      <c r="S1309" s="2">
        <v>0.508555</v>
      </c>
      <c r="T1309" s="2">
        <v>0.6299050000000003</v>
      </c>
      <c r="U1309" s="2">
        <v>0.818</v>
      </c>
      <c r="V1309" s="2"/>
    </row>
    <row r="1310" ht="12.75" customHeight="1">
      <c r="A1310" s="4"/>
      <c r="B1310" s="4"/>
      <c r="L1310" s="2">
        <v>170.900000000001</v>
      </c>
      <c r="M1310" s="2">
        <v>0.508515</v>
      </c>
      <c r="N1310" s="2">
        <v>0.6297750000000003</v>
      </c>
      <c r="O1310" s="2">
        <v>0.47433000000000014</v>
      </c>
      <c r="P1310" s="255">
        <v>0.4904500000000006</v>
      </c>
      <c r="Q1310" s="2">
        <v>0.5427</v>
      </c>
      <c r="R1310" s="2">
        <v>0.7691</v>
      </c>
      <c r="S1310" s="2">
        <v>0.508515</v>
      </c>
      <c r="T1310" s="2">
        <v>0.6297750000000003</v>
      </c>
      <c r="U1310" s="2">
        <v>0.818</v>
      </c>
      <c r="V1310" s="2"/>
    </row>
    <row r="1311" ht="12.75" customHeight="1">
      <c r="A1311" s="4"/>
      <c r="B1311" s="4"/>
      <c r="L1311" s="2">
        <v>171.000000000001</v>
      </c>
      <c r="M1311" s="2">
        <v>0.508425</v>
      </c>
      <c r="N1311" s="2">
        <v>0.6296450000000003</v>
      </c>
      <c r="O1311" s="2">
        <v>0.47425000000000006</v>
      </c>
      <c r="P1311" s="255">
        <v>0.4901900000000007</v>
      </c>
      <c r="Q1311" s="2">
        <v>0.5426</v>
      </c>
      <c r="R1311" s="2">
        <v>0.7691</v>
      </c>
      <c r="S1311" s="2">
        <v>0.508425</v>
      </c>
      <c r="T1311" s="2">
        <v>0.6296450000000003</v>
      </c>
      <c r="U1311" s="2">
        <v>0.818</v>
      </c>
      <c r="V1311" s="2"/>
    </row>
    <row r="1312" ht="12.75" customHeight="1">
      <c r="A1312" s="4"/>
      <c r="B1312" s="4"/>
      <c r="L1312" s="2">
        <v>171.100000000001</v>
      </c>
      <c r="M1312" s="2">
        <v>0.508385</v>
      </c>
      <c r="N1312" s="2">
        <v>0.6295150000000004</v>
      </c>
      <c r="O1312" s="2">
        <v>0.47417</v>
      </c>
      <c r="P1312" s="255">
        <v>0.48993000000000075</v>
      </c>
      <c r="Q1312" s="2">
        <v>0.5426</v>
      </c>
      <c r="R1312" s="2">
        <v>0.7691</v>
      </c>
      <c r="S1312" s="2">
        <v>0.508385</v>
      </c>
      <c r="T1312" s="2">
        <v>0.6295150000000004</v>
      </c>
      <c r="U1312" s="2">
        <v>0.818</v>
      </c>
      <c r="V1312" s="2"/>
    </row>
    <row r="1313" ht="12.75" customHeight="1">
      <c r="A1313" s="4"/>
      <c r="B1313" s="4"/>
      <c r="L1313" s="2">
        <v>171.200000000001</v>
      </c>
      <c r="M1313" s="2">
        <v>0.508295</v>
      </c>
      <c r="N1313" s="2">
        <v>0.6293850000000004</v>
      </c>
      <c r="O1313" s="2">
        <v>0.4740900000000001</v>
      </c>
      <c r="P1313" s="255">
        <v>0.4896700000000008</v>
      </c>
      <c r="Q1313" s="2">
        <v>0.5425</v>
      </c>
      <c r="R1313" s="2">
        <v>0.7691</v>
      </c>
      <c r="S1313" s="2">
        <v>0.508295</v>
      </c>
      <c r="T1313" s="2">
        <v>0.6293850000000004</v>
      </c>
      <c r="U1313" s="2">
        <v>0.818</v>
      </c>
      <c r="V1313" s="2"/>
    </row>
    <row r="1314" ht="12.75" customHeight="1">
      <c r="A1314" s="4"/>
      <c r="B1314" s="4"/>
      <c r="L1314" s="2">
        <v>171.300000000001</v>
      </c>
      <c r="M1314" s="2">
        <v>0.508255</v>
      </c>
      <c r="N1314" s="2">
        <v>0.6292550000000005</v>
      </c>
      <c r="O1314" s="2">
        <v>0.47401000000000004</v>
      </c>
      <c r="P1314" s="255">
        <v>0.4894100000000009</v>
      </c>
      <c r="Q1314" s="2">
        <v>0.5425</v>
      </c>
      <c r="R1314" s="2">
        <v>0.7691</v>
      </c>
      <c r="S1314" s="2">
        <v>0.508255</v>
      </c>
      <c r="T1314" s="2">
        <v>0.6292550000000005</v>
      </c>
      <c r="U1314" s="2">
        <v>0.8178</v>
      </c>
      <c r="V1314" s="2"/>
    </row>
    <row r="1315" ht="12.75" customHeight="1">
      <c r="A1315" s="4"/>
      <c r="B1315" s="4"/>
      <c r="L1315" s="2">
        <v>171.400000000001</v>
      </c>
      <c r="M1315" s="2">
        <v>0.508165</v>
      </c>
      <c r="N1315" s="2">
        <v>0.6291250000000005</v>
      </c>
      <c r="O1315" s="2">
        <v>0.47392999999999996</v>
      </c>
      <c r="P1315" s="255">
        <v>0.489150000000001</v>
      </c>
      <c r="Q1315" s="2">
        <v>0.5424</v>
      </c>
      <c r="R1315" s="2">
        <v>0.7691</v>
      </c>
      <c r="S1315" s="2">
        <v>0.508165</v>
      </c>
      <c r="T1315" s="2">
        <v>0.6291250000000005</v>
      </c>
      <c r="U1315" s="2">
        <v>0.8173999999999999</v>
      </c>
      <c r="V1315" s="2"/>
    </row>
    <row r="1316" ht="12.75" customHeight="1">
      <c r="A1316" s="4"/>
      <c r="B1316" s="4"/>
      <c r="L1316" s="2">
        <v>171.500000000001</v>
      </c>
      <c r="M1316" s="2">
        <v>0.508125</v>
      </c>
      <c r="N1316" s="2">
        <v>0.6289950000000005</v>
      </c>
      <c r="O1316" s="2">
        <v>0.4738500000000001</v>
      </c>
      <c r="P1316" s="255">
        <v>0.48889000000000105</v>
      </c>
      <c r="Q1316" s="2">
        <v>0.5424</v>
      </c>
      <c r="R1316" s="2">
        <v>0.7691</v>
      </c>
      <c r="S1316" s="2">
        <v>0.508125</v>
      </c>
      <c r="T1316" s="2">
        <v>0.6289950000000005</v>
      </c>
      <c r="U1316" s="2">
        <v>0.817</v>
      </c>
      <c r="V1316" s="2"/>
    </row>
    <row r="1317" ht="12.75" customHeight="1">
      <c r="A1317" s="4"/>
      <c r="B1317" s="4"/>
      <c r="L1317" s="2">
        <v>171.600000000001</v>
      </c>
      <c r="M1317" s="2">
        <v>0.508035</v>
      </c>
      <c r="N1317" s="2">
        <v>0.6288650000000006</v>
      </c>
      <c r="O1317" s="2">
        <v>0.47377</v>
      </c>
      <c r="P1317" s="255">
        <v>0.4886300000000011</v>
      </c>
      <c r="Q1317" s="2">
        <v>0.5423</v>
      </c>
      <c r="R1317" s="2">
        <v>0.7691</v>
      </c>
      <c r="S1317" s="2">
        <v>0.508035</v>
      </c>
      <c r="T1317" s="2">
        <v>0.6288650000000006</v>
      </c>
      <c r="U1317" s="2">
        <v>0.817</v>
      </c>
      <c r="V1317" s="2"/>
    </row>
    <row r="1318" ht="12.75" customHeight="1">
      <c r="A1318" s="4"/>
      <c r="B1318" s="4"/>
      <c r="L1318" s="2">
        <v>171.700000000001</v>
      </c>
      <c r="M1318" s="2">
        <v>0.507995</v>
      </c>
      <c r="N1318" s="2">
        <v>0.6287350000000006</v>
      </c>
      <c r="O1318" s="2">
        <v>0.47368999999999994</v>
      </c>
      <c r="P1318" s="255">
        <v>0.4883700000000012</v>
      </c>
      <c r="Q1318" s="2">
        <v>0.5423</v>
      </c>
      <c r="R1318" s="2">
        <v>0.7691</v>
      </c>
      <c r="S1318" s="2">
        <v>0.507995</v>
      </c>
      <c r="T1318" s="2">
        <v>0.6287350000000006</v>
      </c>
      <c r="U1318" s="2">
        <v>0.817</v>
      </c>
      <c r="V1318" s="2"/>
    </row>
    <row r="1319" ht="12.75" customHeight="1">
      <c r="A1319" s="4"/>
      <c r="B1319" s="4"/>
      <c r="L1319" s="2">
        <v>171.800000000001</v>
      </c>
      <c r="M1319" s="2">
        <v>0.507905</v>
      </c>
      <c r="N1319" s="2">
        <v>0.6286050000000006</v>
      </c>
      <c r="O1319" s="2">
        <v>0.4736100000000001</v>
      </c>
      <c r="P1319" s="255">
        <v>0.48811000000000127</v>
      </c>
      <c r="Q1319" s="2">
        <v>0.5422</v>
      </c>
      <c r="R1319" s="2">
        <v>0.7691</v>
      </c>
      <c r="S1319" s="2">
        <v>0.507905</v>
      </c>
      <c r="T1319" s="2">
        <v>0.6286050000000006</v>
      </c>
      <c r="U1319" s="2">
        <v>0.817</v>
      </c>
      <c r="V1319" s="2"/>
    </row>
    <row r="1320" ht="12.75" customHeight="1">
      <c r="A1320" s="4"/>
      <c r="B1320" s="4"/>
      <c r="L1320" s="2">
        <v>171.900000000001</v>
      </c>
      <c r="M1320" s="2">
        <v>0.507865</v>
      </c>
      <c r="N1320" s="2">
        <v>0.6284750000000007</v>
      </c>
      <c r="O1320" s="2">
        <v>0.47353</v>
      </c>
      <c r="P1320" s="255">
        <v>0.48785000000000134</v>
      </c>
      <c r="Q1320" s="2">
        <v>0.5422</v>
      </c>
      <c r="R1320" s="2">
        <v>0.7691</v>
      </c>
      <c r="S1320" s="2">
        <v>0.507865</v>
      </c>
      <c r="T1320" s="2">
        <v>0.6284750000000007</v>
      </c>
      <c r="U1320" s="2">
        <v>0.817</v>
      </c>
      <c r="V1320" s="2"/>
    </row>
    <row r="1321" ht="12.75" customHeight="1">
      <c r="A1321" s="4"/>
      <c r="B1321" s="4"/>
      <c r="L1321" s="2">
        <v>172.000000000001</v>
      </c>
      <c r="M1321" s="2">
        <v>0.507775</v>
      </c>
      <c r="N1321" s="2">
        <v>0.6283450000000007</v>
      </c>
      <c r="O1321" s="2">
        <v>0.4734499999999999</v>
      </c>
      <c r="P1321" s="255">
        <v>0.4875900000000014</v>
      </c>
      <c r="Q1321" s="2">
        <v>0.5421</v>
      </c>
      <c r="R1321" s="2">
        <v>0.7691</v>
      </c>
      <c r="S1321" s="2">
        <v>0.507775</v>
      </c>
      <c r="T1321" s="2">
        <v>0.6283450000000007</v>
      </c>
      <c r="U1321" s="2">
        <v>0.817</v>
      </c>
      <c r="V1321" s="2"/>
    </row>
    <row r="1322" ht="12.75" customHeight="1">
      <c r="A1322" s="4"/>
      <c r="B1322" s="4"/>
      <c r="L1322" s="2">
        <v>172.100000000001</v>
      </c>
      <c r="M1322" s="2">
        <v>0.507735</v>
      </c>
      <c r="N1322" s="2">
        <v>0.6282150000000007</v>
      </c>
      <c r="O1322" s="2">
        <v>0.47337000000000007</v>
      </c>
      <c r="P1322" s="255">
        <v>0.4873300000000015</v>
      </c>
      <c r="Q1322" s="2">
        <v>0.5421</v>
      </c>
      <c r="R1322" s="2">
        <v>0.7691</v>
      </c>
      <c r="S1322" s="2">
        <v>0.507735</v>
      </c>
      <c r="T1322" s="2">
        <v>0.6282150000000007</v>
      </c>
      <c r="U1322" s="2">
        <v>0.817</v>
      </c>
      <c r="V1322" s="2"/>
    </row>
    <row r="1323" ht="12.75" customHeight="1">
      <c r="A1323" s="4"/>
      <c r="B1323" s="4"/>
      <c r="L1323" s="2">
        <v>172.200000000001</v>
      </c>
      <c r="M1323" s="2">
        <v>0.507645</v>
      </c>
      <c r="N1323" s="2">
        <v>0.6280850000000008</v>
      </c>
      <c r="O1323" s="2">
        <v>0.47329</v>
      </c>
      <c r="P1323" s="255">
        <v>0.48707000000000156</v>
      </c>
      <c r="Q1323" s="2">
        <v>0.542</v>
      </c>
      <c r="R1323" s="2">
        <v>0.7691</v>
      </c>
      <c r="S1323" s="2">
        <v>0.507645</v>
      </c>
      <c r="T1323" s="2">
        <v>0.6280850000000008</v>
      </c>
      <c r="U1323" s="2">
        <v>0.817</v>
      </c>
      <c r="V1323" s="2"/>
    </row>
    <row r="1324" ht="12.75" customHeight="1">
      <c r="A1324" s="4"/>
      <c r="B1324" s="4"/>
      <c r="L1324" s="2">
        <v>172.300000000001</v>
      </c>
      <c r="M1324" s="2">
        <v>0.507605</v>
      </c>
      <c r="N1324" s="2">
        <v>0.6279550000000008</v>
      </c>
      <c r="O1324" s="2">
        <v>0.4732099999999999</v>
      </c>
      <c r="P1324" s="255">
        <v>0.48681000000000163</v>
      </c>
      <c r="Q1324" s="2">
        <v>0.542</v>
      </c>
      <c r="R1324" s="2">
        <v>0.7691</v>
      </c>
      <c r="S1324" s="2">
        <v>0.507605</v>
      </c>
      <c r="T1324" s="2">
        <v>0.6279550000000008</v>
      </c>
      <c r="U1324" s="2">
        <v>0.817</v>
      </c>
      <c r="V1324" s="2"/>
    </row>
    <row r="1325" ht="12.75" customHeight="1">
      <c r="A1325" s="4"/>
      <c r="B1325" s="4"/>
      <c r="L1325" s="2">
        <v>172.400000000002</v>
      </c>
      <c r="M1325" s="2">
        <v>0.507515</v>
      </c>
      <c r="N1325" s="2">
        <v>0.6278250000000009</v>
      </c>
      <c r="O1325" s="2">
        <v>0.47313000000000005</v>
      </c>
      <c r="P1325" s="255">
        <v>0.4865500000000017</v>
      </c>
      <c r="Q1325" s="2">
        <v>0.5419</v>
      </c>
      <c r="R1325" s="2">
        <v>0.7691</v>
      </c>
      <c r="S1325" s="2">
        <v>0.507515</v>
      </c>
      <c r="T1325" s="2">
        <v>0.6278250000000009</v>
      </c>
      <c r="U1325" s="2">
        <v>0.817</v>
      </c>
      <c r="V1325" s="2"/>
    </row>
    <row r="1326" ht="12.75" customHeight="1">
      <c r="A1326" s="4"/>
      <c r="B1326" s="4"/>
      <c r="L1326" s="2">
        <v>172.500000000002</v>
      </c>
      <c r="M1326" s="2">
        <v>0.507475</v>
      </c>
      <c r="N1326" s="2">
        <v>0.6276950000000009</v>
      </c>
      <c r="O1326" s="2">
        <v>0.47304999999999997</v>
      </c>
      <c r="P1326" s="255">
        <v>0.4862900000000018</v>
      </c>
      <c r="Q1326" s="2">
        <v>0.5419</v>
      </c>
      <c r="R1326" s="2">
        <v>0.7691</v>
      </c>
      <c r="S1326" s="2">
        <v>0.507475</v>
      </c>
      <c r="T1326" s="2">
        <v>0.6276950000000009</v>
      </c>
      <c r="U1326" s="2">
        <v>0.817</v>
      </c>
      <c r="V1326" s="2"/>
    </row>
    <row r="1327" ht="12.75" customHeight="1">
      <c r="A1327" s="4"/>
      <c r="B1327" s="4"/>
      <c r="L1327" s="2">
        <v>172.600000000002</v>
      </c>
      <c r="M1327" s="2">
        <v>0.507385</v>
      </c>
      <c r="N1327" s="2">
        <v>0.6275650000000009</v>
      </c>
      <c r="O1327" s="2">
        <v>0.47297</v>
      </c>
      <c r="P1327" s="255">
        <v>0.48603000000000185</v>
      </c>
      <c r="Q1327" s="2">
        <v>0.5418</v>
      </c>
      <c r="R1327" s="2">
        <v>0.7691</v>
      </c>
      <c r="S1327" s="2">
        <v>0.507385</v>
      </c>
      <c r="T1327" s="2">
        <v>0.6275650000000009</v>
      </c>
      <c r="U1327" s="2">
        <v>0.817</v>
      </c>
      <c r="V1327" s="2"/>
    </row>
    <row r="1328" ht="12.75" customHeight="1">
      <c r="A1328" s="4"/>
      <c r="B1328" s="4"/>
      <c r="L1328" s="2">
        <v>172.700000000002</v>
      </c>
      <c r="M1328" s="2">
        <v>0.507345</v>
      </c>
      <c r="N1328" s="2">
        <v>0.627435000000001</v>
      </c>
      <c r="O1328" s="2">
        <v>0.47289000000000014</v>
      </c>
      <c r="P1328" s="255">
        <v>0.4857700000000019</v>
      </c>
      <c r="Q1328" s="2">
        <v>0.5418</v>
      </c>
      <c r="R1328" s="2">
        <v>0.7691</v>
      </c>
      <c r="S1328" s="2">
        <v>0.507345</v>
      </c>
      <c r="T1328" s="2">
        <v>0.627435000000001</v>
      </c>
      <c r="U1328" s="2">
        <v>0.817</v>
      </c>
      <c r="V1328" s="2"/>
    </row>
    <row r="1329" ht="12.75" customHeight="1">
      <c r="A1329" s="4"/>
      <c r="B1329" s="4"/>
      <c r="L1329" s="2">
        <v>172.800000000002</v>
      </c>
      <c r="M1329" s="2">
        <v>0.507255</v>
      </c>
      <c r="N1329" s="2">
        <v>0.627305000000001</v>
      </c>
      <c r="O1329" s="2">
        <v>0.47281000000000006</v>
      </c>
      <c r="P1329" s="255">
        <v>0.485510000000002</v>
      </c>
      <c r="Q1329" s="2">
        <v>0.5417</v>
      </c>
      <c r="R1329" s="2">
        <v>0.7691</v>
      </c>
      <c r="S1329" s="2">
        <v>0.507255</v>
      </c>
      <c r="T1329" s="2">
        <v>0.627305000000001</v>
      </c>
      <c r="U1329" s="2">
        <v>0.817</v>
      </c>
      <c r="V1329" s="2"/>
    </row>
    <row r="1330" ht="12.75" customHeight="1">
      <c r="A1330" s="4"/>
      <c r="B1330" s="4"/>
      <c r="L1330" s="2">
        <v>172.900000000002</v>
      </c>
      <c r="M1330" s="2">
        <v>0.507215</v>
      </c>
      <c r="N1330" s="2">
        <v>0.627175000000001</v>
      </c>
      <c r="O1330" s="2">
        <v>0.47273</v>
      </c>
      <c r="P1330" s="255">
        <v>0.48525000000000207</v>
      </c>
      <c r="Q1330" s="2">
        <v>0.5417</v>
      </c>
      <c r="R1330" s="2">
        <v>0.7691</v>
      </c>
      <c r="S1330" s="2">
        <v>0.507215</v>
      </c>
      <c r="T1330" s="2">
        <v>0.627175000000001</v>
      </c>
      <c r="U1330" s="2">
        <v>0.817</v>
      </c>
      <c r="V1330" s="2"/>
    </row>
    <row r="1331" ht="12.75" customHeight="1">
      <c r="A1331" s="4"/>
      <c r="B1331" s="4"/>
      <c r="L1331" s="2">
        <v>173.000000000002</v>
      </c>
      <c r="M1331" s="2">
        <v>0.507125</v>
      </c>
      <c r="N1331" s="2">
        <v>0.6270450000000011</v>
      </c>
      <c r="O1331" s="2">
        <v>0.4726500000000001</v>
      </c>
      <c r="P1331" s="255">
        <v>0.48499000000000214</v>
      </c>
      <c r="Q1331" s="2">
        <v>0.5416</v>
      </c>
      <c r="R1331" s="2">
        <v>0.7691</v>
      </c>
      <c r="S1331" s="2">
        <v>0.507125</v>
      </c>
      <c r="T1331" s="2">
        <v>0.6270450000000011</v>
      </c>
      <c r="U1331" s="2">
        <v>0.817</v>
      </c>
      <c r="V1331" s="2"/>
    </row>
    <row r="1332" ht="12.75" customHeight="1">
      <c r="A1332" s="4"/>
      <c r="B1332" s="4"/>
      <c r="L1332" s="2">
        <v>173.100000000002</v>
      </c>
      <c r="M1332" s="2">
        <v>0.507085</v>
      </c>
      <c r="N1332" s="2">
        <v>0.6269150000000011</v>
      </c>
      <c r="O1332" s="2">
        <v>0.47257000000000005</v>
      </c>
      <c r="P1332" s="255">
        <v>0.4847300000000022</v>
      </c>
      <c r="Q1332" s="2">
        <v>0.5416</v>
      </c>
      <c r="R1332" s="2">
        <v>0.7691</v>
      </c>
      <c r="S1332" s="2">
        <v>0.507085</v>
      </c>
      <c r="T1332" s="2">
        <v>0.6269150000000011</v>
      </c>
      <c r="U1332" s="2">
        <v>0.817</v>
      </c>
      <c r="V1332" s="2"/>
    </row>
    <row r="1333" ht="12.75" customHeight="1">
      <c r="A1333" s="4"/>
      <c r="B1333" s="4"/>
      <c r="L1333" s="2">
        <v>173.200000000002</v>
      </c>
      <c r="M1333" s="2">
        <v>0.506995</v>
      </c>
      <c r="N1333" s="2">
        <v>0.6267850000000011</v>
      </c>
      <c r="O1333" s="2">
        <v>0.47248999999999997</v>
      </c>
      <c r="P1333" s="255">
        <v>0.4844700000000023</v>
      </c>
      <c r="Q1333" s="2">
        <v>0.5415</v>
      </c>
      <c r="R1333" s="2">
        <v>0.7691</v>
      </c>
      <c r="S1333" s="2">
        <v>0.506995</v>
      </c>
      <c r="T1333" s="2">
        <v>0.6267850000000011</v>
      </c>
      <c r="U1333" s="2">
        <v>0.817</v>
      </c>
      <c r="V1333" s="2"/>
    </row>
    <row r="1334" ht="12.75" customHeight="1">
      <c r="A1334" s="4"/>
      <c r="B1334" s="4"/>
      <c r="L1334" s="2">
        <v>173.300000000002</v>
      </c>
      <c r="M1334" s="2">
        <v>0.506955</v>
      </c>
      <c r="N1334" s="2">
        <v>0.6266550000000012</v>
      </c>
      <c r="O1334" s="2">
        <v>0.4724100000000001</v>
      </c>
      <c r="P1334" s="255">
        <v>0.48421000000000236</v>
      </c>
      <c r="Q1334" s="2">
        <v>0.5415</v>
      </c>
      <c r="R1334" s="2">
        <v>0.7691</v>
      </c>
      <c r="S1334" s="2">
        <v>0.506955</v>
      </c>
      <c r="T1334" s="2">
        <v>0.6266550000000012</v>
      </c>
      <c r="U1334" s="2">
        <v>0.8168</v>
      </c>
      <c r="V1334" s="2"/>
    </row>
    <row r="1335" ht="12.75" customHeight="1">
      <c r="A1335" s="4"/>
      <c r="B1335" s="4"/>
      <c r="L1335" s="2">
        <v>173.400000000002</v>
      </c>
      <c r="M1335" s="2">
        <v>0.506865</v>
      </c>
      <c r="N1335" s="2">
        <v>0.6265250000000012</v>
      </c>
      <c r="O1335" s="2">
        <v>0.47233</v>
      </c>
      <c r="P1335" s="255">
        <v>0.48395000000000243</v>
      </c>
      <c r="Q1335" s="2">
        <v>0.5414</v>
      </c>
      <c r="R1335" s="2">
        <v>0.7691</v>
      </c>
      <c r="S1335" s="2">
        <v>0.506865</v>
      </c>
      <c r="T1335" s="2">
        <v>0.6265250000000012</v>
      </c>
      <c r="U1335" s="2">
        <v>0.8163999999999999</v>
      </c>
      <c r="V1335" s="2"/>
    </row>
    <row r="1336" ht="12.75" customHeight="1">
      <c r="A1336" s="4"/>
      <c r="B1336" s="4"/>
      <c r="L1336" s="2">
        <v>173.500000000002</v>
      </c>
      <c r="M1336" s="2">
        <v>0.506825</v>
      </c>
      <c r="N1336" s="2">
        <v>0.6263950000000013</v>
      </c>
      <c r="O1336" s="2">
        <v>0.47224999999999995</v>
      </c>
      <c r="P1336" s="255">
        <v>0.4836900000000025</v>
      </c>
      <c r="Q1336" s="2">
        <v>0.5414</v>
      </c>
      <c r="R1336" s="2">
        <v>0.7691</v>
      </c>
      <c r="S1336" s="2">
        <v>0.506825</v>
      </c>
      <c r="T1336" s="2">
        <v>0.6263950000000013</v>
      </c>
      <c r="U1336" s="2">
        <v>0.816</v>
      </c>
      <c r="V1336" s="2"/>
    </row>
    <row r="1337" ht="12.75" customHeight="1">
      <c r="A1337" s="4"/>
      <c r="B1337" s="4"/>
      <c r="L1337" s="2">
        <v>173.600000000002</v>
      </c>
      <c r="M1337" s="2">
        <v>0.506735</v>
      </c>
      <c r="N1337" s="2">
        <v>0.6262650000000013</v>
      </c>
      <c r="O1337" s="2">
        <v>0.4721700000000001</v>
      </c>
      <c r="P1337" s="255">
        <v>0.4834300000000026</v>
      </c>
      <c r="Q1337" s="2">
        <v>0.5413</v>
      </c>
      <c r="R1337" s="2">
        <v>0.7691</v>
      </c>
      <c r="S1337" s="2">
        <v>0.506735</v>
      </c>
      <c r="T1337" s="2">
        <v>0.6262650000000013</v>
      </c>
      <c r="U1337" s="2">
        <v>0.816</v>
      </c>
      <c r="V1337" s="2"/>
    </row>
    <row r="1338" ht="12.75" customHeight="1">
      <c r="A1338" s="4"/>
      <c r="B1338" s="4"/>
      <c r="L1338" s="2">
        <v>173.700000000002</v>
      </c>
      <c r="M1338" s="2">
        <v>0.506695</v>
      </c>
      <c r="N1338" s="2">
        <v>0.6261350000000013</v>
      </c>
      <c r="O1338" s="2">
        <v>0.47209</v>
      </c>
      <c r="P1338" s="255">
        <v>0.48317000000000265</v>
      </c>
      <c r="Q1338" s="2">
        <v>0.5413</v>
      </c>
      <c r="R1338" s="2">
        <v>0.7691</v>
      </c>
      <c r="S1338" s="2">
        <v>0.506695</v>
      </c>
      <c r="T1338" s="2">
        <v>0.6261350000000013</v>
      </c>
      <c r="U1338" s="2">
        <v>0.816</v>
      </c>
      <c r="V1338" s="2"/>
    </row>
    <row r="1339" ht="12.75" customHeight="1">
      <c r="A1339" s="4"/>
      <c r="B1339" s="4"/>
      <c r="L1339" s="2">
        <v>173.800000000002</v>
      </c>
      <c r="M1339" s="2">
        <v>0.506605</v>
      </c>
      <c r="N1339" s="2">
        <v>0.6260050000000014</v>
      </c>
      <c r="O1339" s="2">
        <v>0.47200999999999993</v>
      </c>
      <c r="P1339" s="255">
        <v>0.4829100000000027</v>
      </c>
      <c r="Q1339" s="2">
        <v>0.5412</v>
      </c>
      <c r="R1339" s="2">
        <v>0.7691</v>
      </c>
      <c r="S1339" s="2">
        <v>0.506605</v>
      </c>
      <c r="T1339" s="2">
        <v>0.6260050000000014</v>
      </c>
      <c r="U1339" s="2">
        <v>0.816</v>
      </c>
      <c r="V1339" s="2"/>
    </row>
    <row r="1340" ht="12.75" customHeight="1">
      <c r="A1340" s="4"/>
      <c r="B1340" s="4"/>
      <c r="L1340" s="2">
        <v>173.900000000002</v>
      </c>
      <c r="M1340" s="2">
        <v>0.506565</v>
      </c>
      <c r="N1340" s="2">
        <v>0.6258750000000014</v>
      </c>
      <c r="O1340" s="2">
        <v>0.47193000000000007</v>
      </c>
      <c r="P1340" s="255">
        <v>0.4826500000000028</v>
      </c>
      <c r="Q1340" s="2">
        <v>0.5412</v>
      </c>
      <c r="R1340" s="2">
        <v>0.7691</v>
      </c>
      <c r="S1340" s="2">
        <v>0.506565</v>
      </c>
      <c r="T1340" s="2">
        <v>0.6258750000000014</v>
      </c>
      <c r="U1340" s="2">
        <v>0.816</v>
      </c>
      <c r="V1340" s="2"/>
    </row>
    <row r="1341" ht="12.75" customHeight="1">
      <c r="A1341" s="4"/>
      <c r="B1341" s="4"/>
      <c r="L1341" s="2">
        <v>174.000000000002</v>
      </c>
      <c r="M1341" s="2">
        <v>0.506475</v>
      </c>
      <c r="N1341" s="2">
        <v>0.6257450000000014</v>
      </c>
      <c r="O1341" s="2">
        <v>0.47185</v>
      </c>
      <c r="P1341" s="255">
        <v>0.48239000000000287</v>
      </c>
      <c r="Q1341" s="2">
        <v>0.5411</v>
      </c>
      <c r="R1341" s="2">
        <v>0.7691</v>
      </c>
      <c r="S1341" s="2">
        <v>0.506475</v>
      </c>
      <c r="T1341" s="2">
        <v>0.6257450000000014</v>
      </c>
      <c r="U1341" s="2">
        <v>0.816</v>
      </c>
      <c r="V1341" s="2"/>
    </row>
    <row r="1342" ht="12.75" customHeight="1">
      <c r="A1342" s="4"/>
      <c r="B1342" s="4"/>
      <c r="L1342" s="2">
        <v>174.100000000002</v>
      </c>
      <c r="M1342" s="2">
        <v>0.506435</v>
      </c>
      <c r="N1342" s="2">
        <v>0.6256150000000015</v>
      </c>
      <c r="O1342" s="2">
        <v>0.4717699999999999</v>
      </c>
      <c r="P1342" s="255">
        <v>0.48213000000000295</v>
      </c>
      <c r="Q1342" s="2">
        <v>0.5411</v>
      </c>
      <c r="R1342" s="2">
        <v>0.7691</v>
      </c>
      <c r="S1342" s="2">
        <v>0.506435</v>
      </c>
      <c r="T1342" s="2">
        <v>0.6256150000000015</v>
      </c>
      <c r="U1342" s="2">
        <v>0.816</v>
      </c>
      <c r="V1342" s="2"/>
    </row>
    <row r="1343" ht="12.75" customHeight="1">
      <c r="A1343" s="4"/>
      <c r="B1343" s="4"/>
      <c r="L1343" s="2">
        <v>174.200000000002</v>
      </c>
      <c r="M1343" s="2">
        <v>0.506345</v>
      </c>
      <c r="N1343" s="2">
        <v>0.6254850000000015</v>
      </c>
      <c r="O1343" s="2">
        <v>0.47169000000000005</v>
      </c>
      <c r="P1343" s="255">
        <v>0.481870000000003</v>
      </c>
      <c r="Q1343" s="2">
        <v>0.541</v>
      </c>
      <c r="R1343" s="2">
        <v>0.7691</v>
      </c>
      <c r="S1343" s="2">
        <v>0.506345</v>
      </c>
      <c r="T1343" s="2">
        <v>0.6254850000000015</v>
      </c>
      <c r="U1343" s="2">
        <v>0.816</v>
      </c>
      <c r="V1343" s="2"/>
    </row>
    <row r="1344" ht="12.75" customHeight="1">
      <c r="A1344" s="4"/>
      <c r="B1344" s="4"/>
      <c r="L1344" s="2">
        <v>174.300000000002</v>
      </c>
      <c r="M1344" s="2">
        <v>0.506305</v>
      </c>
      <c r="N1344" s="2">
        <v>0.6253550000000015</v>
      </c>
      <c r="O1344" s="2">
        <v>0.47161</v>
      </c>
      <c r="P1344" s="255">
        <v>0.4816100000000031</v>
      </c>
      <c r="Q1344" s="2">
        <v>0.541</v>
      </c>
      <c r="R1344" s="2">
        <v>0.7691</v>
      </c>
      <c r="S1344" s="2">
        <v>0.506305</v>
      </c>
      <c r="T1344" s="2">
        <v>0.6253550000000015</v>
      </c>
      <c r="U1344" s="2">
        <v>0.816</v>
      </c>
      <c r="V1344" s="2"/>
    </row>
    <row r="1345" ht="12.75" customHeight="1">
      <c r="A1345" s="4"/>
      <c r="B1345" s="4"/>
      <c r="L1345" s="2">
        <v>174.400000000002</v>
      </c>
      <c r="M1345" s="2">
        <v>0.506215</v>
      </c>
      <c r="N1345" s="2">
        <v>0.6252250000000016</v>
      </c>
      <c r="O1345" s="2">
        <v>0.4715299999999999</v>
      </c>
      <c r="P1345" s="255">
        <v>0.48135000000000316</v>
      </c>
      <c r="Q1345" s="2">
        <v>0.5409</v>
      </c>
      <c r="R1345" s="2">
        <v>0.7691</v>
      </c>
      <c r="S1345" s="2">
        <v>0.506215</v>
      </c>
      <c r="T1345" s="2">
        <v>0.6252250000000016</v>
      </c>
      <c r="U1345" s="2">
        <v>0.816</v>
      </c>
      <c r="V1345" s="2"/>
    </row>
    <row r="1346" ht="12.75" customHeight="1">
      <c r="A1346" s="4"/>
      <c r="B1346" s="4"/>
      <c r="L1346" s="2">
        <v>174.500000000002</v>
      </c>
      <c r="M1346" s="2">
        <v>0.506175</v>
      </c>
      <c r="N1346" s="2">
        <v>0.6250950000000016</v>
      </c>
      <c r="O1346" s="2">
        <v>0.47145000000000004</v>
      </c>
      <c r="P1346" s="255">
        <v>0.48109000000000324</v>
      </c>
      <c r="Q1346" s="2">
        <v>0.5409</v>
      </c>
      <c r="R1346" s="2">
        <v>0.7691</v>
      </c>
      <c r="S1346" s="2">
        <v>0.506175</v>
      </c>
      <c r="T1346" s="2">
        <v>0.6250950000000016</v>
      </c>
      <c r="U1346" s="2">
        <v>0.816</v>
      </c>
      <c r="V1346" s="2"/>
    </row>
    <row r="1347" ht="12.75" customHeight="1">
      <c r="A1347" s="4"/>
      <c r="B1347" s="4"/>
      <c r="L1347" s="2">
        <v>174.600000000002</v>
      </c>
      <c r="M1347" s="2">
        <v>0.506085</v>
      </c>
      <c r="N1347" s="2">
        <v>0.6249650000000017</v>
      </c>
      <c r="O1347" s="2">
        <v>0.47137000000000007</v>
      </c>
      <c r="P1347" s="255">
        <v>0.4808300000000033</v>
      </c>
      <c r="Q1347" s="2">
        <v>0.5408</v>
      </c>
      <c r="R1347" s="2">
        <v>0.7691</v>
      </c>
      <c r="S1347" s="2">
        <v>0.506085</v>
      </c>
      <c r="T1347" s="2">
        <v>0.6249650000000017</v>
      </c>
      <c r="U1347" s="2">
        <v>0.816</v>
      </c>
      <c r="V1347" s="2"/>
    </row>
    <row r="1348" ht="12.75" customHeight="1">
      <c r="A1348" s="4"/>
      <c r="B1348" s="4"/>
      <c r="L1348" s="2">
        <v>174.700000000002</v>
      </c>
      <c r="M1348" s="2">
        <v>0.506045</v>
      </c>
      <c r="N1348" s="2">
        <v>0.6248350000000017</v>
      </c>
      <c r="O1348" s="2">
        <v>0.47129</v>
      </c>
      <c r="P1348" s="255">
        <v>0.4805700000000034</v>
      </c>
      <c r="Q1348" s="2">
        <v>0.5408</v>
      </c>
      <c r="R1348" s="2">
        <v>0.7691</v>
      </c>
      <c r="S1348" s="2">
        <v>0.506045</v>
      </c>
      <c r="T1348" s="2">
        <v>0.6248350000000017</v>
      </c>
      <c r="U1348" s="2">
        <v>0.816</v>
      </c>
      <c r="V1348" s="2"/>
    </row>
    <row r="1349" ht="12.75" customHeight="1">
      <c r="A1349" s="4"/>
      <c r="B1349" s="4"/>
      <c r="L1349" s="2">
        <v>174.800000000002</v>
      </c>
      <c r="M1349" s="2">
        <v>0.505955</v>
      </c>
      <c r="N1349" s="2">
        <v>0.6247050000000017</v>
      </c>
      <c r="O1349" s="2">
        <v>0.47121000000000013</v>
      </c>
      <c r="P1349" s="255">
        <v>0.48031000000000346</v>
      </c>
      <c r="Q1349" s="2">
        <v>0.5407</v>
      </c>
      <c r="R1349" s="2">
        <v>0.7691</v>
      </c>
      <c r="S1349" s="2">
        <v>0.505955</v>
      </c>
      <c r="T1349" s="2">
        <v>0.6247050000000017</v>
      </c>
      <c r="U1349" s="2">
        <v>0.816</v>
      </c>
      <c r="V1349" s="2"/>
    </row>
    <row r="1350" ht="12.75" customHeight="1">
      <c r="A1350" s="4"/>
      <c r="B1350" s="4"/>
      <c r="L1350" s="2">
        <v>174.900000000002</v>
      </c>
      <c r="M1350" s="2">
        <v>0.505915</v>
      </c>
      <c r="N1350" s="2">
        <v>0.6245750000000018</v>
      </c>
      <c r="O1350" s="2">
        <v>0.47113000000000005</v>
      </c>
      <c r="P1350" s="255">
        <v>0.48005000000000353</v>
      </c>
      <c r="Q1350" s="2">
        <v>0.5407</v>
      </c>
      <c r="R1350" s="2">
        <v>0.7691</v>
      </c>
      <c r="S1350" s="2">
        <v>0.505915</v>
      </c>
      <c r="T1350" s="2">
        <v>0.6245750000000018</v>
      </c>
      <c r="U1350" s="2">
        <v>0.816</v>
      </c>
      <c r="V1350" s="2"/>
    </row>
    <row r="1351" ht="12.75" customHeight="1">
      <c r="A1351" s="4"/>
      <c r="B1351" s="4"/>
      <c r="L1351" s="2">
        <v>175.000000000002</v>
      </c>
      <c r="M1351" s="2">
        <v>0.505835</v>
      </c>
      <c r="N1351" s="2">
        <v>0.6244450000000018</v>
      </c>
      <c r="O1351" s="2">
        <v>0.4710700000000001</v>
      </c>
      <c r="P1351" s="255">
        <v>0.4797900000000036</v>
      </c>
      <c r="Q1351" s="2">
        <v>0.5406</v>
      </c>
      <c r="R1351" s="2">
        <v>0.7691</v>
      </c>
      <c r="S1351" s="2">
        <v>0.505835</v>
      </c>
      <c r="T1351" s="2">
        <v>0.6244450000000018</v>
      </c>
      <c r="U1351" s="2"/>
      <c r="V1351" s="2"/>
    </row>
    <row r="1352" ht="12.75" customHeight="1">
      <c r="A1352" s="4"/>
      <c r="B1352" s="4"/>
      <c r="L1352" s="2">
        <v>175.100000000002</v>
      </c>
      <c r="M1352" s="2">
        <v>0.505765</v>
      </c>
      <c r="N1352" s="2">
        <v>0.6243150000000018</v>
      </c>
      <c r="O1352" s="2">
        <v>0.47093000000000007</v>
      </c>
      <c r="P1352" s="255">
        <v>0.4795300000000037</v>
      </c>
      <c r="Q1352" s="2">
        <v>0.5406</v>
      </c>
      <c r="R1352" s="2">
        <v>0.7691</v>
      </c>
      <c r="S1352" s="2">
        <v>0.505765</v>
      </c>
      <c r="T1352" s="2">
        <v>0.6243150000000018</v>
      </c>
      <c r="U1352" s="2"/>
      <c r="V1352" s="2"/>
    </row>
    <row r="1353" ht="12.75" customHeight="1">
      <c r="A1353" s="4"/>
      <c r="B1353" s="4"/>
      <c r="L1353" s="2">
        <v>175.200000000002</v>
      </c>
      <c r="M1353" s="2">
        <v>0.505695</v>
      </c>
      <c r="N1353" s="2">
        <v>0.6241850000000019</v>
      </c>
      <c r="O1353" s="2">
        <v>0.47089000000000003</v>
      </c>
      <c r="P1353" s="255">
        <v>0.47927000000000375</v>
      </c>
      <c r="Q1353" s="2">
        <v>0.5405</v>
      </c>
      <c r="R1353" s="2">
        <v>0.7691</v>
      </c>
      <c r="S1353" s="2">
        <v>0.505695</v>
      </c>
      <c r="T1353" s="2">
        <v>0.6241850000000019</v>
      </c>
      <c r="U1353" s="2"/>
      <c r="V1353" s="2"/>
    </row>
    <row r="1354" ht="12.75" customHeight="1">
      <c r="A1354" s="4"/>
      <c r="B1354" s="4"/>
      <c r="L1354" s="2">
        <v>175.300000000002</v>
      </c>
      <c r="M1354" s="2">
        <v>0.505625</v>
      </c>
      <c r="N1354" s="2">
        <v>0.6240550000000019</v>
      </c>
      <c r="O1354" s="2">
        <v>0.47075</v>
      </c>
      <c r="P1354" s="255">
        <v>0.4790100000000038</v>
      </c>
      <c r="Q1354" s="2">
        <v>0.5405</v>
      </c>
      <c r="R1354" s="2">
        <v>0.7691</v>
      </c>
      <c r="S1354" s="2">
        <v>0.505625</v>
      </c>
      <c r="T1354" s="2">
        <v>0.6240550000000019</v>
      </c>
      <c r="U1354" s="2"/>
      <c r="V1354" s="2"/>
    </row>
    <row r="1355" ht="12.75" customHeight="1">
      <c r="A1355" s="4"/>
      <c r="B1355" s="4"/>
      <c r="L1355" s="2">
        <v>175.400000000002</v>
      </c>
      <c r="M1355" s="2">
        <v>0.505555</v>
      </c>
      <c r="N1355" s="2">
        <v>0.623925000000002</v>
      </c>
      <c r="O1355" s="2">
        <v>0.47070999999999996</v>
      </c>
      <c r="P1355" s="255">
        <v>0.4787500000000039</v>
      </c>
      <c r="Q1355" s="2">
        <v>0.5404</v>
      </c>
      <c r="R1355" s="2">
        <v>0.7691</v>
      </c>
      <c r="S1355" s="2">
        <v>0.505555</v>
      </c>
      <c r="T1355" s="2">
        <v>0.623925000000002</v>
      </c>
      <c r="U1355" s="2"/>
      <c r="V1355" s="2"/>
    </row>
    <row r="1356" ht="12.75" customHeight="1">
      <c r="A1356" s="4"/>
      <c r="B1356" s="4"/>
      <c r="L1356" s="2">
        <v>175.500000000002</v>
      </c>
      <c r="M1356" s="2">
        <v>0.505485</v>
      </c>
      <c r="N1356" s="2">
        <v>0.623795000000002</v>
      </c>
      <c r="O1356" s="2">
        <v>0.47056999999999993</v>
      </c>
      <c r="P1356" s="255">
        <v>0.47849000000000397</v>
      </c>
      <c r="Q1356" s="2">
        <v>0.5404</v>
      </c>
      <c r="R1356" s="2">
        <v>0.7691</v>
      </c>
      <c r="S1356" s="2">
        <v>0.505485</v>
      </c>
      <c r="T1356" s="2">
        <v>0.623795000000002</v>
      </c>
      <c r="U1356" s="2"/>
      <c r="V1356" s="2"/>
    </row>
    <row r="1357" ht="12.75" customHeight="1">
      <c r="A1357" s="4"/>
      <c r="B1357" s="4"/>
      <c r="L1357" s="2">
        <v>175.600000000002</v>
      </c>
      <c r="M1357" s="2">
        <v>0.505415</v>
      </c>
      <c r="N1357" s="2">
        <v>0.623665000000002</v>
      </c>
      <c r="O1357" s="2">
        <v>0.4705299999999999</v>
      </c>
      <c r="P1357" s="255">
        <v>0.47823000000000404</v>
      </c>
      <c r="Q1357" s="2">
        <v>0.5403</v>
      </c>
      <c r="R1357" s="2">
        <v>0.7691</v>
      </c>
      <c r="S1357" s="2">
        <v>0.505415</v>
      </c>
      <c r="T1357" s="2">
        <v>0.623665000000002</v>
      </c>
      <c r="U1357" s="2"/>
      <c r="V1357" s="2"/>
    </row>
    <row r="1358" ht="12.75" customHeight="1">
      <c r="A1358" s="4"/>
      <c r="B1358" s="4"/>
      <c r="L1358" s="2">
        <v>175.700000000002</v>
      </c>
      <c r="M1358" s="2">
        <v>0.505345</v>
      </c>
      <c r="N1358" s="2">
        <v>0.6235350000000021</v>
      </c>
      <c r="O1358" s="2">
        <v>0.4703900000000001</v>
      </c>
      <c r="P1358" s="255">
        <v>0.4779700000000041</v>
      </c>
      <c r="Q1358" s="2">
        <v>0.5403</v>
      </c>
      <c r="R1358" s="2">
        <v>0.7691</v>
      </c>
      <c r="S1358" s="2">
        <v>0.505345</v>
      </c>
      <c r="T1358" s="2">
        <v>0.6235350000000021</v>
      </c>
      <c r="U1358" s="2"/>
      <c r="V1358" s="2"/>
    </row>
    <row r="1359" ht="12.75" customHeight="1">
      <c r="A1359" s="4"/>
      <c r="B1359" s="4"/>
      <c r="L1359" s="2">
        <v>175.800000000002</v>
      </c>
      <c r="M1359" s="2">
        <v>0.505275</v>
      </c>
      <c r="N1359" s="2">
        <v>0.6234050000000021</v>
      </c>
      <c r="O1359" s="2">
        <v>0.47035000000000005</v>
      </c>
      <c r="P1359" s="255">
        <v>0.4777100000000042</v>
      </c>
      <c r="Q1359" s="2">
        <v>0.5402</v>
      </c>
      <c r="R1359" s="2">
        <v>0.7691</v>
      </c>
      <c r="S1359" s="2">
        <v>0.505275</v>
      </c>
      <c r="T1359" s="2">
        <v>0.6234050000000021</v>
      </c>
      <c r="U1359" s="2"/>
      <c r="V1359" s="2"/>
    </row>
    <row r="1360" ht="12.75" customHeight="1">
      <c r="A1360" s="4"/>
      <c r="B1360" s="4"/>
      <c r="L1360" s="2">
        <v>175.900000000002</v>
      </c>
      <c r="M1360" s="2">
        <v>0.505205</v>
      </c>
      <c r="N1360" s="2">
        <v>0.6232750000000021</v>
      </c>
      <c r="O1360" s="2">
        <v>0.47021</v>
      </c>
      <c r="P1360" s="255">
        <v>0.47745000000000426</v>
      </c>
      <c r="Q1360" s="2">
        <v>0.5402</v>
      </c>
      <c r="R1360" s="2">
        <v>0.7691</v>
      </c>
      <c r="S1360" s="2">
        <v>0.505205</v>
      </c>
      <c r="T1360" s="2">
        <v>0.6232750000000021</v>
      </c>
      <c r="U1360" s="2"/>
      <c r="V1360" s="2"/>
    </row>
    <row r="1361" ht="12.75" customHeight="1">
      <c r="A1361" s="4"/>
      <c r="B1361" s="4"/>
      <c r="L1361" s="2">
        <v>176.000000000002</v>
      </c>
      <c r="M1361" s="2">
        <v>0.505135</v>
      </c>
      <c r="N1361" s="2">
        <v>0.6231450000000022</v>
      </c>
      <c r="O1361" s="2">
        <v>0.47017</v>
      </c>
      <c r="P1361" s="255">
        <v>0.47719000000000433</v>
      </c>
      <c r="Q1361" s="2">
        <v>0.5401</v>
      </c>
      <c r="R1361" s="2">
        <v>0.7691</v>
      </c>
      <c r="S1361" s="2">
        <v>0.505135</v>
      </c>
      <c r="T1361" s="2">
        <v>0.6231450000000022</v>
      </c>
      <c r="U1361" s="2"/>
      <c r="V1361" s="2"/>
    </row>
    <row r="1362" ht="12.75" customHeight="1">
      <c r="A1362" s="4"/>
      <c r="B1362" s="4"/>
      <c r="L1362" s="2">
        <v>176.100000000002</v>
      </c>
      <c r="M1362" s="2">
        <v>0.505065</v>
      </c>
      <c r="N1362" s="2">
        <v>0.6230150000000022</v>
      </c>
      <c r="O1362" s="2">
        <v>0.47002999999999995</v>
      </c>
      <c r="P1362" s="255">
        <v>0.4769300000000044</v>
      </c>
      <c r="Q1362" s="2">
        <v>0.5401</v>
      </c>
      <c r="R1362" s="2">
        <v>0.7691</v>
      </c>
      <c r="S1362" s="2">
        <v>0.505065</v>
      </c>
      <c r="T1362" s="2">
        <v>0.6230150000000022</v>
      </c>
      <c r="U1362" s="2"/>
      <c r="V1362" s="2"/>
    </row>
    <row r="1363" ht="12.75" customHeight="1">
      <c r="A1363" s="4"/>
      <c r="B1363" s="4"/>
      <c r="L1363" s="2">
        <v>176.200000000002</v>
      </c>
      <c r="M1363" s="2">
        <v>0.504995</v>
      </c>
      <c r="N1363" s="2">
        <v>0.6228850000000022</v>
      </c>
      <c r="O1363" s="2">
        <v>0.4699899999999999</v>
      </c>
      <c r="P1363" s="255">
        <v>0.4766700000000045</v>
      </c>
      <c r="Q1363" s="2">
        <v>0.54</v>
      </c>
      <c r="R1363" s="2">
        <v>0.7691</v>
      </c>
      <c r="S1363" s="2">
        <v>0.504995</v>
      </c>
      <c r="T1363" s="2">
        <v>0.6228850000000022</v>
      </c>
      <c r="U1363" s="2"/>
      <c r="V1363" s="2"/>
    </row>
    <row r="1364" ht="12.75" customHeight="1">
      <c r="A1364" s="4"/>
      <c r="B1364" s="4"/>
      <c r="L1364" s="2">
        <v>176.300000000002</v>
      </c>
      <c r="M1364" s="2">
        <v>0.504925</v>
      </c>
      <c r="N1364" s="2">
        <v>0.6227550000000023</v>
      </c>
      <c r="O1364" s="2">
        <v>0.4698499999999999</v>
      </c>
      <c r="P1364" s="255">
        <v>0.47641000000000455</v>
      </c>
      <c r="Q1364" s="2">
        <v>0.54</v>
      </c>
      <c r="R1364" s="2">
        <v>0.7691</v>
      </c>
      <c r="S1364" s="2">
        <v>0.504925</v>
      </c>
      <c r="T1364" s="2">
        <v>0.6227550000000023</v>
      </c>
      <c r="U1364" s="2"/>
      <c r="V1364" s="2"/>
    </row>
    <row r="1365" ht="12.75" customHeight="1">
      <c r="A1365" s="4"/>
      <c r="B1365" s="4"/>
      <c r="L1365" s="2">
        <v>176.400000000002</v>
      </c>
      <c r="M1365" s="2">
        <v>0.504855</v>
      </c>
      <c r="N1365" s="2">
        <v>0.6226250000000023</v>
      </c>
      <c r="O1365" s="2">
        <v>0.46981000000000006</v>
      </c>
      <c r="P1365" s="255">
        <v>0.4761500000000046</v>
      </c>
      <c r="Q1365" s="2">
        <v>0.5399</v>
      </c>
      <c r="R1365" s="2">
        <v>0.7691</v>
      </c>
      <c r="S1365" s="2">
        <v>0.504855</v>
      </c>
      <c r="T1365" s="2">
        <v>0.6226250000000023</v>
      </c>
      <c r="U1365" s="2"/>
      <c r="V1365" s="2"/>
    </row>
    <row r="1366" ht="12.75" customHeight="1">
      <c r="A1366" s="4"/>
      <c r="B1366" s="4"/>
      <c r="L1366" s="2">
        <v>176.500000000003</v>
      </c>
      <c r="M1366" s="2">
        <v>0.504785</v>
      </c>
      <c r="N1366" s="2">
        <v>0.6224950000000024</v>
      </c>
      <c r="O1366" s="2">
        <v>0.46967000000000003</v>
      </c>
      <c r="P1366" s="255">
        <v>0.4758900000000047</v>
      </c>
      <c r="Q1366" s="2">
        <v>0.5399</v>
      </c>
      <c r="R1366" s="2">
        <v>0.7691</v>
      </c>
      <c r="S1366" s="2">
        <v>0.504785</v>
      </c>
      <c r="T1366" s="2">
        <v>0.6224950000000024</v>
      </c>
      <c r="U1366" s="2"/>
      <c r="V1366" s="2"/>
    </row>
    <row r="1367" ht="12.75" customHeight="1">
      <c r="A1367" s="4"/>
      <c r="B1367" s="4"/>
      <c r="L1367" s="2">
        <v>176.600000000002</v>
      </c>
      <c r="M1367" s="2">
        <v>0.504715</v>
      </c>
      <c r="N1367" s="2">
        <v>0.6223650000000024</v>
      </c>
      <c r="O1367" s="2">
        <v>0.4696300000000001</v>
      </c>
      <c r="P1367" s="255">
        <v>0.47563000000000477</v>
      </c>
      <c r="Q1367" s="2">
        <v>0.5398</v>
      </c>
      <c r="R1367" s="2">
        <v>0.7691</v>
      </c>
      <c r="S1367" s="2">
        <v>0.504715</v>
      </c>
      <c r="T1367" s="2">
        <v>0.6223650000000024</v>
      </c>
      <c r="U1367" s="2"/>
      <c r="V1367" s="2"/>
    </row>
    <row r="1368" ht="12.75" customHeight="1">
      <c r="A1368" s="4"/>
      <c r="B1368" s="4"/>
      <c r="L1368" s="2">
        <v>176.700000000002</v>
      </c>
      <c r="M1368" s="2">
        <v>0.504645</v>
      </c>
      <c r="N1368" s="2">
        <v>0.6222350000000024</v>
      </c>
      <c r="O1368" s="2">
        <v>0.4694900000000001</v>
      </c>
      <c r="P1368" s="255">
        <v>0.47537000000000484</v>
      </c>
      <c r="Q1368" s="2">
        <v>0.5398</v>
      </c>
      <c r="R1368" s="2">
        <v>0.7691</v>
      </c>
      <c r="S1368" s="2">
        <v>0.504645</v>
      </c>
      <c r="T1368" s="2">
        <v>0.6222350000000024</v>
      </c>
      <c r="U1368" s="2"/>
      <c r="V1368" s="2"/>
    </row>
    <row r="1369" ht="12.75" customHeight="1">
      <c r="A1369" s="4"/>
      <c r="B1369" s="4"/>
      <c r="L1369" s="2">
        <v>176.800000000002</v>
      </c>
      <c r="M1369" s="2">
        <v>0.504575</v>
      </c>
      <c r="N1369" s="2">
        <v>0.6221050000000025</v>
      </c>
      <c r="O1369" s="2">
        <v>0.46945000000000003</v>
      </c>
      <c r="P1369" s="255">
        <v>0.4751100000000049</v>
      </c>
      <c r="Q1369" s="2">
        <v>0.5397</v>
      </c>
      <c r="R1369" s="2">
        <v>0.7691</v>
      </c>
      <c r="S1369" s="2">
        <v>0.504575</v>
      </c>
      <c r="T1369" s="2">
        <v>0.6221050000000025</v>
      </c>
      <c r="U1369" s="2"/>
      <c r="V1369" s="2"/>
    </row>
    <row r="1370" ht="12.75" customHeight="1">
      <c r="A1370" s="4"/>
      <c r="B1370" s="4"/>
      <c r="L1370" s="2">
        <v>176.900000000002</v>
      </c>
      <c r="M1370" s="2">
        <v>0.504505</v>
      </c>
      <c r="N1370" s="2">
        <v>0.6219750000000025</v>
      </c>
      <c r="O1370" s="2">
        <v>0.46931</v>
      </c>
      <c r="P1370" s="255">
        <v>0.474850000000005</v>
      </c>
      <c r="Q1370" s="2">
        <v>0.5397</v>
      </c>
      <c r="R1370" s="2">
        <v>0.7691</v>
      </c>
      <c r="S1370" s="2">
        <v>0.504505</v>
      </c>
      <c r="T1370" s="2">
        <v>0.6219750000000025</v>
      </c>
      <c r="U1370" s="2"/>
      <c r="V1370" s="2"/>
    </row>
    <row r="1371" ht="12.75" customHeight="1">
      <c r="A1371" s="4"/>
      <c r="B1371" s="4"/>
      <c r="L1371" s="2">
        <v>177.000000000003</v>
      </c>
      <c r="M1371" s="2">
        <v>0.504435</v>
      </c>
      <c r="N1371" s="2">
        <v>0.6218450000000025</v>
      </c>
      <c r="O1371" s="2">
        <v>0.46926999999999996</v>
      </c>
      <c r="P1371" s="255">
        <v>0.47459000000000506</v>
      </c>
      <c r="Q1371" s="2">
        <v>0.5396</v>
      </c>
      <c r="R1371" s="2">
        <v>0.7691</v>
      </c>
      <c r="S1371" s="2">
        <v>0.504435</v>
      </c>
      <c r="T1371" s="2">
        <v>0.6218450000000025</v>
      </c>
      <c r="U1371" s="2"/>
      <c r="V1371" s="2"/>
    </row>
    <row r="1372" ht="12.75" customHeight="1">
      <c r="A1372" s="4"/>
      <c r="B1372" s="4"/>
      <c r="L1372" s="2">
        <v>177.100000000003</v>
      </c>
      <c r="M1372" s="2">
        <v>0.504365</v>
      </c>
      <c r="N1372" s="2">
        <v>0.6217150000000026</v>
      </c>
      <c r="O1372" s="2">
        <v>0.46912999999999994</v>
      </c>
      <c r="P1372" s="255">
        <v>0.47433000000000514</v>
      </c>
      <c r="Q1372" s="2">
        <v>0.5396</v>
      </c>
      <c r="R1372" s="2">
        <v>0.7691</v>
      </c>
      <c r="S1372" s="2">
        <v>0.504365</v>
      </c>
      <c r="T1372" s="2">
        <v>0.6217150000000026</v>
      </c>
      <c r="U1372" s="2"/>
      <c r="V1372" s="2"/>
    </row>
    <row r="1373" ht="12.75" customHeight="1">
      <c r="A1373" s="4"/>
      <c r="B1373" s="4"/>
      <c r="L1373" s="2">
        <v>177.200000000003</v>
      </c>
      <c r="M1373" s="2">
        <v>0.504295</v>
      </c>
      <c r="N1373" s="2">
        <v>0.6215850000000026</v>
      </c>
      <c r="O1373" s="2">
        <v>0.4690900000000001</v>
      </c>
      <c r="P1373" s="255">
        <v>0.4740700000000052</v>
      </c>
      <c r="Q1373" s="2">
        <v>0.5395</v>
      </c>
      <c r="R1373" s="2">
        <v>0.7691</v>
      </c>
      <c r="S1373" s="2">
        <v>0.504295</v>
      </c>
      <c r="T1373" s="2">
        <v>0.6215850000000026</v>
      </c>
      <c r="U1373" s="2"/>
      <c r="V1373" s="2"/>
    </row>
    <row r="1374" ht="12.75" customHeight="1">
      <c r="A1374" s="4"/>
      <c r="B1374" s="4"/>
      <c r="L1374" s="2">
        <v>177.300000000003</v>
      </c>
      <c r="M1374" s="2">
        <v>0.504225</v>
      </c>
      <c r="N1374" s="2">
        <v>0.6214550000000026</v>
      </c>
      <c r="O1374" s="2">
        <v>0.4689500000000001</v>
      </c>
      <c r="P1374" s="255">
        <v>0.4738100000000053</v>
      </c>
      <c r="Q1374" s="2">
        <v>0.5395</v>
      </c>
      <c r="R1374" s="2">
        <v>0.7691</v>
      </c>
      <c r="S1374" s="2">
        <v>0.504225</v>
      </c>
      <c r="T1374" s="2">
        <v>0.6214550000000026</v>
      </c>
      <c r="U1374" s="2"/>
      <c r="V1374" s="2"/>
    </row>
    <row r="1375" ht="12.75" customHeight="1">
      <c r="A1375" s="4"/>
      <c r="B1375" s="4"/>
      <c r="L1375" s="2">
        <v>177.400000000003</v>
      </c>
      <c r="M1375" s="2">
        <v>0.504155</v>
      </c>
      <c r="N1375" s="2">
        <v>0.6213250000000027</v>
      </c>
      <c r="O1375" s="2">
        <v>0.46891000000000005</v>
      </c>
      <c r="P1375" s="255">
        <v>0.47355000000000536</v>
      </c>
      <c r="Q1375" s="2">
        <v>0.5394</v>
      </c>
      <c r="R1375" s="2">
        <v>0.7691</v>
      </c>
      <c r="S1375" s="2">
        <v>0.504155</v>
      </c>
      <c r="T1375" s="2">
        <v>0.6213250000000027</v>
      </c>
      <c r="U1375" s="2"/>
      <c r="V1375" s="2"/>
    </row>
    <row r="1376" ht="12.75" customHeight="1">
      <c r="A1376" s="4"/>
      <c r="B1376" s="4"/>
      <c r="L1376" s="2">
        <v>177.500000000003</v>
      </c>
      <c r="M1376" s="2">
        <v>0.504085</v>
      </c>
      <c r="N1376" s="2">
        <v>0.6211950000000027</v>
      </c>
      <c r="O1376" s="2">
        <v>0.46877</v>
      </c>
      <c r="P1376" s="255">
        <v>0.47329000000000543</v>
      </c>
      <c r="Q1376" s="2">
        <v>0.5394</v>
      </c>
      <c r="R1376" s="2">
        <v>0.7691</v>
      </c>
      <c r="S1376" s="2">
        <v>0.504085</v>
      </c>
      <c r="T1376" s="2">
        <v>0.6211950000000027</v>
      </c>
      <c r="U1376" s="2"/>
      <c r="V1376" s="2"/>
    </row>
    <row r="1377" ht="12.75" customHeight="1">
      <c r="A1377" s="4"/>
      <c r="B1377" s="4"/>
      <c r="L1377" s="2">
        <v>177.600000000003</v>
      </c>
      <c r="M1377" s="2">
        <v>0.504015</v>
      </c>
      <c r="N1377" s="2">
        <v>0.6210650000000028</v>
      </c>
      <c r="O1377" s="2">
        <v>0.46873</v>
      </c>
      <c r="P1377" s="255">
        <v>0.4730300000000055</v>
      </c>
      <c r="Q1377" s="2">
        <v>0.5393</v>
      </c>
      <c r="R1377" s="2">
        <v>0.7691</v>
      </c>
      <c r="S1377" s="2">
        <v>0.504015</v>
      </c>
      <c r="T1377" s="2">
        <v>0.6210650000000028</v>
      </c>
      <c r="U1377" s="2"/>
      <c r="V1377" s="2"/>
    </row>
    <row r="1378" ht="12.75" customHeight="1">
      <c r="A1378" s="4"/>
      <c r="B1378" s="4"/>
      <c r="L1378" s="2">
        <v>177.700000000003</v>
      </c>
      <c r="M1378" s="2">
        <v>0.503945</v>
      </c>
      <c r="N1378" s="2">
        <v>0.6209350000000028</v>
      </c>
      <c r="O1378" s="2">
        <v>0.46858999999999995</v>
      </c>
      <c r="P1378" s="255">
        <v>0.4727700000000056</v>
      </c>
      <c r="Q1378" s="2">
        <v>0.5393</v>
      </c>
      <c r="R1378" s="2">
        <v>0.7691</v>
      </c>
      <c r="S1378" s="2">
        <v>0.503945</v>
      </c>
      <c r="T1378" s="2">
        <v>0.6209350000000028</v>
      </c>
      <c r="U1378" s="2"/>
      <c r="V1378" s="2"/>
    </row>
    <row r="1379" ht="12.75" customHeight="1">
      <c r="A1379" s="4"/>
      <c r="B1379" s="4"/>
      <c r="L1379" s="2">
        <v>177.800000000003</v>
      </c>
      <c r="M1379" s="2">
        <v>0.503875</v>
      </c>
      <c r="N1379" s="2">
        <v>0.6208050000000028</v>
      </c>
      <c r="O1379" s="2">
        <v>0.4685499999999999</v>
      </c>
      <c r="P1379" s="255">
        <v>0.47251000000000565</v>
      </c>
      <c r="Q1379" s="2">
        <v>0.5392</v>
      </c>
      <c r="R1379" s="2">
        <v>0.7691</v>
      </c>
      <c r="S1379" s="2">
        <v>0.503875</v>
      </c>
      <c r="T1379" s="2">
        <v>0.6208050000000028</v>
      </c>
      <c r="U1379" s="2"/>
      <c r="V1379" s="2"/>
    </row>
    <row r="1380" ht="12.75" customHeight="1">
      <c r="A1380" s="4"/>
      <c r="B1380" s="4"/>
      <c r="L1380" s="2">
        <v>177.900000000003</v>
      </c>
      <c r="M1380" s="2">
        <v>0.503805</v>
      </c>
      <c r="N1380" s="2">
        <v>0.6206750000000029</v>
      </c>
      <c r="O1380" s="2">
        <v>0.4684099999999999</v>
      </c>
      <c r="P1380" s="255">
        <v>0.4722500000000057</v>
      </c>
      <c r="Q1380" s="2">
        <v>0.5392</v>
      </c>
      <c r="R1380" s="2">
        <v>0.7691</v>
      </c>
      <c r="S1380" s="2">
        <v>0.503805</v>
      </c>
      <c r="T1380" s="2">
        <v>0.6206750000000029</v>
      </c>
      <c r="U1380" s="2"/>
      <c r="V1380" s="2"/>
    </row>
    <row r="1381" ht="12.75" customHeight="1">
      <c r="A1381" s="4"/>
      <c r="B1381" s="4"/>
      <c r="L1381" s="2">
        <v>178.000000000003</v>
      </c>
      <c r="M1381" s="2">
        <v>0.503735</v>
      </c>
      <c r="N1381" s="2">
        <v>0.6205450000000029</v>
      </c>
      <c r="O1381" s="2">
        <v>0.46837000000000006</v>
      </c>
      <c r="P1381" s="255">
        <v>0.4719900000000058</v>
      </c>
      <c r="Q1381" s="2">
        <v>0.5391</v>
      </c>
      <c r="R1381" s="2">
        <v>0.7691</v>
      </c>
      <c r="S1381" s="2">
        <v>0.503735</v>
      </c>
      <c r="T1381" s="2">
        <v>0.6205450000000029</v>
      </c>
      <c r="U1381" s="2"/>
      <c r="V1381" s="2"/>
    </row>
    <row r="1382" ht="12.75" customHeight="1">
      <c r="A1382" s="4"/>
      <c r="B1382" s="4"/>
      <c r="L1382" s="2">
        <v>178.100000000003</v>
      </c>
      <c r="M1382" s="2">
        <v>0.503665</v>
      </c>
      <c r="N1382" s="2">
        <v>0.6204150000000029</v>
      </c>
      <c r="O1382" s="2">
        <v>0.46823000000000004</v>
      </c>
      <c r="P1382" s="255">
        <v>0.47173000000000587</v>
      </c>
      <c r="Q1382" s="2">
        <v>0.5391</v>
      </c>
      <c r="R1382" s="2">
        <v>0.7691</v>
      </c>
      <c r="S1382" s="2">
        <v>0.503665</v>
      </c>
      <c r="T1382" s="2">
        <v>0.6204150000000029</v>
      </c>
      <c r="U1382" s="2"/>
      <c r="V1382" s="2"/>
    </row>
    <row r="1383" ht="12.75" customHeight="1">
      <c r="A1383" s="4"/>
      <c r="B1383" s="4"/>
      <c r="L1383" s="2">
        <v>178.200000000003</v>
      </c>
      <c r="M1383" s="2">
        <v>0.503595</v>
      </c>
      <c r="N1383" s="2">
        <v>0.620285000000003</v>
      </c>
      <c r="O1383" s="2">
        <v>0.46819</v>
      </c>
      <c r="P1383" s="255">
        <v>0.47147000000000594</v>
      </c>
      <c r="Q1383" s="2">
        <v>0.539</v>
      </c>
      <c r="R1383" s="2">
        <v>0.7691</v>
      </c>
      <c r="S1383" s="2">
        <v>0.503595</v>
      </c>
      <c r="T1383" s="2">
        <v>0.620285000000003</v>
      </c>
      <c r="U1383" s="2"/>
      <c r="V1383" s="2"/>
    </row>
    <row r="1384" ht="12.75" customHeight="1">
      <c r="A1384" s="4"/>
      <c r="B1384" s="4"/>
      <c r="L1384" s="2">
        <v>178.300000000003</v>
      </c>
      <c r="M1384" s="2">
        <v>0.503525</v>
      </c>
      <c r="N1384" s="2">
        <v>0.620155000000003</v>
      </c>
      <c r="O1384" s="2">
        <v>0.46804999999999997</v>
      </c>
      <c r="P1384" s="255">
        <v>0.471210000000006</v>
      </c>
      <c r="Q1384" s="2">
        <v>0.539</v>
      </c>
      <c r="R1384" s="2">
        <v>0.7691</v>
      </c>
      <c r="S1384" s="2">
        <v>0.503525</v>
      </c>
      <c r="T1384" s="2">
        <v>0.620155000000003</v>
      </c>
      <c r="U1384" s="2"/>
      <c r="V1384" s="2"/>
    </row>
    <row r="1385" ht="12.75" customHeight="1">
      <c r="A1385" s="4"/>
      <c r="B1385" s="4"/>
      <c r="L1385" s="2">
        <v>178.400000000003</v>
      </c>
      <c r="M1385" s="2">
        <v>0.503455</v>
      </c>
      <c r="N1385" s="2">
        <v>0.620025000000003</v>
      </c>
      <c r="O1385" s="2">
        <v>0.4680099999999999</v>
      </c>
      <c r="P1385" s="255">
        <v>0.4709500000000061</v>
      </c>
      <c r="Q1385" s="2">
        <v>0.5389</v>
      </c>
      <c r="R1385" s="2">
        <v>0.7691</v>
      </c>
      <c r="S1385" s="2">
        <v>0.503455</v>
      </c>
      <c r="T1385" s="2">
        <v>0.620025000000003</v>
      </c>
      <c r="U1385" s="2"/>
      <c r="V1385" s="2"/>
    </row>
    <row r="1386" ht="12.75" customHeight="1">
      <c r="A1386" s="4"/>
      <c r="B1386" s="4"/>
      <c r="L1386" s="2">
        <v>178.500000000003</v>
      </c>
      <c r="M1386" s="2">
        <v>0.503385</v>
      </c>
      <c r="N1386" s="2">
        <v>0.6198950000000031</v>
      </c>
      <c r="O1386" s="2">
        <v>0.4678699999999999</v>
      </c>
      <c r="P1386" s="255">
        <v>0.47069000000000616</v>
      </c>
      <c r="Q1386" s="2">
        <v>0.5389</v>
      </c>
      <c r="R1386" s="2">
        <v>0.7691</v>
      </c>
      <c r="S1386" s="2">
        <v>0.503385</v>
      </c>
      <c r="T1386" s="2">
        <v>0.6198950000000031</v>
      </c>
      <c r="U1386" s="2"/>
      <c r="V1386" s="2"/>
    </row>
    <row r="1387" ht="12.75" customHeight="1">
      <c r="A1387" s="4"/>
      <c r="B1387" s="4"/>
      <c r="L1387" s="2">
        <v>178.600000000003</v>
      </c>
      <c r="M1387" s="2">
        <v>0.50328</v>
      </c>
      <c r="N1387" s="2">
        <v>0.6197650000000031</v>
      </c>
      <c r="O1387" s="2">
        <v>0.46775999999999995</v>
      </c>
      <c r="P1387" s="255">
        <v>0.47043000000000623</v>
      </c>
      <c r="Q1387" s="2">
        <v>0.5388</v>
      </c>
      <c r="R1387" s="2">
        <v>0.7691</v>
      </c>
      <c r="S1387" s="2">
        <v>0.50328</v>
      </c>
      <c r="T1387" s="2">
        <v>0.6197650000000031</v>
      </c>
      <c r="U1387" s="2"/>
      <c r="V1387" s="2"/>
    </row>
    <row r="1388" ht="12.75" customHeight="1">
      <c r="A1388" s="4"/>
      <c r="B1388" s="4"/>
      <c r="L1388" s="2">
        <v>178.700000000003</v>
      </c>
      <c r="M1388" s="2">
        <v>0.50321</v>
      </c>
      <c r="N1388" s="2">
        <v>0.6196350000000032</v>
      </c>
      <c r="O1388" s="2">
        <v>0.46762000000000015</v>
      </c>
      <c r="P1388" s="255">
        <v>0.4701700000000063</v>
      </c>
      <c r="Q1388" s="2">
        <v>0.5388</v>
      </c>
      <c r="R1388" s="2">
        <v>0.7691</v>
      </c>
      <c r="S1388" s="2">
        <v>0.50321</v>
      </c>
      <c r="T1388" s="2">
        <v>0.6196350000000032</v>
      </c>
      <c r="U1388" s="2"/>
      <c r="V1388" s="2"/>
    </row>
    <row r="1389" ht="12.75" customHeight="1">
      <c r="A1389" s="4"/>
      <c r="B1389" s="4"/>
      <c r="L1389" s="2">
        <v>178.800000000003</v>
      </c>
      <c r="M1389" s="2">
        <v>0.50314</v>
      </c>
      <c r="N1389" s="2">
        <v>0.6195050000000032</v>
      </c>
      <c r="O1389" s="2">
        <v>0.4675800000000001</v>
      </c>
      <c r="P1389" s="255">
        <v>0.4699100000000064</v>
      </c>
      <c r="Q1389" s="2">
        <v>0.5387</v>
      </c>
      <c r="R1389" s="2">
        <v>0.7691</v>
      </c>
      <c r="S1389" s="2">
        <v>0.50314</v>
      </c>
      <c r="T1389" s="2">
        <v>0.6195050000000032</v>
      </c>
      <c r="U1389" s="2"/>
      <c r="V1389" s="2"/>
    </row>
    <row r="1390" ht="12.75" customHeight="1">
      <c r="A1390" s="4"/>
      <c r="B1390" s="4"/>
      <c r="L1390" s="2">
        <v>178.900000000003</v>
      </c>
      <c r="M1390" s="2">
        <v>0.50307</v>
      </c>
      <c r="N1390" s="2">
        <v>0.6193750000000032</v>
      </c>
      <c r="O1390" s="2">
        <v>0.4674400000000001</v>
      </c>
      <c r="P1390" s="255">
        <v>0.46965000000000645</v>
      </c>
      <c r="Q1390" s="2">
        <v>0.5387</v>
      </c>
      <c r="R1390" s="2">
        <v>0.7691</v>
      </c>
      <c r="S1390" s="2">
        <v>0.50307</v>
      </c>
      <c r="T1390" s="2">
        <v>0.6193750000000032</v>
      </c>
      <c r="U1390" s="2"/>
      <c r="V1390" s="2"/>
    </row>
    <row r="1391" ht="12.75" customHeight="1">
      <c r="A1391" s="4"/>
      <c r="B1391" s="4"/>
      <c r="L1391" s="2">
        <v>179.000000000003</v>
      </c>
      <c r="M1391" s="2">
        <v>0.503</v>
      </c>
      <c r="N1391" s="2">
        <v>0.6192450000000033</v>
      </c>
      <c r="O1391" s="2">
        <v>0.46730000000000005</v>
      </c>
      <c r="P1391" s="255">
        <v>0.4693900000000065</v>
      </c>
      <c r="Q1391" s="2">
        <v>0.5387</v>
      </c>
      <c r="R1391" s="2">
        <v>0.7691</v>
      </c>
      <c r="S1391" s="2">
        <v>0.503</v>
      </c>
      <c r="T1391" s="2">
        <v>0.6192450000000033</v>
      </c>
      <c r="U1391" s="2"/>
      <c r="V1391" s="2"/>
    </row>
    <row r="1392" ht="12.75" customHeight="1">
      <c r="A1392" s="4"/>
      <c r="B1392" s="4"/>
      <c r="L1392" s="2">
        <v>179.100000000003</v>
      </c>
      <c r="M1392" s="2">
        <v>0.50293</v>
      </c>
      <c r="N1392" s="2">
        <v>0.6191150000000033</v>
      </c>
      <c r="O1392" s="2">
        <v>0.46726</v>
      </c>
      <c r="P1392" s="255">
        <v>0.4691300000000066</v>
      </c>
      <c r="Q1392" s="2">
        <v>0.5386</v>
      </c>
      <c r="R1392" s="2">
        <v>0.7691</v>
      </c>
      <c r="S1392" s="2">
        <v>0.50293</v>
      </c>
      <c r="T1392" s="2">
        <v>0.6191150000000033</v>
      </c>
      <c r="U1392" s="2"/>
      <c r="V1392" s="2"/>
    </row>
    <row r="1393" ht="12.75" customHeight="1">
      <c r="A1393" s="4"/>
      <c r="B1393" s="4"/>
      <c r="L1393" s="2">
        <v>179.200000000003</v>
      </c>
      <c r="M1393" s="2">
        <v>0.50286</v>
      </c>
      <c r="N1393" s="2">
        <v>0.6189850000000033</v>
      </c>
      <c r="O1393" s="2">
        <v>0.46712</v>
      </c>
      <c r="P1393" s="255">
        <v>0.46887000000000667</v>
      </c>
      <c r="Q1393" s="2">
        <v>0.5386</v>
      </c>
      <c r="R1393" s="2">
        <v>0.7691</v>
      </c>
      <c r="S1393" s="2">
        <v>0.50286</v>
      </c>
      <c r="T1393" s="2">
        <v>0.6189850000000033</v>
      </c>
      <c r="U1393" s="2"/>
      <c r="V1393" s="2"/>
    </row>
    <row r="1394" ht="12.75" customHeight="1">
      <c r="A1394" s="4"/>
      <c r="B1394" s="4"/>
      <c r="L1394" s="2">
        <v>179.300000000003</v>
      </c>
      <c r="M1394" s="2">
        <v>0.50279</v>
      </c>
      <c r="N1394" s="2">
        <v>0.6188550000000034</v>
      </c>
      <c r="O1394" s="2">
        <v>0.46707999999999994</v>
      </c>
      <c r="P1394" s="255">
        <v>0.46861000000000674</v>
      </c>
      <c r="Q1394" s="2">
        <v>0.5385</v>
      </c>
      <c r="R1394" s="2">
        <v>0.7691</v>
      </c>
      <c r="S1394" s="2">
        <v>0.50279</v>
      </c>
      <c r="T1394" s="2">
        <v>0.6188550000000034</v>
      </c>
      <c r="U1394" s="2"/>
      <c r="V1394" s="2"/>
    </row>
    <row r="1395" ht="12.75" customHeight="1">
      <c r="A1395" s="4"/>
      <c r="B1395" s="4"/>
      <c r="L1395" s="2">
        <v>179.400000000003</v>
      </c>
      <c r="M1395" s="2">
        <v>0.50272</v>
      </c>
      <c r="N1395" s="2">
        <v>0.6187250000000034</v>
      </c>
      <c r="O1395" s="2">
        <v>0.4669399999999999</v>
      </c>
      <c r="P1395" s="255">
        <v>0.4683500000000068</v>
      </c>
      <c r="Q1395" s="2">
        <v>0.5385</v>
      </c>
      <c r="R1395" s="2">
        <v>0.7691</v>
      </c>
      <c r="S1395" s="2">
        <v>0.50272</v>
      </c>
      <c r="T1395" s="2">
        <v>0.6187250000000034</v>
      </c>
      <c r="U1395" s="2"/>
      <c r="V1395" s="2"/>
    </row>
    <row r="1396" ht="12.75" customHeight="1">
      <c r="A1396" s="4"/>
      <c r="B1396" s="4"/>
      <c r="L1396" s="2">
        <v>179.500000000003</v>
      </c>
      <c r="M1396" s="2">
        <v>0.50265</v>
      </c>
      <c r="N1396" s="2">
        <v>0.6185950000000034</v>
      </c>
      <c r="O1396" s="2">
        <v>0.4669000000000001</v>
      </c>
      <c r="P1396" s="255">
        <v>0.4680900000000069</v>
      </c>
      <c r="Q1396" s="2">
        <v>0.5384</v>
      </c>
      <c r="R1396" s="2">
        <v>0.7691</v>
      </c>
      <c r="S1396" s="2">
        <v>0.50265</v>
      </c>
      <c r="T1396" s="2">
        <v>0.6185950000000034</v>
      </c>
      <c r="U1396" s="2"/>
      <c r="V1396" s="2"/>
    </row>
    <row r="1397" ht="12.75" customHeight="1">
      <c r="A1397" s="4"/>
      <c r="B1397" s="4"/>
      <c r="L1397" s="2">
        <v>179.600000000003</v>
      </c>
      <c r="M1397" s="2">
        <v>0.50258</v>
      </c>
      <c r="N1397" s="2">
        <v>0.6184650000000035</v>
      </c>
      <c r="O1397" s="2">
        <v>0.46676000000000006</v>
      </c>
      <c r="P1397" s="255">
        <v>0.46783000000000696</v>
      </c>
      <c r="Q1397" s="2">
        <v>0.5384</v>
      </c>
      <c r="R1397" s="2">
        <v>0.7691</v>
      </c>
      <c r="S1397" s="2">
        <v>0.50258</v>
      </c>
      <c r="T1397" s="2">
        <v>0.6184650000000035</v>
      </c>
      <c r="U1397" s="2"/>
      <c r="V1397" s="2"/>
    </row>
    <row r="1398" ht="12.75" customHeight="1">
      <c r="A1398" s="4"/>
      <c r="B1398" s="4"/>
      <c r="L1398" s="2">
        <v>179.700000000003</v>
      </c>
      <c r="M1398" s="2">
        <v>0.50251</v>
      </c>
      <c r="N1398" s="2">
        <v>0.6183350000000035</v>
      </c>
      <c r="O1398" s="2">
        <v>0.46672</v>
      </c>
      <c r="P1398" s="255">
        <v>0.46757000000000704</v>
      </c>
      <c r="Q1398" s="2">
        <v>0.5383</v>
      </c>
      <c r="R1398" s="2">
        <v>0.7691</v>
      </c>
      <c r="S1398" s="2">
        <v>0.50251</v>
      </c>
      <c r="T1398" s="2">
        <v>0.6183350000000035</v>
      </c>
      <c r="U1398" s="2"/>
      <c r="V1398" s="2"/>
    </row>
    <row r="1399" ht="12.75" customHeight="1">
      <c r="A1399" s="4"/>
      <c r="B1399" s="4"/>
      <c r="L1399" s="2">
        <v>179.800000000003</v>
      </c>
      <c r="M1399" s="2">
        <v>0.50244</v>
      </c>
      <c r="N1399" s="2">
        <v>0.6182050000000036</v>
      </c>
      <c r="O1399" s="2">
        <v>0.46658</v>
      </c>
      <c r="P1399" s="255">
        <v>0.4673100000000071</v>
      </c>
      <c r="Q1399" s="2">
        <v>0.5383</v>
      </c>
      <c r="R1399" s="2">
        <v>0.7691</v>
      </c>
      <c r="S1399" s="2">
        <v>0.50244</v>
      </c>
      <c r="T1399" s="2">
        <v>0.6182050000000036</v>
      </c>
      <c r="U1399" s="2"/>
      <c r="V1399" s="2"/>
    </row>
    <row r="1400" ht="12.75" customHeight="1">
      <c r="A1400" s="4"/>
      <c r="B1400" s="4"/>
      <c r="L1400" s="2">
        <v>179.900000000003</v>
      </c>
      <c r="M1400" s="2">
        <v>0.50237</v>
      </c>
      <c r="N1400" s="2">
        <v>0.6180750000000036</v>
      </c>
      <c r="O1400" s="2">
        <v>0.46653999999999995</v>
      </c>
      <c r="P1400" s="255">
        <v>0.4670500000000072</v>
      </c>
      <c r="Q1400" s="2">
        <v>0.5382</v>
      </c>
      <c r="R1400" s="2">
        <v>0.7691</v>
      </c>
      <c r="S1400" s="2">
        <v>0.50237</v>
      </c>
      <c r="T1400" s="2">
        <v>0.6180750000000036</v>
      </c>
      <c r="U1400" s="2"/>
      <c r="V1400" s="2"/>
    </row>
    <row r="1401" ht="12.75" customHeight="1">
      <c r="A1401" s="4"/>
      <c r="B1401" s="4"/>
      <c r="L1401" s="2">
        <v>180.000000000003</v>
      </c>
      <c r="M1401" s="2">
        <v>0.5023</v>
      </c>
      <c r="N1401" s="2">
        <v>0.6179450000000036</v>
      </c>
      <c r="O1401" s="2">
        <v>0.4663999999999999</v>
      </c>
      <c r="P1401" s="255">
        <v>0.46679000000000725</v>
      </c>
      <c r="Q1401" s="2">
        <v>0.5382</v>
      </c>
      <c r="R1401" s="2">
        <v>0.7691</v>
      </c>
      <c r="S1401" s="2">
        <v>0.5023</v>
      </c>
      <c r="T1401" s="2">
        <v>0.6179450000000036</v>
      </c>
      <c r="U1401" s="2"/>
      <c r="V1401" s="2"/>
    </row>
    <row r="1402" ht="12.75" customHeight="1">
      <c r="A1402" s="4"/>
      <c r="B1402" s="4"/>
      <c r="L1402" s="2">
        <v>180.100000000003</v>
      </c>
      <c r="M1402" s="2">
        <v>0.50223</v>
      </c>
      <c r="N1402" s="2">
        <v>0.6178150000000037</v>
      </c>
      <c r="O1402" s="2">
        <v>0.4663599999999999</v>
      </c>
      <c r="P1402" s="255">
        <v>0.4665300000000073</v>
      </c>
      <c r="Q1402" s="2">
        <v>0.5381</v>
      </c>
      <c r="R1402" s="2">
        <v>0.7691</v>
      </c>
      <c r="S1402" s="2">
        <v>0.50223</v>
      </c>
      <c r="T1402" s="2">
        <v>0.6178150000000037</v>
      </c>
      <c r="U1402" s="2"/>
      <c r="V1402" s="2"/>
    </row>
    <row r="1403" ht="12.75" customHeight="1">
      <c r="A1403" s="4"/>
      <c r="B1403" s="4"/>
      <c r="L1403" s="2">
        <v>180.200000000003</v>
      </c>
      <c r="M1403" s="2">
        <v>0.50216</v>
      </c>
      <c r="N1403" s="2">
        <v>0.6176850000000037</v>
      </c>
      <c r="O1403" s="2">
        <v>0.4662200000000001</v>
      </c>
      <c r="P1403" s="255">
        <v>0.4662700000000074</v>
      </c>
      <c r="Q1403" s="2">
        <v>0.5381</v>
      </c>
      <c r="R1403" s="2">
        <v>0.7691</v>
      </c>
      <c r="S1403" s="2">
        <v>0.50216</v>
      </c>
      <c r="T1403" s="2">
        <v>0.6176850000000037</v>
      </c>
      <c r="U1403" s="2"/>
      <c r="V1403" s="2"/>
    </row>
    <row r="1404" ht="12.75" customHeight="1">
      <c r="A1404" s="4"/>
      <c r="B1404" s="4"/>
      <c r="L1404" s="2">
        <v>180.300000000003</v>
      </c>
      <c r="M1404" s="2">
        <v>0.50209</v>
      </c>
      <c r="N1404" s="2">
        <v>0.6175550000000037</v>
      </c>
      <c r="O1404" s="2">
        <v>0.46618000000000004</v>
      </c>
      <c r="P1404" s="255">
        <v>0.4660100000000075</v>
      </c>
      <c r="Q1404" s="2">
        <v>0.538</v>
      </c>
      <c r="R1404" s="2">
        <v>0.7691</v>
      </c>
      <c r="S1404" s="2">
        <v>0.50209</v>
      </c>
      <c r="T1404" s="2">
        <v>0.6175550000000037</v>
      </c>
      <c r="U1404" s="2"/>
      <c r="V1404" s="2"/>
    </row>
    <row r="1405" ht="12.75" customHeight="1">
      <c r="A1405" s="4"/>
      <c r="B1405" s="4"/>
      <c r="L1405" s="2">
        <v>180.400000000003</v>
      </c>
      <c r="M1405" s="2">
        <v>0.50202</v>
      </c>
      <c r="N1405" s="2">
        <v>0.6174250000000038</v>
      </c>
      <c r="O1405" s="2">
        <v>0.46604</v>
      </c>
      <c r="P1405" s="255">
        <v>0.46575000000000755</v>
      </c>
      <c r="Q1405" s="2">
        <v>0.538</v>
      </c>
      <c r="R1405" s="2">
        <v>0.7691</v>
      </c>
      <c r="S1405" s="2">
        <v>0.50202</v>
      </c>
      <c r="T1405" s="2">
        <v>0.6174250000000038</v>
      </c>
      <c r="U1405" s="2"/>
      <c r="V1405" s="2"/>
    </row>
    <row r="1406" ht="12.75" customHeight="1">
      <c r="A1406" s="4"/>
      <c r="B1406" s="4"/>
      <c r="L1406" s="2">
        <v>180.500000000003</v>
      </c>
      <c r="M1406" s="2">
        <v>0.50195</v>
      </c>
      <c r="N1406" s="2">
        <v>0.6172950000000038</v>
      </c>
      <c r="O1406" s="2">
        <v>0.46599999999999997</v>
      </c>
      <c r="P1406" s="255">
        <v>0.4654900000000076</v>
      </c>
      <c r="Q1406" s="2">
        <v>0.5379</v>
      </c>
      <c r="R1406" s="2">
        <v>0.7691</v>
      </c>
      <c r="S1406" s="2">
        <v>0.50195</v>
      </c>
      <c r="T1406" s="2">
        <v>0.6172950000000038</v>
      </c>
      <c r="U1406" s="2"/>
      <c r="V1406" s="2"/>
    </row>
    <row r="1407" ht="12.75" customHeight="1">
      <c r="A1407" s="4"/>
      <c r="B1407" s="4"/>
      <c r="L1407" s="2">
        <v>180.600000000003</v>
      </c>
      <c r="M1407" s="2">
        <v>0.50188</v>
      </c>
      <c r="N1407" s="2">
        <v>0.6171650000000038</v>
      </c>
      <c r="O1407" s="2">
        <v>0.46585999999999994</v>
      </c>
      <c r="P1407" s="255">
        <v>0.4652300000000077</v>
      </c>
      <c r="Q1407" s="2">
        <v>0.5379</v>
      </c>
      <c r="R1407" s="2">
        <v>0.7691</v>
      </c>
      <c r="S1407" s="2">
        <v>0.50188</v>
      </c>
      <c r="T1407" s="2">
        <v>0.6171650000000038</v>
      </c>
      <c r="U1407" s="2"/>
      <c r="V1407" s="2"/>
    </row>
    <row r="1408" ht="12.75" customHeight="1">
      <c r="A1408" s="4"/>
      <c r="B1408" s="4"/>
      <c r="L1408" s="2">
        <v>180.700000000003</v>
      </c>
      <c r="M1408" s="2">
        <v>0.50181</v>
      </c>
      <c r="N1408" s="2">
        <v>0.6170350000000039</v>
      </c>
      <c r="O1408" s="2">
        <v>0.46582</v>
      </c>
      <c r="P1408" s="255">
        <v>0.46497000000000777</v>
      </c>
      <c r="Q1408" s="2">
        <v>0.5378</v>
      </c>
      <c r="R1408" s="2">
        <v>0.7691</v>
      </c>
      <c r="S1408" s="2">
        <v>0.50181</v>
      </c>
      <c r="T1408" s="2">
        <v>0.6170350000000039</v>
      </c>
      <c r="U1408" s="2"/>
      <c r="V1408" s="2"/>
    </row>
    <row r="1409" ht="12.75" customHeight="1">
      <c r="A1409" s="4"/>
      <c r="B1409" s="4"/>
      <c r="L1409" s="2">
        <v>180.800000000003</v>
      </c>
      <c r="M1409" s="2">
        <v>0.50174</v>
      </c>
      <c r="N1409" s="2">
        <v>0.6169050000000039</v>
      </c>
      <c r="O1409" s="2">
        <v>0.46568</v>
      </c>
      <c r="P1409" s="255">
        <v>0.46471000000000784</v>
      </c>
      <c r="Q1409" s="2">
        <v>0.5378</v>
      </c>
      <c r="R1409" s="2">
        <v>0.7691</v>
      </c>
      <c r="S1409" s="2">
        <v>0.50174</v>
      </c>
      <c r="T1409" s="2">
        <v>0.6169050000000039</v>
      </c>
      <c r="U1409" s="2"/>
      <c r="V1409" s="2"/>
    </row>
    <row r="1410" ht="12.75" customHeight="1">
      <c r="A1410" s="4"/>
      <c r="B1410" s="4"/>
      <c r="L1410" s="2">
        <v>180.900000000004</v>
      </c>
      <c r="M1410" s="2">
        <v>0.50167</v>
      </c>
      <c r="N1410" s="2">
        <v>0.616775000000004</v>
      </c>
      <c r="O1410" s="2">
        <v>0.46563999999999994</v>
      </c>
      <c r="P1410" s="255">
        <v>0.4644500000000079</v>
      </c>
      <c r="Q1410" s="2">
        <v>0.5377</v>
      </c>
      <c r="R1410" s="2">
        <v>0.7691</v>
      </c>
      <c r="S1410" s="2">
        <v>0.50167</v>
      </c>
      <c r="T1410" s="2">
        <v>0.616775000000004</v>
      </c>
      <c r="U1410" s="2"/>
      <c r="V1410" s="2"/>
    </row>
    <row r="1411" ht="12.75" customHeight="1">
      <c r="A1411" s="4"/>
      <c r="B1411" s="4"/>
      <c r="L1411" s="2">
        <v>181.000000000003</v>
      </c>
      <c r="M1411" s="2">
        <v>0.5016</v>
      </c>
      <c r="N1411" s="2">
        <v>0.616645000000004</v>
      </c>
      <c r="O1411" s="2">
        <v>0.46550000000000014</v>
      </c>
      <c r="P1411" s="255">
        <v>0.464190000000008</v>
      </c>
      <c r="Q1411" s="2">
        <v>0.5377</v>
      </c>
      <c r="R1411" s="2">
        <v>0.7691</v>
      </c>
      <c r="S1411" s="2">
        <v>0.5016</v>
      </c>
      <c r="T1411" s="2">
        <v>0.616645000000004</v>
      </c>
      <c r="U1411" s="2"/>
      <c r="V1411" s="2"/>
    </row>
    <row r="1412" ht="12.75" customHeight="1">
      <c r="A1412" s="4"/>
      <c r="B1412" s="4"/>
      <c r="L1412" s="2">
        <v>181.100000000003</v>
      </c>
      <c r="M1412" s="2">
        <v>0.50153</v>
      </c>
      <c r="N1412" s="2">
        <v>0.616515000000004</v>
      </c>
      <c r="O1412" s="2">
        <v>0.4653600000000001</v>
      </c>
      <c r="P1412" s="255">
        <v>0.46393000000000806</v>
      </c>
      <c r="Q1412" s="2">
        <v>0.5377</v>
      </c>
      <c r="R1412" s="2">
        <v>0.7691</v>
      </c>
      <c r="S1412" s="2">
        <v>0.50153</v>
      </c>
      <c r="T1412" s="2">
        <v>0.616515000000004</v>
      </c>
      <c r="U1412" s="2"/>
      <c r="V1412" s="2"/>
    </row>
    <row r="1413" ht="12.75" customHeight="1">
      <c r="A1413" s="4"/>
      <c r="B1413" s="4"/>
      <c r="L1413" s="2">
        <v>181.200000000003</v>
      </c>
      <c r="M1413" s="2">
        <v>0.50146</v>
      </c>
      <c r="N1413" s="2">
        <v>0.6163850000000041</v>
      </c>
      <c r="O1413" s="2">
        <v>0.46532000000000007</v>
      </c>
      <c r="P1413" s="255">
        <v>0.46367000000000813</v>
      </c>
      <c r="Q1413" s="2">
        <v>0.5376</v>
      </c>
      <c r="R1413" s="2">
        <v>0.7691</v>
      </c>
      <c r="S1413" s="2">
        <v>0.50146</v>
      </c>
      <c r="T1413" s="2">
        <v>0.6163850000000041</v>
      </c>
      <c r="U1413" s="2"/>
      <c r="V1413" s="2"/>
    </row>
    <row r="1414" ht="12.75" customHeight="1">
      <c r="A1414" s="4"/>
      <c r="B1414" s="4"/>
      <c r="L1414" s="2">
        <v>181.300000000003</v>
      </c>
      <c r="M1414" s="2">
        <v>0.50139</v>
      </c>
      <c r="N1414" s="2">
        <v>0.6162550000000041</v>
      </c>
      <c r="O1414" s="2">
        <v>0.46518000000000004</v>
      </c>
      <c r="P1414" s="255">
        <v>0.4634100000000082</v>
      </c>
      <c r="Q1414" s="2">
        <v>0.5376</v>
      </c>
      <c r="R1414" s="2">
        <v>0.7691</v>
      </c>
      <c r="S1414" s="2">
        <v>0.50139</v>
      </c>
      <c r="T1414" s="2">
        <v>0.6162550000000041</v>
      </c>
      <c r="U1414" s="2"/>
      <c r="V1414" s="2"/>
    </row>
    <row r="1415" ht="12.75" customHeight="1">
      <c r="A1415" s="4"/>
      <c r="B1415" s="4"/>
      <c r="L1415" s="2">
        <v>181.400000000004</v>
      </c>
      <c r="M1415" s="2">
        <v>0.50132</v>
      </c>
      <c r="N1415" s="2">
        <v>0.6161250000000041</v>
      </c>
      <c r="O1415" s="2">
        <v>0.46514</v>
      </c>
      <c r="P1415" s="255">
        <v>0.4631500000000083</v>
      </c>
      <c r="Q1415" s="2">
        <v>0.5375</v>
      </c>
      <c r="R1415" s="2">
        <v>0.7691</v>
      </c>
      <c r="S1415" s="2">
        <v>0.50132</v>
      </c>
      <c r="T1415" s="2">
        <v>0.6161250000000041</v>
      </c>
      <c r="U1415" s="2"/>
      <c r="V1415" s="2"/>
    </row>
    <row r="1416" ht="12.75" customHeight="1">
      <c r="A1416" s="4"/>
      <c r="B1416" s="4"/>
      <c r="L1416" s="2">
        <v>181.500000000004</v>
      </c>
      <c r="M1416" s="2">
        <v>0.50125</v>
      </c>
      <c r="N1416" s="2">
        <v>0.6159950000000042</v>
      </c>
      <c r="O1416" s="2">
        <v>0.465</v>
      </c>
      <c r="P1416" s="255">
        <v>0.46289000000000835</v>
      </c>
      <c r="Q1416" s="2">
        <v>0.5375</v>
      </c>
      <c r="R1416" s="2">
        <v>0.7691</v>
      </c>
      <c r="S1416" s="2">
        <v>0.50125</v>
      </c>
      <c r="T1416" s="2">
        <v>0.6159950000000042</v>
      </c>
      <c r="U1416" s="2"/>
      <c r="V1416" s="2"/>
    </row>
    <row r="1417" ht="12.75" customHeight="1">
      <c r="A1417" s="4"/>
      <c r="B1417" s="4"/>
      <c r="L1417" s="2">
        <v>181.600000000004</v>
      </c>
      <c r="M1417" s="2">
        <v>0.50118</v>
      </c>
      <c r="N1417" s="2">
        <v>0.6158650000000042</v>
      </c>
      <c r="O1417" s="2">
        <v>0.46495999999999993</v>
      </c>
      <c r="P1417" s="255">
        <v>0.4626300000000084</v>
      </c>
      <c r="Q1417" s="2">
        <v>0.5374</v>
      </c>
      <c r="R1417" s="2">
        <v>0.7691</v>
      </c>
      <c r="S1417" s="2">
        <v>0.50118</v>
      </c>
      <c r="T1417" s="2">
        <v>0.6158650000000042</v>
      </c>
      <c r="U1417" s="2"/>
      <c r="V1417" s="2"/>
    </row>
    <row r="1418" ht="12.75" customHeight="1">
      <c r="A1418" s="4"/>
      <c r="B1418" s="4"/>
      <c r="L1418" s="2">
        <v>181.700000000004</v>
      </c>
      <c r="M1418" s="2">
        <v>0.50111</v>
      </c>
      <c r="N1418" s="2">
        <v>0.6157350000000043</v>
      </c>
      <c r="O1418" s="2">
        <v>0.4648200000000001</v>
      </c>
      <c r="P1418" s="255">
        <v>0.4623700000000085</v>
      </c>
      <c r="Q1418" s="2">
        <v>0.5374</v>
      </c>
      <c r="R1418" s="2">
        <v>0.7691</v>
      </c>
      <c r="S1418" s="2">
        <v>0.50111</v>
      </c>
      <c r="T1418" s="2">
        <v>0.6157350000000043</v>
      </c>
      <c r="U1418" s="2"/>
      <c r="V1418" s="2"/>
    </row>
    <row r="1419" ht="12.75" customHeight="1">
      <c r="A1419" s="4"/>
      <c r="B1419" s="4"/>
      <c r="L1419" s="2">
        <v>181.800000000004</v>
      </c>
      <c r="M1419" s="2">
        <v>0.50104</v>
      </c>
      <c r="N1419" s="2">
        <v>0.6156050000000043</v>
      </c>
      <c r="O1419" s="2">
        <v>0.4647800000000001</v>
      </c>
      <c r="P1419" s="255">
        <v>0.46211000000000857</v>
      </c>
      <c r="Q1419" s="2">
        <v>0.5373</v>
      </c>
      <c r="R1419" s="2">
        <v>0.7691</v>
      </c>
      <c r="S1419" s="2">
        <v>0.50104</v>
      </c>
      <c r="T1419" s="2">
        <v>0.6156050000000043</v>
      </c>
      <c r="U1419" s="2"/>
      <c r="V1419" s="2"/>
    </row>
    <row r="1420" ht="12.75" customHeight="1">
      <c r="A1420" s="4"/>
      <c r="B1420" s="4"/>
      <c r="L1420" s="2">
        <v>181.900000000004</v>
      </c>
      <c r="M1420" s="2">
        <v>0.50097</v>
      </c>
      <c r="N1420" s="2">
        <v>0.6154750000000043</v>
      </c>
      <c r="O1420" s="2">
        <v>0.46464000000000005</v>
      </c>
      <c r="P1420" s="255">
        <v>0.46185000000000864</v>
      </c>
      <c r="Q1420" s="2">
        <v>0.5373</v>
      </c>
      <c r="R1420" s="2">
        <v>0.7691</v>
      </c>
      <c r="S1420" s="2">
        <v>0.50097</v>
      </c>
      <c r="T1420" s="2">
        <v>0.6154750000000043</v>
      </c>
      <c r="U1420" s="2"/>
      <c r="V1420" s="2"/>
    </row>
    <row r="1421" ht="12.75" customHeight="1">
      <c r="A1421" s="4"/>
      <c r="B1421" s="4"/>
      <c r="L1421" s="2">
        <v>182.000000000004</v>
      </c>
      <c r="M1421" s="2">
        <v>0.5009</v>
      </c>
      <c r="N1421" s="2">
        <v>0.6153450000000044</v>
      </c>
      <c r="O1421" s="2">
        <v>0.4646</v>
      </c>
      <c r="P1421" s="255">
        <v>0.4615900000000087</v>
      </c>
      <c r="Q1421" s="2">
        <v>0.5372</v>
      </c>
      <c r="R1421" s="2">
        <v>0.7691</v>
      </c>
      <c r="S1421" s="2">
        <v>0.5009</v>
      </c>
      <c r="T1421" s="2">
        <v>0.6153450000000044</v>
      </c>
      <c r="U1421" s="2"/>
      <c r="V1421" s="2"/>
    </row>
    <row r="1422" ht="12.75" customHeight="1">
      <c r="A1422" s="4"/>
      <c r="B1422" s="4"/>
      <c r="L1422" s="2">
        <v>182.100000000004</v>
      </c>
      <c r="M1422" s="2">
        <v>0.50083</v>
      </c>
      <c r="N1422" s="2">
        <v>0.6152150000000044</v>
      </c>
      <c r="O1422" s="2">
        <v>0.46446</v>
      </c>
      <c r="P1422" s="255">
        <v>0.4613300000000088</v>
      </c>
      <c r="Q1422" s="2">
        <v>0.5372</v>
      </c>
      <c r="R1422" s="2">
        <v>0.7691</v>
      </c>
      <c r="S1422" s="2">
        <v>0.50083</v>
      </c>
      <c r="T1422" s="2">
        <v>0.6152150000000044</v>
      </c>
      <c r="U1422" s="2"/>
      <c r="V1422" s="2"/>
    </row>
    <row r="1423" ht="12.75" customHeight="1">
      <c r="A1423" s="4"/>
      <c r="B1423" s="4"/>
      <c r="L1423" s="2">
        <v>182.200000000004</v>
      </c>
      <c r="M1423" s="2">
        <v>0.50076</v>
      </c>
      <c r="N1423" s="2">
        <v>0.6150850000000044</v>
      </c>
      <c r="O1423" s="2">
        <v>0.46441999999999994</v>
      </c>
      <c r="P1423" s="255">
        <v>0.46107000000000886</v>
      </c>
      <c r="Q1423" s="2">
        <v>0.5371</v>
      </c>
      <c r="R1423" s="2">
        <v>0.7691</v>
      </c>
      <c r="S1423" s="2">
        <v>0.50076</v>
      </c>
      <c r="T1423" s="2">
        <v>0.6150850000000044</v>
      </c>
      <c r="U1423" s="2"/>
      <c r="V1423" s="2"/>
    </row>
    <row r="1424" ht="12.75" customHeight="1">
      <c r="A1424" s="4"/>
      <c r="B1424" s="4"/>
      <c r="L1424" s="2">
        <v>182.300000000004</v>
      </c>
      <c r="M1424" s="2">
        <v>0.50069</v>
      </c>
      <c r="N1424" s="2">
        <v>0.6149550000000045</v>
      </c>
      <c r="O1424" s="2">
        <v>0.4642799999999999</v>
      </c>
      <c r="P1424" s="255">
        <v>0.46081000000000893</v>
      </c>
      <c r="Q1424" s="2">
        <v>0.5371</v>
      </c>
      <c r="R1424" s="2">
        <v>0.7691</v>
      </c>
      <c r="S1424" s="2">
        <v>0.50069</v>
      </c>
      <c r="T1424" s="2">
        <v>0.6149550000000045</v>
      </c>
      <c r="U1424" s="2"/>
      <c r="V1424" s="2"/>
    </row>
    <row r="1425" ht="12.75" customHeight="1">
      <c r="A1425" s="4"/>
      <c r="B1425" s="4"/>
      <c r="L1425" s="2">
        <v>182.400000000004</v>
      </c>
      <c r="M1425" s="2">
        <v>0.50062</v>
      </c>
      <c r="N1425" s="2">
        <v>0.6148250000000045</v>
      </c>
      <c r="O1425" s="2">
        <v>0.4641399999999999</v>
      </c>
      <c r="P1425" s="255">
        <v>0.460550000000009</v>
      </c>
      <c r="Q1425" s="2">
        <v>0.5371</v>
      </c>
      <c r="R1425" s="2">
        <v>0.7691</v>
      </c>
      <c r="S1425" s="2">
        <v>0.50062</v>
      </c>
      <c r="T1425" s="2">
        <v>0.6148250000000045</v>
      </c>
      <c r="U1425" s="2"/>
      <c r="V1425" s="2"/>
    </row>
    <row r="1426" ht="12.75" customHeight="1">
      <c r="A1426" s="4"/>
      <c r="B1426" s="4"/>
      <c r="L1426" s="2">
        <v>182.500000000004</v>
      </c>
      <c r="M1426" s="2">
        <v>0.50055</v>
      </c>
      <c r="N1426" s="2">
        <v>0.6146950000000045</v>
      </c>
      <c r="O1426" s="2">
        <v>0.46410000000000007</v>
      </c>
      <c r="P1426" s="255">
        <v>0.4602900000000091</v>
      </c>
      <c r="Q1426" s="2">
        <v>0.537</v>
      </c>
      <c r="R1426" s="2">
        <v>0.7691</v>
      </c>
      <c r="S1426" s="2">
        <v>0.50055</v>
      </c>
      <c r="T1426" s="2">
        <v>0.6146950000000045</v>
      </c>
      <c r="U1426" s="2"/>
      <c r="V1426" s="2"/>
    </row>
    <row r="1427" ht="12.75" customHeight="1">
      <c r="A1427" s="4"/>
      <c r="B1427" s="4"/>
      <c r="L1427" s="2">
        <v>182.600000000004</v>
      </c>
      <c r="M1427" s="2">
        <v>0.500485</v>
      </c>
      <c r="N1427" s="2">
        <v>0.6145650000000046</v>
      </c>
      <c r="O1427" s="2">
        <v>0.4639699999999999</v>
      </c>
      <c r="P1427" s="255">
        <v>0.46003000000000915</v>
      </c>
      <c r="Q1427" s="2">
        <v>0.537</v>
      </c>
      <c r="R1427" s="2">
        <v>0.7691</v>
      </c>
      <c r="S1427" s="2">
        <v>0.500485</v>
      </c>
      <c r="T1427" s="2">
        <v>0.6145650000000046</v>
      </c>
      <c r="U1427" s="2"/>
      <c r="V1427" s="2"/>
    </row>
    <row r="1428" ht="12.75" customHeight="1">
      <c r="A1428" s="4"/>
      <c r="B1428" s="4"/>
      <c r="L1428" s="2">
        <v>182.700000000004</v>
      </c>
      <c r="M1428" s="2">
        <v>0.50042</v>
      </c>
      <c r="N1428" s="2">
        <v>0.6144350000000046</v>
      </c>
      <c r="O1428" s="2">
        <v>0.4639399999999999</v>
      </c>
      <c r="P1428" s="255">
        <v>0.4597700000000092</v>
      </c>
      <c r="Q1428" s="2">
        <v>0.5369</v>
      </c>
      <c r="R1428" s="2">
        <v>0.7691</v>
      </c>
      <c r="S1428" s="2">
        <v>0.50042</v>
      </c>
      <c r="T1428" s="2">
        <v>0.6144350000000046</v>
      </c>
      <c r="U1428" s="2"/>
      <c r="V1428" s="2"/>
    </row>
    <row r="1429" ht="12.75" customHeight="1">
      <c r="A1429" s="4"/>
      <c r="B1429" s="4"/>
      <c r="L1429" s="2">
        <v>182.800000000004</v>
      </c>
      <c r="M1429" s="2">
        <v>0.50035</v>
      </c>
      <c r="N1429" s="2">
        <v>0.6143050000000047</v>
      </c>
      <c r="O1429" s="2">
        <v>0.4637999999999999</v>
      </c>
      <c r="P1429" s="255">
        <v>0.4595100000000093</v>
      </c>
      <c r="Q1429" s="2">
        <v>0.5369</v>
      </c>
      <c r="R1429" s="2">
        <v>0.7691</v>
      </c>
      <c r="S1429" s="2">
        <v>0.50035</v>
      </c>
      <c r="T1429" s="2">
        <v>0.6143050000000047</v>
      </c>
      <c r="U1429" s="2"/>
      <c r="V1429" s="2"/>
    </row>
    <row r="1430" ht="12.75" customHeight="1">
      <c r="A1430" s="4"/>
      <c r="B1430" s="4"/>
      <c r="L1430" s="2">
        <v>182.900000000004</v>
      </c>
      <c r="M1430" s="2">
        <v>0.50028</v>
      </c>
      <c r="N1430" s="2">
        <v>0.6141750000000047</v>
      </c>
      <c r="O1430" s="2">
        <v>0.46375999999999984</v>
      </c>
      <c r="P1430" s="255">
        <v>0.4592500000000094</v>
      </c>
      <c r="Q1430" s="2">
        <v>0.5368</v>
      </c>
      <c r="R1430" s="2">
        <v>0.7691</v>
      </c>
      <c r="S1430" s="2">
        <v>0.50028</v>
      </c>
      <c r="T1430" s="2">
        <v>0.6141750000000047</v>
      </c>
      <c r="U1430" s="2"/>
      <c r="V1430" s="2"/>
    </row>
    <row r="1431" ht="12.75" customHeight="1">
      <c r="A1431" s="4"/>
      <c r="B1431" s="4"/>
      <c r="L1431" s="2">
        <v>183.000000000004</v>
      </c>
      <c r="M1431" s="2">
        <v>0.50021</v>
      </c>
      <c r="N1431" s="2">
        <v>0.6140450000000047</v>
      </c>
      <c r="O1431" s="2">
        <v>0.46362000000000003</v>
      </c>
      <c r="P1431" s="255">
        <v>0.45899000000000945</v>
      </c>
      <c r="Q1431" s="2">
        <v>0.5368</v>
      </c>
      <c r="R1431" s="2">
        <v>0.7691</v>
      </c>
      <c r="S1431" s="2">
        <v>0.50021</v>
      </c>
      <c r="T1431" s="2">
        <v>0.6140450000000047</v>
      </c>
      <c r="U1431" s="2"/>
      <c r="V1431" s="2"/>
    </row>
    <row r="1432" ht="12.75" customHeight="1">
      <c r="A1432" s="4"/>
      <c r="B1432" s="4"/>
      <c r="L1432" s="2">
        <v>183.100000000004</v>
      </c>
      <c r="M1432" s="2">
        <v>0.50014</v>
      </c>
      <c r="N1432" s="2">
        <v>0.6139150000000048</v>
      </c>
      <c r="O1432" s="2">
        <v>0.4635800000000001</v>
      </c>
      <c r="P1432" s="255">
        <v>0.4587300000000095</v>
      </c>
      <c r="Q1432" s="2">
        <v>0.5367</v>
      </c>
      <c r="R1432" s="2">
        <v>0.7691</v>
      </c>
      <c r="S1432" s="2">
        <v>0.50014</v>
      </c>
      <c r="T1432" s="2">
        <v>0.6139150000000048</v>
      </c>
      <c r="U1432" s="2"/>
      <c r="V1432" s="2"/>
    </row>
    <row r="1433" ht="12.75" customHeight="1">
      <c r="A1433" s="4"/>
      <c r="B1433" s="4"/>
      <c r="L1433" s="2">
        <v>183.200000000004</v>
      </c>
      <c r="M1433" s="2">
        <v>0.50007</v>
      </c>
      <c r="N1433" s="2">
        <v>0.6137850000000048</v>
      </c>
      <c r="O1433" s="2">
        <v>0.4634400000000001</v>
      </c>
      <c r="P1433" s="255">
        <v>0.4584700000000096</v>
      </c>
      <c r="Q1433" s="2">
        <v>0.5367</v>
      </c>
      <c r="R1433" s="2">
        <v>0.7691</v>
      </c>
      <c r="S1433" s="2">
        <v>0.50007</v>
      </c>
      <c r="T1433" s="2">
        <v>0.6137850000000048</v>
      </c>
      <c r="U1433" s="2"/>
      <c r="V1433" s="2"/>
    </row>
    <row r="1434" ht="12.75" customHeight="1">
      <c r="A1434" s="4"/>
      <c r="B1434" s="4"/>
      <c r="L1434" s="2">
        <v>183.300000000004</v>
      </c>
      <c r="M1434" s="2">
        <v>0.5</v>
      </c>
      <c r="N1434" s="2">
        <v>0.6136550000000048</v>
      </c>
      <c r="O1434" s="2">
        <v>0.46340000000000003</v>
      </c>
      <c r="P1434" s="255">
        <v>0.45821000000000967</v>
      </c>
      <c r="Q1434" s="2">
        <v>0.5366</v>
      </c>
      <c r="R1434" s="2">
        <v>0.7691</v>
      </c>
      <c r="S1434" s="2">
        <v>0.5</v>
      </c>
      <c r="T1434" s="2">
        <v>0.6136550000000048</v>
      </c>
      <c r="U1434" s="2"/>
      <c r="V1434" s="2"/>
    </row>
    <row r="1435" ht="12.75" customHeight="1">
      <c r="A1435" s="4"/>
      <c r="B1435" s="4"/>
      <c r="L1435" s="2">
        <v>183.400000000004</v>
      </c>
      <c r="M1435" s="2">
        <v>0.49993</v>
      </c>
      <c r="N1435" s="2">
        <v>0.6135250000000049</v>
      </c>
      <c r="O1435" s="2">
        <v>0.46326</v>
      </c>
      <c r="P1435" s="255">
        <v>0.45795000000000974</v>
      </c>
      <c r="Q1435" s="2">
        <v>0.5366</v>
      </c>
      <c r="R1435" s="2">
        <v>0.7691</v>
      </c>
      <c r="S1435" s="2">
        <v>0.49993</v>
      </c>
      <c r="T1435" s="2">
        <v>0.6135250000000049</v>
      </c>
      <c r="U1435" s="2"/>
      <c r="V1435" s="2"/>
    </row>
    <row r="1436" ht="12.75" customHeight="1">
      <c r="A1436" s="4"/>
      <c r="B1436" s="4"/>
      <c r="L1436" s="2">
        <v>183.500000000004</v>
      </c>
      <c r="M1436" s="2">
        <v>0.49986</v>
      </c>
      <c r="N1436" s="2">
        <v>0.6133950000000049</v>
      </c>
      <c r="O1436" s="2">
        <v>0.4631200000000001</v>
      </c>
      <c r="P1436" s="255">
        <v>0.4576900000000098</v>
      </c>
      <c r="Q1436" s="2">
        <v>0.5366</v>
      </c>
      <c r="R1436" s="2">
        <v>0.7691</v>
      </c>
      <c r="S1436" s="2">
        <v>0.49986</v>
      </c>
      <c r="T1436" s="2">
        <v>0.6133950000000049</v>
      </c>
      <c r="U1436" s="2"/>
      <c r="V1436" s="2"/>
    </row>
    <row r="1437" ht="12.75" customHeight="1">
      <c r="A1437" s="4"/>
      <c r="B1437" s="4"/>
      <c r="L1437" s="2">
        <v>183.600000000004</v>
      </c>
      <c r="M1437" s="2">
        <v>0.49979</v>
      </c>
      <c r="N1437" s="2">
        <v>0.613265000000005</v>
      </c>
      <c r="O1437" s="2">
        <v>0.46308000000000005</v>
      </c>
      <c r="P1437" s="255">
        <v>0.4574300000000099</v>
      </c>
      <c r="Q1437" s="2">
        <v>0.5365</v>
      </c>
      <c r="R1437" s="2">
        <v>0.7691</v>
      </c>
      <c r="S1437" s="2">
        <v>0.49979</v>
      </c>
      <c r="T1437" s="2">
        <v>0.613265000000005</v>
      </c>
      <c r="U1437" s="2"/>
      <c r="V1437" s="2"/>
    </row>
    <row r="1438" ht="12.75" customHeight="1">
      <c r="A1438" s="4"/>
      <c r="B1438" s="4"/>
      <c r="L1438" s="2">
        <v>183.700000000004</v>
      </c>
      <c r="M1438" s="2">
        <v>0.49972</v>
      </c>
      <c r="N1438" s="2">
        <v>0.613135000000005</v>
      </c>
      <c r="O1438" s="2">
        <v>0.46294</v>
      </c>
      <c r="P1438" s="255">
        <v>0.45717000000000996</v>
      </c>
      <c r="Q1438" s="2">
        <v>0.5365</v>
      </c>
      <c r="R1438" s="2">
        <v>0.7691</v>
      </c>
      <c r="S1438" s="2">
        <v>0.49972</v>
      </c>
      <c r="T1438" s="2">
        <v>0.613135000000005</v>
      </c>
      <c r="U1438" s="2"/>
      <c r="V1438" s="2"/>
    </row>
    <row r="1439" ht="12.75" customHeight="1">
      <c r="A1439" s="4"/>
      <c r="B1439" s="4"/>
      <c r="L1439" s="2">
        <v>183.800000000004</v>
      </c>
      <c r="M1439" s="2">
        <v>0.49965</v>
      </c>
      <c r="N1439" s="2">
        <v>0.613005000000005</v>
      </c>
      <c r="O1439" s="2">
        <v>0.4629</v>
      </c>
      <c r="P1439" s="255">
        <v>0.45691000000001003</v>
      </c>
      <c r="Q1439" s="2">
        <v>0.5364</v>
      </c>
      <c r="R1439" s="2">
        <v>0.7691</v>
      </c>
      <c r="S1439" s="2">
        <v>0.49965</v>
      </c>
      <c r="T1439" s="2">
        <v>0.613005000000005</v>
      </c>
      <c r="U1439" s="2"/>
      <c r="V1439" s="2"/>
    </row>
    <row r="1440" ht="12.75" customHeight="1">
      <c r="A1440" s="4"/>
      <c r="B1440" s="4"/>
      <c r="L1440" s="2">
        <v>183.900000000004</v>
      </c>
      <c r="M1440" s="2">
        <v>0.49958</v>
      </c>
      <c r="N1440" s="2">
        <v>0.612875000000005</v>
      </c>
      <c r="O1440" s="2">
        <v>0.46276000000000006</v>
      </c>
      <c r="P1440" s="255">
        <v>0.4566500000000101</v>
      </c>
      <c r="Q1440" s="2">
        <v>0.5364</v>
      </c>
      <c r="R1440" s="2">
        <v>0.7691</v>
      </c>
      <c r="S1440" s="2">
        <v>0.49958</v>
      </c>
      <c r="T1440" s="2">
        <v>0.612875000000005</v>
      </c>
      <c r="U1440" s="2"/>
      <c r="V1440" s="2"/>
    </row>
    <row r="1441" ht="12.75" customHeight="1">
      <c r="A1441" s="4"/>
      <c r="B1441" s="4"/>
      <c r="L1441" s="2">
        <v>184.000000000004</v>
      </c>
      <c r="M1441" s="2">
        <v>0.49951</v>
      </c>
      <c r="N1441" s="2">
        <v>0.6127450000000051</v>
      </c>
      <c r="O1441" s="2">
        <v>0.46272</v>
      </c>
      <c r="P1441" s="255">
        <v>0.4563900000000102</v>
      </c>
      <c r="Q1441" s="2">
        <v>0.5363</v>
      </c>
      <c r="R1441" s="2">
        <v>0.7691</v>
      </c>
      <c r="S1441" s="2">
        <v>0.49951</v>
      </c>
      <c r="T1441" s="2">
        <v>0.6127450000000051</v>
      </c>
      <c r="U1441" s="2"/>
      <c r="V1441" s="2"/>
    </row>
    <row r="1442" ht="12.75" customHeight="1">
      <c r="A1442" s="4"/>
      <c r="B1442" s="4"/>
      <c r="L1442" s="2">
        <v>184.100000000004</v>
      </c>
      <c r="M1442" s="2">
        <v>0.49944</v>
      </c>
      <c r="N1442" s="2">
        <v>0.6126150000000051</v>
      </c>
      <c r="O1442" s="2">
        <v>0.46258</v>
      </c>
      <c r="P1442" s="255">
        <v>0.45613000000001025</v>
      </c>
      <c r="Q1442" s="2">
        <v>0.5363</v>
      </c>
      <c r="R1442" s="2">
        <v>0.7691</v>
      </c>
      <c r="S1442" s="2">
        <v>0.49944</v>
      </c>
      <c r="T1442" s="2">
        <v>0.6126150000000051</v>
      </c>
      <c r="U1442" s="2"/>
      <c r="V1442" s="2"/>
    </row>
    <row r="1443" ht="12.75" customHeight="1">
      <c r="A1443" s="4"/>
      <c r="B1443" s="4"/>
      <c r="L1443" s="2">
        <v>184.200000000004</v>
      </c>
      <c r="M1443" s="2">
        <v>0.49937</v>
      </c>
      <c r="N1443" s="2">
        <v>0.6124850000000052</v>
      </c>
      <c r="O1443" s="2">
        <v>0.46253999999999995</v>
      </c>
      <c r="P1443" s="255">
        <v>0.4558700000000103</v>
      </c>
      <c r="Q1443" s="2">
        <v>0.5362</v>
      </c>
      <c r="R1443" s="2">
        <v>0.7691</v>
      </c>
      <c r="S1443" s="2">
        <v>0.49937</v>
      </c>
      <c r="T1443" s="2">
        <v>0.6124850000000052</v>
      </c>
      <c r="U1443" s="2"/>
      <c r="V1443" s="2"/>
    </row>
    <row r="1444" ht="12.75" customHeight="1">
      <c r="A1444" s="4"/>
      <c r="B1444" s="4"/>
      <c r="L1444" s="2">
        <v>184.300000000004</v>
      </c>
      <c r="M1444" s="2">
        <v>0.4993</v>
      </c>
      <c r="N1444" s="2">
        <v>0.6123550000000052</v>
      </c>
      <c r="O1444" s="2">
        <v>0.46240000000000003</v>
      </c>
      <c r="P1444" s="255">
        <v>0.4556100000000104</v>
      </c>
      <c r="Q1444" s="2">
        <v>0.5362</v>
      </c>
      <c r="R1444" s="2">
        <v>0.7691</v>
      </c>
      <c r="S1444" s="2">
        <v>0.4993</v>
      </c>
      <c r="T1444" s="2">
        <v>0.6123550000000052</v>
      </c>
      <c r="U1444" s="2"/>
      <c r="V1444" s="2"/>
    </row>
    <row r="1445" ht="12.75" customHeight="1">
      <c r="A1445" s="4"/>
      <c r="B1445" s="4"/>
      <c r="L1445" s="2">
        <v>184.400000000004</v>
      </c>
      <c r="M1445" s="2">
        <v>0.49923</v>
      </c>
      <c r="N1445" s="2">
        <v>0.6122250000000052</v>
      </c>
      <c r="O1445" s="2">
        <v>0.46226</v>
      </c>
      <c r="P1445" s="255">
        <v>0.45535000000001047</v>
      </c>
      <c r="Q1445" s="2">
        <v>0.5362</v>
      </c>
      <c r="R1445" s="2">
        <v>0.7691</v>
      </c>
      <c r="S1445" s="2">
        <v>0.49923</v>
      </c>
      <c r="T1445" s="2">
        <v>0.6122250000000052</v>
      </c>
      <c r="U1445" s="2"/>
      <c r="V1445" s="2"/>
    </row>
    <row r="1446" ht="12.75" customHeight="1">
      <c r="A1446" s="4"/>
      <c r="B1446" s="4"/>
      <c r="L1446" s="2">
        <v>184.500000000004</v>
      </c>
      <c r="M1446" s="2">
        <v>0.49916</v>
      </c>
      <c r="N1446" s="2">
        <v>0.6120950000000053</v>
      </c>
      <c r="O1446" s="2">
        <v>0.46221999999999996</v>
      </c>
      <c r="P1446" s="255">
        <v>0.45509000000001054</v>
      </c>
      <c r="Q1446" s="2">
        <v>0.5361</v>
      </c>
      <c r="R1446" s="2">
        <v>0.7691</v>
      </c>
      <c r="S1446" s="2">
        <v>0.49916</v>
      </c>
      <c r="T1446" s="2">
        <v>0.6120950000000053</v>
      </c>
      <c r="U1446" s="2"/>
      <c r="V1446" s="2"/>
    </row>
    <row r="1447" ht="12.75" customHeight="1">
      <c r="A1447" s="4"/>
      <c r="B1447" s="4"/>
      <c r="L1447" s="2">
        <v>184.600000000004</v>
      </c>
      <c r="M1447" s="2">
        <v>0.49909</v>
      </c>
      <c r="N1447" s="2">
        <v>0.6119650000000053</v>
      </c>
      <c r="O1447" s="2">
        <v>0.46207999999999994</v>
      </c>
      <c r="P1447" s="255">
        <v>0.4548300000000106</v>
      </c>
      <c r="Q1447" s="2">
        <v>0.5361</v>
      </c>
      <c r="R1447" s="2">
        <v>0.7691</v>
      </c>
      <c r="S1447" s="2">
        <v>0.49909</v>
      </c>
      <c r="T1447" s="2">
        <v>0.6119650000000053</v>
      </c>
      <c r="U1447" s="2"/>
      <c r="V1447" s="2"/>
    </row>
    <row r="1448" ht="12.75" customHeight="1">
      <c r="A1448" s="4"/>
      <c r="B1448" s="4"/>
      <c r="L1448" s="2">
        <v>184.700000000004</v>
      </c>
      <c r="M1448" s="2">
        <v>0.49902</v>
      </c>
      <c r="N1448" s="2">
        <v>0.6118350000000053</v>
      </c>
      <c r="O1448" s="2">
        <v>0.46204</v>
      </c>
      <c r="P1448" s="255">
        <v>0.4545700000000107</v>
      </c>
      <c r="Q1448" s="2">
        <v>0.536</v>
      </c>
      <c r="R1448" s="2">
        <v>0.7691</v>
      </c>
      <c r="S1448" s="2">
        <v>0.49902</v>
      </c>
      <c r="T1448" s="2">
        <v>0.6118350000000053</v>
      </c>
      <c r="U1448" s="2"/>
      <c r="V1448" s="2"/>
    </row>
    <row r="1449" ht="12.75" customHeight="1">
      <c r="A1449" s="4"/>
      <c r="B1449" s="4"/>
      <c r="L1449" s="2">
        <v>184.800000000004</v>
      </c>
      <c r="M1449" s="2">
        <v>0.49895</v>
      </c>
      <c r="N1449" s="2">
        <v>0.6117050000000054</v>
      </c>
      <c r="O1449" s="2">
        <v>0.4619</v>
      </c>
      <c r="P1449" s="255">
        <v>0.45431000000001076</v>
      </c>
      <c r="Q1449" s="2">
        <v>0.536</v>
      </c>
      <c r="R1449" s="2">
        <v>0.7691</v>
      </c>
      <c r="S1449" s="2">
        <v>0.49895</v>
      </c>
      <c r="T1449" s="2">
        <v>0.6117050000000054</v>
      </c>
      <c r="U1449" s="2"/>
      <c r="V1449" s="2"/>
    </row>
    <row r="1450" ht="12.75" customHeight="1">
      <c r="A1450" s="4"/>
      <c r="B1450" s="4"/>
      <c r="L1450" s="2">
        <v>184.900000000004</v>
      </c>
      <c r="M1450" s="2">
        <v>0.4989</v>
      </c>
      <c r="N1450" s="2">
        <v>0.6115750000000054</v>
      </c>
      <c r="O1450" s="2">
        <v>0.4619</v>
      </c>
      <c r="P1450" s="255">
        <v>0.45405000000001083</v>
      </c>
      <c r="Q1450" s="2">
        <v>0.5359</v>
      </c>
      <c r="R1450" s="2">
        <v>0.7691</v>
      </c>
      <c r="S1450" s="2">
        <v>0.4989</v>
      </c>
      <c r="T1450" s="2">
        <v>0.6115750000000054</v>
      </c>
      <c r="U1450" s="2"/>
      <c r="V1450" s="2"/>
    </row>
    <row r="1451" ht="12.75" customHeight="1">
      <c r="A1451" s="4"/>
      <c r="B1451" s="4"/>
      <c r="L1451" s="2">
        <v>185.000000000004</v>
      </c>
      <c r="M1451" s="2">
        <v>0.498835</v>
      </c>
      <c r="N1451" s="2">
        <v>0.6114450000000055</v>
      </c>
      <c r="O1451" s="2">
        <v>0.4617699999999999</v>
      </c>
      <c r="P1451" s="255">
        <v>0.4537900000000109</v>
      </c>
      <c r="Q1451" s="2">
        <v>0.5359</v>
      </c>
      <c r="R1451" s="2">
        <v>0.7691</v>
      </c>
      <c r="S1451" s="2">
        <v>0.498835</v>
      </c>
      <c r="T1451" s="2">
        <v>0.6114450000000055</v>
      </c>
      <c r="U1451" s="2"/>
      <c r="V1451" s="2"/>
    </row>
    <row r="1452" ht="12.75" customHeight="1">
      <c r="A1452" s="4"/>
      <c r="B1452" s="4"/>
      <c r="L1452" s="2">
        <v>185.100000000004</v>
      </c>
      <c r="M1452" s="2">
        <v>0.498775</v>
      </c>
      <c r="N1452" s="2">
        <v>0.6113150000000055</v>
      </c>
      <c r="O1452" s="2">
        <v>0.46165</v>
      </c>
      <c r="P1452" s="255">
        <v>0.453530000000011</v>
      </c>
      <c r="Q1452" s="2">
        <v>0.5359</v>
      </c>
      <c r="R1452" s="2">
        <v>0.7691</v>
      </c>
      <c r="S1452" s="2">
        <v>0.498775</v>
      </c>
      <c r="T1452" s="2">
        <v>0.6113150000000055</v>
      </c>
      <c r="U1452" s="2"/>
      <c r="V1452" s="2"/>
    </row>
    <row r="1453" ht="12.75" customHeight="1">
      <c r="A1453" s="4"/>
      <c r="B1453" s="4"/>
      <c r="L1453" s="2">
        <v>185.200000000004</v>
      </c>
      <c r="M1453" s="2">
        <v>0.498715</v>
      </c>
      <c r="N1453" s="2">
        <v>0.6111850000000055</v>
      </c>
      <c r="O1453" s="2">
        <v>0.46163</v>
      </c>
      <c r="P1453" s="255">
        <v>0.45327000000001105</v>
      </c>
      <c r="Q1453" s="2">
        <v>0.5358</v>
      </c>
      <c r="R1453" s="2">
        <v>0.7691</v>
      </c>
      <c r="S1453" s="2">
        <v>0.498715</v>
      </c>
      <c r="T1453" s="2">
        <v>0.6111850000000055</v>
      </c>
      <c r="U1453" s="2"/>
      <c r="V1453" s="2"/>
    </row>
    <row r="1454" ht="12.75" customHeight="1">
      <c r="A1454" s="4"/>
      <c r="B1454" s="4"/>
      <c r="L1454" s="2">
        <v>185.300000000005</v>
      </c>
      <c r="M1454" s="2">
        <v>0.498655</v>
      </c>
      <c r="N1454" s="2">
        <v>0.6110550000000056</v>
      </c>
      <c r="O1454" s="2">
        <v>0.46151</v>
      </c>
      <c r="P1454" s="255">
        <v>0.4530100000000111</v>
      </c>
      <c r="Q1454" s="2">
        <v>0.5358</v>
      </c>
      <c r="R1454" s="2">
        <v>0.7691</v>
      </c>
      <c r="S1454" s="2">
        <v>0.498655</v>
      </c>
      <c r="T1454" s="2">
        <v>0.6110550000000056</v>
      </c>
      <c r="U1454" s="2"/>
      <c r="V1454" s="2"/>
    </row>
    <row r="1455" ht="12.75" customHeight="1">
      <c r="A1455" s="4"/>
      <c r="B1455" s="4"/>
      <c r="L1455" s="2">
        <v>185.400000000004</v>
      </c>
      <c r="M1455" s="2">
        <v>0.498595</v>
      </c>
      <c r="N1455" s="2">
        <v>0.6109250000000056</v>
      </c>
      <c r="O1455" s="2">
        <v>0.46149000000000007</v>
      </c>
      <c r="P1455" s="255">
        <v>0.4527500000000112</v>
      </c>
      <c r="Q1455" s="2">
        <v>0.5357</v>
      </c>
      <c r="R1455" s="2">
        <v>0.7691</v>
      </c>
      <c r="S1455" s="2">
        <v>0.498595</v>
      </c>
      <c r="T1455" s="2">
        <v>0.6109250000000056</v>
      </c>
      <c r="U1455" s="2"/>
      <c r="V1455" s="2"/>
    </row>
    <row r="1456" ht="12.75" customHeight="1">
      <c r="A1456" s="4"/>
      <c r="B1456" s="4"/>
      <c r="L1456" s="2">
        <v>185.500000000004</v>
      </c>
      <c r="M1456" s="2">
        <v>0.498535</v>
      </c>
      <c r="N1456" s="2">
        <v>0.6107950000000056</v>
      </c>
      <c r="O1456" s="2">
        <v>0.46137000000000006</v>
      </c>
      <c r="P1456" s="255">
        <v>0.45249000000001127</v>
      </c>
      <c r="Q1456" s="2">
        <v>0.5357</v>
      </c>
      <c r="R1456" s="2">
        <v>0.7691</v>
      </c>
      <c r="S1456" s="2">
        <v>0.498535</v>
      </c>
      <c r="T1456" s="2">
        <v>0.6107950000000056</v>
      </c>
      <c r="U1456" s="2"/>
      <c r="V1456" s="2"/>
    </row>
    <row r="1457" ht="12.75" customHeight="1">
      <c r="A1457" s="4"/>
      <c r="B1457" s="4"/>
      <c r="L1457" s="2">
        <v>185.600000000004</v>
      </c>
      <c r="M1457" s="2">
        <v>0.498475</v>
      </c>
      <c r="N1457" s="2">
        <v>0.6106650000000057</v>
      </c>
      <c r="O1457" s="2">
        <v>0.46135000000000004</v>
      </c>
      <c r="P1457" s="255">
        <v>0.45223000000001135</v>
      </c>
      <c r="Q1457" s="2">
        <v>0.5356</v>
      </c>
      <c r="R1457" s="2">
        <v>0.7691</v>
      </c>
      <c r="S1457" s="2">
        <v>0.498475</v>
      </c>
      <c r="T1457" s="2">
        <v>0.6106650000000057</v>
      </c>
      <c r="U1457" s="2"/>
      <c r="V1457" s="2"/>
    </row>
    <row r="1458" ht="12.75" customHeight="1">
      <c r="A1458" s="4"/>
      <c r="B1458" s="4"/>
      <c r="L1458" s="2">
        <v>185.700000000004</v>
      </c>
      <c r="M1458" s="2">
        <v>0.498415</v>
      </c>
      <c r="N1458" s="2">
        <v>0.6105350000000057</v>
      </c>
      <c r="O1458" s="2">
        <v>0.46123000000000003</v>
      </c>
      <c r="P1458" s="255">
        <v>0.4519700000000114</v>
      </c>
      <c r="Q1458" s="2">
        <v>0.5356</v>
      </c>
      <c r="R1458" s="2">
        <v>0.7691</v>
      </c>
      <c r="S1458" s="2">
        <v>0.498415</v>
      </c>
      <c r="T1458" s="2">
        <v>0.6105350000000057</v>
      </c>
      <c r="U1458" s="2"/>
      <c r="V1458" s="2"/>
    </row>
    <row r="1459" ht="12.75" customHeight="1">
      <c r="A1459" s="4"/>
      <c r="B1459" s="4"/>
      <c r="L1459" s="2">
        <v>185.800000000005</v>
      </c>
      <c r="M1459" s="2">
        <v>0.498355</v>
      </c>
      <c r="N1459" s="2">
        <v>0.6104050000000057</v>
      </c>
      <c r="O1459" s="2">
        <v>0.46111</v>
      </c>
      <c r="P1459" s="255">
        <v>0.4517100000000115</v>
      </c>
      <c r="Q1459" s="2">
        <v>0.5356</v>
      </c>
      <c r="R1459" s="2">
        <v>0.7691</v>
      </c>
      <c r="S1459" s="2">
        <v>0.498355</v>
      </c>
      <c r="T1459" s="2">
        <v>0.6104050000000057</v>
      </c>
      <c r="U1459" s="2"/>
      <c r="V1459" s="2"/>
    </row>
    <row r="1460" ht="12.75" customHeight="1">
      <c r="A1460" s="4"/>
      <c r="B1460" s="4"/>
      <c r="L1460" s="2">
        <v>185.900000000005</v>
      </c>
      <c r="M1460" s="2">
        <v>0.498295</v>
      </c>
      <c r="N1460" s="2">
        <v>0.6102750000000058</v>
      </c>
      <c r="O1460" s="2">
        <v>0.46109</v>
      </c>
      <c r="P1460" s="255">
        <v>0.45145000000001156</v>
      </c>
      <c r="Q1460" s="2">
        <v>0.5355</v>
      </c>
      <c r="R1460" s="2">
        <v>0.7691</v>
      </c>
      <c r="S1460" s="2">
        <v>0.498295</v>
      </c>
      <c r="T1460" s="2">
        <v>0.6102750000000058</v>
      </c>
      <c r="U1460" s="2"/>
      <c r="V1460" s="2"/>
    </row>
    <row r="1461" ht="12.75" customHeight="1">
      <c r="A1461" s="4"/>
      <c r="B1461" s="4"/>
      <c r="L1461" s="2">
        <v>186.000000000005</v>
      </c>
      <c r="M1461" s="2">
        <v>0.498235</v>
      </c>
      <c r="N1461" s="2">
        <v>0.6101450000000058</v>
      </c>
      <c r="O1461" s="2">
        <v>0.46097</v>
      </c>
      <c r="P1461" s="255">
        <v>0.45119000000001164</v>
      </c>
      <c r="Q1461" s="2">
        <v>0.5355</v>
      </c>
      <c r="R1461" s="2">
        <v>0.7691</v>
      </c>
      <c r="S1461" s="2">
        <v>0.498235</v>
      </c>
      <c r="T1461" s="2">
        <v>0.6101450000000058</v>
      </c>
      <c r="U1461" s="2"/>
      <c r="V1461" s="2"/>
    </row>
    <row r="1462" ht="12.75" customHeight="1">
      <c r="A1462" s="4"/>
      <c r="B1462" s="4"/>
      <c r="L1462" s="2">
        <v>186.100000000005</v>
      </c>
      <c r="M1462" s="2">
        <v>0.498175</v>
      </c>
      <c r="N1462" s="2">
        <v>0.6100150000000059</v>
      </c>
      <c r="O1462" s="2">
        <v>0.46094999999999997</v>
      </c>
      <c r="P1462" s="255">
        <v>0.4509300000000117</v>
      </c>
      <c r="Q1462" s="2">
        <v>0.5354</v>
      </c>
      <c r="R1462" s="2">
        <v>0.7691</v>
      </c>
      <c r="S1462" s="2">
        <v>0.498175</v>
      </c>
      <c r="T1462" s="2">
        <v>0.6100150000000059</v>
      </c>
      <c r="U1462" s="2"/>
      <c r="V1462" s="2"/>
    </row>
    <row r="1463" ht="12.75" customHeight="1">
      <c r="A1463" s="4"/>
      <c r="B1463" s="4"/>
      <c r="L1463" s="2">
        <v>186.200000000005</v>
      </c>
      <c r="M1463" s="2">
        <v>0.498115</v>
      </c>
      <c r="N1463" s="2">
        <v>0.6098850000000059</v>
      </c>
      <c r="O1463" s="2">
        <v>0.46082999999999996</v>
      </c>
      <c r="P1463" s="255">
        <v>0.4506700000000118</v>
      </c>
      <c r="Q1463" s="2">
        <v>0.5354</v>
      </c>
      <c r="R1463" s="2">
        <v>0.7691</v>
      </c>
      <c r="S1463" s="2">
        <v>0.498115</v>
      </c>
      <c r="T1463" s="2">
        <v>0.6098850000000059</v>
      </c>
      <c r="U1463" s="2"/>
      <c r="V1463" s="2"/>
    </row>
    <row r="1464" ht="12.75" customHeight="1">
      <c r="A1464" s="4"/>
      <c r="B1464" s="4"/>
      <c r="L1464" s="2">
        <v>186.300000000005</v>
      </c>
      <c r="M1464" s="2">
        <v>0.498055</v>
      </c>
      <c r="N1464" s="2">
        <v>0.6097550000000059</v>
      </c>
      <c r="O1464" s="2">
        <v>0.46081000000000005</v>
      </c>
      <c r="P1464" s="255">
        <v>0.45041000000001186</v>
      </c>
      <c r="Q1464" s="2">
        <v>0.5353</v>
      </c>
      <c r="R1464" s="2">
        <v>0.7691</v>
      </c>
      <c r="S1464" s="2">
        <v>0.498055</v>
      </c>
      <c r="T1464" s="2">
        <v>0.6097550000000059</v>
      </c>
      <c r="U1464" s="2"/>
      <c r="V1464" s="2"/>
    </row>
    <row r="1465" ht="12.75" customHeight="1">
      <c r="A1465" s="4"/>
      <c r="B1465" s="4"/>
      <c r="L1465" s="2">
        <v>186.400000000005</v>
      </c>
      <c r="M1465" s="2">
        <v>0.497995</v>
      </c>
      <c r="N1465" s="2">
        <v>0.609625000000006</v>
      </c>
      <c r="O1465" s="2">
        <v>0.46069000000000004</v>
      </c>
      <c r="P1465" s="255">
        <v>0.45015000000001193</v>
      </c>
      <c r="Q1465" s="2">
        <v>0.5353</v>
      </c>
      <c r="R1465" s="2">
        <v>0.7691</v>
      </c>
      <c r="S1465" s="2">
        <v>0.497995</v>
      </c>
      <c r="T1465" s="2">
        <v>0.609625000000006</v>
      </c>
      <c r="U1465" s="2"/>
      <c r="V1465" s="2"/>
    </row>
    <row r="1466" ht="12.75" customHeight="1">
      <c r="A1466" s="4"/>
      <c r="B1466" s="4"/>
      <c r="L1466" s="2">
        <v>186.500000000005</v>
      </c>
      <c r="M1466" s="2">
        <v>0.497935</v>
      </c>
      <c r="N1466" s="2">
        <v>0.609495000000006</v>
      </c>
      <c r="O1466" s="2">
        <v>0.46057000000000003</v>
      </c>
      <c r="P1466" s="255">
        <v>0.449890000000012</v>
      </c>
      <c r="Q1466" s="2">
        <v>0.5353</v>
      </c>
      <c r="R1466" s="2">
        <v>0.7691</v>
      </c>
      <c r="S1466" s="2">
        <v>0.497935</v>
      </c>
      <c r="T1466" s="2">
        <v>0.609495000000006</v>
      </c>
      <c r="U1466" s="2"/>
      <c r="V1466" s="2"/>
    </row>
    <row r="1467" ht="12.75" customHeight="1">
      <c r="A1467" s="4"/>
      <c r="B1467" s="4"/>
      <c r="L1467" s="2">
        <v>186.600000000005</v>
      </c>
      <c r="M1467" s="2">
        <v>0.497875</v>
      </c>
      <c r="N1467" s="2">
        <v>0.609365000000006</v>
      </c>
      <c r="O1467" s="2">
        <v>0.46055</v>
      </c>
      <c r="P1467" s="255">
        <v>0.4496300000000121</v>
      </c>
      <c r="Q1467" s="2">
        <v>0.5352</v>
      </c>
      <c r="R1467" s="2">
        <v>0.7691</v>
      </c>
      <c r="S1467" s="2">
        <v>0.497875</v>
      </c>
      <c r="T1467" s="2">
        <v>0.609365000000006</v>
      </c>
      <c r="U1467" s="2"/>
      <c r="V1467" s="2"/>
    </row>
    <row r="1468" ht="12.75" customHeight="1">
      <c r="A1468" s="4"/>
      <c r="B1468" s="4"/>
      <c r="L1468" s="2">
        <v>186.700000000005</v>
      </c>
      <c r="M1468" s="2">
        <v>0.497815</v>
      </c>
      <c r="N1468" s="2">
        <v>0.6092350000000061</v>
      </c>
      <c r="O1468" s="2">
        <v>0.46043</v>
      </c>
      <c r="P1468" s="255">
        <v>0.44937000000001215</v>
      </c>
      <c r="Q1468" s="2">
        <v>0.5352</v>
      </c>
      <c r="R1468" s="2">
        <v>0.7691</v>
      </c>
      <c r="S1468" s="2">
        <v>0.497815</v>
      </c>
      <c r="T1468" s="2">
        <v>0.6092350000000061</v>
      </c>
      <c r="U1468" s="2"/>
      <c r="V1468" s="2"/>
    </row>
    <row r="1469" ht="12.75" customHeight="1">
      <c r="A1469" s="4"/>
      <c r="B1469" s="4"/>
      <c r="L1469" s="2">
        <v>186.800000000005</v>
      </c>
      <c r="M1469" s="2">
        <v>0.497755</v>
      </c>
      <c r="N1469" s="2">
        <v>0.6091050000000061</v>
      </c>
      <c r="O1469" s="2">
        <v>0.46041</v>
      </c>
      <c r="P1469" s="255">
        <v>0.4491100000000122</v>
      </c>
      <c r="Q1469" s="2">
        <v>0.5351</v>
      </c>
      <c r="R1469" s="2">
        <v>0.7691</v>
      </c>
      <c r="S1469" s="2">
        <v>0.497755</v>
      </c>
      <c r="T1469" s="2">
        <v>0.6091050000000061</v>
      </c>
      <c r="U1469" s="2"/>
      <c r="V1469" s="2"/>
    </row>
    <row r="1470" ht="12.75" customHeight="1">
      <c r="A1470" s="4"/>
      <c r="B1470" s="4"/>
      <c r="L1470" s="2">
        <v>186.900000000005</v>
      </c>
      <c r="M1470" s="2">
        <v>0.497695</v>
      </c>
      <c r="N1470" s="2">
        <v>0.6089750000000062</v>
      </c>
      <c r="O1470" s="2">
        <v>0.46029</v>
      </c>
      <c r="P1470" s="255">
        <v>0.4488500000000123</v>
      </c>
      <c r="Q1470" s="2">
        <v>0.5351</v>
      </c>
      <c r="R1470" s="2">
        <v>0.7691</v>
      </c>
      <c r="S1470" s="2">
        <v>0.497695</v>
      </c>
      <c r="T1470" s="2">
        <v>0.6089750000000062</v>
      </c>
      <c r="U1470" s="2"/>
      <c r="V1470" s="2"/>
    </row>
    <row r="1471" ht="12.75" customHeight="1">
      <c r="A1471" s="4"/>
      <c r="B1471" s="4"/>
      <c r="L1471" s="2">
        <v>187.000000000005</v>
      </c>
      <c r="M1471" s="2">
        <v>0.497635</v>
      </c>
      <c r="N1471" s="2">
        <v>0.6088450000000062</v>
      </c>
      <c r="O1471" s="2">
        <v>0.46016999999999997</v>
      </c>
      <c r="P1471" s="255">
        <v>0.44859000000001237</v>
      </c>
      <c r="Q1471" s="2">
        <v>0.5351</v>
      </c>
      <c r="R1471" s="2">
        <v>0.7691</v>
      </c>
      <c r="S1471" s="2">
        <v>0.497635</v>
      </c>
      <c r="T1471" s="2">
        <v>0.6088450000000062</v>
      </c>
      <c r="U1471" s="2"/>
      <c r="V1471" s="2"/>
    </row>
    <row r="1472" ht="12.75" customHeight="1">
      <c r="A1472" s="4"/>
      <c r="B1472" s="4"/>
      <c r="L1472" s="2">
        <v>187.100000000005</v>
      </c>
      <c r="M1472" s="2">
        <v>0.497575</v>
      </c>
      <c r="N1472" s="2">
        <v>0.6087150000000062</v>
      </c>
      <c r="O1472" s="2">
        <v>0.46014999999999995</v>
      </c>
      <c r="P1472" s="255">
        <v>0.44833000000001244</v>
      </c>
      <c r="Q1472" s="2">
        <v>0.535</v>
      </c>
      <c r="R1472" s="2">
        <v>0.7691</v>
      </c>
      <c r="S1472" s="2">
        <v>0.497575</v>
      </c>
      <c r="T1472" s="2">
        <v>0.6087150000000062</v>
      </c>
      <c r="U1472" s="2"/>
      <c r="V1472" s="2"/>
    </row>
    <row r="1473" ht="12.75" customHeight="1">
      <c r="A1473" s="4"/>
      <c r="B1473" s="4"/>
      <c r="L1473" s="2">
        <v>187.200000000005</v>
      </c>
      <c r="M1473" s="2">
        <v>0.497515</v>
      </c>
      <c r="N1473" s="2">
        <v>0.6085850000000063</v>
      </c>
      <c r="O1473" s="2">
        <v>0.46002999999999994</v>
      </c>
      <c r="P1473" s="255">
        <v>0.4480700000000125</v>
      </c>
      <c r="Q1473" s="2">
        <v>0.535</v>
      </c>
      <c r="R1473" s="2">
        <v>0.7691</v>
      </c>
      <c r="S1473" s="2">
        <v>0.497515</v>
      </c>
      <c r="T1473" s="2">
        <v>0.6085850000000063</v>
      </c>
      <c r="U1473" s="2"/>
      <c r="V1473" s="2"/>
    </row>
    <row r="1474" ht="12.75" customHeight="1">
      <c r="A1474" s="4"/>
      <c r="B1474" s="4"/>
      <c r="L1474" s="2">
        <v>187.300000000005</v>
      </c>
      <c r="M1474" s="2">
        <v>0.497455</v>
      </c>
      <c r="N1474" s="2">
        <v>0.6084550000000063</v>
      </c>
      <c r="O1474" s="2">
        <v>0.4600099999999999</v>
      </c>
      <c r="P1474" s="255">
        <v>0.4478100000000126</v>
      </c>
      <c r="Q1474" s="2">
        <v>0.5349</v>
      </c>
      <c r="R1474" s="2">
        <v>0.7691</v>
      </c>
      <c r="S1474" s="2">
        <v>0.497455</v>
      </c>
      <c r="T1474" s="2">
        <v>0.6084550000000063</v>
      </c>
      <c r="U1474" s="2"/>
      <c r="V1474" s="2"/>
    </row>
    <row r="1475" ht="12.75" customHeight="1">
      <c r="A1475" s="4"/>
      <c r="B1475" s="4"/>
      <c r="L1475" s="2">
        <v>187.400000000005</v>
      </c>
      <c r="M1475" s="2">
        <v>0.497395</v>
      </c>
      <c r="N1475" s="2">
        <v>0.6083250000000063</v>
      </c>
      <c r="O1475" s="2">
        <v>0.4598899999999999</v>
      </c>
      <c r="P1475" s="255">
        <v>0.44755000000001266</v>
      </c>
      <c r="Q1475" s="2">
        <v>0.5349</v>
      </c>
      <c r="R1475" s="2">
        <v>0.7691</v>
      </c>
      <c r="S1475" s="2">
        <v>0.497395</v>
      </c>
      <c r="T1475" s="2">
        <v>0.6083250000000063</v>
      </c>
      <c r="U1475" s="2"/>
      <c r="V1475" s="2"/>
    </row>
    <row r="1476" ht="12.75" customHeight="1">
      <c r="A1476" s="4"/>
      <c r="B1476" s="4"/>
      <c r="L1476" s="2">
        <v>187.500000000005</v>
      </c>
      <c r="M1476" s="2">
        <v>0.497335</v>
      </c>
      <c r="N1476" s="2">
        <v>0.6081950000000064</v>
      </c>
      <c r="O1476" s="2">
        <v>0.45977</v>
      </c>
      <c r="P1476" s="255">
        <v>0.44729000000001273</v>
      </c>
      <c r="Q1476" s="2">
        <v>0.5349</v>
      </c>
      <c r="R1476" s="2">
        <v>0.7691</v>
      </c>
      <c r="S1476" s="2">
        <v>0.497335</v>
      </c>
      <c r="T1476" s="2">
        <v>0.6081950000000064</v>
      </c>
      <c r="U1476" s="2"/>
      <c r="V1476" s="2"/>
    </row>
    <row r="1477" ht="12.75" customHeight="1">
      <c r="A1477" s="4"/>
      <c r="B1477" s="4"/>
      <c r="L1477" s="2">
        <v>187.600000000005</v>
      </c>
      <c r="M1477" s="2">
        <v>0.497275</v>
      </c>
      <c r="N1477" s="2">
        <v>0.6080650000000064</v>
      </c>
      <c r="O1477" s="2">
        <v>0.45975</v>
      </c>
      <c r="P1477" s="255">
        <v>0.4470300000000128</v>
      </c>
      <c r="Q1477" s="2">
        <v>0.5348</v>
      </c>
      <c r="R1477" s="2">
        <v>0.7691</v>
      </c>
      <c r="S1477" s="2">
        <v>0.497275</v>
      </c>
      <c r="T1477" s="2">
        <v>0.6080650000000064</v>
      </c>
      <c r="U1477" s="2"/>
      <c r="V1477" s="2"/>
    </row>
    <row r="1478" ht="12.75" customHeight="1">
      <c r="A1478" s="4"/>
      <c r="B1478" s="4"/>
      <c r="L1478" s="2">
        <v>187.700000000005</v>
      </c>
      <c r="M1478" s="2">
        <v>0.497215</v>
      </c>
      <c r="N1478" s="2">
        <v>0.6079350000000064</v>
      </c>
      <c r="O1478" s="2">
        <v>0.45963</v>
      </c>
      <c r="P1478" s="255">
        <v>0.4467700000000129</v>
      </c>
      <c r="Q1478" s="2">
        <v>0.5348</v>
      </c>
      <c r="R1478" s="2">
        <v>0.7691</v>
      </c>
      <c r="S1478" s="2">
        <v>0.497215</v>
      </c>
      <c r="T1478" s="2">
        <v>0.6079350000000064</v>
      </c>
      <c r="U1478" s="2"/>
      <c r="V1478" s="2"/>
    </row>
    <row r="1479" ht="12.75" customHeight="1">
      <c r="A1479" s="4"/>
      <c r="B1479" s="4"/>
      <c r="L1479" s="2">
        <v>187.800000000005</v>
      </c>
      <c r="M1479" s="2">
        <v>0.497155</v>
      </c>
      <c r="N1479" s="2">
        <v>0.6078050000000065</v>
      </c>
      <c r="O1479" s="2">
        <v>0.4596100000000001</v>
      </c>
      <c r="P1479" s="255">
        <v>0.44651000000001295</v>
      </c>
      <c r="Q1479" s="2">
        <v>0.5347</v>
      </c>
      <c r="R1479" s="2">
        <v>0.7691</v>
      </c>
      <c r="S1479" s="2">
        <v>0.497155</v>
      </c>
      <c r="T1479" s="2">
        <v>0.6078050000000065</v>
      </c>
      <c r="U1479" s="2"/>
      <c r="V1479" s="2"/>
    </row>
    <row r="1480" ht="12.75" customHeight="1">
      <c r="A1480" s="4"/>
      <c r="B1480" s="4"/>
      <c r="L1480" s="2">
        <v>187.900000000005</v>
      </c>
      <c r="M1480" s="2">
        <v>0.497095</v>
      </c>
      <c r="N1480" s="2">
        <v>0.6076750000000065</v>
      </c>
      <c r="O1480" s="2">
        <v>0.45949000000000007</v>
      </c>
      <c r="P1480" s="255">
        <v>0.446250000000013</v>
      </c>
      <c r="Q1480" s="2">
        <v>0.5347</v>
      </c>
      <c r="R1480" s="2">
        <v>0.7691</v>
      </c>
      <c r="S1480" s="2">
        <v>0.497095</v>
      </c>
      <c r="T1480" s="2">
        <v>0.6076750000000065</v>
      </c>
      <c r="U1480" s="2"/>
      <c r="V1480" s="2"/>
    </row>
    <row r="1481" ht="12.75" customHeight="1">
      <c r="A1481" s="4"/>
      <c r="B1481" s="4"/>
      <c r="L1481" s="2">
        <v>188.000000000005</v>
      </c>
      <c r="M1481" s="2">
        <v>0.497035</v>
      </c>
      <c r="N1481" s="2">
        <v>0.6075450000000066</v>
      </c>
      <c r="O1481" s="2">
        <v>0.45937000000000006</v>
      </c>
      <c r="P1481" s="255">
        <v>0.4459900000000131</v>
      </c>
      <c r="Q1481" s="2">
        <v>0.5347</v>
      </c>
      <c r="R1481" s="2">
        <v>0.7691</v>
      </c>
      <c r="S1481" s="2">
        <v>0.497035</v>
      </c>
      <c r="T1481" s="2">
        <v>0.6075450000000066</v>
      </c>
      <c r="U1481" s="2"/>
      <c r="V1481" s="2"/>
    </row>
    <row r="1482" ht="12.75" customHeight="1">
      <c r="A1482" s="4"/>
      <c r="B1482" s="4"/>
      <c r="L1482" s="2">
        <v>188.100000000005</v>
      </c>
      <c r="M1482" s="2">
        <v>0.496975</v>
      </c>
      <c r="N1482" s="2">
        <v>0.6074150000000066</v>
      </c>
      <c r="O1482" s="2">
        <v>0.45935000000000004</v>
      </c>
      <c r="P1482" s="255">
        <v>0.44573000000001317</v>
      </c>
      <c r="Q1482" s="2">
        <v>0.5346</v>
      </c>
      <c r="R1482" s="2">
        <v>0.7691</v>
      </c>
      <c r="S1482" s="2">
        <v>0.496975</v>
      </c>
      <c r="T1482" s="2">
        <v>0.6074150000000066</v>
      </c>
      <c r="U1482" s="2"/>
      <c r="V1482" s="2"/>
    </row>
    <row r="1483" ht="12.75" customHeight="1">
      <c r="A1483" s="4"/>
      <c r="B1483" s="4"/>
      <c r="L1483" s="2">
        <v>188.200000000005</v>
      </c>
      <c r="M1483" s="2">
        <v>0.496915</v>
      </c>
      <c r="N1483" s="2">
        <v>0.6072850000000066</v>
      </c>
      <c r="O1483" s="2">
        <v>0.45923</v>
      </c>
      <c r="P1483" s="255">
        <v>0.44547000000001324</v>
      </c>
      <c r="Q1483" s="2">
        <v>0.5346</v>
      </c>
      <c r="R1483" s="2">
        <v>0.7691</v>
      </c>
      <c r="S1483" s="2">
        <v>0.496915</v>
      </c>
      <c r="T1483" s="2">
        <v>0.6072850000000066</v>
      </c>
      <c r="U1483" s="2"/>
      <c r="V1483" s="2"/>
    </row>
    <row r="1484" ht="12.75" customHeight="1">
      <c r="A1484" s="4"/>
      <c r="B1484" s="4"/>
      <c r="L1484" s="2">
        <v>188.300000000005</v>
      </c>
      <c r="M1484" s="2">
        <v>0.496855</v>
      </c>
      <c r="N1484" s="2">
        <v>0.6071550000000067</v>
      </c>
      <c r="O1484" s="2">
        <v>0.45921</v>
      </c>
      <c r="P1484" s="255">
        <v>0.4452100000000133</v>
      </c>
      <c r="Q1484" s="2">
        <v>0.5345</v>
      </c>
      <c r="R1484" s="2">
        <v>0.7691</v>
      </c>
      <c r="S1484" s="2">
        <v>0.496855</v>
      </c>
      <c r="T1484" s="2">
        <v>0.6071550000000067</v>
      </c>
      <c r="U1484" s="2"/>
      <c r="V1484" s="2"/>
    </row>
    <row r="1485" ht="12.75" customHeight="1">
      <c r="A1485" s="4"/>
      <c r="B1485" s="4"/>
      <c r="L1485" s="2">
        <v>188.400000000005</v>
      </c>
      <c r="M1485" s="2">
        <v>0.496795</v>
      </c>
      <c r="N1485" s="2">
        <v>0.6070250000000067</v>
      </c>
      <c r="O1485" s="2">
        <v>0.45909</v>
      </c>
      <c r="P1485" s="255">
        <v>0.4449500000000134</v>
      </c>
      <c r="Q1485" s="2">
        <v>0.5345</v>
      </c>
      <c r="R1485" s="2">
        <v>0.7691</v>
      </c>
      <c r="S1485" s="2">
        <v>0.496795</v>
      </c>
      <c r="T1485" s="2">
        <v>0.6070250000000067</v>
      </c>
      <c r="U1485" s="2"/>
      <c r="V1485" s="2"/>
    </row>
    <row r="1486" ht="12.75" customHeight="1">
      <c r="A1486" s="4"/>
      <c r="B1486" s="4"/>
      <c r="L1486" s="2">
        <v>188.500000000005</v>
      </c>
      <c r="M1486" s="2">
        <v>0.496735</v>
      </c>
      <c r="N1486" s="2">
        <v>0.6068950000000067</v>
      </c>
      <c r="O1486" s="2">
        <v>0.45897</v>
      </c>
      <c r="P1486" s="255">
        <v>0.44469000000001346</v>
      </c>
      <c r="Q1486" s="2">
        <v>0.5345</v>
      </c>
      <c r="R1486" s="2">
        <v>0.7691</v>
      </c>
      <c r="S1486" s="2">
        <v>0.496735</v>
      </c>
      <c r="T1486" s="2">
        <v>0.6068950000000067</v>
      </c>
      <c r="U1486" s="2"/>
      <c r="V1486" s="2"/>
    </row>
    <row r="1487" ht="12.75" customHeight="1">
      <c r="A1487" s="4"/>
      <c r="B1487" s="4"/>
      <c r="L1487" s="2">
        <v>188.600000000005</v>
      </c>
      <c r="M1487" s="2">
        <v>0.496675</v>
      </c>
      <c r="N1487" s="2">
        <v>0.6067650000000068</v>
      </c>
      <c r="O1487" s="2">
        <v>0.45894999999999997</v>
      </c>
      <c r="P1487" s="255">
        <v>0.44443000000001354</v>
      </c>
      <c r="Q1487" s="2">
        <v>0.5344</v>
      </c>
      <c r="R1487" s="2">
        <v>0.7691</v>
      </c>
      <c r="S1487" s="2">
        <v>0.496675</v>
      </c>
      <c r="T1487" s="2">
        <v>0.6067650000000068</v>
      </c>
      <c r="U1487" s="2"/>
      <c r="V1487" s="2"/>
    </row>
    <row r="1488" ht="12.75" customHeight="1">
      <c r="A1488" s="4"/>
      <c r="B1488" s="4"/>
      <c r="L1488" s="2">
        <v>188.700000000005</v>
      </c>
      <c r="M1488" s="2">
        <v>0.496615</v>
      </c>
      <c r="N1488" s="2">
        <v>0.6066350000000068</v>
      </c>
      <c r="O1488" s="2">
        <v>0.45882999999999996</v>
      </c>
      <c r="P1488" s="255">
        <v>0.4441700000000136</v>
      </c>
      <c r="Q1488" s="2">
        <v>0.5344</v>
      </c>
      <c r="R1488" s="2">
        <v>0.7691</v>
      </c>
      <c r="S1488" s="2">
        <v>0.496615</v>
      </c>
      <c r="T1488" s="2">
        <v>0.6066350000000068</v>
      </c>
      <c r="U1488" s="2"/>
      <c r="V1488" s="2"/>
    </row>
    <row r="1489" ht="12.75" customHeight="1">
      <c r="A1489" s="4"/>
      <c r="B1489" s="4"/>
      <c r="L1489" s="2">
        <v>188.800000000005</v>
      </c>
      <c r="M1489" s="2">
        <v>0.496555</v>
      </c>
      <c r="N1489" s="2">
        <v>0.6065050000000068</v>
      </c>
      <c r="O1489" s="2">
        <v>0.45871000000000006</v>
      </c>
      <c r="P1489" s="255">
        <v>0.4439100000000137</v>
      </c>
      <c r="Q1489" s="2">
        <v>0.5344</v>
      </c>
      <c r="R1489" s="2">
        <v>0.7691</v>
      </c>
      <c r="S1489" s="2">
        <v>0.496555</v>
      </c>
      <c r="T1489" s="2">
        <v>0.6065050000000068</v>
      </c>
      <c r="U1489" s="2"/>
      <c r="V1489" s="2"/>
    </row>
    <row r="1490" ht="12.75" customHeight="1">
      <c r="A1490" s="4"/>
      <c r="B1490" s="4"/>
      <c r="L1490" s="2">
        <v>188.900000000005</v>
      </c>
      <c r="M1490" s="2">
        <v>0.496495</v>
      </c>
      <c r="N1490" s="2">
        <v>0.6063750000000069</v>
      </c>
      <c r="O1490" s="2">
        <v>0.45869000000000004</v>
      </c>
      <c r="P1490" s="255">
        <v>0.44365000000001376</v>
      </c>
      <c r="Q1490" s="2">
        <v>0.5343</v>
      </c>
      <c r="R1490" s="2">
        <v>0.7691</v>
      </c>
      <c r="S1490" s="2">
        <v>0.496495</v>
      </c>
      <c r="T1490" s="2">
        <v>0.6063750000000069</v>
      </c>
      <c r="U1490" s="2"/>
      <c r="V1490" s="2"/>
    </row>
    <row r="1491" ht="12.75" customHeight="1">
      <c r="A1491" s="4"/>
      <c r="B1491" s="4"/>
      <c r="L1491" s="2">
        <v>189.000000000005</v>
      </c>
      <c r="M1491" s="2">
        <v>0.496415</v>
      </c>
      <c r="N1491" s="2">
        <v>0.6062450000000069</v>
      </c>
      <c r="O1491" s="2">
        <v>0.45853</v>
      </c>
      <c r="P1491" s="255">
        <v>0.44339000000001383</v>
      </c>
      <c r="Q1491" s="2">
        <v>0.5343</v>
      </c>
      <c r="R1491" s="2">
        <v>0.7691</v>
      </c>
      <c r="S1491" s="2">
        <v>0.496415</v>
      </c>
      <c r="T1491" s="2">
        <v>0.6062450000000069</v>
      </c>
      <c r="U1491" s="2"/>
      <c r="V1491" s="2"/>
    </row>
    <row r="1492" ht="12.75" customHeight="1">
      <c r="A1492" s="4"/>
      <c r="B1492" s="4"/>
      <c r="L1492" s="2">
        <v>189.100000000005</v>
      </c>
      <c r="M1492" s="2">
        <v>0.496355</v>
      </c>
      <c r="N1492" s="2">
        <v>0.606115000000007</v>
      </c>
      <c r="O1492" s="2">
        <v>0.45851</v>
      </c>
      <c r="P1492" s="255">
        <v>0.4431300000000139</v>
      </c>
      <c r="Q1492" s="2">
        <v>0.5342</v>
      </c>
      <c r="R1492" s="2">
        <v>0.7691</v>
      </c>
      <c r="S1492" s="2">
        <v>0.496355</v>
      </c>
      <c r="T1492" s="2">
        <v>0.606115000000007</v>
      </c>
      <c r="U1492" s="2"/>
      <c r="V1492" s="2"/>
    </row>
    <row r="1493" ht="12.75" customHeight="1">
      <c r="A1493" s="4"/>
      <c r="B1493" s="4"/>
      <c r="L1493" s="2">
        <v>189.200000000005</v>
      </c>
      <c r="M1493" s="2">
        <v>0.496295</v>
      </c>
      <c r="N1493" s="2">
        <v>0.605985000000007</v>
      </c>
      <c r="O1493" s="2">
        <v>0.45838999999999996</v>
      </c>
      <c r="P1493" s="255">
        <v>0.442870000000014</v>
      </c>
      <c r="Q1493" s="2">
        <v>0.5342</v>
      </c>
      <c r="R1493" s="2">
        <v>0.7691</v>
      </c>
      <c r="S1493" s="2">
        <v>0.496295</v>
      </c>
      <c r="T1493" s="2">
        <v>0.605985000000007</v>
      </c>
      <c r="U1493" s="2"/>
      <c r="V1493" s="2"/>
    </row>
    <row r="1494" ht="12.75" customHeight="1">
      <c r="A1494" s="4"/>
      <c r="B1494" s="4"/>
      <c r="L1494" s="2">
        <v>189.300000000005</v>
      </c>
      <c r="M1494" s="2">
        <v>0.496235</v>
      </c>
      <c r="N1494" s="2">
        <v>0.605855000000007</v>
      </c>
      <c r="O1494" s="2">
        <v>0.45826999999999996</v>
      </c>
      <c r="P1494" s="255">
        <v>0.44261000000001405</v>
      </c>
      <c r="Q1494" s="2">
        <v>0.5342</v>
      </c>
      <c r="R1494" s="2">
        <v>0.7691</v>
      </c>
      <c r="S1494" s="2">
        <v>0.496235</v>
      </c>
      <c r="T1494" s="2">
        <v>0.605855000000007</v>
      </c>
      <c r="U1494" s="2"/>
      <c r="V1494" s="2"/>
    </row>
    <row r="1495" ht="12.75" customHeight="1">
      <c r="A1495" s="4"/>
      <c r="B1495" s="4"/>
      <c r="L1495" s="2">
        <v>189.400000000005</v>
      </c>
      <c r="M1495" s="2">
        <v>0.496175</v>
      </c>
      <c r="N1495" s="2">
        <v>0.6057250000000071</v>
      </c>
      <c r="O1495" s="2">
        <v>0.45824999999999994</v>
      </c>
      <c r="P1495" s="255">
        <v>0.4423500000000141</v>
      </c>
      <c r="Q1495" s="2">
        <v>0.5341</v>
      </c>
      <c r="R1495" s="2">
        <v>0.7691</v>
      </c>
      <c r="S1495" s="2">
        <v>0.496175</v>
      </c>
      <c r="T1495" s="2">
        <v>0.6057250000000071</v>
      </c>
      <c r="U1495" s="2"/>
      <c r="V1495" s="2"/>
    </row>
    <row r="1496" ht="12.75" customHeight="1">
      <c r="A1496" s="4"/>
      <c r="B1496" s="4"/>
      <c r="L1496" s="2">
        <v>189.500000000005</v>
      </c>
      <c r="M1496" s="2">
        <v>0.496115</v>
      </c>
      <c r="N1496" s="2">
        <v>0.6055950000000071</v>
      </c>
      <c r="O1496" s="2">
        <v>0.4581299999999999</v>
      </c>
      <c r="P1496" s="255">
        <v>0.4420900000000142</v>
      </c>
      <c r="Q1496" s="2">
        <v>0.5341</v>
      </c>
      <c r="R1496" s="2">
        <v>0.7691</v>
      </c>
      <c r="S1496" s="2">
        <v>0.496115</v>
      </c>
      <c r="T1496" s="2">
        <v>0.6055950000000071</v>
      </c>
      <c r="U1496" s="2"/>
      <c r="V1496" s="2"/>
    </row>
    <row r="1497" ht="12.75" customHeight="1">
      <c r="A1497" s="4"/>
      <c r="B1497" s="4"/>
      <c r="L1497" s="2">
        <v>189.600000000005</v>
      </c>
      <c r="M1497" s="2">
        <v>0.496055</v>
      </c>
      <c r="N1497" s="2">
        <v>0.6054650000000071</v>
      </c>
      <c r="O1497" s="2">
        <v>0.45801000000000003</v>
      </c>
      <c r="P1497" s="255">
        <v>0.44183000000001427</v>
      </c>
      <c r="Q1497" s="2">
        <v>0.5341</v>
      </c>
      <c r="R1497" s="2">
        <v>0.7691</v>
      </c>
      <c r="S1497" s="2">
        <v>0.496055</v>
      </c>
      <c r="T1497" s="2">
        <v>0.6054650000000071</v>
      </c>
      <c r="U1497" s="2"/>
      <c r="V1497" s="2"/>
    </row>
    <row r="1498" ht="12.75" customHeight="1">
      <c r="A1498" s="4"/>
      <c r="B1498" s="4"/>
      <c r="L1498" s="2">
        <v>189.700000000006</v>
      </c>
      <c r="M1498" s="2">
        <v>0.495995</v>
      </c>
      <c r="N1498" s="2">
        <v>0.6053350000000072</v>
      </c>
      <c r="O1498" s="2">
        <v>0.45799</v>
      </c>
      <c r="P1498" s="255">
        <v>0.44157000000001434</v>
      </c>
      <c r="Q1498" s="2">
        <v>0.534</v>
      </c>
      <c r="R1498" s="2">
        <v>0.7691</v>
      </c>
      <c r="S1498" s="2">
        <v>0.495995</v>
      </c>
      <c r="T1498" s="2">
        <v>0.6053350000000072</v>
      </c>
      <c r="U1498" s="2"/>
      <c r="V1498" s="2"/>
    </row>
    <row r="1499" ht="12.75" customHeight="1">
      <c r="A1499" s="4"/>
      <c r="B1499" s="4"/>
      <c r="L1499" s="2">
        <v>189.800000000005</v>
      </c>
      <c r="M1499" s="2">
        <v>0.495935</v>
      </c>
      <c r="N1499" s="2">
        <v>0.6052050000000072</v>
      </c>
      <c r="O1499" s="2">
        <v>0.45787</v>
      </c>
      <c r="P1499" s="255">
        <v>0.4413100000000144</v>
      </c>
      <c r="Q1499" s="2">
        <v>0.534</v>
      </c>
      <c r="R1499" s="2">
        <v>0.7691</v>
      </c>
      <c r="S1499" s="2">
        <v>0.495935</v>
      </c>
      <c r="T1499" s="2">
        <v>0.6052050000000072</v>
      </c>
      <c r="U1499" s="2"/>
      <c r="V1499" s="2"/>
    </row>
    <row r="1500" ht="12.75" customHeight="1">
      <c r="A1500" s="4"/>
      <c r="B1500" s="4"/>
      <c r="L1500" s="2">
        <v>189.900000000005</v>
      </c>
      <c r="M1500" s="2">
        <v>0.495875</v>
      </c>
      <c r="N1500" s="2">
        <v>0.6050750000000072</v>
      </c>
      <c r="O1500" s="2">
        <v>0.45775</v>
      </c>
      <c r="P1500" s="255">
        <v>0.4410500000000145</v>
      </c>
      <c r="Q1500" s="2">
        <v>0.534</v>
      </c>
      <c r="R1500" s="2">
        <v>0.7691</v>
      </c>
      <c r="S1500" s="2">
        <v>0.495875</v>
      </c>
      <c r="T1500" s="2">
        <v>0.6050750000000072</v>
      </c>
      <c r="U1500" s="2"/>
      <c r="V1500" s="2"/>
    </row>
    <row r="1501" ht="12.75" customHeight="1">
      <c r="A1501" s="4"/>
      <c r="B1501" s="4"/>
      <c r="L1501" s="2">
        <v>190.000000000005</v>
      </c>
      <c r="M1501" s="2">
        <v>0.495815</v>
      </c>
      <c r="N1501" s="2">
        <v>0.6049450000000073</v>
      </c>
      <c r="O1501" s="2">
        <v>0.45772999999999997</v>
      </c>
      <c r="P1501" s="255">
        <v>0.44079000000001456</v>
      </c>
      <c r="Q1501" s="2">
        <v>0.5339</v>
      </c>
      <c r="R1501" s="2">
        <v>0.7691</v>
      </c>
      <c r="S1501" s="2">
        <v>0.495815</v>
      </c>
      <c r="T1501" s="2">
        <v>0.6049450000000073</v>
      </c>
      <c r="U1501" s="2"/>
      <c r="V1501" s="2"/>
    </row>
    <row r="1502" ht="12.75" customHeight="1">
      <c r="A1502" s="4"/>
      <c r="B1502" s="4"/>
      <c r="L1502" s="2">
        <v>190.100000000005</v>
      </c>
      <c r="M1502" s="2">
        <v>0.495755</v>
      </c>
      <c r="N1502" s="2">
        <v>0.6048150000000073</v>
      </c>
      <c r="O1502" s="2">
        <v>0.45760999999999996</v>
      </c>
      <c r="P1502" s="255">
        <v>0.44053000000001463</v>
      </c>
      <c r="Q1502" s="2">
        <v>0.5339</v>
      </c>
      <c r="R1502" s="2">
        <v>0.7691</v>
      </c>
      <c r="S1502" s="2">
        <v>0.495755</v>
      </c>
      <c r="T1502" s="2">
        <v>0.6048150000000073</v>
      </c>
      <c r="U1502" s="2"/>
      <c r="V1502" s="2"/>
    </row>
    <row r="1503" ht="12.75" customHeight="1">
      <c r="A1503" s="4"/>
      <c r="B1503" s="4"/>
      <c r="L1503" s="2">
        <v>190.200000000006</v>
      </c>
      <c r="M1503" s="2">
        <v>0.495695</v>
      </c>
      <c r="N1503" s="2">
        <v>0.6046850000000074</v>
      </c>
      <c r="O1503" s="2">
        <v>0.45758999999999994</v>
      </c>
      <c r="P1503" s="255">
        <v>0.4402700000000147</v>
      </c>
      <c r="Q1503" s="2">
        <v>0.5338</v>
      </c>
      <c r="R1503" s="2">
        <v>0.7691</v>
      </c>
      <c r="S1503" s="2">
        <v>0.495695</v>
      </c>
      <c r="T1503" s="2">
        <v>0.6046850000000074</v>
      </c>
      <c r="U1503" s="2"/>
      <c r="V1503" s="2"/>
    </row>
    <row r="1504" ht="12.75" customHeight="1">
      <c r="A1504" s="4"/>
      <c r="B1504" s="4"/>
      <c r="L1504" s="2">
        <v>190.300000000006</v>
      </c>
      <c r="M1504" s="2">
        <v>0.495635</v>
      </c>
      <c r="N1504" s="2">
        <v>0.6045550000000074</v>
      </c>
      <c r="O1504" s="2">
        <v>0.45746999999999993</v>
      </c>
      <c r="P1504" s="255">
        <v>0.4400100000000148</v>
      </c>
      <c r="Q1504" s="2">
        <v>0.5338</v>
      </c>
      <c r="R1504" s="2">
        <v>0.7691</v>
      </c>
      <c r="S1504" s="2">
        <v>0.495635</v>
      </c>
      <c r="T1504" s="2">
        <v>0.6045550000000074</v>
      </c>
      <c r="U1504" s="2"/>
      <c r="V1504" s="2"/>
    </row>
    <row r="1505" ht="12.75" customHeight="1">
      <c r="A1505" s="4"/>
      <c r="B1505" s="4"/>
      <c r="L1505" s="2">
        <v>190.400000000006</v>
      </c>
      <c r="M1505" s="2">
        <v>0.495575</v>
      </c>
      <c r="N1505" s="2">
        <v>0.6044250000000074</v>
      </c>
      <c r="O1505" s="2">
        <v>0.4573499999999999</v>
      </c>
      <c r="P1505" s="255">
        <v>0.43975000000001485</v>
      </c>
      <c r="Q1505" s="2">
        <v>0.5338</v>
      </c>
      <c r="R1505" s="2">
        <v>0.7691</v>
      </c>
      <c r="S1505" s="2">
        <v>0.495575</v>
      </c>
      <c r="T1505" s="2">
        <v>0.6044250000000074</v>
      </c>
      <c r="U1505" s="2"/>
      <c r="V1505" s="2"/>
    </row>
    <row r="1506" ht="12.75" customHeight="1">
      <c r="A1506" s="4"/>
      <c r="B1506" s="4"/>
      <c r="L1506" s="2">
        <v>190.500000000006</v>
      </c>
      <c r="M1506" s="2">
        <v>0.495515</v>
      </c>
      <c r="N1506" s="2">
        <v>0.6042950000000075</v>
      </c>
      <c r="O1506" s="2">
        <v>0.45733</v>
      </c>
      <c r="P1506" s="255">
        <v>0.4394900000000149</v>
      </c>
      <c r="Q1506" s="2">
        <v>0.5337</v>
      </c>
      <c r="R1506" s="2">
        <v>0.7691</v>
      </c>
      <c r="S1506" s="2">
        <v>0.495515</v>
      </c>
      <c r="T1506" s="2">
        <v>0.6042950000000075</v>
      </c>
      <c r="U1506" s="2"/>
      <c r="V1506" s="2"/>
    </row>
    <row r="1507" ht="12.75" customHeight="1">
      <c r="A1507" s="4"/>
      <c r="B1507" s="4"/>
      <c r="L1507" s="2">
        <v>190.600000000006</v>
      </c>
      <c r="M1507" s="2">
        <v>0.495455</v>
      </c>
      <c r="N1507" s="2">
        <v>0.6041650000000075</v>
      </c>
      <c r="O1507" s="2">
        <v>0.45721</v>
      </c>
      <c r="P1507" s="255">
        <v>0.439230000000015</v>
      </c>
      <c r="Q1507" s="2">
        <v>0.5337</v>
      </c>
      <c r="R1507" s="2">
        <v>0.7691</v>
      </c>
      <c r="S1507" s="2">
        <v>0.495455</v>
      </c>
      <c r="T1507" s="2">
        <v>0.6041650000000075</v>
      </c>
      <c r="U1507" s="2"/>
      <c r="V1507" s="2"/>
    </row>
    <row r="1508" ht="12.75" customHeight="1">
      <c r="A1508" s="4"/>
      <c r="B1508" s="4"/>
      <c r="L1508" s="2">
        <v>190.700000000006</v>
      </c>
      <c r="M1508" s="2">
        <v>0.495395</v>
      </c>
      <c r="N1508" s="2">
        <v>0.6040350000000075</v>
      </c>
      <c r="O1508" s="2">
        <v>0.45709</v>
      </c>
      <c r="P1508" s="255">
        <v>0.43897000000001507</v>
      </c>
      <c r="Q1508" s="2">
        <v>0.5337</v>
      </c>
      <c r="R1508" s="2">
        <v>0.7691</v>
      </c>
      <c r="S1508" s="2">
        <v>0.495395</v>
      </c>
      <c r="T1508" s="2">
        <v>0.6040350000000075</v>
      </c>
      <c r="U1508" s="2"/>
      <c r="V1508" s="2"/>
    </row>
    <row r="1509" ht="12.75" customHeight="1">
      <c r="A1509" s="4"/>
      <c r="B1509" s="4"/>
      <c r="L1509" s="2">
        <v>190.800000000006</v>
      </c>
      <c r="M1509" s="2">
        <v>0.495335</v>
      </c>
      <c r="N1509" s="2">
        <v>0.6039050000000076</v>
      </c>
      <c r="O1509" s="2">
        <v>0.4570700000000001</v>
      </c>
      <c r="P1509" s="255">
        <v>0.43871000000001514</v>
      </c>
      <c r="Q1509" s="2">
        <v>0.5336</v>
      </c>
      <c r="R1509" s="2">
        <v>0.7691</v>
      </c>
      <c r="S1509" s="2">
        <v>0.495335</v>
      </c>
      <c r="T1509" s="2">
        <v>0.6039050000000076</v>
      </c>
      <c r="U1509" s="2"/>
      <c r="V1509" s="2"/>
    </row>
    <row r="1510" ht="12.75" customHeight="1">
      <c r="A1510" s="4"/>
      <c r="B1510" s="4"/>
      <c r="L1510" s="2">
        <v>190.900000000006</v>
      </c>
      <c r="M1510" s="2">
        <v>0.495275</v>
      </c>
      <c r="N1510" s="2">
        <v>0.6037750000000076</v>
      </c>
      <c r="O1510" s="2">
        <v>0.4569500000000001</v>
      </c>
      <c r="P1510" s="255">
        <v>0.4384500000000152</v>
      </c>
      <c r="Q1510" s="2">
        <v>0.5336</v>
      </c>
      <c r="R1510" s="2">
        <v>0.7691</v>
      </c>
      <c r="S1510" s="2">
        <v>0.495275</v>
      </c>
      <c r="T1510" s="2">
        <v>0.6037750000000076</v>
      </c>
      <c r="U1510" s="2"/>
      <c r="V1510" s="2"/>
    </row>
    <row r="1511" ht="12.75" customHeight="1">
      <c r="A1511" s="4"/>
      <c r="B1511" s="4"/>
      <c r="L1511" s="2">
        <v>191.000000000006</v>
      </c>
      <c r="M1511" s="2">
        <v>0.495215</v>
      </c>
      <c r="N1511" s="2">
        <v>0.6036450000000076</v>
      </c>
      <c r="O1511" s="2">
        <v>0.45683000000000007</v>
      </c>
      <c r="P1511" s="255">
        <v>0.4381900000000153</v>
      </c>
      <c r="Q1511" s="2">
        <v>0.5336</v>
      </c>
      <c r="R1511" s="2">
        <v>0.7691</v>
      </c>
      <c r="S1511" s="2">
        <v>0.495215</v>
      </c>
      <c r="T1511" s="2">
        <v>0.6036450000000076</v>
      </c>
      <c r="U1511" s="2"/>
      <c r="V1511" s="2"/>
    </row>
    <row r="1512" ht="12.75" customHeight="1">
      <c r="A1512" s="4"/>
      <c r="B1512" s="4"/>
      <c r="L1512" s="2">
        <v>191.100000000006</v>
      </c>
      <c r="M1512" s="2">
        <v>0.495155</v>
      </c>
      <c r="N1512" s="2">
        <v>0.6035150000000077</v>
      </c>
      <c r="O1512" s="2">
        <v>0.45681000000000005</v>
      </c>
      <c r="P1512" s="255">
        <v>0.43793000000001536</v>
      </c>
      <c r="Q1512" s="2">
        <v>0.5335</v>
      </c>
      <c r="R1512" s="2">
        <v>0.7691</v>
      </c>
      <c r="S1512" s="2">
        <v>0.495155</v>
      </c>
      <c r="T1512" s="2">
        <v>0.6035150000000077</v>
      </c>
      <c r="U1512" s="2"/>
      <c r="V1512" s="2"/>
    </row>
    <row r="1513" ht="12.75" customHeight="1">
      <c r="A1513" s="4"/>
      <c r="B1513" s="4"/>
      <c r="L1513" s="2">
        <v>191.200000000006</v>
      </c>
      <c r="M1513" s="2">
        <v>0.495095</v>
      </c>
      <c r="N1513" s="2">
        <v>0.6033850000000077</v>
      </c>
      <c r="O1513" s="2">
        <v>0.45669000000000004</v>
      </c>
      <c r="P1513" s="255">
        <v>0.43767000000001544</v>
      </c>
      <c r="Q1513" s="2">
        <v>0.5335</v>
      </c>
      <c r="R1513" s="2">
        <v>0.7691</v>
      </c>
      <c r="S1513" s="2">
        <v>0.495095</v>
      </c>
      <c r="T1513" s="2">
        <v>0.6033850000000077</v>
      </c>
      <c r="U1513" s="2"/>
      <c r="V1513" s="2"/>
    </row>
    <row r="1514" ht="12.75" customHeight="1">
      <c r="A1514" s="4"/>
      <c r="B1514" s="4"/>
      <c r="L1514" s="2">
        <v>191.300000000006</v>
      </c>
      <c r="M1514" s="2">
        <v>0.495035</v>
      </c>
      <c r="N1514" s="2">
        <v>0.6032550000000078</v>
      </c>
      <c r="O1514" s="2">
        <v>0.45657000000000003</v>
      </c>
      <c r="P1514" s="255">
        <v>0.4374100000000155</v>
      </c>
      <c r="Q1514" s="2">
        <v>0.5335</v>
      </c>
      <c r="R1514" s="2">
        <v>0.7691</v>
      </c>
      <c r="S1514" s="2">
        <v>0.495035</v>
      </c>
      <c r="T1514" s="2">
        <v>0.6032550000000078</v>
      </c>
      <c r="U1514" s="2"/>
      <c r="V1514" s="2"/>
    </row>
    <row r="1515" ht="12.75" customHeight="1">
      <c r="A1515" s="4"/>
      <c r="B1515" s="4"/>
      <c r="L1515" s="2">
        <v>191.400000000006</v>
      </c>
      <c r="M1515" s="2">
        <v>0.494975</v>
      </c>
      <c r="N1515" s="2">
        <v>0.6031250000000078</v>
      </c>
      <c r="O1515" s="2">
        <v>0.45655</v>
      </c>
      <c r="P1515" s="255">
        <v>0.4371500000000156</v>
      </c>
      <c r="Q1515" s="2">
        <v>0.5334</v>
      </c>
      <c r="R1515" s="2">
        <v>0.7691</v>
      </c>
      <c r="S1515" s="2">
        <v>0.494975</v>
      </c>
      <c r="T1515" s="2">
        <v>0.6031250000000078</v>
      </c>
      <c r="U1515" s="2"/>
      <c r="V1515" s="2"/>
    </row>
    <row r="1516" ht="12.75" customHeight="1">
      <c r="A1516" s="4"/>
      <c r="B1516" s="4"/>
      <c r="L1516" s="2">
        <v>191.500000000006</v>
      </c>
      <c r="M1516" s="2">
        <v>0.494915</v>
      </c>
      <c r="N1516" s="2">
        <v>0.6029950000000078</v>
      </c>
      <c r="O1516" s="2">
        <v>0.45643</v>
      </c>
      <c r="P1516" s="255">
        <v>0.43689000000001565</v>
      </c>
      <c r="Q1516" s="2">
        <v>0.5334</v>
      </c>
      <c r="R1516" s="2">
        <v>0.7691</v>
      </c>
      <c r="S1516" s="2">
        <v>0.494915</v>
      </c>
      <c r="T1516" s="2">
        <v>0.6029950000000078</v>
      </c>
      <c r="U1516" s="2"/>
      <c r="V1516" s="2"/>
    </row>
    <row r="1517" ht="12.75" customHeight="1">
      <c r="A1517" s="4"/>
      <c r="B1517" s="4"/>
      <c r="L1517" s="2">
        <v>191.600000000006</v>
      </c>
      <c r="M1517" s="2">
        <v>0.494855</v>
      </c>
      <c r="N1517" s="2">
        <v>0.6028650000000079</v>
      </c>
      <c r="O1517" s="2">
        <v>0.45631</v>
      </c>
      <c r="P1517" s="255">
        <v>0.43663000000001573</v>
      </c>
      <c r="Q1517" s="2">
        <v>0.5334</v>
      </c>
      <c r="R1517" s="2">
        <v>0.7691</v>
      </c>
      <c r="S1517" s="2">
        <v>0.494855</v>
      </c>
      <c r="T1517" s="2">
        <v>0.6028650000000079</v>
      </c>
      <c r="U1517" s="2"/>
      <c r="V1517" s="2"/>
    </row>
    <row r="1518" ht="12.75" customHeight="1">
      <c r="A1518" s="4"/>
      <c r="B1518" s="4"/>
      <c r="L1518" s="2">
        <v>191.700000000006</v>
      </c>
      <c r="M1518" s="2">
        <v>0.494795</v>
      </c>
      <c r="N1518" s="2">
        <v>0.6027350000000079</v>
      </c>
      <c r="O1518" s="2">
        <v>0.45629</v>
      </c>
      <c r="P1518" s="255">
        <v>0.4363700000000158</v>
      </c>
      <c r="Q1518" s="2">
        <v>0.5333</v>
      </c>
      <c r="R1518" s="2">
        <v>0.7691</v>
      </c>
      <c r="S1518" s="2">
        <v>0.494795</v>
      </c>
      <c r="T1518" s="2">
        <v>0.6027350000000079</v>
      </c>
      <c r="U1518" s="2"/>
      <c r="V1518" s="2"/>
    </row>
    <row r="1519" ht="12.75" customHeight="1">
      <c r="A1519" s="4"/>
      <c r="B1519" s="4"/>
      <c r="L1519" s="2">
        <v>191.800000000006</v>
      </c>
      <c r="M1519" s="2">
        <v>0.494735</v>
      </c>
      <c r="N1519" s="2">
        <v>0.6026050000000079</v>
      </c>
      <c r="O1519" s="2">
        <v>0.45616999999999996</v>
      </c>
      <c r="P1519" s="255">
        <v>0.4361100000000159</v>
      </c>
      <c r="Q1519" s="2">
        <v>0.5333</v>
      </c>
      <c r="R1519" s="2">
        <v>0.7691</v>
      </c>
      <c r="S1519" s="2">
        <v>0.494735</v>
      </c>
      <c r="T1519" s="2">
        <v>0.6026050000000079</v>
      </c>
      <c r="U1519" s="2"/>
      <c r="V1519" s="2"/>
    </row>
    <row r="1520" ht="12.75" customHeight="1">
      <c r="A1520" s="4"/>
      <c r="B1520" s="4"/>
      <c r="L1520" s="2">
        <v>191.900000000006</v>
      </c>
      <c r="M1520" s="2">
        <v>0.494675</v>
      </c>
      <c r="N1520" s="2">
        <v>0.602475000000008</v>
      </c>
      <c r="O1520" s="2">
        <v>0.45604999999999996</v>
      </c>
      <c r="P1520" s="255">
        <v>0.43585000000001595</v>
      </c>
      <c r="Q1520" s="2">
        <v>0.5333</v>
      </c>
      <c r="R1520" s="2">
        <v>0.7691</v>
      </c>
      <c r="S1520" s="2">
        <v>0.494675</v>
      </c>
      <c r="T1520" s="2">
        <v>0.602475000000008</v>
      </c>
      <c r="U1520" s="2"/>
      <c r="V1520" s="2"/>
    </row>
    <row r="1521" ht="12.75" customHeight="1">
      <c r="A1521" s="4"/>
      <c r="B1521" s="4"/>
      <c r="L1521" s="2">
        <v>192.000000000006</v>
      </c>
      <c r="M1521" s="2">
        <v>0.494615</v>
      </c>
      <c r="N1521" s="2">
        <v>0.602345000000008</v>
      </c>
      <c r="O1521" s="2">
        <v>0.45603000000000005</v>
      </c>
      <c r="P1521" s="255">
        <v>0.435590000000016</v>
      </c>
      <c r="Q1521" s="2">
        <v>0.5332</v>
      </c>
      <c r="R1521" s="2">
        <v>0.7691</v>
      </c>
      <c r="S1521" s="2">
        <v>0.494615</v>
      </c>
      <c r="T1521" s="2">
        <v>0.602345000000008</v>
      </c>
      <c r="U1521" s="2"/>
      <c r="V1521" s="2"/>
    </row>
    <row r="1522" ht="12.75" customHeight="1">
      <c r="A1522" s="4"/>
      <c r="B1522" s="4"/>
      <c r="L1522" s="2">
        <v>192.100000000006</v>
      </c>
      <c r="M1522" s="2">
        <v>0.494555</v>
      </c>
      <c r="N1522" s="2">
        <v>0.602215000000008</v>
      </c>
      <c r="O1522" s="2">
        <v>0.45591000000000004</v>
      </c>
      <c r="P1522" s="255">
        <v>0.4353300000000161</v>
      </c>
      <c r="Q1522" s="2">
        <v>0.5332</v>
      </c>
      <c r="R1522" s="2">
        <v>0.7691</v>
      </c>
      <c r="S1522" s="2">
        <v>0.494555</v>
      </c>
      <c r="T1522" s="2">
        <v>0.602215000000008</v>
      </c>
      <c r="U1522" s="2"/>
      <c r="V1522" s="2"/>
    </row>
    <row r="1523" ht="12.75" customHeight="1">
      <c r="A1523" s="4"/>
      <c r="B1523" s="4"/>
      <c r="L1523" s="2">
        <v>192.200000000006</v>
      </c>
      <c r="M1523" s="2">
        <v>0.494495</v>
      </c>
      <c r="N1523" s="2">
        <v>0.6020850000000081</v>
      </c>
      <c r="O1523" s="2">
        <v>0.45579000000000003</v>
      </c>
      <c r="P1523" s="255">
        <v>0.43507000000001617</v>
      </c>
      <c r="Q1523" s="2">
        <v>0.5332</v>
      </c>
      <c r="R1523" s="2">
        <v>0.7691</v>
      </c>
      <c r="S1523" s="2">
        <v>0.494495</v>
      </c>
      <c r="T1523" s="2">
        <v>0.6020850000000081</v>
      </c>
      <c r="U1523" s="2"/>
      <c r="V1523" s="2"/>
    </row>
    <row r="1524" ht="12.75" customHeight="1">
      <c r="A1524" s="4"/>
      <c r="B1524" s="4"/>
      <c r="L1524" s="2">
        <v>192.300000000006</v>
      </c>
      <c r="M1524" s="2">
        <v>0.494415</v>
      </c>
      <c r="N1524" s="2">
        <v>0.6019550000000081</v>
      </c>
      <c r="O1524" s="2">
        <v>0.45563</v>
      </c>
      <c r="P1524" s="255">
        <v>0.43481000000001624</v>
      </c>
      <c r="Q1524" s="2">
        <v>0.5332</v>
      </c>
      <c r="R1524" s="2">
        <v>0.7691</v>
      </c>
      <c r="S1524" s="2">
        <v>0.494415</v>
      </c>
      <c r="T1524" s="2">
        <v>0.6019550000000081</v>
      </c>
      <c r="U1524" s="2"/>
      <c r="V1524" s="2"/>
    </row>
    <row r="1525" ht="12.75" customHeight="1">
      <c r="A1525" s="4"/>
      <c r="B1525" s="4"/>
      <c r="L1525" s="2">
        <v>192.400000000006</v>
      </c>
      <c r="M1525" s="2">
        <v>0.494355</v>
      </c>
      <c r="N1525" s="2">
        <v>0.6018250000000082</v>
      </c>
      <c r="O1525" s="2">
        <v>0.45560999999999996</v>
      </c>
      <c r="P1525" s="255">
        <v>0.4345500000000163</v>
      </c>
      <c r="Q1525" s="2">
        <v>0.5331</v>
      </c>
      <c r="R1525" s="2">
        <v>0.7691</v>
      </c>
      <c r="S1525" s="2">
        <v>0.494355</v>
      </c>
      <c r="T1525" s="2">
        <v>0.6018250000000082</v>
      </c>
      <c r="U1525" s="2"/>
      <c r="V1525" s="2"/>
    </row>
    <row r="1526" ht="12.75" customHeight="1">
      <c r="A1526" s="4"/>
      <c r="B1526" s="4"/>
      <c r="L1526" s="2">
        <v>192.500000000006</v>
      </c>
      <c r="M1526" s="2">
        <v>0.494295</v>
      </c>
      <c r="N1526" s="2">
        <v>0.6016950000000082</v>
      </c>
      <c r="O1526" s="2">
        <v>0.45548999999999995</v>
      </c>
      <c r="P1526" s="255">
        <v>0.4342900000000164</v>
      </c>
      <c r="Q1526" s="2">
        <v>0.5331</v>
      </c>
      <c r="R1526" s="2">
        <v>0.7691</v>
      </c>
      <c r="S1526" s="2">
        <v>0.494295</v>
      </c>
      <c r="T1526" s="2">
        <v>0.6016950000000082</v>
      </c>
      <c r="U1526" s="2"/>
      <c r="V1526" s="2"/>
    </row>
    <row r="1527" ht="12.75" customHeight="1">
      <c r="A1527" s="4"/>
      <c r="B1527" s="4"/>
      <c r="L1527" s="2">
        <v>192.600000000006</v>
      </c>
      <c r="M1527" s="2">
        <v>0.494235</v>
      </c>
      <c r="N1527" s="2">
        <v>0.6015650000000082</v>
      </c>
      <c r="O1527" s="2">
        <v>0.45536999999999994</v>
      </c>
      <c r="P1527" s="255">
        <v>0.43403000000001646</v>
      </c>
      <c r="Q1527" s="2">
        <v>0.5331</v>
      </c>
      <c r="R1527" s="2">
        <v>0.7691</v>
      </c>
      <c r="S1527" s="2">
        <v>0.494235</v>
      </c>
      <c r="T1527" s="2">
        <v>0.6015650000000082</v>
      </c>
      <c r="U1527" s="2"/>
      <c r="V1527" s="2"/>
    </row>
    <row r="1528" ht="12.75" customHeight="1">
      <c r="A1528" s="4"/>
      <c r="B1528" s="4"/>
      <c r="L1528" s="2">
        <v>192.700000000006</v>
      </c>
      <c r="M1528" s="2">
        <v>0.494175</v>
      </c>
      <c r="N1528" s="2">
        <v>0.6014350000000083</v>
      </c>
      <c r="O1528" s="2">
        <v>0.4553499999999999</v>
      </c>
      <c r="P1528" s="255">
        <v>0.43377000000001653</v>
      </c>
      <c r="Q1528" s="2">
        <v>0.533</v>
      </c>
      <c r="R1528" s="2">
        <v>0.7691</v>
      </c>
      <c r="S1528" s="2">
        <v>0.494175</v>
      </c>
      <c r="T1528" s="2">
        <v>0.6014350000000083</v>
      </c>
      <c r="U1528" s="2"/>
      <c r="V1528" s="2"/>
    </row>
    <row r="1529" ht="12.75" customHeight="1">
      <c r="A1529" s="4"/>
      <c r="B1529" s="4"/>
      <c r="L1529" s="2">
        <v>192.800000000006</v>
      </c>
      <c r="M1529" s="2">
        <v>0.494115</v>
      </c>
      <c r="N1529" s="2">
        <v>0.6013050000000083</v>
      </c>
      <c r="O1529" s="2">
        <v>0.45523</v>
      </c>
      <c r="P1529" s="255">
        <v>0.4335100000000166</v>
      </c>
      <c r="Q1529" s="2">
        <v>0.533</v>
      </c>
      <c r="R1529" s="2">
        <v>0.7691</v>
      </c>
      <c r="S1529" s="2">
        <v>0.494115</v>
      </c>
      <c r="T1529" s="2">
        <v>0.6013050000000083</v>
      </c>
      <c r="U1529" s="2"/>
      <c r="V1529" s="2"/>
    </row>
    <row r="1530" ht="12.75" customHeight="1">
      <c r="A1530" s="4"/>
      <c r="B1530" s="4"/>
      <c r="L1530" s="2">
        <v>192.900000000006</v>
      </c>
      <c r="M1530" s="2">
        <v>0.494055</v>
      </c>
      <c r="N1530" s="2">
        <v>0.6011750000000083</v>
      </c>
      <c r="O1530" s="2">
        <v>0.45511</v>
      </c>
      <c r="P1530" s="255">
        <v>0.4332500000000167</v>
      </c>
      <c r="Q1530" s="2">
        <v>0.533</v>
      </c>
      <c r="R1530" s="2">
        <v>0.7691</v>
      </c>
      <c r="S1530" s="2">
        <v>0.494055</v>
      </c>
      <c r="T1530" s="2">
        <v>0.6011750000000083</v>
      </c>
      <c r="U1530" s="2"/>
      <c r="V1530" s="2"/>
    </row>
    <row r="1531" ht="12.75" customHeight="1">
      <c r="A1531" s="4"/>
      <c r="B1531" s="4"/>
      <c r="L1531" s="2">
        <v>193.000000000006</v>
      </c>
      <c r="M1531" s="2">
        <v>0.493995</v>
      </c>
      <c r="N1531" s="2">
        <v>0.6010450000000084</v>
      </c>
      <c r="O1531" s="2">
        <v>0.45509</v>
      </c>
      <c r="P1531" s="255">
        <v>0.43299000000001675</v>
      </c>
      <c r="Q1531" s="2">
        <v>0.5329</v>
      </c>
      <c r="R1531" s="2">
        <v>0.7691</v>
      </c>
      <c r="S1531" s="2">
        <v>0.493995</v>
      </c>
      <c r="T1531" s="2">
        <v>0.6010450000000084</v>
      </c>
      <c r="U1531" s="2"/>
      <c r="V1531" s="2"/>
    </row>
    <row r="1532" ht="12.75" customHeight="1">
      <c r="A1532" s="4"/>
      <c r="B1532" s="4"/>
      <c r="L1532" s="2">
        <v>193.100000000006</v>
      </c>
      <c r="M1532" s="2">
        <v>0.493935</v>
      </c>
      <c r="N1532" s="2">
        <v>0.6009150000000084</v>
      </c>
      <c r="O1532" s="2">
        <v>0.45497</v>
      </c>
      <c r="P1532" s="255">
        <v>0.4327300000000168</v>
      </c>
      <c r="Q1532" s="2">
        <v>0.5329</v>
      </c>
      <c r="R1532" s="2">
        <v>0.7691</v>
      </c>
      <c r="S1532" s="2">
        <v>0.493935</v>
      </c>
      <c r="T1532" s="2">
        <v>0.6009150000000084</v>
      </c>
      <c r="U1532" s="2"/>
      <c r="V1532" s="2"/>
    </row>
    <row r="1533" ht="12.75" customHeight="1">
      <c r="A1533" s="4"/>
      <c r="B1533" s="4"/>
      <c r="L1533" s="2">
        <v>193.200000000006</v>
      </c>
      <c r="M1533" s="2">
        <v>0.493875</v>
      </c>
      <c r="N1533" s="2">
        <v>0.6007850000000085</v>
      </c>
      <c r="O1533" s="2">
        <v>0.45485</v>
      </c>
      <c r="P1533" s="255">
        <v>0.4324700000000169</v>
      </c>
      <c r="Q1533" s="2">
        <v>0.5329</v>
      </c>
      <c r="R1533" s="2">
        <v>0.7691</v>
      </c>
      <c r="S1533" s="2">
        <v>0.493875</v>
      </c>
      <c r="T1533" s="2">
        <v>0.6007850000000085</v>
      </c>
      <c r="U1533" s="2"/>
      <c r="V1533" s="2"/>
    </row>
    <row r="1534" ht="12.75" customHeight="1">
      <c r="A1534" s="4"/>
      <c r="B1534" s="4"/>
      <c r="L1534" s="2">
        <v>193.300000000006</v>
      </c>
      <c r="M1534" s="2">
        <v>0.493815</v>
      </c>
      <c r="N1534" s="2">
        <v>0.6006550000000085</v>
      </c>
      <c r="O1534" s="2">
        <v>0.45472999999999997</v>
      </c>
      <c r="P1534" s="255">
        <v>0.43221000000001697</v>
      </c>
      <c r="Q1534" s="2">
        <v>0.5329</v>
      </c>
      <c r="R1534" s="2">
        <v>0.7691</v>
      </c>
      <c r="S1534" s="2">
        <v>0.493815</v>
      </c>
      <c r="T1534" s="2">
        <v>0.6006550000000085</v>
      </c>
      <c r="U1534" s="2"/>
      <c r="V1534" s="2"/>
    </row>
    <row r="1535" ht="12.75" customHeight="1">
      <c r="A1535" s="4"/>
      <c r="B1535" s="4"/>
      <c r="L1535" s="2">
        <v>193.400000000006</v>
      </c>
      <c r="M1535" s="2">
        <v>0.493755</v>
      </c>
      <c r="N1535" s="2">
        <v>0.6005250000000085</v>
      </c>
      <c r="O1535" s="2">
        <v>0.45470999999999995</v>
      </c>
      <c r="P1535" s="255">
        <v>0.43195000000001704</v>
      </c>
      <c r="Q1535" s="2">
        <v>0.5328</v>
      </c>
      <c r="R1535" s="2">
        <v>0.7691</v>
      </c>
      <c r="S1535" s="2">
        <v>0.493755</v>
      </c>
      <c r="T1535" s="2">
        <v>0.6005250000000085</v>
      </c>
      <c r="U1535" s="2"/>
      <c r="V1535" s="2"/>
    </row>
    <row r="1536" ht="12.75" customHeight="1">
      <c r="A1536" s="4"/>
      <c r="B1536" s="4"/>
      <c r="L1536" s="2">
        <v>193.500000000006</v>
      </c>
      <c r="M1536" s="2">
        <v>0.493695</v>
      </c>
      <c r="N1536" s="2">
        <v>0.6003950000000086</v>
      </c>
      <c r="O1536" s="2">
        <v>0.45458999999999994</v>
      </c>
      <c r="P1536" s="255">
        <v>0.4316900000000171</v>
      </c>
      <c r="Q1536" s="2">
        <v>0.5328</v>
      </c>
      <c r="R1536" s="2">
        <v>0.7691</v>
      </c>
      <c r="S1536" s="2">
        <v>0.493695</v>
      </c>
      <c r="T1536" s="2">
        <v>0.6003950000000086</v>
      </c>
      <c r="U1536" s="2"/>
      <c r="V1536" s="2"/>
    </row>
    <row r="1537" ht="12.75" customHeight="1">
      <c r="A1537" s="4"/>
      <c r="B1537" s="4"/>
      <c r="L1537" s="2">
        <v>193.600000000006</v>
      </c>
      <c r="M1537" s="2">
        <v>0.493635</v>
      </c>
      <c r="N1537" s="2">
        <v>0.6002650000000086</v>
      </c>
      <c r="O1537" s="2">
        <v>0.45446999999999993</v>
      </c>
      <c r="P1537" s="255">
        <v>0.4314300000000172</v>
      </c>
      <c r="Q1537" s="2">
        <v>0.5328</v>
      </c>
      <c r="R1537" s="2">
        <v>0.7691</v>
      </c>
      <c r="S1537" s="2">
        <v>0.493635</v>
      </c>
      <c r="T1537" s="2">
        <v>0.6002650000000086</v>
      </c>
      <c r="U1537" s="2"/>
      <c r="V1537" s="2"/>
    </row>
    <row r="1538" ht="12.75" customHeight="1">
      <c r="A1538" s="4"/>
      <c r="B1538" s="4"/>
      <c r="L1538" s="2">
        <v>193.700000000006</v>
      </c>
      <c r="M1538" s="2">
        <v>0.493575</v>
      </c>
      <c r="N1538" s="2">
        <v>0.6001350000000086</v>
      </c>
      <c r="O1538" s="2">
        <v>0.45445</v>
      </c>
      <c r="P1538" s="255">
        <v>0.43117000000001726</v>
      </c>
      <c r="Q1538" s="2">
        <v>0.5327</v>
      </c>
      <c r="R1538" s="2">
        <v>0.7691</v>
      </c>
      <c r="S1538" s="2">
        <v>0.493575</v>
      </c>
      <c r="T1538" s="2">
        <v>0.6001350000000086</v>
      </c>
      <c r="U1538" s="2"/>
      <c r="V1538" s="2"/>
    </row>
    <row r="1539" ht="12.75" customHeight="1">
      <c r="A1539" s="4"/>
      <c r="B1539" s="4"/>
      <c r="L1539" s="2">
        <v>193.800000000006</v>
      </c>
      <c r="M1539" s="2">
        <v>0.493515</v>
      </c>
      <c r="N1539" s="2">
        <v>0.6000050000000087</v>
      </c>
      <c r="O1539" s="2">
        <v>0.45433</v>
      </c>
      <c r="P1539" s="255">
        <v>0.43091000000001733</v>
      </c>
      <c r="Q1539" s="2">
        <v>0.5327</v>
      </c>
      <c r="R1539" s="2">
        <v>0.7691</v>
      </c>
      <c r="S1539" s="2">
        <v>0.493515</v>
      </c>
      <c r="T1539" s="2">
        <v>0.6000050000000087</v>
      </c>
      <c r="U1539" s="2"/>
      <c r="V1539" s="2"/>
    </row>
    <row r="1540" ht="12.75" customHeight="1">
      <c r="A1540" s="4"/>
      <c r="B1540" s="4"/>
      <c r="L1540" s="2">
        <v>193.900000000006</v>
      </c>
      <c r="M1540" s="2">
        <v>0.493455</v>
      </c>
      <c r="N1540" s="2">
        <v>0.5998750000000087</v>
      </c>
      <c r="O1540" s="2">
        <v>0.45421</v>
      </c>
      <c r="P1540" s="255">
        <v>0.4306500000000174</v>
      </c>
      <c r="Q1540" s="2">
        <v>0.5327</v>
      </c>
      <c r="R1540" s="2">
        <v>0.7691</v>
      </c>
      <c r="S1540" s="2">
        <v>0.493455</v>
      </c>
      <c r="T1540" s="2">
        <v>0.5998750000000087</v>
      </c>
      <c r="U1540" s="2"/>
      <c r="V1540" s="2"/>
    </row>
    <row r="1541" ht="12.75" customHeight="1">
      <c r="A1541" s="4"/>
      <c r="B1541" s="4"/>
      <c r="L1541" s="2">
        <v>194.000000000006</v>
      </c>
      <c r="M1541" s="2">
        <v>0.493395</v>
      </c>
      <c r="N1541" s="2">
        <v>0.5997450000000087</v>
      </c>
      <c r="O1541" s="2">
        <v>0.45409</v>
      </c>
      <c r="P1541" s="255">
        <v>0.4303900000000175</v>
      </c>
      <c r="Q1541" s="2">
        <v>0.5327</v>
      </c>
      <c r="R1541" s="2">
        <v>0.7691</v>
      </c>
      <c r="S1541" s="2">
        <v>0.493395</v>
      </c>
      <c r="T1541" s="2">
        <v>0.5997450000000087</v>
      </c>
      <c r="U1541" s="2"/>
      <c r="V1541" s="2"/>
    </row>
    <row r="1542" ht="12.75" customHeight="1">
      <c r="A1542" s="4"/>
      <c r="B1542" s="4"/>
      <c r="L1542" s="2">
        <v>194.100000000007</v>
      </c>
      <c r="M1542" s="2">
        <v>0.493335</v>
      </c>
      <c r="N1542" s="2">
        <v>0.5996150000000088</v>
      </c>
      <c r="O1542" s="2">
        <v>0.4540700000000001</v>
      </c>
      <c r="P1542" s="255">
        <v>0.43013000000001755</v>
      </c>
      <c r="Q1542" s="2">
        <v>0.5326</v>
      </c>
      <c r="R1542" s="2">
        <v>0.7691</v>
      </c>
      <c r="S1542" s="2">
        <v>0.493335</v>
      </c>
      <c r="T1542" s="2">
        <v>0.5996150000000088</v>
      </c>
      <c r="U1542" s="2"/>
      <c r="V1542" s="2"/>
    </row>
    <row r="1543" ht="12.75" customHeight="1">
      <c r="A1543" s="4"/>
      <c r="B1543" s="4"/>
      <c r="L1543" s="2">
        <v>194.200000000006</v>
      </c>
      <c r="M1543" s="2">
        <v>0.493275</v>
      </c>
      <c r="N1543" s="2">
        <v>0.5994850000000088</v>
      </c>
      <c r="O1543" s="2">
        <v>0.4539500000000001</v>
      </c>
      <c r="P1543" s="255">
        <v>0.4298700000000176</v>
      </c>
      <c r="Q1543" s="2">
        <v>0.5326</v>
      </c>
      <c r="R1543" s="2">
        <v>0.7691</v>
      </c>
      <c r="S1543" s="2">
        <v>0.493275</v>
      </c>
      <c r="T1543" s="2">
        <v>0.5994850000000088</v>
      </c>
      <c r="U1543" s="2"/>
      <c r="V1543" s="2"/>
    </row>
    <row r="1544" ht="12.75" customHeight="1">
      <c r="A1544" s="4"/>
      <c r="B1544" s="4"/>
      <c r="L1544" s="2">
        <v>194.300000000006</v>
      </c>
      <c r="M1544" s="2">
        <v>0.493215</v>
      </c>
      <c r="N1544" s="2">
        <v>0.5993550000000089</v>
      </c>
      <c r="O1544" s="2">
        <v>0.45383000000000007</v>
      </c>
      <c r="P1544" s="255">
        <v>0.4296100000000177</v>
      </c>
      <c r="Q1544" s="2">
        <v>0.5326</v>
      </c>
      <c r="R1544" s="2">
        <v>0.7691</v>
      </c>
      <c r="S1544" s="2">
        <v>0.493215</v>
      </c>
      <c r="T1544" s="2">
        <v>0.5993550000000089</v>
      </c>
      <c r="U1544" s="2"/>
      <c r="V1544" s="2"/>
    </row>
    <row r="1545" ht="12.75" customHeight="1">
      <c r="A1545" s="4"/>
      <c r="B1545" s="4"/>
      <c r="L1545" s="2">
        <v>194.400000000006</v>
      </c>
      <c r="M1545" s="2">
        <v>0.493155</v>
      </c>
      <c r="N1545" s="2">
        <v>0.5992250000000089</v>
      </c>
      <c r="O1545" s="2">
        <v>0.45371000000000006</v>
      </c>
      <c r="P1545" s="255">
        <v>0.4293500000000178</v>
      </c>
      <c r="Q1545" s="2">
        <v>0.5326</v>
      </c>
      <c r="R1545" s="2">
        <v>0.7691</v>
      </c>
      <c r="S1545" s="2">
        <v>0.493155</v>
      </c>
      <c r="T1545" s="2">
        <v>0.5992250000000089</v>
      </c>
      <c r="U1545" s="2"/>
      <c r="V1545" s="2"/>
    </row>
    <row r="1546" ht="12.75" customHeight="1">
      <c r="A1546" s="4"/>
      <c r="B1546" s="4"/>
      <c r="L1546" s="2">
        <v>194.500000000006</v>
      </c>
      <c r="M1546" s="2">
        <v>0.493095</v>
      </c>
      <c r="N1546" s="2">
        <v>0.5990950000000089</v>
      </c>
      <c r="O1546" s="2">
        <v>0.45369000000000004</v>
      </c>
      <c r="P1546" s="255">
        <v>0.42909000000001785</v>
      </c>
      <c r="Q1546" s="2">
        <v>0.5325</v>
      </c>
      <c r="R1546" s="2">
        <v>0.7691</v>
      </c>
      <c r="S1546" s="2">
        <v>0.493095</v>
      </c>
      <c r="T1546" s="2">
        <v>0.5990950000000089</v>
      </c>
      <c r="U1546" s="2"/>
      <c r="V1546" s="2"/>
    </row>
    <row r="1547" ht="12.75" customHeight="1">
      <c r="A1547" s="4"/>
      <c r="B1547" s="4"/>
      <c r="L1547" s="2">
        <v>194.600000000007</v>
      </c>
      <c r="M1547" s="2">
        <v>0.493035</v>
      </c>
      <c r="N1547" s="2">
        <v>0.598965000000009</v>
      </c>
      <c r="O1547" s="2">
        <v>0.45357000000000003</v>
      </c>
      <c r="P1547" s="255">
        <v>0.4288300000000179</v>
      </c>
      <c r="Q1547" s="2">
        <v>0.5325</v>
      </c>
      <c r="R1547" s="2">
        <v>0.7691</v>
      </c>
      <c r="S1547" s="2">
        <v>0.493035</v>
      </c>
      <c r="T1547" s="2">
        <v>0.598965000000009</v>
      </c>
      <c r="U1547" s="2"/>
      <c r="V1547" s="2"/>
    </row>
    <row r="1548" ht="12.75" customHeight="1">
      <c r="A1548" s="4"/>
      <c r="B1548" s="4"/>
      <c r="L1548" s="2">
        <v>194.700000000007</v>
      </c>
      <c r="M1548" s="2">
        <v>0.492975</v>
      </c>
      <c r="N1548" s="2">
        <v>0.598835000000009</v>
      </c>
      <c r="O1548" s="2">
        <v>0.45345</v>
      </c>
      <c r="P1548" s="255">
        <v>0.428570000000018</v>
      </c>
      <c r="Q1548" s="2">
        <v>0.5325</v>
      </c>
      <c r="R1548" s="2">
        <v>0.7691</v>
      </c>
      <c r="S1548" s="2">
        <v>0.492975</v>
      </c>
      <c r="T1548" s="2">
        <v>0.598835000000009</v>
      </c>
      <c r="U1548" s="2"/>
      <c r="V1548" s="2"/>
    </row>
    <row r="1549" ht="12.75" customHeight="1">
      <c r="A1549" s="4"/>
      <c r="B1549" s="4"/>
      <c r="L1549" s="2">
        <v>194.800000000007</v>
      </c>
      <c r="M1549" s="2">
        <v>0.492915</v>
      </c>
      <c r="N1549" s="2">
        <v>0.598705000000009</v>
      </c>
      <c r="O1549" s="2">
        <v>0.45333</v>
      </c>
      <c r="P1549" s="255">
        <v>0.42831000000001807</v>
      </c>
      <c r="Q1549" s="2">
        <v>0.5325</v>
      </c>
      <c r="R1549" s="2">
        <v>0.7691</v>
      </c>
      <c r="S1549" s="2">
        <v>0.492915</v>
      </c>
      <c r="T1549" s="2">
        <v>0.598705000000009</v>
      </c>
      <c r="U1549" s="2"/>
      <c r="V1549" s="2"/>
    </row>
    <row r="1550" ht="12.75" customHeight="1">
      <c r="A1550" s="4"/>
      <c r="B1550" s="4"/>
      <c r="L1550" s="2">
        <v>194.900000000007</v>
      </c>
      <c r="M1550" s="2">
        <v>0.492855</v>
      </c>
      <c r="N1550" s="2">
        <v>0.5985750000000091</v>
      </c>
      <c r="O1550" s="2">
        <v>0.45331</v>
      </c>
      <c r="P1550" s="255">
        <v>0.42805000000001814</v>
      </c>
      <c r="Q1550" s="2">
        <v>0.5324</v>
      </c>
      <c r="R1550" s="2">
        <v>0.7691</v>
      </c>
      <c r="S1550" s="2">
        <v>0.492855</v>
      </c>
      <c r="T1550" s="2">
        <v>0.5985750000000091</v>
      </c>
      <c r="U1550" s="2"/>
      <c r="V1550" s="2"/>
    </row>
    <row r="1551" ht="12.75" customHeight="1">
      <c r="A1551" s="4"/>
      <c r="B1551" s="4"/>
      <c r="L1551" s="2">
        <v>195.000000000007</v>
      </c>
      <c r="M1551" s="2">
        <v>0.4928</v>
      </c>
      <c r="N1551" s="2">
        <v>0.5984450000000091</v>
      </c>
      <c r="O1551" s="2">
        <v>0.45320000000000005</v>
      </c>
      <c r="P1551" s="255">
        <v>0.4277900000000182</v>
      </c>
      <c r="Q1551" s="2">
        <v>0.5324</v>
      </c>
      <c r="R1551" s="2">
        <v>0.7691</v>
      </c>
      <c r="S1551" s="2">
        <v>0.4928</v>
      </c>
      <c r="T1551" s="2">
        <v>0.5984450000000091</v>
      </c>
      <c r="U1551" s="2"/>
      <c r="V1551" s="2"/>
    </row>
    <row r="1552" ht="12.75" customHeight="1">
      <c r="A1552" s="4"/>
      <c r="B1552" s="4"/>
      <c r="L1552" s="2">
        <v>195.100000000007</v>
      </c>
      <c r="M1552" s="2">
        <v>0.49275</v>
      </c>
      <c r="N1552" s="2">
        <v>0.5983150000000091</v>
      </c>
      <c r="O1552" s="2">
        <v>0.45310000000000006</v>
      </c>
      <c r="P1552" s="255">
        <v>0.4275300000000183</v>
      </c>
      <c r="Q1552" s="2">
        <v>0.5324</v>
      </c>
      <c r="R1552" s="2">
        <v>0.7691</v>
      </c>
      <c r="S1552" s="2">
        <v>0.49275</v>
      </c>
      <c r="T1552" s="2">
        <v>0.5983150000000091</v>
      </c>
      <c r="U1552" s="2"/>
      <c r="V1552" s="2"/>
    </row>
    <row r="1553" ht="12.75" customHeight="1">
      <c r="A1553" s="4"/>
      <c r="B1553" s="4"/>
      <c r="L1553" s="2">
        <v>195.200000000007</v>
      </c>
      <c r="M1553" s="2">
        <v>0.4927</v>
      </c>
      <c r="N1553" s="2">
        <v>0.5981850000000092</v>
      </c>
      <c r="O1553" s="2">
        <v>0.45300000000000007</v>
      </c>
      <c r="P1553" s="255">
        <v>0.42727000000001836</v>
      </c>
      <c r="Q1553" s="2">
        <v>0.5324</v>
      </c>
      <c r="R1553" s="2">
        <v>0.7691</v>
      </c>
      <c r="S1553" s="2">
        <v>0.4927</v>
      </c>
      <c r="T1553" s="2">
        <v>0.5981850000000092</v>
      </c>
      <c r="U1553" s="2"/>
      <c r="V1553" s="2"/>
    </row>
    <row r="1554" ht="12.75" customHeight="1">
      <c r="A1554" s="4"/>
      <c r="B1554" s="4"/>
      <c r="L1554" s="2">
        <v>195.300000000007</v>
      </c>
      <c r="M1554" s="2">
        <v>0.49265</v>
      </c>
      <c r="N1554" s="2">
        <v>0.5980550000000092</v>
      </c>
      <c r="O1554" s="2">
        <v>0.45299999999999996</v>
      </c>
      <c r="P1554" s="255">
        <v>0.42701000000001843</v>
      </c>
      <c r="Q1554" s="2">
        <v>0.5323</v>
      </c>
      <c r="R1554" s="2">
        <v>0.7691</v>
      </c>
      <c r="S1554" s="2">
        <v>0.49265</v>
      </c>
      <c r="T1554" s="2">
        <v>0.5980550000000092</v>
      </c>
      <c r="U1554" s="2"/>
      <c r="V1554" s="2"/>
    </row>
    <row r="1555" ht="12.75" customHeight="1">
      <c r="A1555" s="4"/>
      <c r="B1555" s="4"/>
      <c r="L1555" s="2">
        <v>195.400000000007</v>
      </c>
      <c r="M1555" s="2">
        <v>0.4926</v>
      </c>
      <c r="N1555" s="2">
        <v>0.5979250000000093</v>
      </c>
      <c r="O1555" s="2">
        <v>0.45289999999999997</v>
      </c>
      <c r="P1555" s="255">
        <v>0.4267500000000185</v>
      </c>
      <c r="Q1555" s="2">
        <v>0.5323</v>
      </c>
      <c r="R1555" s="2">
        <v>0.7691</v>
      </c>
      <c r="S1555" s="2">
        <v>0.4926</v>
      </c>
      <c r="T1555" s="2">
        <v>0.5979250000000093</v>
      </c>
      <c r="U1555" s="2"/>
      <c r="V1555" s="2"/>
    </row>
    <row r="1556" ht="12.75" customHeight="1">
      <c r="A1556" s="4"/>
      <c r="B1556" s="4"/>
      <c r="L1556" s="2">
        <v>195.500000000007</v>
      </c>
      <c r="M1556" s="2">
        <v>0.49255</v>
      </c>
      <c r="N1556" s="2">
        <v>0.5977950000000093</v>
      </c>
      <c r="O1556" s="2">
        <v>0.4528</v>
      </c>
      <c r="P1556" s="255">
        <v>0.4264900000000186</v>
      </c>
      <c r="Q1556" s="2">
        <v>0.5323</v>
      </c>
      <c r="R1556" s="2">
        <v>0.7691</v>
      </c>
      <c r="S1556" s="2">
        <v>0.49255</v>
      </c>
      <c r="T1556" s="2">
        <v>0.5977950000000093</v>
      </c>
      <c r="U1556" s="2"/>
      <c r="V1556" s="2"/>
    </row>
    <row r="1557" ht="12.75" customHeight="1">
      <c r="A1557" s="4"/>
      <c r="B1557" s="4"/>
      <c r="L1557" s="2">
        <v>195.600000000007</v>
      </c>
      <c r="M1557" s="2">
        <v>0.4925</v>
      </c>
      <c r="N1557" s="2">
        <v>0.5976650000000093</v>
      </c>
      <c r="O1557" s="2">
        <v>0.4527</v>
      </c>
      <c r="P1557" s="255">
        <v>0.42623000000001865</v>
      </c>
      <c r="Q1557" s="2">
        <v>0.5323</v>
      </c>
      <c r="R1557" s="2">
        <v>0.7691</v>
      </c>
      <c r="S1557" s="2">
        <v>0.4925</v>
      </c>
      <c r="T1557" s="2">
        <v>0.5976650000000093</v>
      </c>
      <c r="U1557" s="2"/>
      <c r="V1557" s="2"/>
    </row>
    <row r="1558" ht="12.75" customHeight="1">
      <c r="A1558" s="4"/>
      <c r="B1558" s="4"/>
      <c r="L1558" s="2">
        <v>195.700000000007</v>
      </c>
      <c r="M1558" s="2">
        <v>0.49245</v>
      </c>
      <c r="N1558" s="2">
        <v>0.5975350000000094</v>
      </c>
      <c r="O1558" s="2">
        <v>0.4526</v>
      </c>
      <c r="P1558" s="255">
        <v>0.4259700000000187</v>
      </c>
      <c r="Q1558" s="2">
        <v>0.5323</v>
      </c>
      <c r="R1558" s="2">
        <v>0.7691</v>
      </c>
      <c r="S1558" s="2">
        <v>0.49245</v>
      </c>
      <c r="T1558" s="2">
        <v>0.5975350000000094</v>
      </c>
      <c r="U1558" s="2"/>
      <c r="V1558" s="2"/>
    </row>
    <row r="1559" ht="12.75" customHeight="1">
      <c r="A1559" s="4"/>
      <c r="B1559" s="4"/>
      <c r="L1559" s="2">
        <v>195.800000000007</v>
      </c>
      <c r="M1559" s="2">
        <v>0.4924</v>
      </c>
      <c r="N1559" s="2">
        <v>0.5974050000000094</v>
      </c>
      <c r="O1559" s="2">
        <v>0.4526</v>
      </c>
      <c r="P1559" s="255">
        <v>0.4257100000000188</v>
      </c>
      <c r="Q1559" s="2">
        <v>0.5322</v>
      </c>
      <c r="R1559" s="2">
        <v>0.7691</v>
      </c>
      <c r="S1559" s="2">
        <v>0.4924</v>
      </c>
      <c r="T1559" s="2">
        <v>0.5974050000000094</v>
      </c>
      <c r="U1559" s="2"/>
      <c r="V1559" s="2"/>
    </row>
    <row r="1560" ht="12.75" customHeight="1">
      <c r="A1560" s="4"/>
      <c r="B1560" s="4"/>
      <c r="L1560" s="2">
        <v>195.900000000007</v>
      </c>
      <c r="M1560" s="2">
        <v>0.49235</v>
      </c>
      <c r="N1560" s="2">
        <v>0.5972750000000094</v>
      </c>
      <c r="O1560" s="2">
        <v>0.4525</v>
      </c>
      <c r="P1560" s="255">
        <v>0.42545000000001887</v>
      </c>
      <c r="Q1560" s="2">
        <v>0.5322</v>
      </c>
      <c r="R1560" s="2">
        <v>0.7691</v>
      </c>
      <c r="S1560" s="2">
        <v>0.49235</v>
      </c>
      <c r="T1560" s="2">
        <v>0.5972750000000094</v>
      </c>
      <c r="U1560" s="2"/>
      <c r="V1560" s="2"/>
    </row>
    <row r="1561" ht="12.75" customHeight="1">
      <c r="A1561" s="4"/>
      <c r="B1561" s="4"/>
      <c r="L1561" s="2">
        <v>196.000000000007</v>
      </c>
      <c r="M1561" s="2">
        <v>0.4923</v>
      </c>
      <c r="N1561" s="2">
        <v>0.5971450000000095</v>
      </c>
      <c r="O1561" s="2">
        <v>0.4524</v>
      </c>
      <c r="P1561" s="255">
        <v>0.42519000000001894</v>
      </c>
      <c r="Q1561" s="2">
        <v>0.5322</v>
      </c>
      <c r="R1561" s="2">
        <v>0.7691</v>
      </c>
      <c r="S1561" s="2">
        <v>0.4923</v>
      </c>
      <c r="T1561" s="2">
        <v>0.5971450000000095</v>
      </c>
      <c r="U1561" s="2"/>
      <c r="V1561" s="2"/>
    </row>
    <row r="1562" ht="12.75" customHeight="1">
      <c r="A1562" s="4"/>
      <c r="B1562" s="4"/>
      <c r="L1562" s="2">
        <v>196.100000000007</v>
      </c>
      <c r="M1562" s="2">
        <v>0.49225</v>
      </c>
      <c r="N1562" s="2">
        <v>0.5970150000000095</v>
      </c>
      <c r="O1562" s="2">
        <v>0.45230000000000004</v>
      </c>
      <c r="P1562" s="255">
        <v>0.424930000000019</v>
      </c>
      <c r="Q1562" s="2">
        <v>0.5322</v>
      </c>
      <c r="R1562" s="2">
        <v>0.7691</v>
      </c>
      <c r="S1562" s="2">
        <v>0.49225</v>
      </c>
      <c r="T1562" s="2">
        <v>0.5970150000000095</v>
      </c>
      <c r="U1562" s="2"/>
      <c r="V1562" s="2"/>
    </row>
    <row r="1563" ht="12.75" customHeight="1">
      <c r="A1563" s="4"/>
      <c r="B1563" s="4"/>
      <c r="L1563" s="2">
        <v>196.200000000007</v>
      </c>
      <c r="M1563" s="2">
        <v>0.4922</v>
      </c>
      <c r="N1563" s="2">
        <v>0.5968850000000095</v>
      </c>
      <c r="O1563" s="2">
        <v>0.45230000000000004</v>
      </c>
      <c r="P1563" s="255">
        <v>0.4246700000000191</v>
      </c>
      <c r="Q1563" s="2">
        <v>0.5321</v>
      </c>
      <c r="R1563" s="2">
        <v>0.7691</v>
      </c>
      <c r="S1563" s="2">
        <v>0.4922</v>
      </c>
      <c r="T1563" s="2">
        <v>0.5968850000000095</v>
      </c>
      <c r="U1563" s="2"/>
      <c r="V1563" s="2"/>
    </row>
    <row r="1564" ht="12.75" customHeight="1">
      <c r="A1564" s="4"/>
      <c r="B1564" s="4"/>
      <c r="L1564" s="2">
        <v>196.300000000007</v>
      </c>
      <c r="M1564" s="2">
        <v>0.49215</v>
      </c>
      <c r="N1564" s="2">
        <v>0.5967550000000096</v>
      </c>
      <c r="O1564" s="2">
        <v>0.45219999999999994</v>
      </c>
      <c r="P1564" s="255">
        <v>0.42441000000001916</v>
      </c>
      <c r="Q1564" s="2">
        <v>0.5321</v>
      </c>
      <c r="R1564" s="2">
        <v>0.7691</v>
      </c>
      <c r="S1564" s="2">
        <v>0.49215</v>
      </c>
      <c r="T1564" s="2">
        <v>0.5967550000000096</v>
      </c>
      <c r="U1564" s="2"/>
      <c r="V1564" s="2"/>
    </row>
    <row r="1565" ht="12.75" customHeight="1">
      <c r="A1565" s="4"/>
      <c r="B1565" s="4"/>
      <c r="L1565" s="2">
        <v>196.400000000007</v>
      </c>
      <c r="M1565" s="2">
        <v>0.4921</v>
      </c>
      <c r="N1565" s="2">
        <v>0.5966250000000096</v>
      </c>
      <c r="O1565" s="2">
        <v>0.45209999999999995</v>
      </c>
      <c r="P1565" s="255">
        <v>0.42415000000001923</v>
      </c>
      <c r="Q1565" s="2">
        <v>0.5321</v>
      </c>
      <c r="R1565" s="2">
        <v>0.7691</v>
      </c>
      <c r="S1565" s="2">
        <v>0.4921</v>
      </c>
      <c r="T1565" s="2">
        <v>0.5966250000000096</v>
      </c>
      <c r="U1565" s="2"/>
      <c r="V1565" s="2"/>
    </row>
    <row r="1566" ht="12.75" customHeight="1">
      <c r="A1566" s="4"/>
      <c r="B1566" s="4"/>
      <c r="L1566" s="2">
        <v>196.500000000007</v>
      </c>
      <c r="M1566" s="2">
        <v>0.49205</v>
      </c>
      <c r="N1566" s="2">
        <v>0.5964950000000097</v>
      </c>
      <c r="O1566" s="2">
        <v>0.45199999999999996</v>
      </c>
      <c r="P1566" s="255">
        <v>0.4238900000000193</v>
      </c>
      <c r="Q1566" s="2">
        <v>0.5321</v>
      </c>
      <c r="R1566" s="2">
        <v>0.7691</v>
      </c>
      <c r="S1566" s="2">
        <v>0.49205</v>
      </c>
      <c r="T1566" s="2">
        <v>0.5964950000000097</v>
      </c>
      <c r="U1566" s="2"/>
      <c r="V1566" s="2"/>
    </row>
    <row r="1567" ht="12.75" customHeight="1">
      <c r="A1567" s="4"/>
      <c r="B1567" s="4"/>
      <c r="L1567" s="2">
        <v>196.600000000007</v>
      </c>
      <c r="M1567" s="2">
        <v>0.492</v>
      </c>
      <c r="N1567" s="2">
        <v>0.5963650000000097</v>
      </c>
      <c r="O1567" s="2">
        <v>0.45189999999999997</v>
      </c>
      <c r="P1567" s="255">
        <v>0.4236300000000194</v>
      </c>
      <c r="Q1567" s="2">
        <v>0.5321</v>
      </c>
      <c r="R1567" s="2">
        <v>0.7691</v>
      </c>
      <c r="S1567" s="2">
        <v>0.492</v>
      </c>
      <c r="T1567" s="2">
        <v>0.5963650000000097</v>
      </c>
      <c r="U1567" s="2"/>
      <c r="V1567" s="2"/>
    </row>
    <row r="1568" ht="12.75" customHeight="1">
      <c r="A1568" s="4"/>
      <c r="B1568" s="4"/>
      <c r="L1568" s="2">
        <v>196.700000000007</v>
      </c>
      <c r="M1568" s="2">
        <v>0.49195</v>
      </c>
      <c r="N1568" s="2">
        <v>0.5962350000000097</v>
      </c>
      <c r="O1568" s="2">
        <v>0.45189999999999997</v>
      </c>
      <c r="P1568" s="255">
        <v>0.42337000000001945</v>
      </c>
      <c r="Q1568" s="2">
        <v>0.532</v>
      </c>
      <c r="R1568" s="2">
        <v>0.7691</v>
      </c>
      <c r="S1568" s="2">
        <v>0.49195</v>
      </c>
      <c r="T1568" s="2">
        <v>0.5962350000000097</v>
      </c>
      <c r="U1568" s="2"/>
      <c r="V1568" s="2"/>
    </row>
    <row r="1569" ht="12.75" customHeight="1">
      <c r="A1569" s="4"/>
      <c r="B1569" s="4"/>
      <c r="L1569" s="2">
        <v>196.800000000007</v>
      </c>
      <c r="M1569" s="2">
        <v>0.4919</v>
      </c>
      <c r="N1569" s="2">
        <v>0.5961050000000098</v>
      </c>
      <c r="O1569" s="2">
        <v>0.4518</v>
      </c>
      <c r="P1569" s="255">
        <v>0.4231100000000195</v>
      </c>
      <c r="Q1569" s="2">
        <v>0.532</v>
      </c>
      <c r="R1569" s="2">
        <v>0.7691</v>
      </c>
      <c r="S1569" s="2">
        <v>0.4919</v>
      </c>
      <c r="T1569" s="2">
        <v>0.5961050000000098</v>
      </c>
      <c r="U1569" s="2"/>
      <c r="V1569" s="2"/>
    </row>
    <row r="1570" ht="12.75" customHeight="1">
      <c r="A1570" s="4"/>
      <c r="B1570" s="4"/>
      <c r="L1570" s="2">
        <v>196.900000000007</v>
      </c>
      <c r="M1570" s="2">
        <v>0.49185</v>
      </c>
      <c r="N1570" s="2">
        <v>0.5959750000000098</v>
      </c>
      <c r="O1570" s="2">
        <v>0.4517</v>
      </c>
      <c r="P1570" s="255">
        <v>0.4228500000000196</v>
      </c>
      <c r="Q1570" s="2">
        <v>0.532</v>
      </c>
      <c r="R1570" s="2">
        <v>0.7691</v>
      </c>
      <c r="S1570" s="2">
        <v>0.49185</v>
      </c>
      <c r="T1570" s="2">
        <v>0.5959750000000098</v>
      </c>
      <c r="U1570" s="2"/>
      <c r="V1570" s="2"/>
    </row>
    <row r="1571" ht="12.75" customHeight="1">
      <c r="A1571" s="4"/>
      <c r="B1571" s="4"/>
      <c r="L1571" s="2">
        <v>197.000000000007</v>
      </c>
      <c r="M1571" s="2">
        <v>0.4918</v>
      </c>
      <c r="N1571" s="2">
        <v>0.5958450000000098</v>
      </c>
      <c r="O1571" s="2">
        <v>0.4516</v>
      </c>
      <c r="P1571" s="255">
        <v>0.42259000000001967</v>
      </c>
      <c r="Q1571" s="2">
        <v>0.532</v>
      </c>
      <c r="R1571" s="2">
        <v>0.7691</v>
      </c>
      <c r="S1571" s="2">
        <v>0.4918</v>
      </c>
      <c r="T1571" s="2">
        <v>0.5958450000000098</v>
      </c>
      <c r="U1571" s="2"/>
      <c r="V1571" s="2"/>
    </row>
    <row r="1572" ht="12.75" customHeight="1">
      <c r="A1572" s="4"/>
      <c r="B1572" s="4"/>
      <c r="L1572" s="2">
        <v>197.100000000007</v>
      </c>
      <c r="M1572" s="2">
        <v>0.49175</v>
      </c>
      <c r="N1572" s="2">
        <v>0.5957150000000099</v>
      </c>
      <c r="O1572" s="2">
        <v>0.4515</v>
      </c>
      <c r="P1572" s="255">
        <v>0.42233000000001975</v>
      </c>
      <c r="Q1572" s="2">
        <v>0.532</v>
      </c>
      <c r="R1572" s="2">
        <v>0.7691</v>
      </c>
      <c r="S1572" s="2">
        <v>0.49175</v>
      </c>
      <c r="T1572" s="2">
        <v>0.5957150000000099</v>
      </c>
      <c r="U1572" s="2"/>
      <c r="V1572" s="2"/>
    </row>
    <row r="1573" ht="12.75" customHeight="1">
      <c r="A1573" s="4"/>
      <c r="B1573" s="4"/>
      <c r="L1573" s="2">
        <v>197.200000000007</v>
      </c>
      <c r="M1573" s="2">
        <v>0.4917</v>
      </c>
      <c r="N1573" s="2">
        <v>0.5955850000000099</v>
      </c>
      <c r="O1573" s="2">
        <v>0.4514</v>
      </c>
      <c r="P1573" s="255">
        <v>0.4220700000000198</v>
      </c>
      <c r="Q1573" s="2">
        <v>0.532</v>
      </c>
      <c r="R1573" s="2">
        <v>0.7691</v>
      </c>
      <c r="S1573" s="2">
        <v>0.4917</v>
      </c>
      <c r="T1573" s="2">
        <v>0.5955850000000099</v>
      </c>
      <c r="U1573" s="2"/>
      <c r="V1573" s="2"/>
    </row>
    <row r="1574" ht="12.75" customHeight="1">
      <c r="A1574" s="4"/>
      <c r="B1574" s="4"/>
      <c r="L1574" s="2">
        <v>197.300000000007</v>
      </c>
      <c r="M1574" s="2">
        <v>0.49165</v>
      </c>
      <c r="N1574" s="2">
        <v>0.59545500000001</v>
      </c>
      <c r="O1574" s="2">
        <v>0.4513999999999999</v>
      </c>
      <c r="P1574" s="255">
        <v>0.4218100000000199</v>
      </c>
      <c r="Q1574" s="2">
        <v>0.5319</v>
      </c>
      <c r="R1574" s="2">
        <v>0.7691</v>
      </c>
      <c r="S1574" s="2">
        <v>0.49165</v>
      </c>
      <c r="T1574" s="2">
        <v>0.59545500000001</v>
      </c>
      <c r="U1574" s="2"/>
      <c r="V1574" s="2"/>
    </row>
    <row r="1575" ht="12.75" customHeight="1">
      <c r="A1575" s="4"/>
      <c r="B1575" s="4"/>
      <c r="L1575" s="2">
        <v>197.400000000007</v>
      </c>
      <c r="M1575" s="2">
        <v>0.4916</v>
      </c>
      <c r="N1575" s="2">
        <v>0.59532500000001</v>
      </c>
      <c r="O1575" s="2">
        <v>0.4512999999999999</v>
      </c>
      <c r="P1575" s="255">
        <v>0.42155000000001996</v>
      </c>
      <c r="Q1575" s="2">
        <v>0.5319</v>
      </c>
      <c r="R1575" s="2">
        <v>0.7691</v>
      </c>
      <c r="S1575" s="2">
        <v>0.4916</v>
      </c>
      <c r="T1575" s="2">
        <v>0.59532500000001</v>
      </c>
      <c r="U1575" s="2"/>
      <c r="V1575" s="2"/>
    </row>
    <row r="1576" ht="12.75" customHeight="1">
      <c r="A1576" s="4"/>
      <c r="B1576" s="4"/>
      <c r="L1576" s="2">
        <v>197.500000000007</v>
      </c>
      <c r="M1576" s="2">
        <v>0.49155</v>
      </c>
      <c r="N1576" s="2">
        <v>0.59519500000001</v>
      </c>
      <c r="O1576" s="2">
        <v>0.45119999999999993</v>
      </c>
      <c r="P1576" s="255">
        <v>0.42129000000002004</v>
      </c>
      <c r="Q1576" s="2">
        <v>0.5319</v>
      </c>
      <c r="R1576" s="2">
        <v>0.7691</v>
      </c>
      <c r="S1576" s="2">
        <v>0.49155</v>
      </c>
      <c r="T1576" s="2">
        <v>0.59519500000001</v>
      </c>
      <c r="U1576" s="2"/>
      <c r="V1576" s="2"/>
    </row>
    <row r="1577" ht="12.75" customHeight="1">
      <c r="A1577" s="4"/>
      <c r="B1577" s="4"/>
      <c r="L1577" s="2">
        <v>197.600000000007</v>
      </c>
      <c r="M1577" s="2">
        <v>0.4915</v>
      </c>
      <c r="N1577" s="2">
        <v>0.5950650000000101</v>
      </c>
      <c r="O1577" s="2">
        <v>0.45109999999999995</v>
      </c>
      <c r="P1577" s="255">
        <v>0.4210300000000201</v>
      </c>
      <c r="Q1577" s="2">
        <v>0.5319</v>
      </c>
      <c r="R1577" s="2">
        <v>0.7691</v>
      </c>
      <c r="S1577" s="2">
        <v>0.4915</v>
      </c>
      <c r="T1577" s="2">
        <v>0.5950650000000101</v>
      </c>
      <c r="U1577" s="2"/>
      <c r="V1577" s="2"/>
    </row>
    <row r="1578" ht="12.75" customHeight="1">
      <c r="A1578" s="4"/>
      <c r="B1578" s="4"/>
      <c r="L1578" s="2">
        <v>197.700000000007</v>
      </c>
      <c r="M1578" s="2">
        <v>0.49145</v>
      </c>
      <c r="N1578" s="2">
        <v>0.5949350000000101</v>
      </c>
      <c r="O1578" s="2">
        <v>0.45099999999999996</v>
      </c>
      <c r="P1578" s="255">
        <v>0.4207700000000202</v>
      </c>
      <c r="Q1578" s="2">
        <v>0.5319</v>
      </c>
      <c r="R1578" s="2">
        <v>0.7691</v>
      </c>
      <c r="S1578" s="2">
        <v>0.49145</v>
      </c>
      <c r="T1578" s="2">
        <v>0.5949350000000101</v>
      </c>
      <c r="U1578" s="2"/>
      <c r="V1578" s="2"/>
    </row>
    <row r="1579" ht="12.75" customHeight="1">
      <c r="A1579" s="4"/>
      <c r="B1579" s="4"/>
      <c r="L1579" s="2">
        <v>197.800000000007</v>
      </c>
      <c r="M1579" s="2">
        <v>0.4914</v>
      </c>
      <c r="N1579" s="2">
        <v>0.5948050000000101</v>
      </c>
      <c r="O1579" s="2">
        <v>0.45089999999999997</v>
      </c>
      <c r="P1579" s="255">
        <v>0.42051000000002026</v>
      </c>
      <c r="Q1579" s="2">
        <v>0.5319</v>
      </c>
      <c r="R1579" s="2">
        <v>0.7691</v>
      </c>
      <c r="S1579" s="2">
        <v>0.4914</v>
      </c>
      <c r="T1579" s="2">
        <v>0.5948050000000101</v>
      </c>
      <c r="U1579" s="2"/>
      <c r="V1579" s="2"/>
    </row>
    <row r="1580" ht="12.75" customHeight="1">
      <c r="A1580" s="4"/>
      <c r="B1580" s="4"/>
      <c r="L1580" s="2">
        <v>197.900000000007</v>
      </c>
      <c r="M1580" s="2">
        <v>0.49135</v>
      </c>
      <c r="N1580" s="2">
        <v>0.5946750000000102</v>
      </c>
      <c r="O1580" s="2">
        <v>0.45089999999999997</v>
      </c>
      <c r="P1580" s="255">
        <v>0.42025000000002033</v>
      </c>
      <c r="Q1580" s="2">
        <v>0.5318</v>
      </c>
      <c r="R1580" s="2">
        <v>0.7691</v>
      </c>
      <c r="S1580" s="2">
        <v>0.49135</v>
      </c>
      <c r="T1580" s="2">
        <v>0.5946750000000102</v>
      </c>
      <c r="U1580" s="2"/>
      <c r="V1580" s="2"/>
    </row>
    <row r="1581" ht="12.75" customHeight="1">
      <c r="A1581" s="4"/>
      <c r="B1581" s="4"/>
      <c r="L1581" s="2">
        <v>198.000000000007</v>
      </c>
      <c r="M1581" s="2">
        <v>0.4913</v>
      </c>
      <c r="N1581" s="2">
        <v>0.5945450000000102</v>
      </c>
      <c r="O1581" s="2">
        <v>0.4508</v>
      </c>
      <c r="P1581" s="255">
        <v>0.4199900000000204</v>
      </c>
      <c r="Q1581" s="2">
        <v>0.5318</v>
      </c>
      <c r="R1581" s="2">
        <v>0.7691</v>
      </c>
      <c r="S1581" s="2">
        <v>0.4913</v>
      </c>
      <c r="T1581" s="2">
        <v>0.5945450000000102</v>
      </c>
      <c r="U1581" s="2"/>
      <c r="V1581" s="2"/>
    </row>
    <row r="1582" ht="12.75" customHeight="1">
      <c r="A1582" s="4"/>
      <c r="B1582" s="4"/>
      <c r="L1582" s="2">
        <v>198.100000000007</v>
      </c>
      <c r="M1582" s="2">
        <v>0.49125</v>
      </c>
      <c r="N1582" s="2">
        <v>0.5944150000000102</v>
      </c>
      <c r="O1582" s="2">
        <v>0.4507</v>
      </c>
      <c r="P1582" s="255">
        <v>0.4197300000000205</v>
      </c>
      <c r="Q1582" s="2">
        <v>0.5318</v>
      </c>
      <c r="R1582" s="2">
        <v>0.7691</v>
      </c>
      <c r="S1582" s="2">
        <v>0.49125</v>
      </c>
      <c r="T1582" s="2">
        <v>0.5944150000000102</v>
      </c>
      <c r="U1582" s="2"/>
      <c r="V1582" s="2"/>
    </row>
    <row r="1583" ht="12.75" customHeight="1">
      <c r="A1583" s="4"/>
      <c r="B1583" s="4"/>
      <c r="L1583" s="2">
        <v>198.200000000007</v>
      </c>
      <c r="M1583" s="2">
        <v>0.4912</v>
      </c>
      <c r="N1583" s="2">
        <v>0.5942850000000103</v>
      </c>
      <c r="O1583" s="2">
        <v>0.4506</v>
      </c>
      <c r="P1583" s="255">
        <v>0.41947000000002055</v>
      </c>
      <c r="Q1583" s="2">
        <v>0.5318</v>
      </c>
      <c r="R1583" s="2">
        <v>0.7691</v>
      </c>
      <c r="S1583" s="2">
        <v>0.4912</v>
      </c>
      <c r="T1583" s="2">
        <v>0.5942850000000103</v>
      </c>
      <c r="U1583" s="2"/>
      <c r="V1583" s="2"/>
    </row>
    <row r="1584" ht="12.75" customHeight="1">
      <c r="A1584" s="4"/>
      <c r="B1584" s="4"/>
      <c r="L1584" s="2">
        <v>198.300000000007</v>
      </c>
      <c r="M1584" s="2">
        <v>0.49115</v>
      </c>
      <c r="N1584" s="2">
        <v>0.5941550000000103</v>
      </c>
      <c r="O1584" s="2">
        <v>0.4504999999999999</v>
      </c>
      <c r="P1584" s="255">
        <v>0.4192100000000206</v>
      </c>
      <c r="Q1584" s="2">
        <v>0.5318</v>
      </c>
      <c r="R1584" s="2">
        <v>0.7691</v>
      </c>
      <c r="S1584" s="2">
        <v>0.49115</v>
      </c>
      <c r="T1584" s="2">
        <v>0.5941550000000103</v>
      </c>
      <c r="U1584" s="2"/>
      <c r="V1584" s="2"/>
    </row>
    <row r="1585" ht="12.75" customHeight="1">
      <c r="A1585" s="4"/>
      <c r="B1585" s="4"/>
      <c r="L1585" s="2">
        <v>198.400000000007</v>
      </c>
      <c r="M1585" s="2">
        <v>0.4911</v>
      </c>
      <c r="N1585" s="2">
        <v>0.5940250000000104</v>
      </c>
      <c r="O1585" s="2">
        <v>0.4503999999999999</v>
      </c>
      <c r="P1585" s="255">
        <v>0.4189500000000207</v>
      </c>
      <c r="Q1585" s="2">
        <v>0.5318</v>
      </c>
      <c r="R1585" s="2">
        <v>0.7691</v>
      </c>
      <c r="S1585" s="2">
        <v>0.4911</v>
      </c>
      <c r="T1585" s="2">
        <v>0.5940250000000104</v>
      </c>
      <c r="U1585" s="2"/>
      <c r="V1585" s="2"/>
    </row>
    <row r="1586" ht="12.75" customHeight="1">
      <c r="A1586" s="4"/>
      <c r="B1586" s="4"/>
      <c r="L1586" s="2">
        <v>198.500000000008</v>
      </c>
      <c r="M1586" s="2">
        <v>0.49105</v>
      </c>
      <c r="N1586" s="2">
        <v>0.5938950000000104</v>
      </c>
      <c r="O1586" s="2">
        <v>0.4504</v>
      </c>
      <c r="P1586" s="255">
        <v>0.41869000000002077</v>
      </c>
      <c r="Q1586" s="2">
        <v>0.5317</v>
      </c>
      <c r="R1586" s="2">
        <v>0.7691</v>
      </c>
      <c r="S1586" s="2">
        <v>0.49105</v>
      </c>
      <c r="T1586" s="2">
        <v>0.5938950000000104</v>
      </c>
      <c r="U1586" s="2"/>
      <c r="V1586" s="2"/>
    </row>
    <row r="1587" ht="12.75" customHeight="1">
      <c r="A1587" s="4"/>
      <c r="B1587" s="4"/>
      <c r="L1587" s="2">
        <v>198.600000000007</v>
      </c>
      <c r="M1587" s="2">
        <v>0.491</v>
      </c>
      <c r="N1587" s="2">
        <v>0.5937650000000104</v>
      </c>
      <c r="O1587" s="2">
        <v>0.45030000000000003</v>
      </c>
      <c r="P1587" s="255">
        <v>0.41843000000002084</v>
      </c>
      <c r="Q1587" s="2">
        <v>0.5317</v>
      </c>
      <c r="R1587" s="2">
        <v>0.7691</v>
      </c>
      <c r="S1587" s="2">
        <v>0.491</v>
      </c>
      <c r="T1587" s="2">
        <v>0.5937650000000104</v>
      </c>
      <c r="U1587" s="2"/>
      <c r="V1587" s="2"/>
    </row>
    <row r="1588" ht="12.75" customHeight="1">
      <c r="A1588" s="4"/>
      <c r="B1588" s="4"/>
      <c r="L1588" s="2">
        <v>198.700000000007</v>
      </c>
      <c r="M1588" s="2">
        <v>0.49095</v>
      </c>
      <c r="N1588" s="2">
        <v>0.5936350000000105</v>
      </c>
      <c r="O1588" s="2">
        <v>0.45020000000000004</v>
      </c>
      <c r="P1588" s="255">
        <v>0.4181700000000209</v>
      </c>
      <c r="Q1588" s="2">
        <v>0.5317</v>
      </c>
      <c r="R1588" s="2">
        <v>0.7691</v>
      </c>
      <c r="S1588" s="2">
        <v>0.49095</v>
      </c>
      <c r="T1588" s="2">
        <v>0.5936350000000105</v>
      </c>
      <c r="U1588" s="2"/>
      <c r="V1588" s="2"/>
    </row>
    <row r="1589" ht="12.75" customHeight="1">
      <c r="A1589" s="4"/>
      <c r="B1589" s="4"/>
      <c r="L1589" s="2">
        <v>198.800000000007</v>
      </c>
      <c r="M1589" s="2">
        <v>0.4909</v>
      </c>
      <c r="N1589" s="2">
        <v>0.5935050000000105</v>
      </c>
      <c r="O1589" s="2">
        <v>0.45010000000000006</v>
      </c>
      <c r="P1589" s="255">
        <v>0.417910000000021</v>
      </c>
      <c r="Q1589" s="2">
        <v>0.5317</v>
      </c>
      <c r="R1589" s="2">
        <v>0.7691</v>
      </c>
      <c r="S1589" s="2">
        <v>0.4909</v>
      </c>
      <c r="T1589" s="2">
        <v>0.5935050000000105</v>
      </c>
      <c r="U1589" s="2"/>
      <c r="V1589" s="2"/>
    </row>
    <row r="1590" ht="12.75" customHeight="1">
      <c r="A1590" s="4"/>
      <c r="B1590" s="4"/>
      <c r="L1590" s="2">
        <v>198.900000000007</v>
      </c>
      <c r="M1590" s="2">
        <v>0.49085</v>
      </c>
      <c r="N1590" s="2">
        <v>0.5933750000000105</v>
      </c>
      <c r="O1590" s="2">
        <v>0.45</v>
      </c>
      <c r="P1590" s="255">
        <v>0.41765000000002106</v>
      </c>
      <c r="Q1590" s="2">
        <v>0.5317</v>
      </c>
      <c r="R1590" s="2">
        <v>0.7691</v>
      </c>
      <c r="S1590" s="2">
        <v>0.49085</v>
      </c>
      <c r="T1590" s="2">
        <v>0.5933750000000105</v>
      </c>
      <c r="U1590" s="2"/>
      <c r="V1590" s="2"/>
    </row>
    <row r="1591" ht="12.75" customHeight="1">
      <c r="A1591" s="4"/>
      <c r="B1591" s="4"/>
      <c r="L1591" s="2">
        <v>199.000000000008</v>
      </c>
      <c r="M1591" s="2">
        <v>0.4908</v>
      </c>
      <c r="N1591" s="2">
        <v>0.5932450000000106</v>
      </c>
      <c r="O1591" s="2">
        <v>0.4499000000000001</v>
      </c>
      <c r="P1591" s="255">
        <v>0.41739000000002113</v>
      </c>
      <c r="Q1591" s="2">
        <v>0.5317</v>
      </c>
      <c r="R1591" s="2">
        <v>0.7691</v>
      </c>
      <c r="S1591" s="2">
        <v>0.4908</v>
      </c>
      <c r="T1591" s="2">
        <v>0.5932450000000106</v>
      </c>
      <c r="U1591" s="2"/>
      <c r="V1591" s="2"/>
    </row>
    <row r="1592" ht="12.75" customHeight="1">
      <c r="A1592" s="4"/>
      <c r="B1592" s="4"/>
      <c r="L1592" s="2">
        <v>199.100000000008</v>
      </c>
      <c r="M1592" s="2">
        <v>0.49075</v>
      </c>
      <c r="N1592" s="2">
        <v>0.5931150000000106</v>
      </c>
      <c r="O1592" s="2">
        <v>0.4498000000000001</v>
      </c>
      <c r="P1592" s="255">
        <v>0.4171300000000212</v>
      </c>
      <c r="Q1592" s="2">
        <v>0.5317</v>
      </c>
      <c r="R1592" s="2">
        <v>0.7691</v>
      </c>
      <c r="S1592" s="2">
        <v>0.49075</v>
      </c>
      <c r="T1592" s="2">
        <v>0.5931150000000106</v>
      </c>
      <c r="U1592" s="2"/>
      <c r="V1592" s="2"/>
    </row>
    <row r="1593" ht="12.75" customHeight="1">
      <c r="A1593" s="4"/>
      <c r="B1593" s="4"/>
      <c r="L1593" s="2">
        <v>199.200000000008</v>
      </c>
      <c r="M1593" s="2">
        <v>0.4907</v>
      </c>
      <c r="N1593" s="2">
        <v>0.5929850000000106</v>
      </c>
      <c r="O1593" s="2">
        <v>0.4497000000000001</v>
      </c>
      <c r="P1593" s="255">
        <v>0.4168700000000213</v>
      </c>
      <c r="Q1593" s="2">
        <v>0.5317</v>
      </c>
      <c r="R1593" s="2">
        <v>0.7691</v>
      </c>
      <c r="S1593" s="2">
        <v>0.4907</v>
      </c>
      <c r="T1593" s="2">
        <v>0.5929850000000106</v>
      </c>
      <c r="U1593" s="2"/>
      <c r="V1593" s="2"/>
    </row>
    <row r="1594" ht="12.75" customHeight="1">
      <c r="A1594" s="4"/>
      <c r="B1594" s="4"/>
      <c r="L1594" s="2">
        <v>199.300000000008</v>
      </c>
      <c r="M1594" s="2">
        <v>0.49065</v>
      </c>
      <c r="N1594" s="2">
        <v>0.5928550000000107</v>
      </c>
      <c r="O1594" s="2">
        <v>0.4496</v>
      </c>
      <c r="P1594" s="255">
        <v>0.41661000000002135</v>
      </c>
      <c r="Q1594" s="2">
        <v>0.5317</v>
      </c>
      <c r="R1594" s="2">
        <v>0.7691</v>
      </c>
      <c r="S1594" s="2">
        <v>0.49065</v>
      </c>
      <c r="T1594" s="2">
        <v>0.5928550000000107</v>
      </c>
      <c r="U1594" s="2"/>
      <c r="V1594" s="2"/>
    </row>
    <row r="1595" ht="12.75" customHeight="1">
      <c r="A1595" s="4"/>
      <c r="B1595" s="4"/>
      <c r="L1595" s="2">
        <v>199.400000000008</v>
      </c>
      <c r="M1595" s="2">
        <v>0.4906</v>
      </c>
      <c r="N1595" s="2">
        <v>0.5927250000000107</v>
      </c>
      <c r="O1595" s="2">
        <v>0.4496</v>
      </c>
      <c r="P1595" s="255">
        <v>0.4163500000000214</v>
      </c>
      <c r="Q1595" s="2">
        <v>0.5316</v>
      </c>
      <c r="R1595" s="2">
        <v>0.7691</v>
      </c>
      <c r="S1595" s="2">
        <v>0.4906</v>
      </c>
      <c r="T1595" s="2">
        <v>0.5927250000000107</v>
      </c>
      <c r="U1595" s="2"/>
      <c r="V1595" s="2"/>
    </row>
    <row r="1596" ht="12.75" customHeight="1">
      <c r="A1596" s="4"/>
      <c r="B1596" s="4"/>
      <c r="L1596" s="2">
        <v>199.500000000008</v>
      </c>
      <c r="M1596" s="2">
        <v>0.49055</v>
      </c>
      <c r="N1596" s="2">
        <v>0.5925950000000108</v>
      </c>
      <c r="O1596" s="2">
        <v>0.4495</v>
      </c>
      <c r="P1596" s="255">
        <v>0.4160900000000215</v>
      </c>
      <c r="Q1596" s="2">
        <v>0.5316</v>
      </c>
      <c r="R1596" s="2">
        <v>0.7691</v>
      </c>
      <c r="S1596" s="2">
        <v>0.49055</v>
      </c>
      <c r="T1596" s="2">
        <v>0.5925950000000108</v>
      </c>
      <c r="U1596" s="2"/>
      <c r="V1596" s="2"/>
    </row>
    <row r="1597" ht="12.75" customHeight="1">
      <c r="A1597" s="4"/>
      <c r="B1597" s="4"/>
      <c r="L1597" s="2">
        <v>199.600000000008</v>
      </c>
      <c r="M1597" s="2">
        <v>0.4905</v>
      </c>
      <c r="N1597" s="2">
        <v>0.5924650000000108</v>
      </c>
      <c r="O1597" s="2">
        <v>0.4494</v>
      </c>
      <c r="P1597" s="255">
        <v>0.41583000000002157</v>
      </c>
      <c r="Q1597" s="2">
        <v>0.5316</v>
      </c>
      <c r="R1597" s="2">
        <v>0.7691</v>
      </c>
      <c r="S1597" s="2">
        <v>0.4905</v>
      </c>
      <c r="T1597" s="2">
        <v>0.5924650000000108</v>
      </c>
      <c r="U1597" s="2"/>
      <c r="V1597" s="2"/>
    </row>
    <row r="1598" ht="12.75" customHeight="1">
      <c r="A1598" s="4"/>
      <c r="B1598" s="4"/>
      <c r="L1598" s="2">
        <v>199.700000000008</v>
      </c>
      <c r="M1598" s="2">
        <v>0.49045</v>
      </c>
      <c r="N1598" s="2">
        <v>0.5923350000000108</v>
      </c>
      <c r="O1598" s="2">
        <v>0.44930000000000003</v>
      </c>
      <c r="P1598" s="255">
        <v>0.41557000000002164</v>
      </c>
      <c r="Q1598" s="2">
        <v>0.5316</v>
      </c>
      <c r="R1598" s="2">
        <v>0.7691</v>
      </c>
      <c r="S1598" s="2">
        <v>0.49045</v>
      </c>
      <c r="T1598" s="2">
        <v>0.5923350000000108</v>
      </c>
      <c r="U1598" s="2"/>
      <c r="V1598" s="2"/>
    </row>
    <row r="1599" ht="12.75" customHeight="1">
      <c r="A1599" s="4"/>
      <c r="B1599" s="4"/>
      <c r="L1599" s="2">
        <v>199.800000000008</v>
      </c>
      <c r="M1599" s="2">
        <v>0.4904</v>
      </c>
      <c r="N1599" s="2">
        <v>0.5922050000000109</v>
      </c>
      <c r="O1599" s="2">
        <v>0.44920000000000004</v>
      </c>
      <c r="P1599" s="255">
        <v>0.4153100000000217</v>
      </c>
      <c r="Q1599" s="2">
        <v>0.5316</v>
      </c>
      <c r="R1599" s="2">
        <v>0.7691</v>
      </c>
      <c r="S1599" s="2">
        <v>0.4904</v>
      </c>
      <c r="T1599" s="2">
        <v>0.5922050000000109</v>
      </c>
      <c r="U1599" s="2"/>
      <c r="V1599" s="2"/>
    </row>
    <row r="1600" ht="12.75" customHeight="1">
      <c r="A1600" s="4"/>
      <c r="B1600" s="4"/>
      <c r="L1600" s="2">
        <v>199.900000000008</v>
      </c>
      <c r="M1600" s="2">
        <v>0.49035</v>
      </c>
      <c r="N1600" s="2">
        <v>0.5920750000000109</v>
      </c>
      <c r="O1600" s="2">
        <v>0.44910000000000005</v>
      </c>
      <c r="P1600" s="255">
        <v>0.4150500000000218</v>
      </c>
      <c r="Q1600" s="2">
        <v>0.5316</v>
      </c>
      <c r="R1600" s="2">
        <v>0.7691</v>
      </c>
      <c r="S1600" s="2">
        <v>0.49035</v>
      </c>
      <c r="T1600" s="2">
        <v>0.5920750000000109</v>
      </c>
      <c r="U1600" s="2"/>
      <c r="V1600" s="2"/>
    </row>
    <row r="1601" ht="12.75" customHeight="1">
      <c r="A1601" s="4"/>
      <c r="B1601" s="4"/>
      <c r="L1601" s="2">
        <v>200.000000000008</v>
      </c>
      <c r="M1601" s="2">
        <v>0.4903</v>
      </c>
      <c r="N1601" s="2">
        <v>0.5919450000000109</v>
      </c>
      <c r="O1601" s="2">
        <v>0.44900000000000007</v>
      </c>
      <c r="P1601" s="255">
        <v>0.41479000000002186</v>
      </c>
      <c r="Q1601" s="2">
        <v>0.5316</v>
      </c>
      <c r="R1601" s="2">
        <v>0.7691</v>
      </c>
      <c r="S1601" s="2">
        <v>0.4903</v>
      </c>
      <c r="T1601" s="2">
        <v>0.5919450000000109</v>
      </c>
      <c r="U1601" s="2"/>
      <c r="V1601" s="2"/>
    </row>
    <row r="1602" ht="12.75" customHeight="1">
      <c r="A1602" s="4"/>
      <c r="B1602" s="4"/>
      <c r="L1602" s="2">
        <v>200.100000000008</v>
      </c>
      <c r="M1602" s="2">
        <v>0.49025</v>
      </c>
      <c r="N1602" s="2">
        <v>0.591815000000011</v>
      </c>
      <c r="O1602" s="2">
        <v>0.4489000000000001</v>
      </c>
      <c r="P1602" s="255">
        <v>0.41453000000002194</v>
      </c>
      <c r="Q1602" s="2">
        <v>0.5316</v>
      </c>
      <c r="R1602" s="2">
        <v>0.7691</v>
      </c>
      <c r="S1602" s="2">
        <v>0.49025</v>
      </c>
      <c r="T1602" s="2">
        <v>0.591815000000011</v>
      </c>
      <c r="U1602" s="2"/>
      <c r="V1602" s="2"/>
    </row>
    <row r="1603" ht="12.75" customHeight="1">
      <c r="A1603" s="4"/>
      <c r="B1603" s="4"/>
      <c r="L1603" s="2">
        <v>200.200000000008</v>
      </c>
      <c r="M1603" s="2">
        <v>0.4902</v>
      </c>
      <c r="N1603" s="2">
        <v>0.591685000000011</v>
      </c>
      <c r="O1603" s="2">
        <v>0.4488000000000001</v>
      </c>
      <c r="P1603" s="255">
        <v>0.414270000000022</v>
      </c>
      <c r="Q1603" s="2">
        <v>0.5316</v>
      </c>
      <c r="R1603" s="2">
        <v>0.7691</v>
      </c>
      <c r="S1603" s="2">
        <v>0.4902</v>
      </c>
      <c r="T1603" s="2">
        <v>0.591685000000011</v>
      </c>
      <c r="U1603" s="2"/>
      <c r="V1603" s="2"/>
    </row>
    <row r="1604" ht="12.75" customHeight="1">
      <c r="A1604" s="4"/>
      <c r="B1604" s="4"/>
      <c r="L1604" s="2">
        <v>200.300000000008</v>
      </c>
      <c r="M1604" s="2">
        <v>0.49015</v>
      </c>
      <c r="N1604" s="2">
        <v>0.591555000000011</v>
      </c>
      <c r="O1604" s="2">
        <v>0.4487</v>
      </c>
      <c r="P1604" s="255">
        <v>0.4140100000000221</v>
      </c>
      <c r="Q1604" s="2">
        <v>0.5316</v>
      </c>
      <c r="R1604" s="2">
        <v>0.7691</v>
      </c>
      <c r="S1604" s="2">
        <v>0.49015</v>
      </c>
      <c r="T1604" s="2">
        <v>0.591555000000011</v>
      </c>
      <c r="U1604" s="2"/>
      <c r="V1604" s="2"/>
    </row>
    <row r="1605" ht="12.75" customHeight="1">
      <c r="A1605" s="4"/>
      <c r="B1605" s="4"/>
      <c r="L1605" s="2">
        <v>200.400000000008</v>
      </c>
      <c r="M1605" s="2">
        <v>0.4901</v>
      </c>
      <c r="N1605" s="2">
        <v>0.5914250000000111</v>
      </c>
      <c r="O1605" s="2">
        <v>0.4486</v>
      </c>
      <c r="P1605" s="255">
        <v>0.41375000000002216</v>
      </c>
      <c r="Q1605" s="2">
        <v>0.5316</v>
      </c>
      <c r="R1605" s="2">
        <v>0.7691</v>
      </c>
      <c r="S1605" s="2">
        <v>0.4901</v>
      </c>
      <c r="T1605" s="2">
        <v>0.5914250000000111</v>
      </c>
      <c r="U1605" s="2"/>
      <c r="V1605" s="2"/>
    </row>
    <row r="1606" ht="12.75" customHeight="1">
      <c r="A1606" s="4"/>
      <c r="B1606" s="4"/>
      <c r="L1606" s="2">
        <v>200.500000000008</v>
      </c>
      <c r="M1606" s="2">
        <v>0.49005</v>
      </c>
      <c r="N1606" s="2">
        <v>0.5912950000000111</v>
      </c>
      <c r="O1606" s="2">
        <v>0.4485</v>
      </c>
      <c r="P1606" s="255">
        <v>0.41349000000002223</v>
      </c>
      <c r="Q1606" s="2">
        <v>0.5316</v>
      </c>
      <c r="R1606" s="2">
        <v>0.7691</v>
      </c>
      <c r="S1606" s="2">
        <v>0.49005</v>
      </c>
      <c r="T1606" s="2">
        <v>0.5912950000000111</v>
      </c>
      <c r="U1606" s="2"/>
      <c r="V1606" s="2"/>
    </row>
    <row r="1607" ht="12.75" customHeight="1">
      <c r="A1607" s="4"/>
      <c r="B1607" s="4"/>
      <c r="L1607" s="2">
        <v>200.600000000008</v>
      </c>
      <c r="M1607" s="2">
        <v>0.49</v>
      </c>
      <c r="N1607" s="2">
        <v>0.5911650000000112</v>
      </c>
      <c r="O1607" s="2">
        <v>0.4485</v>
      </c>
      <c r="P1607" s="255">
        <v>0.4132300000000223</v>
      </c>
      <c r="Q1607" s="2">
        <v>0.5315</v>
      </c>
      <c r="R1607" s="2">
        <v>0.7691</v>
      </c>
      <c r="S1607" s="2">
        <v>0.49</v>
      </c>
      <c r="T1607" s="2">
        <v>0.5911650000000112</v>
      </c>
      <c r="U1607" s="2"/>
      <c r="V1607" s="2"/>
    </row>
    <row r="1608" ht="12.75" customHeight="1">
      <c r="A1608" s="4"/>
      <c r="B1608" s="4"/>
      <c r="L1608" s="2">
        <v>200.700000000008</v>
      </c>
      <c r="M1608" s="2">
        <v>0.48995</v>
      </c>
      <c r="N1608" s="2">
        <v>0.5910350000000112</v>
      </c>
      <c r="O1608" s="2">
        <v>0.4484</v>
      </c>
      <c r="P1608" s="255">
        <v>0.4129700000000224</v>
      </c>
      <c r="Q1608" s="2">
        <v>0.5315</v>
      </c>
      <c r="R1608" s="2">
        <v>0.7691</v>
      </c>
      <c r="S1608" s="2">
        <v>0.48995</v>
      </c>
      <c r="T1608" s="2">
        <v>0.5910350000000112</v>
      </c>
      <c r="U1608" s="2"/>
      <c r="V1608" s="2"/>
    </row>
    <row r="1609" ht="12.75" customHeight="1">
      <c r="A1609" s="4"/>
      <c r="B1609" s="4"/>
      <c r="L1609" s="2">
        <v>200.800000000008</v>
      </c>
      <c r="M1609" s="2">
        <v>0.4899</v>
      </c>
      <c r="N1609" s="2">
        <v>0.5909050000000112</v>
      </c>
      <c r="O1609" s="2">
        <v>0.44830000000000003</v>
      </c>
      <c r="P1609" s="255">
        <v>0.41271000000002245</v>
      </c>
      <c r="Q1609" s="2">
        <v>0.5315</v>
      </c>
      <c r="R1609" s="2">
        <v>0.7691</v>
      </c>
      <c r="S1609" s="2">
        <v>0.4899</v>
      </c>
      <c r="T1609" s="2">
        <v>0.5909050000000112</v>
      </c>
      <c r="U1609" s="2"/>
      <c r="V1609" s="2"/>
    </row>
    <row r="1610" ht="12.75" customHeight="1">
      <c r="A1610" s="4"/>
      <c r="B1610" s="4"/>
      <c r="L1610" s="2">
        <v>200.900000000008</v>
      </c>
      <c r="M1610" s="2">
        <v>0.48985</v>
      </c>
      <c r="N1610" s="2">
        <v>0.5907750000000113</v>
      </c>
      <c r="O1610" s="2">
        <v>0.44820000000000004</v>
      </c>
      <c r="P1610" s="255">
        <v>0.4124500000000225</v>
      </c>
      <c r="Q1610" s="2">
        <v>0.5315</v>
      </c>
      <c r="R1610" s="2">
        <v>0.7691</v>
      </c>
      <c r="S1610" s="2">
        <v>0.48985</v>
      </c>
      <c r="T1610" s="2">
        <v>0.5907750000000113</v>
      </c>
      <c r="U1610" s="2"/>
      <c r="V1610" s="2"/>
    </row>
    <row r="1611" ht="12.75" customHeight="1">
      <c r="A1611" s="4"/>
      <c r="B1611" s="4"/>
      <c r="L1611" s="2">
        <v>201.000000000008</v>
      </c>
      <c r="M1611" s="2">
        <v>0.4898</v>
      </c>
      <c r="N1611" s="2">
        <v>0.5906450000000113</v>
      </c>
      <c r="O1611" s="2">
        <v>0.44810000000000005</v>
      </c>
      <c r="P1611" s="255">
        <v>0.4121900000000226</v>
      </c>
      <c r="Q1611" s="2">
        <v>0.5315</v>
      </c>
      <c r="R1611" s="2">
        <v>0.7691</v>
      </c>
      <c r="S1611" s="2">
        <v>0.4898</v>
      </c>
      <c r="T1611" s="2">
        <v>0.5906450000000113</v>
      </c>
      <c r="U1611" s="2"/>
      <c r="V1611" s="2"/>
    </row>
    <row r="1612" ht="12.75" customHeight="1">
      <c r="A1612" s="4"/>
      <c r="B1612" s="4"/>
      <c r="L1612" s="2">
        <v>201.100000000008</v>
      </c>
      <c r="M1612" s="2">
        <v>0.48975</v>
      </c>
      <c r="N1612" s="2">
        <v>0.5905150000000113</v>
      </c>
      <c r="O1612" s="2">
        <v>0.44800000000000006</v>
      </c>
      <c r="P1612" s="255">
        <v>0.41193000000002267</v>
      </c>
      <c r="Q1612" s="2">
        <v>0.5315</v>
      </c>
      <c r="R1612" s="2">
        <v>0.7691</v>
      </c>
      <c r="S1612" s="2">
        <v>0.48975</v>
      </c>
      <c r="T1612" s="2">
        <v>0.5905150000000113</v>
      </c>
      <c r="U1612" s="2"/>
      <c r="V1612" s="2"/>
    </row>
    <row r="1613" ht="12.75" customHeight="1">
      <c r="A1613" s="4"/>
      <c r="B1613" s="4"/>
      <c r="L1613" s="2">
        <v>201.200000000008</v>
      </c>
      <c r="M1613" s="2">
        <v>0.4897</v>
      </c>
      <c r="N1613" s="2">
        <v>0.5903850000000114</v>
      </c>
      <c r="O1613" s="2">
        <v>0.4479000000000001</v>
      </c>
      <c r="P1613" s="255">
        <v>0.41167000000002274</v>
      </c>
      <c r="Q1613" s="2">
        <v>0.5315</v>
      </c>
      <c r="R1613" s="2">
        <v>0.7691</v>
      </c>
      <c r="S1613" s="2">
        <v>0.4897</v>
      </c>
      <c r="T1613" s="2">
        <v>0.5903850000000114</v>
      </c>
      <c r="U1613" s="2"/>
      <c r="V1613" s="2"/>
    </row>
    <row r="1614" ht="12.75" customHeight="1">
      <c r="A1614" s="4"/>
      <c r="B1614" s="4"/>
      <c r="L1614" s="2">
        <v>201.300000000008</v>
      </c>
      <c r="M1614" s="2">
        <v>0.48965</v>
      </c>
      <c r="N1614" s="2">
        <v>0.5902550000000114</v>
      </c>
      <c r="O1614" s="2">
        <v>0.4478</v>
      </c>
      <c r="P1614" s="255">
        <v>0.4114100000000228</v>
      </c>
      <c r="Q1614" s="2">
        <v>0.5315</v>
      </c>
      <c r="R1614" s="2">
        <v>0.7691</v>
      </c>
      <c r="S1614" s="2">
        <v>0.48965</v>
      </c>
      <c r="T1614" s="2">
        <v>0.5902550000000114</v>
      </c>
      <c r="U1614" s="2"/>
      <c r="V1614" s="2"/>
    </row>
    <row r="1615" ht="12.75" customHeight="1">
      <c r="A1615" s="4"/>
      <c r="B1615" s="4"/>
      <c r="L1615" s="2">
        <v>201.400000000008</v>
      </c>
      <c r="M1615" s="2">
        <v>0.4896</v>
      </c>
      <c r="N1615" s="2">
        <v>0.5901250000000114</v>
      </c>
      <c r="O1615" s="2">
        <v>0.4477</v>
      </c>
      <c r="P1615" s="255">
        <v>0.4111500000000229</v>
      </c>
      <c r="Q1615" s="2">
        <v>0.5315</v>
      </c>
      <c r="R1615" s="2">
        <v>0.7691</v>
      </c>
      <c r="S1615" s="2">
        <v>0.4896</v>
      </c>
      <c r="T1615" s="2">
        <v>0.5901250000000114</v>
      </c>
      <c r="U1615" s="2"/>
      <c r="V1615" s="2"/>
    </row>
    <row r="1616" ht="12.75" customHeight="1">
      <c r="A1616" s="4"/>
      <c r="B1616" s="4"/>
      <c r="L1616" s="2">
        <v>201.500000000008</v>
      </c>
      <c r="M1616" s="2">
        <v>0.48955</v>
      </c>
      <c r="N1616" s="2">
        <v>0.5899950000000115</v>
      </c>
      <c r="O1616" s="2">
        <v>0.4476</v>
      </c>
      <c r="P1616" s="255">
        <v>0.41089000000002296</v>
      </c>
      <c r="Q1616" s="2">
        <v>0.5315</v>
      </c>
      <c r="R1616" s="2">
        <v>0.7691</v>
      </c>
      <c r="S1616" s="2">
        <v>0.48955</v>
      </c>
      <c r="T1616" s="2">
        <v>0.5899950000000115</v>
      </c>
      <c r="U1616" s="2"/>
      <c r="V1616" s="2"/>
    </row>
    <row r="1617" ht="12.75" customHeight="1">
      <c r="A1617" s="4"/>
      <c r="B1617" s="4"/>
      <c r="L1617" s="2">
        <v>201.600000000008</v>
      </c>
      <c r="M1617" s="2">
        <v>0.4895</v>
      </c>
      <c r="N1617" s="2">
        <v>0.5898650000000115</v>
      </c>
      <c r="O1617" s="2">
        <v>0.4475</v>
      </c>
      <c r="P1617" s="255">
        <v>0.41063000000002303</v>
      </c>
      <c r="Q1617" s="2">
        <v>0.5315</v>
      </c>
      <c r="R1617" s="2">
        <v>0.7691</v>
      </c>
      <c r="S1617" s="2">
        <v>0.4895</v>
      </c>
      <c r="T1617" s="2">
        <v>0.5898650000000115</v>
      </c>
      <c r="U1617" s="2"/>
      <c r="V1617" s="2"/>
    </row>
    <row r="1618" ht="12.75" customHeight="1">
      <c r="A1618" s="4"/>
      <c r="B1618" s="4"/>
      <c r="L1618" s="2">
        <v>201.700000000008</v>
      </c>
      <c r="M1618" s="2">
        <v>0.48945</v>
      </c>
      <c r="N1618" s="2">
        <v>0.5897350000000116</v>
      </c>
      <c r="O1618" s="2">
        <v>0.4474</v>
      </c>
      <c r="P1618" s="255">
        <v>0.4103700000000231</v>
      </c>
      <c r="Q1618" s="2">
        <v>0.5315</v>
      </c>
      <c r="R1618" s="2">
        <v>0.7691</v>
      </c>
      <c r="S1618" s="2">
        <v>0.48945</v>
      </c>
      <c r="T1618" s="2">
        <v>0.5897350000000116</v>
      </c>
      <c r="U1618" s="2"/>
      <c r="V1618" s="2"/>
    </row>
    <row r="1619" ht="12.75" customHeight="1">
      <c r="A1619" s="4"/>
      <c r="B1619" s="4"/>
      <c r="L1619" s="2">
        <v>201.800000000008</v>
      </c>
      <c r="M1619" s="2">
        <v>0.4894</v>
      </c>
      <c r="N1619" s="2">
        <v>0.5896050000000116</v>
      </c>
      <c r="O1619" s="2">
        <v>0.44730000000000003</v>
      </c>
      <c r="P1619" s="255">
        <v>0.4101100000000232</v>
      </c>
      <c r="Q1619" s="2">
        <v>0.5315</v>
      </c>
      <c r="R1619" s="2">
        <v>0.7691</v>
      </c>
      <c r="S1619" s="2">
        <v>0.4894</v>
      </c>
      <c r="T1619" s="2">
        <v>0.5896050000000116</v>
      </c>
      <c r="U1619" s="2"/>
      <c r="V1619" s="2"/>
    </row>
    <row r="1620" ht="12.75" customHeight="1">
      <c r="A1620" s="4"/>
      <c r="B1620" s="4"/>
      <c r="L1620" s="2">
        <v>201.900000000008</v>
      </c>
      <c r="M1620" s="2">
        <v>0.48935</v>
      </c>
      <c r="N1620" s="2">
        <v>0.5894750000000116</v>
      </c>
      <c r="O1620" s="2">
        <v>0.44720000000000004</v>
      </c>
      <c r="P1620" s="255">
        <v>0.40985000000002325</v>
      </c>
      <c r="Q1620" s="2">
        <v>0.5315</v>
      </c>
      <c r="R1620" s="2">
        <v>0.7691</v>
      </c>
      <c r="S1620" s="2">
        <v>0.48935</v>
      </c>
      <c r="T1620" s="2">
        <v>0.5894750000000116</v>
      </c>
      <c r="U1620" s="2"/>
      <c r="V1620" s="2"/>
    </row>
    <row r="1621" ht="12.75" customHeight="1">
      <c r="A1621" s="4"/>
      <c r="B1621" s="4"/>
      <c r="L1621" s="2">
        <v>202.000000000008</v>
      </c>
      <c r="M1621" s="2">
        <v>0.4893</v>
      </c>
      <c r="N1621" s="2">
        <v>0.5893450000000117</v>
      </c>
      <c r="O1621" s="2">
        <v>0.44710000000000005</v>
      </c>
      <c r="P1621" s="255">
        <v>0.4095900000000233</v>
      </c>
      <c r="Q1621" s="2">
        <v>0.5315</v>
      </c>
      <c r="R1621" s="2">
        <v>0.7691</v>
      </c>
      <c r="S1621" s="2">
        <v>0.4893</v>
      </c>
      <c r="T1621" s="2">
        <v>0.5893450000000117</v>
      </c>
      <c r="U1621" s="2"/>
      <c r="V1621" s="2"/>
    </row>
    <row r="1622" ht="12.75" customHeight="1">
      <c r="A1622" s="4"/>
      <c r="B1622" s="4"/>
      <c r="L1622" s="2">
        <v>202.100000000008</v>
      </c>
      <c r="M1622" s="2">
        <v>0.48925</v>
      </c>
      <c r="N1622" s="2">
        <v>0.5892150000000117</v>
      </c>
      <c r="O1622" s="2">
        <v>0.44700000000000006</v>
      </c>
      <c r="P1622" s="255">
        <v>0.4093300000000234</v>
      </c>
      <c r="Q1622" s="2">
        <v>0.5315</v>
      </c>
      <c r="R1622" s="2">
        <v>0.7691</v>
      </c>
      <c r="S1622" s="2">
        <v>0.48925</v>
      </c>
      <c r="T1622" s="2">
        <v>0.5892150000000117</v>
      </c>
      <c r="U1622" s="2"/>
      <c r="V1622" s="2"/>
    </row>
    <row r="1623" ht="12.75" customHeight="1">
      <c r="A1623" s="4"/>
      <c r="B1623" s="4"/>
      <c r="L1623" s="2">
        <v>202.200000000008</v>
      </c>
      <c r="M1623" s="2">
        <v>0.4892</v>
      </c>
      <c r="N1623" s="2">
        <v>0.5890850000000117</v>
      </c>
      <c r="O1623" s="2">
        <v>0.4469000000000001</v>
      </c>
      <c r="P1623" s="255">
        <v>0.40907000000002347</v>
      </c>
      <c r="Q1623" s="2">
        <v>0.5315</v>
      </c>
      <c r="R1623" s="2">
        <v>0.7691</v>
      </c>
      <c r="S1623" s="2">
        <v>0.4892</v>
      </c>
      <c r="T1623" s="2">
        <v>0.5890850000000117</v>
      </c>
      <c r="U1623" s="2"/>
      <c r="V1623" s="2"/>
    </row>
    <row r="1624" ht="12.75" customHeight="1">
      <c r="A1624" s="4"/>
      <c r="B1624" s="4"/>
      <c r="L1624" s="2">
        <v>202.300000000008</v>
      </c>
      <c r="M1624" s="2">
        <v>0.48915</v>
      </c>
      <c r="N1624" s="2">
        <v>0.5889550000000118</v>
      </c>
      <c r="O1624" s="2">
        <v>0.4468</v>
      </c>
      <c r="P1624" s="255">
        <v>0.40881000000002354</v>
      </c>
      <c r="Q1624" s="2">
        <v>0.5315</v>
      </c>
      <c r="R1624" s="2">
        <v>0.7691</v>
      </c>
      <c r="S1624" s="2">
        <v>0.48915</v>
      </c>
      <c r="T1624" s="2">
        <v>0.5889550000000118</v>
      </c>
      <c r="U1624" s="2"/>
      <c r="V1624" s="2"/>
    </row>
    <row r="1625" ht="12.75" customHeight="1">
      <c r="A1625" s="4"/>
      <c r="B1625" s="4"/>
      <c r="L1625" s="2">
        <v>202.400000000008</v>
      </c>
      <c r="M1625" s="2">
        <v>0.4891</v>
      </c>
      <c r="N1625" s="2">
        <v>0.5888250000000118</v>
      </c>
      <c r="O1625" s="2">
        <v>0.4467</v>
      </c>
      <c r="P1625" s="255">
        <v>0.4085500000000236</v>
      </c>
      <c r="Q1625" s="2">
        <v>0.5315</v>
      </c>
      <c r="R1625" s="2">
        <v>0.7691</v>
      </c>
      <c r="S1625" s="2">
        <v>0.4891</v>
      </c>
      <c r="T1625" s="2">
        <v>0.5888250000000118</v>
      </c>
      <c r="U1625" s="2"/>
      <c r="V1625" s="2"/>
    </row>
    <row r="1626" ht="12.75" customHeight="1">
      <c r="A1626" s="4"/>
      <c r="B1626" s="4"/>
      <c r="L1626" s="2">
        <v>202.500000000008</v>
      </c>
      <c r="M1626" s="2">
        <v>0.48905</v>
      </c>
      <c r="N1626" s="2">
        <v>0.5886950000000118</v>
      </c>
      <c r="O1626" s="2">
        <v>0.4466</v>
      </c>
      <c r="P1626" s="255">
        <v>0.4082900000000237</v>
      </c>
      <c r="Q1626" s="2">
        <v>0.5315</v>
      </c>
      <c r="R1626" s="2">
        <v>0.7691</v>
      </c>
      <c r="S1626" s="2">
        <v>0.48905</v>
      </c>
      <c r="T1626" s="2">
        <v>0.5886950000000118</v>
      </c>
      <c r="U1626" s="2"/>
      <c r="V1626" s="2"/>
    </row>
    <row r="1627" ht="12.75" customHeight="1">
      <c r="A1627" s="4"/>
      <c r="B1627" s="4"/>
      <c r="L1627" s="2">
        <v>202.600000000008</v>
      </c>
      <c r="M1627" s="2">
        <v>0.489</v>
      </c>
      <c r="N1627" s="2">
        <v>0.5885650000000119</v>
      </c>
      <c r="O1627" s="2">
        <v>0.4465</v>
      </c>
      <c r="P1627" s="255">
        <v>0.40803000000002376</v>
      </c>
      <c r="Q1627" s="2">
        <v>0.5315</v>
      </c>
      <c r="R1627" s="2">
        <v>0.7691</v>
      </c>
      <c r="S1627" s="2">
        <v>0.489</v>
      </c>
      <c r="T1627" s="2">
        <v>0.5885650000000119</v>
      </c>
      <c r="U1627" s="2"/>
      <c r="V1627" s="2"/>
    </row>
    <row r="1628" ht="12.75" customHeight="1">
      <c r="A1628" s="4"/>
      <c r="B1628" s="4"/>
      <c r="L1628" s="2">
        <v>202.700000000008</v>
      </c>
      <c r="M1628" s="2">
        <v>0.48895</v>
      </c>
      <c r="N1628" s="2">
        <v>0.5884350000000119</v>
      </c>
      <c r="O1628" s="2">
        <v>0.4464</v>
      </c>
      <c r="P1628" s="255">
        <v>0.40777000000002384</v>
      </c>
      <c r="Q1628" s="2">
        <v>0.5315</v>
      </c>
      <c r="R1628" s="2">
        <v>0.7691</v>
      </c>
      <c r="S1628" s="2">
        <v>0.48895</v>
      </c>
      <c r="T1628" s="2">
        <v>0.5884350000000119</v>
      </c>
      <c r="U1628" s="2"/>
      <c r="V1628" s="2"/>
    </row>
    <row r="1629" ht="12.75" customHeight="1">
      <c r="A1629" s="4"/>
      <c r="B1629" s="4"/>
      <c r="L1629" s="2">
        <v>202.800000000008</v>
      </c>
      <c r="M1629" s="2">
        <v>0.4889</v>
      </c>
      <c r="N1629" s="2">
        <v>0.588305000000012</v>
      </c>
      <c r="O1629" s="2">
        <v>0.44630000000000003</v>
      </c>
      <c r="P1629" s="255">
        <v>0.4075100000000239</v>
      </c>
      <c r="Q1629" s="2">
        <v>0.5315</v>
      </c>
      <c r="R1629" s="2">
        <v>0.7691</v>
      </c>
      <c r="S1629" s="2">
        <v>0.4889</v>
      </c>
      <c r="T1629" s="2">
        <v>0.588305000000012</v>
      </c>
      <c r="U1629" s="2"/>
      <c r="V1629" s="2"/>
    </row>
    <row r="1630" ht="12.75" customHeight="1">
      <c r="A1630" s="4"/>
      <c r="B1630" s="4"/>
      <c r="L1630" s="2">
        <v>202.900000000009</v>
      </c>
      <c r="M1630" s="2">
        <v>0.48885</v>
      </c>
      <c r="N1630" s="2">
        <v>0.588175000000012</v>
      </c>
      <c r="O1630" s="2">
        <v>0.44620000000000004</v>
      </c>
      <c r="P1630" s="255">
        <v>0.407250000000024</v>
      </c>
      <c r="Q1630" s="2">
        <v>0.5315</v>
      </c>
      <c r="R1630" s="2">
        <v>0.7691</v>
      </c>
      <c r="S1630" s="2">
        <v>0.48885</v>
      </c>
      <c r="T1630" s="2">
        <v>0.588175000000012</v>
      </c>
      <c r="U1630" s="2"/>
      <c r="V1630" s="2"/>
    </row>
    <row r="1631" ht="12.75" customHeight="1">
      <c r="A1631" s="4"/>
      <c r="B1631" s="4"/>
      <c r="L1631" s="2">
        <v>203.000000000008</v>
      </c>
      <c r="M1631" s="2">
        <v>0.4888</v>
      </c>
      <c r="N1631" s="2">
        <v>0.588045000000012</v>
      </c>
      <c r="O1631" s="2">
        <v>0.44610000000000005</v>
      </c>
      <c r="P1631" s="255">
        <v>0.40699000000002405</v>
      </c>
      <c r="Q1631" s="2">
        <v>0.5315</v>
      </c>
      <c r="R1631" s="2">
        <v>0.7691</v>
      </c>
      <c r="S1631" s="2">
        <v>0.4888</v>
      </c>
      <c r="T1631" s="2">
        <v>0.588045000000012</v>
      </c>
      <c r="U1631" s="2"/>
      <c r="V1631" s="2"/>
    </row>
    <row r="1632" ht="12.75" customHeight="1">
      <c r="A1632" s="4"/>
      <c r="B1632" s="4"/>
      <c r="L1632" s="2">
        <v>203.100000000008</v>
      </c>
      <c r="M1632" s="2">
        <v>0.48875</v>
      </c>
      <c r="N1632" s="2">
        <v>0.5879150000000121</v>
      </c>
      <c r="O1632" s="2">
        <v>0.44600000000000006</v>
      </c>
      <c r="P1632" s="255">
        <v>0.40673000000002413</v>
      </c>
      <c r="Q1632" s="2">
        <v>0.5315</v>
      </c>
      <c r="R1632" s="2">
        <v>0.7691</v>
      </c>
      <c r="S1632" s="2">
        <v>0.48875</v>
      </c>
      <c r="T1632" s="2">
        <v>0.5879150000000121</v>
      </c>
      <c r="U1632" s="2"/>
      <c r="V1632" s="2"/>
    </row>
    <row r="1633" ht="12.75" customHeight="1">
      <c r="A1633" s="4"/>
      <c r="B1633" s="4"/>
      <c r="L1633" s="2">
        <v>203.200000000008</v>
      </c>
      <c r="M1633" s="2">
        <v>0.4887</v>
      </c>
      <c r="N1633" s="2">
        <v>0.5877850000000121</v>
      </c>
      <c r="O1633" s="2">
        <v>0.4459000000000001</v>
      </c>
      <c r="P1633" s="255">
        <v>0.4064700000000242</v>
      </c>
      <c r="Q1633" s="2">
        <v>0.5315</v>
      </c>
      <c r="R1633" s="2">
        <v>0.7691</v>
      </c>
      <c r="S1633" s="2">
        <v>0.4887</v>
      </c>
      <c r="T1633" s="2">
        <v>0.5877850000000121</v>
      </c>
      <c r="U1633" s="2"/>
      <c r="V1633" s="2"/>
    </row>
    <row r="1634" ht="12.75" customHeight="1">
      <c r="A1634" s="4"/>
      <c r="B1634" s="4"/>
      <c r="L1634" s="2">
        <v>203.300000000008</v>
      </c>
      <c r="M1634" s="2">
        <v>0.48865</v>
      </c>
      <c r="N1634" s="2">
        <v>0.5876550000000121</v>
      </c>
      <c r="O1634" s="2">
        <v>0.4458</v>
      </c>
      <c r="P1634" s="255">
        <v>0.4062100000000243</v>
      </c>
      <c r="Q1634" s="2">
        <v>0.5315</v>
      </c>
      <c r="R1634" s="2">
        <v>0.7691</v>
      </c>
      <c r="S1634" s="2">
        <v>0.48865</v>
      </c>
      <c r="T1634" s="2">
        <v>0.5876550000000121</v>
      </c>
      <c r="U1634" s="2"/>
      <c r="V1634" s="2"/>
    </row>
    <row r="1635" ht="12.75" customHeight="1">
      <c r="A1635" s="4"/>
      <c r="B1635" s="4"/>
      <c r="L1635" s="2">
        <v>203.400000000009</v>
      </c>
      <c r="M1635" s="2">
        <v>0.4886</v>
      </c>
      <c r="N1635" s="2">
        <v>0.5875250000000122</v>
      </c>
      <c r="O1635" s="2">
        <v>0.4457</v>
      </c>
      <c r="P1635" s="255">
        <v>0.40595000000002435</v>
      </c>
      <c r="Q1635" s="2">
        <v>0.5315</v>
      </c>
      <c r="R1635" s="2">
        <v>0.7691</v>
      </c>
      <c r="S1635" s="2">
        <v>0.4886</v>
      </c>
      <c r="T1635" s="2">
        <v>0.5875250000000122</v>
      </c>
      <c r="U1635" s="2"/>
      <c r="V1635" s="2"/>
    </row>
    <row r="1636" ht="12.75" customHeight="1">
      <c r="A1636" s="4"/>
      <c r="B1636" s="4"/>
      <c r="L1636" s="2">
        <v>203.500000000009</v>
      </c>
      <c r="M1636" s="2">
        <v>0.48855</v>
      </c>
      <c r="N1636" s="2">
        <v>0.5873950000000122</v>
      </c>
      <c r="O1636" s="2">
        <v>0.4456</v>
      </c>
      <c r="P1636" s="255">
        <v>0.4056900000000244</v>
      </c>
      <c r="Q1636" s="2">
        <v>0.5315</v>
      </c>
      <c r="R1636" s="2">
        <v>0.7691</v>
      </c>
      <c r="S1636" s="2">
        <v>0.48855</v>
      </c>
      <c r="T1636" s="2">
        <v>0.5873950000000122</v>
      </c>
      <c r="U1636" s="2"/>
      <c r="V1636" s="2"/>
    </row>
    <row r="1637" ht="12.75" customHeight="1">
      <c r="A1637" s="4"/>
      <c r="B1637" s="4"/>
      <c r="L1637" s="2">
        <v>203.600000000009</v>
      </c>
      <c r="M1637" s="2">
        <v>0.4885</v>
      </c>
      <c r="N1637" s="2">
        <v>0.5872650000000122</v>
      </c>
      <c r="O1637" s="2">
        <v>0.4454</v>
      </c>
      <c r="P1637" s="255">
        <v>0.4054300000000245</v>
      </c>
      <c r="Q1637" s="2">
        <v>0.5316</v>
      </c>
      <c r="R1637" s="2">
        <v>0.7691</v>
      </c>
      <c r="S1637" s="2">
        <v>0.4885</v>
      </c>
      <c r="T1637" s="2">
        <v>0.5872650000000122</v>
      </c>
      <c r="U1637" s="2"/>
      <c r="V1637" s="2"/>
    </row>
    <row r="1638" ht="12.75" customHeight="1">
      <c r="A1638" s="4"/>
      <c r="B1638" s="4"/>
      <c r="L1638" s="2">
        <v>203.700000000009</v>
      </c>
      <c r="M1638" s="2">
        <v>0.48845</v>
      </c>
      <c r="N1638" s="2">
        <v>0.5871350000000123</v>
      </c>
      <c r="O1638" s="2">
        <v>0.44530000000000003</v>
      </c>
      <c r="P1638" s="255">
        <v>0.40517000000002457</v>
      </c>
      <c r="Q1638" s="2">
        <v>0.5316</v>
      </c>
      <c r="R1638" s="2">
        <v>0.7691</v>
      </c>
      <c r="S1638" s="2">
        <v>0.48845</v>
      </c>
      <c r="T1638" s="2">
        <v>0.5871350000000123</v>
      </c>
      <c r="U1638" s="2"/>
      <c r="V1638" s="2"/>
    </row>
    <row r="1639" ht="12.75" customHeight="1">
      <c r="A1639" s="4"/>
      <c r="B1639" s="4"/>
      <c r="L1639" s="2">
        <v>203.800000000009</v>
      </c>
      <c r="M1639" s="2">
        <v>0.4884</v>
      </c>
      <c r="N1639" s="2">
        <v>0.5870050000000123</v>
      </c>
      <c r="O1639" s="2">
        <v>0.44520000000000004</v>
      </c>
      <c r="P1639" s="255">
        <v>0.40491000000002464</v>
      </c>
      <c r="Q1639" s="2">
        <v>0.5316</v>
      </c>
      <c r="R1639" s="2">
        <v>0.7691</v>
      </c>
      <c r="S1639" s="2">
        <v>0.4884</v>
      </c>
      <c r="T1639" s="2">
        <v>0.5870050000000123</v>
      </c>
      <c r="U1639" s="2"/>
      <c r="V1639" s="2"/>
    </row>
    <row r="1640" ht="12.75" customHeight="1">
      <c r="A1640" s="4"/>
      <c r="B1640" s="4"/>
      <c r="L1640" s="2">
        <v>203.900000000009</v>
      </c>
      <c r="M1640" s="2">
        <v>0.48835</v>
      </c>
      <c r="N1640" s="2">
        <v>0.5868750000000124</v>
      </c>
      <c r="O1640" s="2">
        <v>0.44510000000000005</v>
      </c>
      <c r="P1640" s="255">
        <v>0.4046500000000247</v>
      </c>
      <c r="Q1640" s="2">
        <v>0.5316</v>
      </c>
      <c r="R1640" s="2">
        <v>0.7691</v>
      </c>
      <c r="S1640" s="2">
        <v>0.48835</v>
      </c>
      <c r="T1640" s="2">
        <v>0.5868750000000124</v>
      </c>
      <c r="U1640" s="2"/>
      <c r="V1640" s="2"/>
    </row>
    <row r="1641" ht="12.75" customHeight="1">
      <c r="A1641" s="4"/>
      <c r="B1641" s="4"/>
      <c r="L1641" s="2">
        <v>204.000000000009</v>
      </c>
      <c r="M1641" s="2">
        <v>0.4883</v>
      </c>
      <c r="N1641" s="2">
        <v>0.5867450000000124</v>
      </c>
      <c r="O1641" s="2">
        <v>0.445</v>
      </c>
      <c r="P1641" s="255">
        <v>0.4043900000000248</v>
      </c>
      <c r="Q1641" s="2">
        <v>0.5316</v>
      </c>
      <c r="R1641" s="2">
        <v>0.7691</v>
      </c>
      <c r="S1641" s="2">
        <v>0.4883</v>
      </c>
      <c r="T1641" s="2">
        <v>0.5867450000000124</v>
      </c>
      <c r="U1641" s="2"/>
      <c r="V1641" s="2"/>
    </row>
    <row r="1642" ht="12.75" customHeight="1">
      <c r="A1642" s="4"/>
      <c r="B1642" s="4"/>
      <c r="L1642" s="2">
        <v>204.100000000009</v>
      </c>
      <c r="M1642" s="2">
        <v>0.48825</v>
      </c>
      <c r="N1642" s="2">
        <v>0.5866150000000124</v>
      </c>
      <c r="O1642" s="2">
        <v>0.4449000000000001</v>
      </c>
      <c r="P1642" s="255">
        <v>0.40413000000002486</v>
      </c>
      <c r="Q1642" s="2">
        <v>0.5316</v>
      </c>
      <c r="R1642" s="2">
        <v>0.7691</v>
      </c>
      <c r="S1642" s="2">
        <v>0.48825</v>
      </c>
      <c r="T1642" s="2">
        <v>0.5866150000000124</v>
      </c>
      <c r="U1642" s="2"/>
      <c r="V1642" s="2"/>
    </row>
    <row r="1643" ht="12.75" customHeight="1">
      <c r="A1643" s="4"/>
      <c r="B1643" s="4"/>
      <c r="L1643" s="2">
        <v>204.200000000009</v>
      </c>
      <c r="M1643" s="2">
        <v>0.4882</v>
      </c>
      <c r="N1643" s="2">
        <v>0.5864850000000125</v>
      </c>
      <c r="O1643" s="2">
        <v>0.4448000000000001</v>
      </c>
      <c r="P1643" s="255">
        <v>0.40387000000002493</v>
      </c>
      <c r="Q1643" s="2">
        <v>0.5316</v>
      </c>
      <c r="R1643" s="2">
        <v>0.7691</v>
      </c>
      <c r="S1643" s="2">
        <v>0.4882</v>
      </c>
      <c r="T1643" s="2">
        <v>0.5864850000000125</v>
      </c>
      <c r="U1643" s="2"/>
      <c r="V1643" s="2"/>
    </row>
    <row r="1644" ht="12.75" customHeight="1">
      <c r="A1644" s="4"/>
      <c r="B1644" s="4"/>
      <c r="L1644" s="2">
        <v>204.300000000009</v>
      </c>
      <c r="M1644" s="2">
        <v>0.48815</v>
      </c>
      <c r="N1644" s="2">
        <v>0.5863550000000125</v>
      </c>
      <c r="O1644" s="2">
        <v>0.4447</v>
      </c>
      <c r="P1644" s="255">
        <v>0.403610000000025</v>
      </c>
      <c r="Q1644" s="2">
        <v>0.5316</v>
      </c>
      <c r="R1644" s="2">
        <v>0.7691</v>
      </c>
      <c r="S1644" s="2">
        <v>0.48815</v>
      </c>
      <c r="T1644" s="2">
        <v>0.5863550000000125</v>
      </c>
      <c r="U1644" s="2"/>
      <c r="V1644" s="2"/>
    </row>
    <row r="1645" ht="12.75" customHeight="1">
      <c r="A1645" s="4"/>
      <c r="B1645" s="4"/>
      <c r="L1645" s="2">
        <v>204.400000000009</v>
      </c>
      <c r="M1645" s="2">
        <v>0.4881</v>
      </c>
      <c r="N1645" s="2">
        <v>0.5862250000000125</v>
      </c>
      <c r="O1645" s="2">
        <v>0.4446</v>
      </c>
      <c r="P1645" s="255">
        <v>0.4033500000000251</v>
      </c>
      <c r="Q1645" s="2">
        <v>0.5316</v>
      </c>
      <c r="R1645" s="2">
        <v>0.7691</v>
      </c>
      <c r="S1645" s="2">
        <v>0.4881</v>
      </c>
      <c r="T1645" s="2">
        <v>0.5862250000000125</v>
      </c>
      <c r="U1645" s="2"/>
      <c r="V1645" s="2"/>
    </row>
    <row r="1646" ht="12.75" customHeight="1">
      <c r="A1646" s="4"/>
      <c r="B1646" s="4"/>
      <c r="L1646" s="2">
        <v>204.500000000009</v>
      </c>
      <c r="M1646" s="2">
        <v>0.48805</v>
      </c>
      <c r="N1646" s="2">
        <v>0.5860950000000126</v>
      </c>
      <c r="O1646" s="2">
        <v>0.4445</v>
      </c>
      <c r="P1646" s="255">
        <v>0.40309000000002515</v>
      </c>
      <c r="Q1646" s="2">
        <v>0.5316</v>
      </c>
      <c r="R1646" s="2">
        <v>0.7691</v>
      </c>
      <c r="S1646" s="2">
        <v>0.48805</v>
      </c>
      <c r="T1646" s="2">
        <v>0.5860950000000126</v>
      </c>
      <c r="U1646" s="2"/>
      <c r="V1646" s="2"/>
    </row>
    <row r="1647" ht="12.75" customHeight="1">
      <c r="A1647" s="4"/>
      <c r="B1647" s="4"/>
      <c r="L1647" s="2">
        <v>204.600000000009</v>
      </c>
      <c r="M1647" s="2">
        <v>0.488</v>
      </c>
      <c r="N1647" s="2">
        <v>0.5859650000000126</v>
      </c>
      <c r="O1647" s="2">
        <v>0.4444</v>
      </c>
      <c r="P1647" s="255">
        <v>0.4028300000000252</v>
      </c>
      <c r="Q1647" s="2">
        <v>0.5316</v>
      </c>
      <c r="R1647" s="2">
        <v>0.7691</v>
      </c>
      <c r="S1647" s="2">
        <v>0.488</v>
      </c>
      <c r="T1647" s="2">
        <v>0.5859650000000126</v>
      </c>
      <c r="U1647" s="2"/>
      <c r="V1647" s="2"/>
    </row>
    <row r="1648" ht="12.75" customHeight="1">
      <c r="A1648" s="4"/>
      <c r="B1648" s="4"/>
      <c r="L1648" s="2">
        <v>204.700000000009</v>
      </c>
      <c r="M1648" s="2">
        <v>0.48795</v>
      </c>
      <c r="N1648" s="2">
        <v>0.5858350000000127</v>
      </c>
      <c r="O1648" s="2">
        <v>0.44420000000000004</v>
      </c>
      <c r="P1648" s="255">
        <v>0.4025700000000253</v>
      </c>
      <c r="Q1648" s="2">
        <v>0.5317</v>
      </c>
      <c r="R1648" s="2">
        <v>0.7691</v>
      </c>
      <c r="S1648" s="2">
        <v>0.48795</v>
      </c>
      <c r="T1648" s="2">
        <v>0.5858350000000127</v>
      </c>
      <c r="U1648" s="2"/>
      <c r="V1648" s="2"/>
    </row>
    <row r="1649" ht="12.75" customHeight="1">
      <c r="A1649" s="4"/>
      <c r="B1649" s="4"/>
      <c r="L1649" s="2">
        <v>204.800000000009</v>
      </c>
      <c r="M1649" s="2">
        <v>0.4879</v>
      </c>
      <c r="N1649" s="2">
        <v>0.5857050000000127</v>
      </c>
      <c r="O1649" s="2">
        <v>0.44410000000000005</v>
      </c>
      <c r="P1649" s="255">
        <v>0.40231000000002537</v>
      </c>
      <c r="Q1649" s="2">
        <v>0.5317</v>
      </c>
      <c r="R1649" s="2">
        <v>0.7691</v>
      </c>
      <c r="S1649" s="2">
        <v>0.4879</v>
      </c>
      <c r="T1649" s="2">
        <v>0.5857050000000127</v>
      </c>
      <c r="U1649" s="2"/>
      <c r="V1649" s="2"/>
    </row>
    <row r="1650" ht="12.75" customHeight="1">
      <c r="A1650" s="4"/>
      <c r="B1650" s="4"/>
      <c r="L1650" s="2">
        <v>204.900000000009</v>
      </c>
      <c r="M1650" s="2">
        <v>0.48785</v>
      </c>
      <c r="N1650" s="2">
        <v>0.5855750000000127</v>
      </c>
      <c r="O1650" s="2">
        <v>0.44400000000000006</v>
      </c>
      <c r="P1650" s="255">
        <v>0.40205000000002544</v>
      </c>
      <c r="Q1650" s="2">
        <v>0.5317</v>
      </c>
      <c r="R1650" s="2">
        <v>0.7691</v>
      </c>
      <c r="S1650" s="2">
        <v>0.48785</v>
      </c>
      <c r="T1650" s="2">
        <v>0.5855750000000127</v>
      </c>
      <c r="U1650" s="2"/>
      <c r="V1650" s="2"/>
    </row>
    <row r="1651" ht="12.75" customHeight="1">
      <c r="A1651" s="4"/>
      <c r="B1651" s="4"/>
      <c r="L1651" s="2">
        <v>205.000000000009</v>
      </c>
      <c r="M1651" s="2">
        <v>0.487805</v>
      </c>
      <c r="N1651" s="2">
        <v>0.5854450000000128</v>
      </c>
      <c r="O1651" s="2">
        <v>0.44391</v>
      </c>
      <c r="P1651" s="255">
        <v>0.4017900000000255</v>
      </c>
      <c r="Q1651" s="2">
        <v>0.5317</v>
      </c>
      <c r="R1651" s="2">
        <v>0.7691</v>
      </c>
      <c r="S1651" s="2">
        <v>0.487805</v>
      </c>
      <c r="T1651" s="2">
        <v>0.5854450000000128</v>
      </c>
      <c r="U1651" s="2"/>
      <c r="V1651" s="2"/>
    </row>
    <row r="1652" ht="12.75" customHeight="1">
      <c r="A1652" s="4"/>
      <c r="B1652" s="4"/>
      <c r="L1652" s="2">
        <v>205.100000000009</v>
      </c>
      <c r="M1652" s="2">
        <v>0.487765</v>
      </c>
      <c r="N1652" s="2">
        <v>0.5853150000000128</v>
      </c>
      <c r="O1652" s="2">
        <v>0.44383000000000006</v>
      </c>
      <c r="P1652" s="255">
        <v>0.4015300000000256</v>
      </c>
      <c r="Q1652" s="2">
        <v>0.5317</v>
      </c>
      <c r="R1652" s="2">
        <v>0.7691</v>
      </c>
      <c r="S1652" s="2">
        <v>0.487765</v>
      </c>
      <c r="T1652" s="2">
        <v>0.5853150000000128</v>
      </c>
      <c r="U1652" s="2"/>
      <c r="V1652" s="2"/>
    </row>
    <row r="1653" ht="12.75" customHeight="1">
      <c r="A1653" s="4"/>
      <c r="B1653" s="4"/>
      <c r="L1653" s="2">
        <v>205.200000000009</v>
      </c>
      <c r="M1653" s="2">
        <v>0.487725</v>
      </c>
      <c r="N1653" s="2">
        <v>0.5851850000000128</v>
      </c>
      <c r="O1653" s="2">
        <v>0.44375</v>
      </c>
      <c r="P1653" s="255">
        <v>0.40127000000002566</v>
      </c>
      <c r="Q1653" s="2">
        <v>0.5317</v>
      </c>
      <c r="R1653" s="2">
        <v>0.7691</v>
      </c>
      <c r="S1653" s="2">
        <v>0.487725</v>
      </c>
      <c r="T1653" s="2">
        <v>0.5851850000000128</v>
      </c>
      <c r="U1653" s="2"/>
      <c r="V1653" s="2"/>
    </row>
    <row r="1654" ht="12.75" customHeight="1">
      <c r="A1654" s="4"/>
      <c r="B1654" s="4"/>
      <c r="L1654" s="2">
        <v>205.300000000009</v>
      </c>
      <c r="M1654" s="2">
        <v>0.487685</v>
      </c>
      <c r="N1654" s="2">
        <v>0.5850550000000129</v>
      </c>
      <c r="O1654" s="2">
        <v>0.44367</v>
      </c>
      <c r="P1654" s="255">
        <v>0.40101000000002573</v>
      </c>
      <c r="Q1654" s="2">
        <v>0.5317</v>
      </c>
      <c r="R1654" s="2">
        <v>0.7691</v>
      </c>
      <c r="S1654" s="2">
        <v>0.487685</v>
      </c>
      <c r="T1654" s="2">
        <v>0.5850550000000129</v>
      </c>
      <c r="U1654" s="2"/>
      <c r="V1654" s="2"/>
    </row>
    <row r="1655" ht="12.75" customHeight="1">
      <c r="A1655" s="4"/>
      <c r="B1655" s="4"/>
      <c r="L1655" s="2">
        <v>205.400000000009</v>
      </c>
      <c r="M1655" s="2">
        <v>0.487645</v>
      </c>
      <c r="N1655" s="2">
        <v>0.5849250000000129</v>
      </c>
      <c r="O1655" s="2">
        <v>0.44348999999999994</v>
      </c>
      <c r="P1655" s="255">
        <v>0.4007500000000258</v>
      </c>
      <c r="Q1655" s="2">
        <v>0.5318</v>
      </c>
      <c r="R1655" s="2">
        <v>0.7691</v>
      </c>
      <c r="S1655" s="2">
        <v>0.487645</v>
      </c>
      <c r="T1655" s="2">
        <v>0.5849250000000129</v>
      </c>
      <c r="U1655" s="2"/>
      <c r="V1655" s="2"/>
    </row>
    <row r="1656" ht="12.75" customHeight="1">
      <c r="A1656" s="4"/>
      <c r="B1656" s="4"/>
      <c r="L1656" s="2">
        <v>205.500000000009</v>
      </c>
      <c r="M1656" s="2">
        <v>0.487605</v>
      </c>
      <c r="N1656" s="2">
        <v>0.5847950000000129</v>
      </c>
      <c r="O1656" s="2">
        <v>0.44340999999999997</v>
      </c>
      <c r="P1656" s="255">
        <v>0.4004900000000259</v>
      </c>
      <c r="Q1656" s="2">
        <v>0.5318</v>
      </c>
      <c r="R1656" s="2">
        <v>0.7691</v>
      </c>
      <c r="S1656" s="2">
        <v>0.487605</v>
      </c>
      <c r="T1656" s="2">
        <v>0.5847950000000129</v>
      </c>
      <c r="U1656" s="2"/>
      <c r="V1656" s="2"/>
    </row>
    <row r="1657" ht="12.75" customHeight="1">
      <c r="A1657" s="4"/>
      <c r="B1657" s="4"/>
      <c r="L1657" s="2">
        <v>205.600000000009</v>
      </c>
      <c r="M1657" s="2">
        <v>0.487565</v>
      </c>
      <c r="N1657" s="2">
        <v>0.584665000000013</v>
      </c>
      <c r="O1657" s="2">
        <v>0.44333</v>
      </c>
      <c r="P1657" s="255">
        <v>0.40023000000002595</v>
      </c>
      <c r="Q1657" s="2">
        <v>0.5318</v>
      </c>
      <c r="R1657" s="2">
        <v>0.7691</v>
      </c>
      <c r="S1657" s="2">
        <v>0.487565</v>
      </c>
      <c r="T1657" s="2">
        <v>0.584665000000013</v>
      </c>
      <c r="U1657" s="2"/>
      <c r="V1657" s="2"/>
    </row>
    <row r="1658" ht="12.75" customHeight="1">
      <c r="A1658" s="4"/>
      <c r="B1658" s="4"/>
      <c r="L1658" s="2">
        <v>205.700000000009</v>
      </c>
      <c r="M1658" s="2">
        <v>0.487525</v>
      </c>
      <c r="N1658" s="2">
        <v>0.584535000000013</v>
      </c>
      <c r="O1658" s="2">
        <v>0.4432499999999999</v>
      </c>
      <c r="P1658" s="255">
        <v>0.399970000000026</v>
      </c>
      <c r="Q1658" s="2">
        <v>0.5318</v>
      </c>
      <c r="R1658" s="2">
        <v>0.7691</v>
      </c>
      <c r="S1658" s="2">
        <v>0.487525</v>
      </c>
      <c r="T1658" s="2">
        <v>0.584535000000013</v>
      </c>
      <c r="U1658" s="2"/>
      <c r="V1658" s="2"/>
    </row>
    <row r="1659" ht="12.75" customHeight="1">
      <c r="A1659" s="4"/>
      <c r="B1659" s="4"/>
      <c r="L1659" s="2">
        <v>205.800000000009</v>
      </c>
      <c r="M1659" s="2">
        <v>0.487485</v>
      </c>
      <c r="N1659" s="2">
        <v>0.584405000000013</v>
      </c>
      <c r="O1659" s="2">
        <v>0.44316999999999995</v>
      </c>
      <c r="P1659" s="255">
        <v>0.3997100000000261</v>
      </c>
      <c r="Q1659" s="2">
        <v>0.5318</v>
      </c>
      <c r="R1659" s="2">
        <v>0.7691</v>
      </c>
      <c r="S1659" s="2">
        <v>0.487485</v>
      </c>
      <c r="T1659" s="2">
        <v>0.584405000000013</v>
      </c>
      <c r="U1659" s="2"/>
      <c r="V1659" s="2"/>
    </row>
    <row r="1660" ht="12.75" customHeight="1">
      <c r="A1660" s="4"/>
      <c r="B1660" s="4"/>
      <c r="L1660" s="2">
        <v>205.900000000009</v>
      </c>
      <c r="M1660" s="2">
        <v>0.487445</v>
      </c>
      <c r="N1660" s="2">
        <v>0.5842750000000131</v>
      </c>
      <c r="O1660" s="2">
        <v>0.44309</v>
      </c>
      <c r="P1660" s="255">
        <v>0.3994500000000262</v>
      </c>
      <c r="Q1660" s="2">
        <v>0.5318</v>
      </c>
      <c r="R1660" s="2">
        <v>0.7691</v>
      </c>
      <c r="S1660" s="2">
        <v>0.487445</v>
      </c>
      <c r="T1660" s="2">
        <v>0.5842750000000131</v>
      </c>
      <c r="U1660" s="2"/>
      <c r="V1660" s="2"/>
    </row>
    <row r="1661" ht="12.75" customHeight="1">
      <c r="A1661" s="4"/>
      <c r="B1661" s="4"/>
      <c r="L1661" s="2">
        <v>206.000000000009</v>
      </c>
      <c r="M1661" s="2">
        <v>0.487405</v>
      </c>
      <c r="N1661" s="2">
        <v>0.5841450000000131</v>
      </c>
      <c r="O1661" s="2">
        <v>0.4430099999999999</v>
      </c>
      <c r="P1661" s="255">
        <v>0.39919000000002625</v>
      </c>
      <c r="Q1661" s="2">
        <v>0.5318</v>
      </c>
      <c r="R1661" s="2">
        <v>0.7691</v>
      </c>
      <c r="S1661" s="2">
        <v>0.487405</v>
      </c>
      <c r="T1661" s="2">
        <v>0.5841450000000131</v>
      </c>
      <c r="U1661" s="2"/>
      <c r="V1661" s="2"/>
    </row>
    <row r="1662" ht="12.75" customHeight="1">
      <c r="A1662" s="4"/>
      <c r="B1662" s="4"/>
      <c r="L1662" s="2">
        <v>206.100000000009</v>
      </c>
      <c r="M1662" s="2">
        <v>0.487365</v>
      </c>
      <c r="N1662" s="2">
        <v>0.5840150000000132</v>
      </c>
      <c r="O1662" s="2">
        <v>0.44292999999999993</v>
      </c>
      <c r="P1662" s="255">
        <v>0.3989300000000263</v>
      </c>
      <c r="Q1662" s="2">
        <v>0.5318</v>
      </c>
      <c r="R1662" s="2">
        <v>0.7691</v>
      </c>
      <c r="S1662" s="2">
        <v>0.487365</v>
      </c>
      <c r="T1662" s="2">
        <v>0.5840150000000132</v>
      </c>
      <c r="U1662" s="2"/>
      <c r="V1662" s="2"/>
    </row>
    <row r="1663" ht="12.75" customHeight="1">
      <c r="A1663" s="4"/>
      <c r="B1663" s="4"/>
      <c r="L1663" s="2">
        <v>206.200000000009</v>
      </c>
      <c r="M1663" s="2">
        <v>0.487325</v>
      </c>
      <c r="N1663" s="2">
        <v>0.5838850000000132</v>
      </c>
      <c r="O1663" s="2">
        <v>0.44284999999999997</v>
      </c>
      <c r="P1663" s="255">
        <v>0.3986700000000264</v>
      </c>
      <c r="Q1663" s="2">
        <v>0.5318</v>
      </c>
      <c r="R1663" s="2">
        <v>0.7691</v>
      </c>
      <c r="S1663" s="2">
        <v>0.487325</v>
      </c>
      <c r="T1663" s="2">
        <v>0.5838850000000132</v>
      </c>
      <c r="U1663" s="2"/>
      <c r="V1663" s="2"/>
    </row>
    <row r="1664" ht="12.75" customHeight="1">
      <c r="A1664" s="4"/>
      <c r="B1664" s="4"/>
      <c r="L1664" s="2">
        <v>206.300000000009</v>
      </c>
      <c r="M1664" s="2">
        <v>0.487285</v>
      </c>
      <c r="N1664" s="2">
        <v>0.5837550000000132</v>
      </c>
      <c r="O1664" s="2">
        <v>0.44277</v>
      </c>
      <c r="P1664" s="255">
        <v>0.39841000000002647</v>
      </c>
      <c r="Q1664" s="2">
        <v>0.5318</v>
      </c>
      <c r="R1664" s="2">
        <v>0.7691</v>
      </c>
      <c r="S1664" s="2">
        <v>0.487285</v>
      </c>
      <c r="T1664" s="2">
        <v>0.5837550000000132</v>
      </c>
      <c r="U1664" s="2"/>
      <c r="V1664" s="2"/>
    </row>
    <row r="1665" ht="12.75" customHeight="1">
      <c r="A1665" s="4"/>
      <c r="B1665" s="4"/>
      <c r="L1665" s="2">
        <v>206.400000000009</v>
      </c>
      <c r="M1665" s="2">
        <v>0.487245</v>
      </c>
      <c r="N1665" s="2">
        <v>0.5836250000000133</v>
      </c>
      <c r="O1665" s="2">
        <v>0.4426899999999999</v>
      </c>
      <c r="P1665" s="255">
        <v>0.39815000000002654</v>
      </c>
      <c r="Q1665" s="2">
        <v>0.5318</v>
      </c>
      <c r="R1665" s="2">
        <v>0.7691</v>
      </c>
      <c r="S1665" s="2">
        <v>0.487245</v>
      </c>
      <c r="T1665" s="2">
        <v>0.5836250000000133</v>
      </c>
      <c r="U1665" s="2"/>
      <c r="V1665" s="2"/>
    </row>
    <row r="1666" ht="12.75" customHeight="1">
      <c r="A1666" s="4"/>
      <c r="B1666" s="4"/>
      <c r="L1666" s="2">
        <v>206.500000000009</v>
      </c>
      <c r="M1666" s="2">
        <v>0.487205</v>
      </c>
      <c r="N1666" s="2">
        <v>0.5834950000000133</v>
      </c>
      <c r="O1666" s="2">
        <v>0.44260999999999995</v>
      </c>
      <c r="P1666" s="255">
        <v>0.3978900000000266</v>
      </c>
      <c r="Q1666" s="2">
        <v>0.5318</v>
      </c>
      <c r="R1666" s="2">
        <v>0.7691</v>
      </c>
      <c r="S1666" s="2">
        <v>0.487205</v>
      </c>
      <c r="T1666" s="2">
        <v>0.5834950000000133</v>
      </c>
      <c r="U1666" s="2"/>
      <c r="V1666" s="2"/>
    </row>
    <row r="1667" ht="12.75" customHeight="1">
      <c r="A1667" s="4"/>
      <c r="B1667" s="4"/>
      <c r="L1667" s="2">
        <v>206.600000000009</v>
      </c>
      <c r="M1667" s="2">
        <v>0.487165</v>
      </c>
      <c r="N1667" s="2">
        <v>0.5833650000000133</v>
      </c>
      <c r="O1667" s="2">
        <v>0.44253</v>
      </c>
      <c r="P1667" s="255">
        <v>0.3976300000000267</v>
      </c>
      <c r="Q1667" s="2">
        <v>0.5318</v>
      </c>
      <c r="R1667" s="2">
        <v>0.7691</v>
      </c>
      <c r="S1667" s="2">
        <v>0.487165</v>
      </c>
      <c r="T1667" s="2">
        <v>0.5833650000000133</v>
      </c>
      <c r="U1667" s="2"/>
      <c r="V1667" s="2"/>
    </row>
    <row r="1668" ht="12.75" customHeight="1">
      <c r="A1668" s="4"/>
      <c r="B1668" s="4"/>
      <c r="L1668" s="2">
        <v>206.700000000009</v>
      </c>
      <c r="M1668" s="2">
        <v>0.487125</v>
      </c>
      <c r="N1668" s="2">
        <v>0.5832350000000134</v>
      </c>
      <c r="O1668" s="2">
        <v>0.4424499999999999</v>
      </c>
      <c r="P1668" s="255">
        <v>0.39737000000002676</v>
      </c>
      <c r="Q1668" s="2">
        <v>0.5318</v>
      </c>
      <c r="R1668" s="2">
        <v>0.7691</v>
      </c>
      <c r="S1668" s="2">
        <v>0.487125</v>
      </c>
      <c r="T1668" s="2">
        <v>0.5832350000000134</v>
      </c>
      <c r="U1668" s="2"/>
      <c r="V1668" s="2"/>
    </row>
    <row r="1669" ht="12.75" customHeight="1">
      <c r="A1669" s="4"/>
      <c r="B1669" s="4"/>
      <c r="L1669" s="2">
        <v>206.800000000009</v>
      </c>
      <c r="M1669" s="2">
        <v>0.487085</v>
      </c>
      <c r="N1669" s="2">
        <v>0.5831050000000134</v>
      </c>
      <c r="O1669" s="2">
        <v>0.44236999999999993</v>
      </c>
      <c r="P1669" s="255">
        <v>0.39711000000002683</v>
      </c>
      <c r="Q1669" s="2">
        <v>0.5318</v>
      </c>
      <c r="R1669" s="2">
        <v>0.7691</v>
      </c>
      <c r="S1669" s="2">
        <v>0.487085</v>
      </c>
      <c r="T1669" s="2">
        <v>0.5831050000000134</v>
      </c>
      <c r="U1669" s="2"/>
      <c r="V1669" s="2"/>
    </row>
    <row r="1670" ht="12.75" customHeight="1">
      <c r="A1670" s="4"/>
      <c r="B1670" s="4"/>
      <c r="L1670" s="2">
        <v>206.900000000009</v>
      </c>
      <c r="M1670" s="2">
        <v>0.487045</v>
      </c>
      <c r="N1670" s="2">
        <v>0.5829750000000135</v>
      </c>
      <c r="O1670" s="2">
        <v>0.44228999999999996</v>
      </c>
      <c r="P1670" s="255">
        <v>0.3968500000000269</v>
      </c>
      <c r="Q1670" s="2">
        <v>0.5318</v>
      </c>
      <c r="R1670" s="2">
        <v>0.7691</v>
      </c>
      <c r="S1670" s="2">
        <v>0.487045</v>
      </c>
      <c r="T1670" s="2">
        <v>0.5829750000000135</v>
      </c>
      <c r="U1670" s="2"/>
      <c r="V1670" s="2"/>
    </row>
    <row r="1671" ht="12.75" customHeight="1">
      <c r="A1671" s="4"/>
      <c r="B1671" s="4"/>
      <c r="L1671" s="2">
        <v>207.000000000009</v>
      </c>
      <c r="M1671" s="2">
        <v>0.487005</v>
      </c>
      <c r="N1671" s="2">
        <v>0.5828450000000135</v>
      </c>
      <c r="O1671" s="2">
        <v>0.44221</v>
      </c>
      <c r="P1671" s="255">
        <v>0.396590000000027</v>
      </c>
      <c r="Q1671" s="2">
        <v>0.5318</v>
      </c>
      <c r="R1671" s="2">
        <v>0.7691</v>
      </c>
      <c r="S1671" s="2">
        <v>0.487005</v>
      </c>
      <c r="T1671" s="2">
        <v>0.5828450000000135</v>
      </c>
      <c r="U1671" s="2"/>
      <c r="V1671" s="2"/>
    </row>
    <row r="1672" ht="12.75" customHeight="1">
      <c r="A1672" s="4"/>
      <c r="B1672" s="4"/>
      <c r="L1672" s="2">
        <v>207.100000000009</v>
      </c>
      <c r="M1672" s="2">
        <v>0.486965</v>
      </c>
      <c r="N1672" s="2">
        <v>0.5827150000000135</v>
      </c>
      <c r="O1672" s="2">
        <v>0.4421299999999999</v>
      </c>
      <c r="P1672" s="255">
        <v>0.39633000000002705</v>
      </c>
      <c r="Q1672" s="2">
        <v>0.5318</v>
      </c>
      <c r="R1672" s="2">
        <v>0.7691</v>
      </c>
      <c r="S1672" s="2">
        <v>0.486965</v>
      </c>
      <c r="T1672" s="2">
        <v>0.5827150000000135</v>
      </c>
      <c r="U1672" s="2"/>
      <c r="V1672" s="2"/>
    </row>
    <row r="1673" ht="12.75" customHeight="1">
      <c r="A1673" s="4"/>
      <c r="B1673" s="4"/>
      <c r="L1673" s="2">
        <v>207.200000000009</v>
      </c>
      <c r="M1673" s="2">
        <v>0.486925</v>
      </c>
      <c r="N1673" s="2">
        <v>0.5825850000000136</v>
      </c>
      <c r="O1673" s="2">
        <v>0.44204999999999994</v>
      </c>
      <c r="P1673" s="255">
        <v>0.3960700000000271</v>
      </c>
      <c r="Q1673" s="2">
        <v>0.5318</v>
      </c>
      <c r="R1673" s="2">
        <v>0.7691</v>
      </c>
      <c r="S1673" s="2">
        <v>0.486925</v>
      </c>
      <c r="T1673" s="2">
        <v>0.5825850000000136</v>
      </c>
      <c r="U1673" s="2"/>
      <c r="V1673" s="2"/>
    </row>
    <row r="1674" ht="12.75" customHeight="1">
      <c r="A1674" s="4"/>
      <c r="B1674" s="4"/>
      <c r="L1674" s="2">
        <v>207.30000000001</v>
      </c>
      <c r="M1674" s="2">
        <v>0.486885</v>
      </c>
      <c r="N1674" s="2">
        <v>0.5824550000000136</v>
      </c>
      <c r="O1674" s="2">
        <v>0.44197</v>
      </c>
      <c r="P1674" s="255">
        <v>0.3958100000000272</v>
      </c>
      <c r="Q1674" s="2">
        <v>0.5318</v>
      </c>
      <c r="R1674" s="2">
        <v>0.7691</v>
      </c>
      <c r="S1674" s="2">
        <v>0.486885</v>
      </c>
      <c r="T1674" s="2">
        <v>0.5824550000000136</v>
      </c>
      <c r="U1674" s="2"/>
      <c r="V1674" s="2"/>
    </row>
    <row r="1675" ht="12.75" customHeight="1">
      <c r="A1675" s="4"/>
      <c r="B1675" s="4"/>
      <c r="L1675" s="2">
        <v>207.400000000009</v>
      </c>
      <c r="M1675" s="2">
        <v>0.486845</v>
      </c>
      <c r="N1675" s="2">
        <v>0.5823250000000136</v>
      </c>
      <c r="O1675" s="2">
        <v>0.44189</v>
      </c>
      <c r="P1675" s="255">
        <v>0.39555000000002727</v>
      </c>
      <c r="Q1675" s="2">
        <v>0.5318</v>
      </c>
      <c r="R1675" s="2">
        <v>0.7691</v>
      </c>
      <c r="S1675" s="2">
        <v>0.486845</v>
      </c>
      <c r="T1675" s="2">
        <v>0.5823250000000136</v>
      </c>
      <c r="U1675" s="2"/>
      <c r="V1675" s="2"/>
    </row>
    <row r="1676" ht="12.75" customHeight="1">
      <c r="A1676" s="4"/>
      <c r="B1676" s="4"/>
      <c r="L1676" s="2">
        <v>207.500000000009</v>
      </c>
      <c r="M1676" s="2">
        <v>0.486805</v>
      </c>
      <c r="N1676" s="2">
        <v>0.5821950000000137</v>
      </c>
      <c r="O1676" s="2">
        <v>0.4418099999999999</v>
      </c>
      <c r="P1676" s="255">
        <v>0.39529000000002734</v>
      </c>
      <c r="Q1676" s="2">
        <v>0.5318</v>
      </c>
      <c r="R1676" s="2">
        <v>0.7691</v>
      </c>
      <c r="S1676" s="2">
        <v>0.486805</v>
      </c>
      <c r="T1676" s="2">
        <v>0.5821950000000137</v>
      </c>
      <c r="U1676" s="2"/>
      <c r="V1676" s="2"/>
    </row>
    <row r="1677" ht="12.75" customHeight="1">
      <c r="A1677" s="4"/>
      <c r="B1677" s="4"/>
      <c r="L1677" s="2">
        <v>207.600000000009</v>
      </c>
      <c r="M1677" s="2">
        <v>0.486765</v>
      </c>
      <c r="N1677" s="2">
        <v>0.5820650000000137</v>
      </c>
      <c r="O1677" s="2">
        <v>0.44172999999999996</v>
      </c>
      <c r="P1677" s="255">
        <v>0.3950300000000274</v>
      </c>
      <c r="Q1677" s="2">
        <v>0.5318</v>
      </c>
      <c r="R1677" s="2">
        <v>0.7691</v>
      </c>
      <c r="S1677" s="2">
        <v>0.486765</v>
      </c>
      <c r="T1677" s="2">
        <v>0.5820650000000137</v>
      </c>
      <c r="U1677" s="2"/>
      <c r="V1677" s="2"/>
    </row>
    <row r="1678" ht="12.75" customHeight="1">
      <c r="A1678" s="4"/>
      <c r="B1678" s="4"/>
      <c r="L1678" s="2">
        <v>207.700000000009</v>
      </c>
      <c r="M1678" s="2">
        <v>0.486725</v>
      </c>
      <c r="N1678" s="2">
        <v>0.5819350000000137</v>
      </c>
      <c r="O1678" s="2">
        <v>0.44165</v>
      </c>
      <c r="P1678" s="255">
        <v>0.3947700000000275</v>
      </c>
      <c r="Q1678" s="2">
        <v>0.5318</v>
      </c>
      <c r="R1678" s="2">
        <v>0.7691</v>
      </c>
      <c r="S1678" s="2">
        <v>0.486725</v>
      </c>
      <c r="T1678" s="2">
        <v>0.5819350000000137</v>
      </c>
      <c r="U1678" s="2"/>
      <c r="V1678" s="2"/>
    </row>
    <row r="1679" ht="12.75" customHeight="1">
      <c r="A1679" s="4"/>
      <c r="B1679" s="4"/>
      <c r="L1679" s="2">
        <v>207.80000000001</v>
      </c>
      <c r="M1679" s="2">
        <v>0.486685</v>
      </c>
      <c r="N1679" s="2">
        <v>0.5818050000000138</v>
      </c>
      <c r="O1679" s="2">
        <v>0.4415699999999999</v>
      </c>
      <c r="P1679" s="255">
        <v>0.39451000000002756</v>
      </c>
      <c r="Q1679" s="2">
        <v>0.5318</v>
      </c>
      <c r="R1679" s="2">
        <v>0.7691</v>
      </c>
      <c r="S1679" s="2">
        <v>0.486685</v>
      </c>
      <c r="T1679" s="2">
        <v>0.5818050000000138</v>
      </c>
      <c r="U1679" s="2"/>
      <c r="V1679" s="2"/>
    </row>
    <row r="1680" ht="12.75" customHeight="1">
      <c r="A1680" s="4"/>
      <c r="B1680" s="4"/>
      <c r="L1680" s="2">
        <v>207.90000000001</v>
      </c>
      <c r="M1680" s="2">
        <v>0.486645</v>
      </c>
      <c r="N1680" s="2">
        <v>0.5816750000000138</v>
      </c>
      <c r="O1680" s="2">
        <v>0.44148999999999994</v>
      </c>
      <c r="P1680" s="255">
        <v>0.39425000000002763</v>
      </c>
      <c r="Q1680" s="2">
        <v>0.5318</v>
      </c>
      <c r="R1680" s="2">
        <v>0.7691</v>
      </c>
      <c r="S1680" s="2">
        <v>0.486645</v>
      </c>
      <c r="T1680" s="2">
        <v>0.5816750000000138</v>
      </c>
      <c r="U1680" s="2"/>
      <c r="V1680" s="2"/>
    </row>
    <row r="1681" ht="12.75" customHeight="1">
      <c r="A1681" s="4"/>
      <c r="B1681" s="4"/>
      <c r="L1681" s="2">
        <v>208.00000000001</v>
      </c>
      <c r="M1681" s="2">
        <v>0.486605</v>
      </c>
      <c r="N1681" s="2">
        <v>0.5815450000000139</v>
      </c>
      <c r="O1681" s="2">
        <v>0.44140999999999997</v>
      </c>
      <c r="P1681" s="255">
        <v>0.3939900000000277</v>
      </c>
      <c r="Q1681" s="2">
        <v>0.5318</v>
      </c>
      <c r="R1681" s="2">
        <v>0.7691</v>
      </c>
      <c r="S1681" s="2">
        <v>0.486605</v>
      </c>
      <c r="T1681" s="2">
        <v>0.5815450000000139</v>
      </c>
      <c r="U1681" s="2"/>
      <c r="V1681" s="2"/>
    </row>
    <row r="1682" ht="12.75" customHeight="1">
      <c r="A1682" s="4"/>
      <c r="B1682" s="4"/>
      <c r="L1682" s="2">
        <v>208.10000000001</v>
      </c>
      <c r="M1682" s="2">
        <v>0.486565</v>
      </c>
      <c r="N1682" s="2">
        <v>0.5814150000000139</v>
      </c>
      <c r="O1682" s="2">
        <v>0.44133</v>
      </c>
      <c r="P1682" s="255">
        <v>0.3937300000000278</v>
      </c>
      <c r="Q1682" s="2">
        <v>0.5318</v>
      </c>
      <c r="R1682" s="2">
        <v>0.7691</v>
      </c>
      <c r="S1682" s="2">
        <v>0.486565</v>
      </c>
      <c r="T1682" s="2">
        <v>0.5814150000000139</v>
      </c>
      <c r="U1682" s="2"/>
      <c r="V1682" s="2"/>
    </row>
    <row r="1683" ht="12.75" customHeight="1">
      <c r="A1683" s="4"/>
      <c r="B1683" s="4"/>
      <c r="L1683" s="2">
        <v>208.20000000001</v>
      </c>
      <c r="M1683" s="2">
        <v>0.486525</v>
      </c>
      <c r="N1683" s="2">
        <v>0.5812850000000139</v>
      </c>
      <c r="O1683" s="2">
        <v>0.44125</v>
      </c>
      <c r="P1683" s="255">
        <v>0.39347000000002785</v>
      </c>
      <c r="Q1683" s="2">
        <v>0.5318</v>
      </c>
      <c r="R1683" s="2">
        <v>0.7691</v>
      </c>
      <c r="S1683" s="2">
        <v>0.486525</v>
      </c>
      <c r="T1683" s="2">
        <v>0.5812850000000139</v>
      </c>
      <c r="U1683" s="2"/>
      <c r="V1683" s="2"/>
    </row>
    <row r="1684" ht="12.75" customHeight="1">
      <c r="A1684" s="4"/>
      <c r="B1684" s="4"/>
      <c r="L1684" s="2">
        <v>208.30000000001</v>
      </c>
      <c r="M1684" s="2">
        <v>0.486485</v>
      </c>
      <c r="N1684" s="2">
        <v>0.581155000000014</v>
      </c>
      <c r="O1684" s="2">
        <v>0.44116999999999995</v>
      </c>
      <c r="P1684" s="255">
        <v>0.3932100000000279</v>
      </c>
      <c r="Q1684" s="2">
        <v>0.5318</v>
      </c>
      <c r="R1684" s="2">
        <v>0.7691</v>
      </c>
      <c r="S1684" s="2">
        <v>0.486485</v>
      </c>
      <c r="T1684" s="2">
        <v>0.581155000000014</v>
      </c>
      <c r="U1684" s="2"/>
      <c r="V1684" s="2"/>
    </row>
    <row r="1685" ht="12.75" customHeight="1">
      <c r="A1685" s="4"/>
      <c r="B1685" s="4"/>
      <c r="L1685" s="2">
        <v>208.40000000001</v>
      </c>
      <c r="M1685" s="2">
        <v>0.486445</v>
      </c>
      <c r="N1685" s="2">
        <v>0.581025000000014</v>
      </c>
      <c r="O1685" s="2">
        <v>0.44109</v>
      </c>
      <c r="P1685" s="255">
        <v>0.392950000000028</v>
      </c>
      <c r="Q1685" s="2">
        <v>0.5318</v>
      </c>
      <c r="R1685" s="2">
        <v>0.7691</v>
      </c>
      <c r="S1685" s="2">
        <v>0.486445</v>
      </c>
      <c r="T1685" s="2">
        <v>0.581025000000014</v>
      </c>
      <c r="U1685" s="2"/>
      <c r="V1685" s="2"/>
    </row>
    <row r="1686" ht="12.75" customHeight="1">
      <c r="A1686" s="4"/>
      <c r="B1686" s="4"/>
      <c r="L1686" s="2">
        <v>208.50000000001</v>
      </c>
      <c r="M1686" s="2">
        <v>0.486405</v>
      </c>
      <c r="N1686" s="2">
        <v>0.580895000000014</v>
      </c>
      <c r="O1686" s="2">
        <v>0.4410099999999999</v>
      </c>
      <c r="P1686" s="255">
        <v>0.39269000000002807</v>
      </c>
      <c r="Q1686" s="2">
        <v>0.5318</v>
      </c>
      <c r="R1686" s="2">
        <v>0.7691</v>
      </c>
      <c r="S1686" s="2">
        <v>0.486405</v>
      </c>
      <c r="T1686" s="2">
        <v>0.580895000000014</v>
      </c>
      <c r="U1686" s="2"/>
      <c r="V1686" s="2"/>
    </row>
    <row r="1687" ht="12.75" customHeight="1">
      <c r="A1687" s="4"/>
      <c r="B1687" s="4"/>
      <c r="L1687" s="2">
        <v>208.60000000001</v>
      </c>
      <c r="M1687" s="2">
        <v>0.486365</v>
      </c>
      <c r="N1687" s="2">
        <v>0.5807650000000141</v>
      </c>
      <c r="O1687" s="2">
        <v>0.44092999999999993</v>
      </c>
      <c r="P1687" s="255">
        <v>0.39243000000002815</v>
      </c>
      <c r="Q1687" s="2">
        <v>0.5318</v>
      </c>
      <c r="R1687" s="2">
        <v>0.7691</v>
      </c>
      <c r="S1687" s="2">
        <v>0.486365</v>
      </c>
      <c r="T1687" s="2">
        <v>0.5807650000000141</v>
      </c>
      <c r="U1687" s="2"/>
      <c r="V1687" s="2"/>
    </row>
    <row r="1688" ht="12.75" customHeight="1">
      <c r="A1688" s="4"/>
      <c r="B1688" s="4"/>
      <c r="L1688" s="2">
        <v>208.70000000001</v>
      </c>
      <c r="M1688" s="2">
        <v>0.486325</v>
      </c>
      <c r="N1688" s="2">
        <v>0.5806350000000141</v>
      </c>
      <c r="O1688" s="2">
        <v>0.44084999999999996</v>
      </c>
      <c r="P1688" s="255">
        <v>0.3921700000000282</v>
      </c>
      <c r="Q1688" s="2">
        <v>0.5318</v>
      </c>
      <c r="R1688" s="2">
        <v>0.7691</v>
      </c>
      <c r="S1688" s="2">
        <v>0.486325</v>
      </c>
      <c r="T1688" s="2">
        <v>0.5806350000000141</v>
      </c>
      <c r="U1688" s="2"/>
      <c r="V1688" s="2"/>
    </row>
    <row r="1689" ht="12.75" customHeight="1">
      <c r="A1689" s="4"/>
      <c r="B1689" s="4"/>
      <c r="L1689" s="2">
        <v>208.80000000001</v>
      </c>
      <c r="M1689" s="2">
        <v>0.486285</v>
      </c>
      <c r="N1689" s="2">
        <v>0.5805050000000141</v>
      </c>
      <c r="O1689" s="2">
        <v>0.44077</v>
      </c>
      <c r="P1689" s="255">
        <v>0.3919100000000283</v>
      </c>
      <c r="Q1689" s="2">
        <v>0.5318</v>
      </c>
      <c r="R1689" s="2">
        <v>0.7691</v>
      </c>
      <c r="S1689" s="2">
        <v>0.486285</v>
      </c>
      <c r="T1689" s="2">
        <v>0.5805050000000141</v>
      </c>
      <c r="U1689" s="2"/>
      <c r="V1689" s="2"/>
    </row>
    <row r="1690" ht="12.75" customHeight="1">
      <c r="A1690" s="4"/>
      <c r="B1690" s="4"/>
      <c r="L1690" s="2">
        <v>208.90000000001</v>
      </c>
      <c r="M1690" s="2">
        <v>0.486245</v>
      </c>
      <c r="N1690" s="2">
        <v>0.5803750000000142</v>
      </c>
      <c r="O1690" s="2">
        <v>0.4406899999999999</v>
      </c>
      <c r="P1690" s="255">
        <v>0.39165000000002836</v>
      </c>
      <c r="Q1690" s="2">
        <v>0.5318</v>
      </c>
      <c r="R1690" s="2">
        <v>0.7691</v>
      </c>
      <c r="S1690" s="2">
        <v>0.486245</v>
      </c>
      <c r="T1690" s="2">
        <v>0.5803750000000142</v>
      </c>
      <c r="U1690" s="2"/>
      <c r="V1690" s="2"/>
    </row>
    <row r="1691" ht="12.75" customHeight="1">
      <c r="A1691" s="4"/>
      <c r="B1691" s="4"/>
      <c r="L1691" s="2">
        <v>209.00000000001</v>
      </c>
      <c r="M1691" s="2">
        <v>0.486205</v>
      </c>
      <c r="N1691" s="2">
        <v>0.5802450000000142</v>
      </c>
      <c r="O1691" s="2">
        <v>0.44060999999999995</v>
      </c>
      <c r="P1691" s="255">
        <v>0.39139000000002844</v>
      </c>
      <c r="Q1691" s="2">
        <v>0.5318</v>
      </c>
      <c r="R1691" s="2">
        <v>0.7691</v>
      </c>
      <c r="S1691" s="2">
        <v>0.486205</v>
      </c>
      <c r="T1691" s="2">
        <v>0.5802450000000142</v>
      </c>
      <c r="U1691" s="2"/>
      <c r="V1691" s="2"/>
    </row>
    <row r="1692" ht="12.75" customHeight="1">
      <c r="A1692" s="4"/>
      <c r="B1692" s="4"/>
      <c r="L1692" s="2">
        <v>209.10000000001</v>
      </c>
      <c r="M1692" s="2">
        <v>0.486165</v>
      </c>
      <c r="N1692" s="2">
        <v>0.5801150000000143</v>
      </c>
      <c r="O1692" s="2">
        <v>0.44053</v>
      </c>
      <c r="P1692" s="255">
        <v>0.3911300000000285</v>
      </c>
      <c r="Q1692" s="2">
        <v>0.5318</v>
      </c>
      <c r="R1692" s="2">
        <v>0.7691</v>
      </c>
      <c r="S1692" s="2">
        <v>0.486165</v>
      </c>
      <c r="T1692" s="2">
        <v>0.5801150000000143</v>
      </c>
      <c r="U1692" s="2"/>
      <c r="V1692" s="2"/>
    </row>
    <row r="1693" ht="12.75" customHeight="1">
      <c r="A1693" s="4"/>
      <c r="B1693" s="4"/>
      <c r="L1693" s="2">
        <v>209.20000000001</v>
      </c>
      <c r="M1693" s="2">
        <v>0.486125</v>
      </c>
      <c r="N1693" s="2">
        <v>0.5799850000000143</v>
      </c>
      <c r="O1693" s="2">
        <v>0.4404499999999999</v>
      </c>
      <c r="P1693" s="255">
        <v>0.3908700000000286</v>
      </c>
      <c r="Q1693" s="2">
        <v>0.5318</v>
      </c>
      <c r="R1693" s="2">
        <v>0.7691</v>
      </c>
      <c r="S1693" s="2">
        <v>0.486125</v>
      </c>
      <c r="T1693" s="2">
        <v>0.5799850000000143</v>
      </c>
      <c r="U1693" s="2"/>
      <c r="V1693" s="2"/>
    </row>
    <row r="1694" ht="12.75" customHeight="1">
      <c r="A1694" s="4"/>
      <c r="B1694" s="4"/>
      <c r="L1694" s="2">
        <v>209.30000000001</v>
      </c>
      <c r="M1694" s="2">
        <v>0.486085</v>
      </c>
      <c r="N1694" s="2">
        <v>0.5798550000000143</v>
      </c>
      <c r="O1694" s="2">
        <v>0.44036999999999993</v>
      </c>
      <c r="P1694" s="255">
        <v>0.39061000000002866</v>
      </c>
      <c r="Q1694" s="2">
        <v>0.5318</v>
      </c>
      <c r="R1694" s="2">
        <v>0.7691</v>
      </c>
      <c r="S1694" s="2">
        <v>0.486085</v>
      </c>
      <c r="T1694" s="2">
        <v>0.5798550000000143</v>
      </c>
      <c r="U1694" s="2"/>
      <c r="V1694" s="2"/>
    </row>
    <row r="1695" ht="12.75" customHeight="1">
      <c r="A1695" s="4"/>
      <c r="B1695" s="4"/>
      <c r="L1695" s="2">
        <v>209.40000000001</v>
      </c>
      <c r="M1695" s="2">
        <v>0.486045</v>
      </c>
      <c r="N1695" s="2">
        <v>0.5797250000000144</v>
      </c>
      <c r="O1695" s="2">
        <v>0.44028999999999996</v>
      </c>
      <c r="P1695" s="255">
        <v>0.39035000000002873</v>
      </c>
      <c r="Q1695" s="2">
        <v>0.5318</v>
      </c>
      <c r="R1695" s="2">
        <v>0.7691</v>
      </c>
      <c r="S1695" s="2">
        <v>0.486045</v>
      </c>
      <c r="T1695" s="2">
        <v>0.5797250000000144</v>
      </c>
      <c r="U1695" s="2"/>
      <c r="V1695" s="2"/>
    </row>
    <row r="1696" ht="12.75" customHeight="1">
      <c r="A1696" s="4"/>
      <c r="B1696" s="4"/>
      <c r="L1696" s="2">
        <v>209.50000000001</v>
      </c>
      <c r="M1696" s="2">
        <v>0.486005</v>
      </c>
      <c r="N1696" s="2">
        <v>0.5795950000000144</v>
      </c>
      <c r="O1696" s="2">
        <v>0.44021</v>
      </c>
      <c r="P1696" s="255">
        <v>0.3900900000000288</v>
      </c>
      <c r="Q1696" s="2">
        <v>0.5318</v>
      </c>
      <c r="R1696" s="2">
        <v>0.7691</v>
      </c>
      <c r="S1696" s="2">
        <v>0.486005</v>
      </c>
      <c r="T1696" s="2">
        <v>0.5795950000000144</v>
      </c>
      <c r="U1696" s="2"/>
      <c r="V1696" s="2"/>
    </row>
    <row r="1697" ht="12.75" customHeight="1">
      <c r="A1697" s="4"/>
      <c r="B1697" s="4"/>
      <c r="L1697" s="2">
        <v>209.60000000001</v>
      </c>
      <c r="M1697" s="2">
        <v>0.485965</v>
      </c>
      <c r="N1697" s="2">
        <v>0.5794650000000144</v>
      </c>
      <c r="O1697" s="2">
        <v>0.4401299999999999</v>
      </c>
      <c r="P1697" s="255">
        <v>0.3898300000000289</v>
      </c>
      <c r="Q1697" s="2">
        <v>0.5318</v>
      </c>
      <c r="R1697" s="2">
        <v>0.7691</v>
      </c>
      <c r="S1697" s="2">
        <v>0.485965</v>
      </c>
      <c r="T1697" s="2">
        <v>0.5794650000000144</v>
      </c>
      <c r="U1697" s="2"/>
      <c r="V1697" s="2"/>
    </row>
    <row r="1698" ht="12.75" customHeight="1">
      <c r="A1698" s="4"/>
      <c r="B1698" s="4"/>
      <c r="L1698" s="2">
        <v>209.70000000001</v>
      </c>
      <c r="M1698" s="2">
        <v>0.485925</v>
      </c>
      <c r="N1698" s="2">
        <v>0.5793350000000145</v>
      </c>
      <c r="O1698" s="2">
        <v>0.44004999999999994</v>
      </c>
      <c r="P1698" s="255">
        <v>0.38957000000002895</v>
      </c>
      <c r="Q1698" s="2">
        <v>0.5318</v>
      </c>
      <c r="R1698" s="2">
        <v>0.7691</v>
      </c>
      <c r="S1698" s="2">
        <v>0.485925</v>
      </c>
      <c r="T1698" s="2">
        <v>0.5793350000000145</v>
      </c>
      <c r="U1698" s="2"/>
      <c r="V1698" s="2"/>
    </row>
    <row r="1699" ht="12.75" customHeight="1">
      <c r="A1699" s="4"/>
      <c r="B1699" s="4"/>
      <c r="L1699" s="2">
        <v>209.80000000001</v>
      </c>
      <c r="M1699" s="2">
        <v>0.485885</v>
      </c>
      <c r="N1699" s="2">
        <v>0.5792050000000145</v>
      </c>
      <c r="O1699" s="2">
        <v>0.43996999999999997</v>
      </c>
      <c r="P1699" s="255">
        <v>0.389310000000029</v>
      </c>
      <c r="Q1699" s="2">
        <v>0.5318</v>
      </c>
      <c r="R1699" s="2">
        <v>0.7691</v>
      </c>
      <c r="S1699" s="2">
        <v>0.485885</v>
      </c>
      <c r="T1699" s="2">
        <v>0.5792050000000145</v>
      </c>
      <c r="U1699" s="2"/>
      <c r="V1699" s="2"/>
    </row>
    <row r="1700" ht="12.75" customHeight="1">
      <c r="A1700" s="4"/>
      <c r="B1700" s="4"/>
      <c r="L1700" s="2">
        <v>209.90000000001</v>
      </c>
      <c r="M1700" s="2">
        <v>0.485845</v>
      </c>
      <c r="N1700" s="2">
        <v>0.5790750000000146</v>
      </c>
      <c r="O1700" s="2">
        <v>0.43989</v>
      </c>
      <c r="P1700" s="255">
        <v>0.3890500000000291</v>
      </c>
      <c r="Q1700" s="2">
        <v>0.5318</v>
      </c>
      <c r="R1700" s="2">
        <v>0.7691</v>
      </c>
      <c r="S1700" s="2">
        <v>0.485845</v>
      </c>
      <c r="T1700" s="2">
        <v>0.5790750000000146</v>
      </c>
      <c r="U1700" s="2"/>
      <c r="V1700" s="2"/>
    </row>
    <row r="1701" ht="12.75" customHeight="1">
      <c r="A1701" s="4"/>
      <c r="B1701" s="4"/>
      <c r="L1701" s="2">
        <v>210.00000000001</v>
      </c>
      <c r="M1701" s="2">
        <v>0.485805</v>
      </c>
      <c r="N1701" s="2">
        <v>0.5789450000000146</v>
      </c>
      <c r="O1701" s="2">
        <v>0.4398099999999999</v>
      </c>
      <c r="P1701" s="255">
        <v>0.38879000000002917</v>
      </c>
      <c r="Q1701" s="2">
        <v>0.5318</v>
      </c>
      <c r="R1701" s="2">
        <v>0.7691</v>
      </c>
      <c r="S1701" s="2">
        <v>0.485805</v>
      </c>
      <c r="T1701" s="2">
        <v>0.5789450000000146</v>
      </c>
      <c r="U1701" s="2"/>
      <c r="V1701" s="2"/>
    </row>
    <row r="1702" ht="12.75" customHeight="1">
      <c r="A1702" s="4"/>
      <c r="B1702" s="4"/>
      <c r="L1702" s="2">
        <v>210.10000000001</v>
      </c>
      <c r="M1702" s="2">
        <v>0.485765</v>
      </c>
      <c r="N1702" s="2">
        <v>0.5788150000000146</v>
      </c>
      <c r="O1702" s="2">
        <v>0.43972999999999995</v>
      </c>
      <c r="P1702" s="255">
        <v>0.38853000000002924</v>
      </c>
      <c r="Q1702" s="2">
        <v>0.5318</v>
      </c>
      <c r="R1702" s="2">
        <v>0.7691</v>
      </c>
      <c r="S1702" s="2">
        <v>0.485765</v>
      </c>
      <c r="T1702" s="2">
        <v>0.5788150000000146</v>
      </c>
      <c r="U1702" s="2"/>
      <c r="V1702" s="2"/>
    </row>
    <row r="1703" ht="12.75" customHeight="1">
      <c r="A1703" s="4"/>
      <c r="B1703" s="4"/>
      <c r="L1703" s="2">
        <v>210.20000000001</v>
      </c>
      <c r="M1703" s="2">
        <v>0.485725</v>
      </c>
      <c r="N1703" s="2">
        <v>0.5786850000000147</v>
      </c>
      <c r="O1703" s="2">
        <v>0.43965</v>
      </c>
      <c r="P1703" s="255">
        <v>0.3882700000000293</v>
      </c>
      <c r="Q1703" s="2">
        <v>0.5318</v>
      </c>
      <c r="R1703" s="2">
        <v>0.7691</v>
      </c>
      <c r="S1703" s="2">
        <v>0.485725</v>
      </c>
      <c r="T1703" s="2">
        <v>0.5786850000000147</v>
      </c>
      <c r="U1703" s="2"/>
      <c r="V1703" s="2"/>
    </row>
    <row r="1704" ht="12.75" customHeight="1">
      <c r="A1704" s="4"/>
      <c r="B1704" s="4"/>
      <c r="L1704" s="2">
        <v>210.30000000001</v>
      </c>
      <c r="M1704" s="2">
        <v>0.485685</v>
      </c>
      <c r="N1704" s="2">
        <v>0.5785550000000147</v>
      </c>
      <c r="O1704" s="2">
        <v>0.4395699999999999</v>
      </c>
      <c r="P1704" s="255">
        <v>0.3880100000000294</v>
      </c>
      <c r="Q1704" s="2">
        <v>0.5318</v>
      </c>
      <c r="R1704" s="2">
        <v>0.7691</v>
      </c>
      <c r="S1704" s="2">
        <v>0.485685</v>
      </c>
      <c r="T1704" s="2">
        <v>0.5785550000000147</v>
      </c>
      <c r="U1704" s="2"/>
      <c r="V1704" s="2"/>
    </row>
    <row r="1705" ht="12.75" customHeight="1">
      <c r="A1705" s="4"/>
      <c r="B1705" s="4"/>
      <c r="L1705" s="2">
        <v>210.40000000001</v>
      </c>
      <c r="M1705" s="2">
        <v>0.485645</v>
      </c>
      <c r="N1705" s="2">
        <v>0.5784250000000147</v>
      </c>
      <c r="O1705" s="2">
        <v>0.43948999999999994</v>
      </c>
      <c r="P1705" s="255">
        <v>0.38775000000002946</v>
      </c>
      <c r="Q1705" s="2">
        <v>0.5318</v>
      </c>
      <c r="R1705" s="2">
        <v>0.7691</v>
      </c>
      <c r="S1705" s="2">
        <v>0.485645</v>
      </c>
      <c r="T1705" s="2">
        <v>0.5784250000000147</v>
      </c>
      <c r="U1705" s="2"/>
      <c r="V1705" s="2"/>
    </row>
    <row r="1706" ht="12.75" customHeight="1">
      <c r="A1706" s="4"/>
      <c r="B1706" s="4"/>
      <c r="L1706" s="2">
        <v>210.50000000001</v>
      </c>
      <c r="M1706" s="2">
        <v>0.485605</v>
      </c>
      <c r="N1706" s="2">
        <v>0.5782950000000148</v>
      </c>
      <c r="O1706" s="2">
        <v>0.43940999999999997</v>
      </c>
      <c r="P1706" s="255">
        <v>0.38749000000002953</v>
      </c>
      <c r="Q1706" s="2">
        <v>0.5318</v>
      </c>
      <c r="R1706" s="2">
        <v>0.7691</v>
      </c>
      <c r="S1706" s="2">
        <v>0.485605</v>
      </c>
      <c r="T1706" s="2">
        <v>0.5782950000000148</v>
      </c>
      <c r="U1706" s="2"/>
      <c r="V1706" s="2"/>
    </row>
    <row r="1707" ht="12.75" customHeight="1">
      <c r="A1707" s="4"/>
      <c r="B1707" s="4"/>
      <c r="L1707" s="2">
        <v>210.60000000001</v>
      </c>
      <c r="M1707" s="2">
        <v>0.485565</v>
      </c>
      <c r="N1707" s="2">
        <v>0.5781650000000148</v>
      </c>
      <c r="O1707" s="2">
        <v>0.43933</v>
      </c>
      <c r="P1707" s="255">
        <v>0.3872300000000296</v>
      </c>
      <c r="Q1707" s="2">
        <v>0.5318</v>
      </c>
      <c r="R1707" s="2">
        <v>0.7691</v>
      </c>
      <c r="S1707" s="2">
        <v>0.485565</v>
      </c>
      <c r="T1707" s="2">
        <v>0.5781650000000148</v>
      </c>
      <c r="U1707" s="2"/>
      <c r="V1707" s="2"/>
    </row>
    <row r="1708" ht="12.75" customHeight="1">
      <c r="A1708" s="4"/>
      <c r="B1708" s="4"/>
      <c r="L1708" s="2">
        <v>210.70000000001</v>
      </c>
      <c r="M1708" s="2">
        <v>0.485525</v>
      </c>
      <c r="N1708" s="2">
        <v>0.5780350000000148</v>
      </c>
      <c r="O1708" s="2">
        <v>0.4392499999999999</v>
      </c>
      <c r="P1708" s="255">
        <v>0.3869700000000297</v>
      </c>
      <c r="Q1708" s="2">
        <v>0.5318</v>
      </c>
      <c r="R1708" s="2">
        <v>0.7691</v>
      </c>
      <c r="S1708" s="2">
        <v>0.485525</v>
      </c>
      <c r="T1708" s="2">
        <v>0.5780350000000148</v>
      </c>
      <c r="U1708" s="2"/>
      <c r="V1708" s="2"/>
    </row>
    <row r="1709" ht="12.75" customHeight="1">
      <c r="A1709" s="4"/>
      <c r="B1709" s="4"/>
      <c r="L1709" s="2">
        <v>210.80000000001</v>
      </c>
      <c r="M1709" s="2">
        <v>0.485485</v>
      </c>
      <c r="N1709" s="2">
        <v>0.5779050000000149</v>
      </c>
      <c r="O1709" s="2">
        <v>0.43916999999999995</v>
      </c>
      <c r="P1709" s="255">
        <v>0.38671000000002975</v>
      </c>
      <c r="Q1709" s="2">
        <v>0.5318</v>
      </c>
      <c r="R1709" s="2">
        <v>0.7691</v>
      </c>
      <c r="S1709" s="2">
        <v>0.485485</v>
      </c>
      <c r="T1709" s="2">
        <v>0.5779050000000149</v>
      </c>
      <c r="U1709" s="2"/>
      <c r="V1709" s="2"/>
    </row>
    <row r="1710" ht="12.75" customHeight="1">
      <c r="A1710" s="4"/>
      <c r="B1710" s="4"/>
      <c r="L1710" s="2">
        <v>210.90000000001</v>
      </c>
      <c r="M1710" s="2">
        <v>0.485445</v>
      </c>
      <c r="N1710" s="2">
        <v>0.5777750000000149</v>
      </c>
      <c r="O1710" s="2">
        <v>0.43909</v>
      </c>
      <c r="P1710" s="255">
        <v>0.3864500000000298</v>
      </c>
      <c r="Q1710" s="2">
        <v>0.5318</v>
      </c>
      <c r="R1710" s="2">
        <v>0.7691</v>
      </c>
      <c r="S1710" s="2">
        <v>0.485445</v>
      </c>
      <c r="T1710" s="2">
        <v>0.5777750000000149</v>
      </c>
      <c r="U1710" s="2"/>
      <c r="V1710" s="2"/>
    </row>
    <row r="1711" ht="12.75" customHeight="1">
      <c r="A1711" s="4"/>
      <c r="B1711" s="4"/>
      <c r="L1711" s="2">
        <v>211.00000000001</v>
      </c>
      <c r="M1711" s="2">
        <v>0.485405</v>
      </c>
      <c r="N1711" s="2">
        <v>0.577645000000015</v>
      </c>
      <c r="O1711" s="2">
        <v>0.4390099999999999</v>
      </c>
      <c r="P1711" s="255">
        <v>0.3861900000000299</v>
      </c>
      <c r="Q1711" s="2">
        <v>0.5318</v>
      </c>
      <c r="R1711" s="2">
        <v>0.7691</v>
      </c>
      <c r="S1711" s="2">
        <v>0.485405</v>
      </c>
      <c r="T1711" s="2">
        <v>0.577645000000015</v>
      </c>
      <c r="U1711" s="2"/>
      <c r="V1711" s="2"/>
    </row>
    <row r="1712" ht="12.75" customHeight="1">
      <c r="A1712" s="4"/>
      <c r="B1712" s="4"/>
      <c r="L1712" s="2">
        <v>211.10000000001</v>
      </c>
      <c r="M1712" s="2">
        <v>0.485365</v>
      </c>
      <c r="N1712" s="2">
        <v>0.577515000000015</v>
      </c>
      <c r="O1712" s="2">
        <v>0.43892999999999993</v>
      </c>
      <c r="P1712" s="255">
        <v>0.38593000000002997</v>
      </c>
      <c r="Q1712" s="2">
        <v>0.5318</v>
      </c>
      <c r="R1712" s="2">
        <v>0.7691</v>
      </c>
      <c r="S1712" s="2">
        <v>0.485365</v>
      </c>
      <c r="T1712" s="2">
        <v>0.577515000000015</v>
      </c>
      <c r="U1712" s="2"/>
      <c r="V1712" s="2"/>
    </row>
    <row r="1713" ht="12.75" customHeight="1">
      <c r="A1713" s="4"/>
      <c r="B1713" s="4"/>
      <c r="L1713" s="2">
        <v>211.20000000001</v>
      </c>
      <c r="M1713" s="2">
        <v>0.485325</v>
      </c>
      <c r="N1713" s="2">
        <v>0.577385000000015</v>
      </c>
      <c r="O1713" s="2">
        <v>0.43884999999999996</v>
      </c>
      <c r="P1713" s="255">
        <v>0.38567000000003004</v>
      </c>
      <c r="Q1713" s="2">
        <v>0.5318</v>
      </c>
      <c r="R1713" s="2">
        <v>0.7691</v>
      </c>
      <c r="S1713" s="2">
        <v>0.485325</v>
      </c>
      <c r="T1713" s="2">
        <v>0.577385000000015</v>
      </c>
      <c r="U1713" s="2"/>
      <c r="V1713" s="2"/>
    </row>
    <row r="1714" ht="12.75" customHeight="1">
      <c r="A1714" s="4"/>
      <c r="B1714" s="4"/>
      <c r="L1714" s="2">
        <v>211.30000000001</v>
      </c>
      <c r="M1714" s="2">
        <v>0.485285</v>
      </c>
      <c r="N1714" s="2">
        <v>0.5772550000000151</v>
      </c>
      <c r="O1714" s="2">
        <v>0.43877</v>
      </c>
      <c r="P1714" s="255">
        <v>0.3854100000000301</v>
      </c>
      <c r="Q1714" s="2">
        <v>0.5318</v>
      </c>
      <c r="R1714" s="2">
        <v>0.7691</v>
      </c>
      <c r="S1714" s="2">
        <v>0.485285</v>
      </c>
      <c r="T1714" s="2">
        <v>0.5772550000000151</v>
      </c>
      <c r="U1714" s="2"/>
      <c r="V1714" s="2"/>
    </row>
    <row r="1715" ht="12.75" customHeight="1">
      <c r="A1715" s="4"/>
      <c r="B1715" s="4"/>
      <c r="L1715" s="2">
        <v>211.40000000001</v>
      </c>
      <c r="M1715" s="2">
        <v>0.485245</v>
      </c>
      <c r="N1715" s="2">
        <v>0.5771250000000151</v>
      </c>
      <c r="O1715" s="2">
        <v>0.4386899999999999</v>
      </c>
      <c r="P1715" s="255">
        <v>0.3851500000000302</v>
      </c>
      <c r="Q1715" s="2">
        <v>0.5318</v>
      </c>
      <c r="R1715" s="2">
        <v>0.7691</v>
      </c>
      <c r="S1715" s="2">
        <v>0.485245</v>
      </c>
      <c r="T1715" s="2">
        <v>0.5771250000000151</v>
      </c>
      <c r="U1715" s="2"/>
      <c r="V1715" s="2"/>
    </row>
    <row r="1716" ht="12.75" customHeight="1">
      <c r="A1716" s="4"/>
      <c r="B1716" s="4"/>
      <c r="L1716" s="2">
        <v>211.50000000001</v>
      </c>
      <c r="M1716" s="2">
        <v>0.485205</v>
      </c>
      <c r="N1716" s="2">
        <v>0.5769950000000151</v>
      </c>
      <c r="O1716" s="2">
        <v>0.43860999999999994</v>
      </c>
      <c r="P1716" s="255">
        <v>0.38489000000003026</v>
      </c>
      <c r="Q1716" s="2">
        <v>0.5318</v>
      </c>
      <c r="R1716" s="2">
        <v>0.7691</v>
      </c>
      <c r="S1716" s="2">
        <v>0.485205</v>
      </c>
      <c r="T1716" s="2">
        <v>0.5769950000000151</v>
      </c>
      <c r="U1716" s="2"/>
      <c r="V1716" s="2"/>
    </row>
    <row r="1717" ht="12.75" customHeight="1">
      <c r="A1717" s="4"/>
      <c r="B1717" s="4"/>
      <c r="L1717" s="2">
        <v>211.60000000001</v>
      </c>
      <c r="M1717" s="2">
        <v>0.485165</v>
      </c>
      <c r="N1717" s="2">
        <v>0.5768650000000152</v>
      </c>
      <c r="O1717" s="2">
        <v>0.43853</v>
      </c>
      <c r="P1717" s="255">
        <v>0.38463000000003034</v>
      </c>
      <c r="Q1717" s="2">
        <v>0.5318</v>
      </c>
      <c r="R1717" s="2">
        <v>0.7691</v>
      </c>
      <c r="S1717" s="2">
        <v>0.485165</v>
      </c>
      <c r="T1717" s="2">
        <v>0.5768650000000152</v>
      </c>
      <c r="U1717" s="2"/>
      <c r="V1717" s="2"/>
    </row>
    <row r="1718" ht="12.75" customHeight="1">
      <c r="A1718" s="4"/>
      <c r="B1718" s="4"/>
      <c r="L1718" s="2">
        <v>211.700000000011</v>
      </c>
      <c r="M1718" s="2">
        <v>0.485125</v>
      </c>
      <c r="N1718" s="2">
        <v>0.5767350000000152</v>
      </c>
      <c r="O1718" s="2">
        <v>0.4384499999999999</v>
      </c>
      <c r="P1718" s="255">
        <v>0.3843700000000304</v>
      </c>
      <c r="Q1718" s="2">
        <v>0.5318</v>
      </c>
      <c r="R1718" s="2">
        <v>0.7691</v>
      </c>
      <c r="S1718" s="2">
        <v>0.485125</v>
      </c>
      <c r="T1718" s="2">
        <v>0.5767350000000152</v>
      </c>
      <c r="U1718" s="2"/>
      <c r="V1718" s="2"/>
    </row>
    <row r="1719" ht="12.75" customHeight="1">
      <c r="A1719" s="4"/>
      <c r="B1719" s="4"/>
      <c r="L1719" s="2">
        <v>211.80000000001</v>
      </c>
      <c r="M1719" s="2">
        <v>0.485085</v>
      </c>
      <c r="N1719" s="2">
        <v>0.5766050000000152</v>
      </c>
      <c r="O1719" s="2">
        <v>0.4383699999999999</v>
      </c>
      <c r="P1719" s="255">
        <v>0.3841100000000305</v>
      </c>
      <c r="Q1719" s="2">
        <v>0.5318</v>
      </c>
      <c r="R1719" s="2">
        <v>0.7691</v>
      </c>
      <c r="S1719" s="2">
        <v>0.485085</v>
      </c>
      <c r="T1719" s="2">
        <v>0.5766050000000152</v>
      </c>
      <c r="U1719" s="2"/>
      <c r="V1719" s="2"/>
    </row>
    <row r="1720" ht="12.75" customHeight="1">
      <c r="A1720" s="4"/>
      <c r="B1720" s="4"/>
      <c r="L1720" s="2">
        <v>211.90000000001</v>
      </c>
      <c r="M1720" s="2">
        <v>0.485045</v>
      </c>
      <c r="N1720" s="2">
        <v>0.5764750000000153</v>
      </c>
      <c r="O1720" s="2">
        <v>0.43828999999999996</v>
      </c>
      <c r="P1720" s="255">
        <v>0.38385000000003056</v>
      </c>
      <c r="Q1720" s="2">
        <v>0.5318</v>
      </c>
      <c r="R1720" s="2">
        <v>0.7691</v>
      </c>
      <c r="S1720" s="2">
        <v>0.485045</v>
      </c>
      <c r="T1720" s="2">
        <v>0.5764750000000153</v>
      </c>
      <c r="U1720" s="2"/>
      <c r="V1720" s="2"/>
    </row>
    <row r="1721" ht="12.75" customHeight="1">
      <c r="A1721" s="4"/>
      <c r="B1721" s="4"/>
      <c r="L1721" s="2">
        <v>212.00000000001</v>
      </c>
      <c r="M1721" s="2">
        <v>0.485005</v>
      </c>
      <c r="N1721" s="2">
        <v>0.5763450000000153</v>
      </c>
      <c r="O1721" s="2">
        <v>0.43821</v>
      </c>
      <c r="P1721" s="255">
        <v>0.38359000000003063</v>
      </c>
      <c r="Q1721" s="2">
        <v>0.5318</v>
      </c>
      <c r="R1721" s="2">
        <v>0.7691</v>
      </c>
      <c r="S1721" s="2">
        <v>0.485005</v>
      </c>
      <c r="T1721" s="2">
        <v>0.5763450000000153</v>
      </c>
      <c r="U1721" s="2"/>
      <c r="V1721" s="2"/>
    </row>
    <row r="1722" ht="12.75" customHeight="1">
      <c r="A1722" s="4"/>
      <c r="B1722" s="4"/>
      <c r="L1722" s="2">
        <v>212.100000000011</v>
      </c>
      <c r="M1722" s="2">
        <v>0.484965</v>
      </c>
      <c r="N1722" s="2">
        <v>0.5762150000000154</v>
      </c>
      <c r="O1722" s="2">
        <v>0.4381299999999999</v>
      </c>
      <c r="P1722" s="255">
        <v>0.3833300000000307</v>
      </c>
      <c r="Q1722" s="2">
        <v>0.5318</v>
      </c>
      <c r="R1722" s="2">
        <v>0.7691</v>
      </c>
      <c r="S1722" s="2">
        <v>0.484965</v>
      </c>
      <c r="T1722" s="2">
        <v>0.5762150000000154</v>
      </c>
      <c r="U1722" s="2"/>
      <c r="V1722" s="2"/>
    </row>
    <row r="1723" ht="12.75" customHeight="1">
      <c r="A1723" s="4"/>
      <c r="B1723" s="4"/>
      <c r="L1723" s="2">
        <v>212.200000000011</v>
      </c>
      <c r="M1723" s="2">
        <v>0.484925</v>
      </c>
      <c r="N1723" s="2">
        <v>0.5760850000000154</v>
      </c>
      <c r="O1723" s="2">
        <v>0.43804999999999994</v>
      </c>
      <c r="P1723" s="255">
        <v>0.3830700000000308</v>
      </c>
      <c r="Q1723" s="2">
        <v>0.5318</v>
      </c>
      <c r="R1723" s="2">
        <v>0.7691</v>
      </c>
      <c r="S1723" s="2">
        <v>0.484925</v>
      </c>
      <c r="T1723" s="2">
        <v>0.5760850000000154</v>
      </c>
      <c r="U1723" s="2"/>
      <c r="V1723" s="2"/>
    </row>
    <row r="1724" ht="12.75" customHeight="1">
      <c r="A1724" s="4"/>
      <c r="B1724" s="4"/>
      <c r="L1724" s="2">
        <v>212.300000000011</v>
      </c>
      <c r="M1724" s="2">
        <v>0.484885</v>
      </c>
      <c r="N1724" s="2">
        <v>0.5759550000000154</v>
      </c>
      <c r="O1724" s="2">
        <v>0.43796999999999997</v>
      </c>
      <c r="P1724" s="255">
        <v>0.38281000000003085</v>
      </c>
      <c r="Q1724" s="2">
        <v>0.5318</v>
      </c>
      <c r="R1724" s="2">
        <v>0.7691</v>
      </c>
      <c r="S1724" s="2">
        <v>0.484885</v>
      </c>
      <c r="T1724" s="2">
        <v>0.5759550000000154</v>
      </c>
      <c r="U1724" s="2"/>
      <c r="V1724" s="2"/>
    </row>
    <row r="1725" ht="12.75" customHeight="1">
      <c r="A1725" s="4"/>
      <c r="B1725" s="4"/>
      <c r="L1725" s="2">
        <v>212.400000000011</v>
      </c>
      <c r="M1725" s="2">
        <v>0.484845</v>
      </c>
      <c r="N1725" s="2">
        <v>0.5758250000000155</v>
      </c>
      <c r="O1725" s="2">
        <v>0.43789</v>
      </c>
      <c r="P1725" s="255">
        <v>0.3825500000000309</v>
      </c>
      <c r="Q1725" s="2">
        <v>0.5318</v>
      </c>
      <c r="R1725" s="2">
        <v>0.7691</v>
      </c>
      <c r="S1725" s="2">
        <v>0.484845</v>
      </c>
      <c r="T1725" s="2">
        <v>0.5758250000000155</v>
      </c>
      <c r="U1725" s="2"/>
      <c r="V1725" s="2"/>
    </row>
    <row r="1726" ht="12.75" customHeight="1">
      <c r="A1726" s="4"/>
      <c r="B1726" s="4"/>
      <c r="L1726" s="2">
        <v>212.500000000011</v>
      </c>
      <c r="M1726" s="2">
        <v>0.484805</v>
      </c>
      <c r="N1726" s="2">
        <v>0.5756950000000155</v>
      </c>
      <c r="O1726" s="2">
        <v>0.4378099999999999</v>
      </c>
      <c r="P1726" s="255">
        <v>0.382290000000031</v>
      </c>
      <c r="Q1726" s="2">
        <v>0.5318</v>
      </c>
      <c r="R1726" s="2">
        <v>0.7691</v>
      </c>
      <c r="S1726" s="2">
        <v>0.484805</v>
      </c>
      <c r="T1726" s="2">
        <v>0.5756950000000155</v>
      </c>
      <c r="U1726" s="2"/>
      <c r="V1726" s="2"/>
    </row>
    <row r="1727" ht="12.75" customHeight="1">
      <c r="A1727" s="4"/>
      <c r="B1727" s="4"/>
      <c r="L1727" s="2">
        <v>212.600000000011</v>
      </c>
      <c r="M1727" s="2">
        <v>0.484765</v>
      </c>
      <c r="N1727" s="2">
        <v>0.5755650000000155</v>
      </c>
      <c r="O1727" s="2">
        <v>0.43772999999999995</v>
      </c>
      <c r="P1727" s="255">
        <v>0.38203000000003107</v>
      </c>
      <c r="Q1727" s="2">
        <v>0.5318</v>
      </c>
      <c r="R1727" s="2">
        <v>0.7691</v>
      </c>
      <c r="S1727" s="2">
        <v>0.484765</v>
      </c>
      <c r="T1727" s="2">
        <v>0.5755650000000155</v>
      </c>
      <c r="U1727" s="2"/>
      <c r="V1727" s="2"/>
    </row>
    <row r="1728" ht="12.75" customHeight="1">
      <c r="A1728" s="4"/>
      <c r="B1728" s="4"/>
      <c r="L1728" s="2">
        <v>212.700000000011</v>
      </c>
      <c r="M1728" s="2">
        <v>0.484725</v>
      </c>
      <c r="N1728" s="2">
        <v>0.5754350000000156</v>
      </c>
      <c r="O1728" s="2">
        <v>0.43765</v>
      </c>
      <c r="P1728" s="255">
        <v>0.38177000000003114</v>
      </c>
      <c r="Q1728" s="2">
        <v>0.5318</v>
      </c>
      <c r="R1728" s="2">
        <v>0.7691</v>
      </c>
      <c r="S1728" s="2">
        <v>0.484725</v>
      </c>
      <c r="T1728" s="2">
        <v>0.5754350000000156</v>
      </c>
      <c r="U1728" s="2"/>
      <c r="V1728" s="2"/>
    </row>
    <row r="1729" ht="12.75" customHeight="1">
      <c r="A1729" s="4"/>
      <c r="B1729" s="4"/>
      <c r="L1729" s="2">
        <v>212.800000000011</v>
      </c>
      <c r="M1729" s="2">
        <v>0.484685</v>
      </c>
      <c r="N1729" s="2">
        <v>0.5753050000000156</v>
      </c>
      <c r="O1729" s="2">
        <v>0.4375699999999999</v>
      </c>
      <c r="P1729" s="255">
        <v>0.3815100000000312</v>
      </c>
      <c r="Q1729" s="2">
        <v>0.5318</v>
      </c>
      <c r="R1729" s="2">
        <v>0.7691</v>
      </c>
      <c r="S1729" s="2">
        <v>0.484685</v>
      </c>
      <c r="T1729" s="2">
        <v>0.5753050000000156</v>
      </c>
      <c r="U1729" s="2"/>
      <c r="V1729" s="2"/>
    </row>
    <row r="1730" ht="12.75" customHeight="1">
      <c r="A1730" s="4"/>
      <c r="B1730" s="4"/>
      <c r="L1730" s="2">
        <v>212.900000000011</v>
      </c>
      <c r="M1730" s="2">
        <v>0.484645</v>
      </c>
      <c r="N1730" s="2">
        <v>0.5751750000000156</v>
      </c>
      <c r="O1730" s="2">
        <v>0.43748999999999993</v>
      </c>
      <c r="P1730" s="255">
        <v>0.3812500000000313</v>
      </c>
      <c r="Q1730" s="2">
        <v>0.5318</v>
      </c>
      <c r="R1730" s="2">
        <v>0.7691</v>
      </c>
      <c r="S1730" s="2">
        <v>0.484645</v>
      </c>
      <c r="T1730" s="2">
        <v>0.5751750000000156</v>
      </c>
      <c r="U1730" s="2"/>
      <c r="V1730" s="2"/>
    </row>
    <row r="1731" ht="12.75" customHeight="1">
      <c r="A1731" s="4"/>
      <c r="B1731" s="4"/>
      <c r="L1731" s="2">
        <v>213.000000000011</v>
      </c>
      <c r="M1731" s="2">
        <v>0.484605</v>
      </c>
      <c r="N1731" s="2">
        <v>0.5750450000000157</v>
      </c>
      <c r="O1731" s="2">
        <v>0.43740999999999997</v>
      </c>
      <c r="P1731" s="255">
        <v>0.38099000000003136</v>
      </c>
      <c r="Q1731" s="2">
        <v>0.5318</v>
      </c>
      <c r="R1731" s="2">
        <v>0.7691</v>
      </c>
      <c r="S1731" s="2">
        <v>0.484605</v>
      </c>
      <c r="T1731" s="2">
        <v>0.5750450000000157</v>
      </c>
      <c r="U1731" s="2"/>
      <c r="V1731" s="2"/>
    </row>
    <row r="1732" ht="12.75" customHeight="1">
      <c r="A1732" s="4"/>
      <c r="B1732" s="4"/>
      <c r="L1732" s="2">
        <v>213.100000000011</v>
      </c>
      <c r="M1732" s="2">
        <v>0.484565</v>
      </c>
      <c r="N1732" s="2">
        <v>0.5749150000000157</v>
      </c>
      <c r="O1732" s="2">
        <v>0.43733</v>
      </c>
      <c r="P1732" s="255">
        <v>0.38073000000003143</v>
      </c>
      <c r="Q1732" s="2">
        <v>0.5318</v>
      </c>
      <c r="R1732" s="2">
        <v>0.7691</v>
      </c>
      <c r="S1732" s="2">
        <v>0.484565</v>
      </c>
      <c r="T1732" s="2">
        <v>0.5749150000000157</v>
      </c>
      <c r="U1732" s="2"/>
      <c r="V1732" s="2"/>
    </row>
    <row r="1733" ht="12.75" customHeight="1">
      <c r="A1733" s="4"/>
      <c r="B1733" s="4"/>
      <c r="L1733" s="2">
        <v>213.200000000011</v>
      </c>
      <c r="M1733" s="2">
        <v>0.484525</v>
      </c>
      <c r="N1733" s="2">
        <v>0.5747850000000158</v>
      </c>
      <c r="O1733" s="2">
        <v>0.4372499999999999</v>
      </c>
      <c r="P1733" s="255">
        <v>0.3804700000000315</v>
      </c>
      <c r="Q1733" s="2">
        <v>0.5318</v>
      </c>
      <c r="R1733" s="2">
        <v>0.7691</v>
      </c>
      <c r="S1733" s="2">
        <v>0.484525</v>
      </c>
      <c r="T1733" s="2">
        <v>0.5747850000000158</v>
      </c>
      <c r="U1733" s="2"/>
      <c r="V1733" s="2"/>
    </row>
    <row r="1734" ht="12.75" customHeight="1">
      <c r="A1734" s="4"/>
      <c r="B1734" s="4"/>
      <c r="L1734" s="2">
        <v>213.300000000011</v>
      </c>
      <c r="M1734" s="2">
        <v>0.484485</v>
      </c>
      <c r="N1734" s="2">
        <v>0.5746550000000158</v>
      </c>
      <c r="O1734" s="2">
        <v>0.43716999999999995</v>
      </c>
      <c r="P1734" s="255">
        <v>0.3802100000000316</v>
      </c>
      <c r="Q1734" s="2">
        <v>0.5318</v>
      </c>
      <c r="R1734" s="2">
        <v>0.7691</v>
      </c>
      <c r="S1734" s="2">
        <v>0.484485</v>
      </c>
      <c r="T1734" s="2">
        <v>0.5746550000000158</v>
      </c>
      <c r="U1734" s="2"/>
      <c r="V1734" s="2"/>
    </row>
    <row r="1735" ht="12.75" customHeight="1">
      <c r="A1735" s="4"/>
      <c r="B1735" s="4"/>
      <c r="L1735" s="2">
        <v>213.400000000011</v>
      </c>
      <c r="M1735" s="2">
        <v>0.484445</v>
      </c>
      <c r="N1735" s="2">
        <v>0.5745250000000158</v>
      </c>
      <c r="O1735" s="2">
        <v>0.43709</v>
      </c>
      <c r="P1735" s="255">
        <v>0.37995000000003165</v>
      </c>
      <c r="Q1735" s="2">
        <v>0.5318</v>
      </c>
      <c r="R1735" s="2">
        <v>0.7691</v>
      </c>
      <c r="S1735" s="2">
        <v>0.484445</v>
      </c>
      <c r="T1735" s="2">
        <v>0.5745250000000158</v>
      </c>
      <c r="U1735" s="2"/>
      <c r="V1735" s="2"/>
    </row>
    <row r="1736" ht="12.75" customHeight="1">
      <c r="A1736" s="4"/>
      <c r="B1736" s="4"/>
      <c r="L1736" s="2">
        <v>213.500000000011</v>
      </c>
      <c r="M1736" s="2">
        <v>0.484405</v>
      </c>
      <c r="N1736" s="2">
        <v>0.5743950000000159</v>
      </c>
      <c r="O1736" s="2">
        <v>0.4370099999999999</v>
      </c>
      <c r="P1736" s="255">
        <v>0.3796900000000317</v>
      </c>
      <c r="Q1736" s="2">
        <v>0.5318</v>
      </c>
      <c r="R1736" s="2">
        <v>0.7691</v>
      </c>
      <c r="S1736" s="2">
        <v>0.484405</v>
      </c>
      <c r="T1736" s="2">
        <v>0.5743950000000159</v>
      </c>
      <c r="U1736" s="2"/>
      <c r="V1736" s="2"/>
    </row>
    <row r="1737" ht="12.75" customHeight="1">
      <c r="A1737" s="4"/>
      <c r="B1737" s="4"/>
      <c r="L1737" s="2">
        <v>213.600000000011</v>
      </c>
      <c r="M1737" s="2">
        <v>0.484365</v>
      </c>
      <c r="N1737" s="2">
        <v>0.5742650000000159</v>
      </c>
      <c r="O1737" s="2">
        <v>0.43692999999999993</v>
      </c>
      <c r="P1737" s="255">
        <v>0.3794300000000318</v>
      </c>
      <c r="Q1737" s="2">
        <v>0.5318</v>
      </c>
      <c r="R1737" s="2">
        <v>0.7691</v>
      </c>
      <c r="S1737" s="2">
        <v>0.484365</v>
      </c>
      <c r="T1737" s="2">
        <v>0.5742650000000159</v>
      </c>
      <c r="U1737" s="2"/>
      <c r="V1737" s="2"/>
    </row>
    <row r="1738" ht="12.75" customHeight="1">
      <c r="A1738" s="4"/>
      <c r="B1738" s="4"/>
      <c r="L1738" s="2">
        <v>213.700000000011</v>
      </c>
      <c r="M1738" s="2">
        <v>0.484325</v>
      </c>
      <c r="N1738" s="2">
        <v>0.5741350000000159</v>
      </c>
      <c r="O1738" s="2">
        <v>0.43684999999999996</v>
      </c>
      <c r="P1738" s="255">
        <v>0.37917000000003187</v>
      </c>
      <c r="Q1738" s="2">
        <v>0.5318</v>
      </c>
      <c r="R1738" s="2">
        <v>0.7691</v>
      </c>
      <c r="S1738" s="2">
        <v>0.484325</v>
      </c>
      <c r="T1738" s="2">
        <v>0.5741350000000159</v>
      </c>
      <c r="U1738" s="2"/>
      <c r="V1738" s="2"/>
    </row>
    <row r="1739" ht="12.75" customHeight="1">
      <c r="A1739" s="4"/>
      <c r="B1739" s="4"/>
      <c r="L1739" s="2">
        <v>213.800000000011</v>
      </c>
      <c r="M1739" s="2">
        <v>0.484285</v>
      </c>
      <c r="N1739" s="2">
        <v>0.574005000000016</v>
      </c>
      <c r="O1739" s="2">
        <v>0.43677</v>
      </c>
      <c r="P1739" s="255">
        <v>0.37891000000003194</v>
      </c>
      <c r="Q1739" s="2">
        <v>0.5318</v>
      </c>
      <c r="R1739" s="2">
        <v>0.7691</v>
      </c>
      <c r="S1739" s="2">
        <v>0.484285</v>
      </c>
      <c r="T1739" s="2">
        <v>0.574005000000016</v>
      </c>
      <c r="U1739" s="2"/>
      <c r="V1739" s="2"/>
    </row>
    <row r="1740" ht="12.75" customHeight="1">
      <c r="A1740" s="4"/>
      <c r="B1740" s="4"/>
      <c r="L1740" s="2">
        <v>213.900000000011</v>
      </c>
      <c r="M1740" s="2">
        <v>0.484245</v>
      </c>
      <c r="N1740" s="2">
        <v>0.573875000000016</v>
      </c>
      <c r="O1740" s="2">
        <v>0.4366899999999999</v>
      </c>
      <c r="P1740" s="255">
        <v>0.378650000000032</v>
      </c>
      <c r="Q1740" s="2">
        <v>0.5318</v>
      </c>
      <c r="R1740" s="2">
        <v>0.7691</v>
      </c>
      <c r="S1740" s="2">
        <v>0.484245</v>
      </c>
      <c r="T1740" s="2">
        <v>0.573875000000016</v>
      </c>
      <c r="U1740" s="2"/>
      <c r="V1740" s="2"/>
    </row>
    <row r="1741" ht="12.75" customHeight="1">
      <c r="A1741" s="4"/>
      <c r="B1741" s="4"/>
      <c r="L1741" s="2">
        <v>214.000000000011</v>
      </c>
      <c r="M1741" s="2">
        <v>0.484205</v>
      </c>
      <c r="N1741" s="2">
        <v>0.573745000000016</v>
      </c>
      <c r="O1741" s="2">
        <v>0.43660999999999994</v>
      </c>
      <c r="P1741" s="255">
        <v>0.3783900000000321</v>
      </c>
      <c r="Q1741" s="2">
        <v>0.5318</v>
      </c>
      <c r="R1741" s="2">
        <v>0.7691</v>
      </c>
      <c r="S1741" s="2">
        <v>0.484205</v>
      </c>
      <c r="T1741" s="2">
        <v>0.573745000000016</v>
      </c>
      <c r="U1741" s="2"/>
      <c r="V1741" s="2"/>
    </row>
    <row r="1742" ht="12.75" customHeight="1">
      <c r="A1742" s="4"/>
      <c r="B1742" s="4"/>
      <c r="L1742" s="2">
        <v>214.100000000011</v>
      </c>
      <c r="M1742" s="2">
        <v>0.484165</v>
      </c>
      <c r="N1742" s="2">
        <v>0.5736150000000161</v>
      </c>
      <c r="O1742" s="2">
        <v>0.43653</v>
      </c>
      <c r="P1742" s="255">
        <v>0.37813000000003216</v>
      </c>
      <c r="Q1742" s="2">
        <v>0.5318</v>
      </c>
      <c r="R1742" s="2">
        <v>0.7691</v>
      </c>
      <c r="S1742" s="2">
        <v>0.484165</v>
      </c>
      <c r="T1742" s="2">
        <v>0.5736150000000161</v>
      </c>
      <c r="U1742" s="2"/>
      <c r="V1742" s="2"/>
    </row>
    <row r="1743" ht="12.75" customHeight="1">
      <c r="A1743" s="4"/>
      <c r="B1743" s="4"/>
      <c r="L1743" s="2">
        <v>214.200000000011</v>
      </c>
      <c r="M1743" s="2">
        <v>0.484125</v>
      </c>
      <c r="N1743" s="2">
        <v>0.5734850000000161</v>
      </c>
      <c r="O1743" s="2">
        <v>0.43645</v>
      </c>
      <c r="P1743" s="255">
        <v>0.37787000000003224</v>
      </c>
      <c r="Q1743" s="2">
        <v>0.5318</v>
      </c>
      <c r="R1743" s="2">
        <v>0.7691</v>
      </c>
      <c r="S1743" s="2">
        <v>0.484125</v>
      </c>
      <c r="T1743" s="2">
        <v>0.5734850000000161</v>
      </c>
      <c r="U1743" s="2"/>
      <c r="V1743" s="2"/>
    </row>
    <row r="1744" ht="12.75" customHeight="1">
      <c r="A1744" s="4"/>
      <c r="B1744" s="4"/>
      <c r="L1744" s="2">
        <v>214.300000000011</v>
      </c>
      <c r="M1744" s="2">
        <v>0.484085</v>
      </c>
      <c r="N1744" s="2">
        <v>0.5733550000000162</v>
      </c>
      <c r="O1744" s="2">
        <v>0.4363699999999999</v>
      </c>
      <c r="P1744" s="255">
        <v>0.3776100000000323</v>
      </c>
      <c r="Q1744" s="2">
        <v>0.5318</v>
      </c>
      <c r="R1744" s="2">
        <v>0.7691</v>
      </c>
      <c r="S1744" s="2">
        <v>0.484085</v>
      </c>
      <c r="T1744" s="2">
        <v>0.5733550000000162</v>
      </c>
      <c r="U1744" s="2"/>
      <c r="V1744" s="2"/>
    </row>
    <row r="1745" ht="12.75" customHeight="1">
      <c r="A1745" s="4"/>
      <c r="B1745" s="4"/>
      <c r="L1745" s="2">
        <v>214.400000000011</v>
      </c>
      <c r="M1745" s="2">
        <v>0.484045</v>
      </c>
      <c r="N1745" s="2">
        <v>0.5732250000000162</v>
      </c>
      <c r="O1745" s="2">
        <v>0.43628999999999996</v>
      </c>
      <c r="P1745" s="255">
        <v>0.3773500000000324</v>
      </c>
      <c r="Q1745" s="2">
        <v>0.5318</v>
      </c>
      <c r="R1745" s="2">
        <v>0.7691</v>
      </c>
      <c r="S1745" s="2">
        <v>0.484045</v>
      </c>
      <c r="T1745" s="2">
        <v>0.5732250000000162</v>
      </c>
      <c r="U1745" s="2"/>
      <c r="V1745" s="2"/>
    </row>
    <row r="1746" ht="12.75" customHeight="1">
      <c r="A1746" s="4"/>
      <c r="B1746" s="4"/>
      <c r="L1746" s="2">
        <v>214.500000000011</v>
      </c>
      <c r="M1746" s="2">
        <v>0.484005</v>
      </c>
      <c r="N1746" s="2">
        <v>0.5730950000000162</v>
      </c>
      <c r="O1746" s="2">
        <v>0.43621</v>
      </c>
      <c r="P1746" s="255">
        <v>0.37709000000003245</v>
      </c>
      <c r="Q1746" s="2">
        <v>0.5318</v>
      </c>
      <c r="R1746" s="2">
        <v>0.7691</v>
      </c>
      <c r="S1746" s="2">
        <v>0.484005</v>
      </c>
      <c r="T1746" s="2">
        <v>0.5730950000000162</v>
      </c>
      <c r="U1746" s="2"/>
      <c r="V1746" s="2"/>
    </row>
    <row r="1747" ht="12.75" customHeight="1">
      <c r="A1747" s="4"/>
      <c r="B1747" s="4"/>
      <c r="L1747" s="2">
        <v>214.600000000011</v>
      </c>
      <c r="M1747" s="2">
        <v>0.483965</v>
      </c>
      <c r="N1747" s="2">
        <v>0.5729650000000163</v>
      </c>
      <c r="O1747" s="2">
        <v>0.4361299999999999</v>
      </c>
      <c r="P1747" s="255">
        <v>0.37683000000003253</v>
      </c>
      <c r="Q1747" s="2">
        <v>0.5318</v>
      </c>
      <c r="R1747" s="2">
        <v>0.7691</v>
      </c>
      <c r="S1747" s="2">
        <v>0.483965</v>
      </c>
      <c r="T1747" s="2">
        <v>0.5729650000000163</v>
      </c>
      <c r="U1747" s="2"/>
      <c r="V1747" s="2"/>
    </row>
    <row r="1748" ht="12.75" customHeight="1">
      <c r="A1748" s="4"/>
      <c r="B1748" s="4"/>
      <c r="L1748" s="2">
        <v>214.700000000011</v>
      </c>
      <c r="M1748" s="2">
        <v>0.483925</v>
      </c>
      <c r="N1748" s="2">
        <v>0.5728350000000163</v>
      </c>
      <c r="O1748" s="2">
        <v>0.43604999999999994</v>
      </c>
      <c r="P1748" s="255">
        <v>0.3765700000000326</v>
      </c>
      <c r="Q1748" s="2">
        <v>0.5318</v>
      </c>
      <c r="R1748" s="2">
        <v>0.7691</v>
      </c>
      <c r="S1748" s="2">
        <v>0.483925</v>
      </c>
      <c r="T1748" s="2">
        <v>0.5728350000000163</v>
      </c>
      <c r="U1748" s="2"/>
      <c r="V1748" s="2"/>
    </row>
    <row r="1749" ht="12.75" customHeight="1">
      <c r="A1749" s="4"/>
      <c r="B1749" s="4"/>
      <c r="L1749" s="2">
        <v>214.800000000011</v>
      </c>
      <c r="M1749" s="2">
        <v>0.483885</v>
      </c>
      <c r="N1749" s="2">
        <v>0.5727050000000163</v>
      </c>
      <c r="O1749" s="2">
        <v>0.43596999999999997</v>
      </c>
      <c r="P1749" s="255">
        <v>0.3763100000000327</v>
      </c>
      <c r="Q1749" s="2">
        <v>0.5318</v>
      </c>
      <c r="R1749" s="2">
        <v>0.7691</v>
      </c>
      <c r="S1749" s="2">
        <v>0.483885</v>
      </c>
      <c r="T1749" s="2">
        <v>0.5727050000000163</v>
      </c>
      <c r="U1749" s="2"/>
      <c r="V1749" s="2"/>
    </row>
    <row r="1750" ht="12.75" customHeight="1">
      <c r="A1750" s="4"/>
      <c r="B1750" s="4"/>
      <c r="L1750" s="2">
        <v>214.900000000011</v>
      </c>
      <c r="M1750" s="2">
        <v>0.483845</v>
      </c>
      <c r="N1750" s="2">
        <v>0.5725750000000164</v>
      </c>
      <c r="O1750" s="2">
        <v>0.43589</v>
      </c>
      <c r="P1750" s="255">
        <v>0.37605000000003275</v>
      </c>
      <c r="Q1750" s="2">
        <v>0.5318</v>
      </c>
      <c r="R1750" s="2">
        <v>0.7691</v>
      </c>
      <c r="S1750" s="2">
        <v>0.483845</v>
      </c>
      <c r="T1750" s="2">
        <v>0.5725750000000164</v>
      </c>
      <c r="U1750" s="2"/>
      <c r="V1750" s="2"/>
    </row>
    <row r="1751" ht="12.75" customHeight="1">
      <c r="A1751" s="4"/>
      <c r="B1751" s="4"/>
      <c r="L1751" s="2">
        <v>215.000000000011</v>
      </c>
      <c r="M1751" s="2">
        <v>0.48381</v>
      </c>
      <c r="N1751" s="2">
        <v>0.5724450000000164</v>
      </c>
      <c r="O1751" s="2">
        <v>0.43582</v>
      </c>
      <c r="P1751" s="255">
        <v>0.3757900000000328</v>
      </c>
      <c r="Q1751" s="2">
        <v>0.5318</v>
      </c>
      <c r="R1751" s="2">
        <v>0.7691</v>
      </c>
      <c r="S1751" s="2">
        <v>0.48381</v>
      </c>
      <c r="T1751" s="2">
        <v>0.5724450000000164</v>
      </c>
      <c r="U1751" s="2"/>
      <c r="V1751" s="2"/>
    </row>
    <row r="1752" ht="12.75" customHeight="1">
      <c r="A1752" s="4"/>
      <c r="B1752" s="4"/>
      <c r="L1752" s="2">
        <v>215.100000000011</v>
      </c>
      <c r="M1752" s="2">
        <v>0.48378</v>
      </c>
      <c r="N1752" s="2">
        <v>0.5723150000000164</v>
      </c>
      <c r="O1752" s="2">
        <v>0.4357599999999999</v>
      </c>
      <c r="P1752" s="255">
        <v>0.3755300000000329</v>
      </c>
      <c r="Q1752" s="2">
        <v>0.5318</v>
      </c>
      <c r="R1752" s="2">
        <v>0.7691</v>
      </c>
      <c r="S1752" s="2">
        <v>0.48378</v>
      </c>
      <c r="T1752" s="2">
        <v>0.5723150000000164</v>
      </c>
      <c r="U1752" s="2"/>
      <c r="V1752" s="2"/>
    </row>
    <row r="1753" ht="12.75" customHeight="1">
      <c r="A1753" s="4"/>
      <c r="B1753" s="4"/>
      <c r="L1753" s="2">
        <v>215.200000000011</v>
      </c>
      <c r="M1753" s="2">
        <v>0.48375</v>
      </c>
      <c r="N1753" s="2">
        <v>0.5721850000000165</v>
      </c>
      <c r="O1753" s="2">
        <v>0.4357</v>
      </c>
      <c r="P1753" s="255">
        <v>0.37527000000003297</v>
      </c>
      <c r="Q1753" s="2">
        <v>0.5318</v>
      </c>
      <c r="R1753" s="2">
        <v>0.7691</v>
      </c>
      <c r="S1753" s="2">
        <v>0.48375</v>
      </c>
      <c r="T1753" s="2">
        <v>0.5721850000000165</v>
      </c>
      <c r="U1753" s="2"/>
      <c r="V1753" s="2"/>
    </row>
    <row r="1754" ht="12.75" customHeight="1">
      <c r="A1754" s="4"/>
      <c r="B1754" s="4"/>
      <c r="L1754" s="2">
        <v>215.300000000011</v>
      </c>
      <c r="M1754" s="2">
        <v>0.48372</v>
      </c>
      <c r="N1754" s="2">
        <v>0.5720550000000165</v>
      </c>
      <c r="O1754" s="2">
        <v>0.4356399999999999</v>
      </c>
      <c r="P1754" s="255">
        <v>0.37501000000003304</v>
      </c>
      <c r="Q1754" s="2">
        <v>0.5318</v>
      </c>
      <c r="R1754" s="2">
        <v>0.7691</v>
      </c>
      <c r="S1754" s="2">
        <v>0.48372</v>
      </c>
      <c r="T1754" s="2">
        <v>0.5720550000000165</v>
      </c>
      <c r="U1754" s="2"/>
      <c r="V1754" s="2"/>
    </row>
    <row r="1755" ht="12.75" customHeight="1">
      <c r="A1755" s="4"/>
      <c r="B1755" s="4"/>
      <c r="L1755" s="2">
        <v>215.400000000011</v>
      </c>
      <c r="M1755" s="2">
        <v>0.48369</v>
      </c>
      <c r="N1755" s="2">
        <v>0.5719250000000166</v>
      </c>
      <c r="O1755" s="2">
        <v>0.43557999999999997</v>
      </c>
      <c r="P1755" s="255">
        <v>0.3747500000000331</v>
      </c>
      <c r="Q1755" s="2">
        <v>0.5318</v>
      </c>
      <c r="R1755" s="2">
        <v>0.7691</v>
      </c>
      <c r="S1755" s="2">
        <v>0.48369</v>
      </c>
      <c r="T1755" s="2">
        <v>0.5719250000000166</v>
      </c>
      <c r="U1755" s="2"/>
      <c r="V1755" s="2"/>
    </row>
    <row r="1756" ht="12.75" customHeight="1">
      <c r="A1756" s="4"/>
      <c r="B1756" s="4"/>
      <c r="L1756" s="2">
        <v>215.500000000011</v>
      </c>
      <c r="M1756" s="2">
        <v>0.48366</v>
      </c>
      <c r="N1756" s="2">
        <v>0.5717950000000166</v>
      </c>
      <c r="O1756" s="2">
        <v>0.4355199999999999</v>
      </c>
      <c r="P1756" s="255">
        <v>0.3744900000000332</v>
      </c>
      <c r="Q1756" s="2">
        <v>0.5318</v>
      </c>
      <c r="R1756" s="2">
        <v>0.7691</v>
      </c>
      <c r="S1756" s="2">
        <v>0.48366</v>
      </c>
      <c r="T1756" s="2">
        <v>0.5717950000000166</v>
      </c>
      <c r="U1756" s="2"/>
      <c r="V1756" s="2"/>
    </row>
    <row r="1757" ht="12.75" customHeight="1">
      <c r="A1757" s="4"/>
      <c r="B1757" s="4"/>
      <c r="L1757" s="2">
        <v>215.600000000011</v>
      </c>
      <c r="M1757" s="2">
        <v>0.48363</v>
      </c>
      <c r="N1757" s="2">
        <v>0.5716650000000166</v>
      </c>
      <c r="O1757" s="2">
        <v>0.43545999999999996</v>
      </c>
      <c r="P1757" s="255">
        <v>0.37423000000003326</v>
      </c>
      <c r="Q1757" s="2">
        <v>0.5318</v>
      </c>
      <c r="R1757" s="2">
        <v>0.7691</v>
      </c>
      <c r="S1757" s="2">
        <v>0.48363</v>
      </c>
      <c r="T1757" s="2">
        <v>0.5716650000000166</v>
      </c>
      <c r="U1757" s="2"/>
      <c r="V1757" s="2"/>
    </row>
    <row r="1758" ht="12.75" customHeight="1">
      <c r="A1758" s="4"/>
      <c r="B1758" s="4"/>
      <c r="L1758" s="2">
        <v>215.700000000011</v>
      </c>
      <c r="M1758" s="2">
        <v>0.4836</v>
      </c>
      <c r="N1758" s="2">
        <v>0.5715350000000167</v>
      </c>
      <c r="O1758" s="2">
        <v>0.4353999999999999</v>
      </c>
      <c r="P1758" s="255">
        <v>0.37397000000003333</v>
      </c>
      <c r="Q1758" s="2">
        <v>0.5318</v>
      </c>
      <c r="R1758" s="2">
        <v>0.7691</v>
      </c>
      <c r="S1758" s="2">
        <v>0.4836</v>
      </c>
      <c r="T1758" s="2">
        <v>0.5715350000000167</v>
      </c>
      <c r="U1758" s="2"/>
      <c r="V1758" s="2"/>
    </row>
    <row r="1759" ht="12.75" customHeight="1">
      <c r="A1759" s="4"/>
      <c r="B1759" s="4"/>
      <c r="L1759" s="2">
        <v>215.800000000011</v>
      </c>
      <c r="M1759" s="2">
        <v>0.48357</v>
      </c>
      <c r="N1759" s="2">
        <v>0.5714050000000167</v>
      </c>
      <c r="O1759" s="2">
        <v>0.43533999999999995</v>
      </c>
      <c r="P1759" s="255">
        <v>0.3737100000000334</v>
      </c>
      <c r="Q1759" s="2">
        <v>0.5318</v>
      </c>
      <c r="R1759" s="2">
        <v>0.7691</v>
      </c>
      <c r="S1759" s="2">
        <v>0.48357</v>
      </c>
      <c r="T1759" s="2">
        <v>0.5714050000000167</v>
      </c>
      <c r="U1759" s="2"/>
      <c r="V1759" s="2"/>
    </row>
    <row r="1760" ht="12.75" customHeight="1">
      <c r="A1760" s="4"/>
      <c r="B1760" s="4"/>
      <c r="L1760" s="2">
        <v>215.900000000011</v>
      </c>
      <c r="M1760" s="2">
        <v>0.48354</v>
      </c>
      <c r="N1760" s="2">
        <v>0.5712750000000167</v>
      </c>
      <c r="O1760" s="2">
        <v>0.43528</v>
      </c>
      <c r="P1760" s="255">
        <v>0.3734500000000335</v>
      </c>
      <c r="Q1760" s="2">
        <v>0.5318</v>
      </c>
      <c r="R1760" s="2">
        <v>0.7691</v>
      </c>
      <c r="S1760" s="2">
        <v>0.48354</v>
      </c>
      <c r="T1760" s="2">
        <v>0.5712750000000167</v>
      </c>
      <c r="U1760" s="2"/>
      <c r="V1760" s="2"/>
    </row>
    <row r="1761" ht="12.75" customHeight="1">
      <c r="A1761" s="4"/>
      <c r="B1761" s="4"/>
      <c r="L1761" s="2">
        <v>216.000000000011</v>
      </c>
      <c r="M1761" s="2">
        <v>0.48351</v>
      </c>
      <c r="N1761" s="2">
        <v>0.5711450000000168</v>
      </c>
      <c r="O1761" s="2">
        <v>0.43521999999999994</v>
      </c>
      <c r="P1761" s="255">
        <v>0.37319000000003355</v>
      </c>
      <c r="Q1761" s="2">
        <v>0.5318</v>
      </c>
      <c r="R1761" s="2">
        <v>0.7691</v>
      </c>
      <c r="S1761" s="2">
        <v>0.48351</v>
      </c>
      <c r="T1761" s="2">
        <v>0.5711450000000168</v>
      </c>
      <c r="U1761" s="2"/>
      <c r="V1761" s="2"/>
    </row>
    <row r="1762" ht="12.75" customHeight="1">
      <c r="A1762" s="4"/>
      <c r="B1762" s="4"/>
      <c r="L1762" s="2">
        <v>216.100000000012</v>
      </c>
      <c r="M1762" s="2">
        <v>0.48348</v>
      </c>
      <c r="N1762" s="2">
        <v>0.5710150000000168</v>
      </c>
      <c r="O1762" s="2">
        <v>0.43516</v>
      </c>
      <c r="P1762" s="255">
        <v>0.3729300000000336</v>
      </c>
      <c r="Q1762" s="2">
        <v>0.5318</v>
      </c>
      <c r="R1762" s="2">
        <v>0.7691</v>
      </c>
      <c r="S1762" s="2">
        <v>0.48348</v>
      </c>
      <c r="T1762" s="2">
        <v>0.5710150000000168</v>
      </c>
      <c r="U1762" s="2"/>
      <c r="V1762" s="2"/>
    </row>
    <row r="1763" ht="12.75" customHeight="1">
      <c r="A1763" s="4"/>
      <c r="B1763" s="4"/>
      <c r="L1763" s="2">
        <v>216.200000000011</v>
      </c>
      <c r="M1763" s="2">
        <v>0.48345</v>
      </c>
      <c r="N1763" s="2">
        <v>0.5708850000000169</v>
      </c>
      <c r="O1763" s="2">
        <v>0.43509999999999993</v>
      </c>
      <c r="P1763" s="255">
        <v>0.3726700000000337</v>
      </c>
      <c r="Q1763" s="2">
        <v>0.5318</v>
      </c>
      <c r="R1763" s="2">
        <v>0.7691</v>
      </c>
      <c r="S1763" s="2">
        <v>0.48345</v>
      </c>
      <c r="T1763" s="2">
        <v>0.5708850000000169</v>
      </c>
      <c r="U1763" s="2"/>
      <c r="V1763" s="2"/>
    </row>
    <row r="1764" ht="12.75" customHeight="1">
      <c r="A1764" s="4"/>
      <c r="B1764" s="4"/>
      <c r="L1764" s="2">
        <v>216.300000000011</v>
      </c>
      <c r="M1764" s="2">
        <v>0.48342</v>
      </c>
      <c r="N1764" s="2">
        <v>0.5707550000000169</v>
      </c>
      <c r="O1764" s="2">
        <v>0.43504</v>
      </c>
      <c r="P1764" s="255">
        <v>0.37241000000003377</v>
      </c>
      <c r="Q1764" s="2">
        <v>0.5318</v>
      </c>
      <c r="R1764" s="2">
        <v>0.7691</v>
      </c>
      <c r="S1764" s="2">
        <v>0.48342</v>
      </c>
      <c r="T1764" s="2">
        <v>0.5707550000000169</v>
      </c>
      <c r="U1764" s="2"/>
      <c r="V1764" s="2"/>
    </row>
    <row r="1765" ht="12.75" customHeight="1">
      <c r="A1765" s="4"/>
      <c r="B1765" s="4"/>
      <c r="L1765" s="2">
        <v>216.400000000011</v>
      </c>
      <c r="M1765" s="2">
        <v>0.48339</v>
      </c>
      <c r="N1765" s="2">
        <v>0.5706250000000169</v>
      </c>
      <c r="O1765" s="2">
        <v>0.4349799999999999</v>
      </c>
      <c r="P1765" s="255">
        <v>0.37215000000003384</v>
      </c>
      <c r="Q1765" s="2">
        <v>0.5318</v>
      </c>
      <c r="R1765" s="2">
        <v>0.7691</v>
      </c>
      <c r="S1765" s="2">
        <v>0.48339</v>
      </c>
      <c r="T1765" s="2">
        <v>0.5706250000000169</v>
      </c>
      <c r="U1765" s="2"/>
      <c r="V1765" s="2"/>
    </row>
    <row r="1766" ht="12.75" customHeight="1">
      <c r="A1766" s="4"/>
      <c r="B1766" s="4"/>
      <c r="L1766" s="2">
        <v>216.500000000012</v>
      </c>
      <c r="M1766" s="2">
        <v>0.48336</v>
      </c>
      <c r="N1766" s="2">
        <v>0.570495000000017</v>
      </c>
      <c r="O1766" s="2">
        <v>0.43492</v>
      </c>
      <c r="P1766" s="255">
        <v>0.3718900000000339</v>
      </c>
      <c r="Q1766" s="2">
        <v>0.5318</v>
      </c>
      <c r="R1766" s="2">
        <v>0.7691</v>
      </c>
      <c r="S1766" s="2">
        <v>0.48336</v>
      </c>
      <c r="T1766" s="2">
        <v>0.570495000000017</v>
      </c>
      <c r="U1766" s="2"/>
      <c r="V1766" s="2"/>
    </row>
    <row r="1767" ht="12.75" customHeight="1">
      <c r="A1767" s="4"/>
      <c r="B1767" s="4"/>
      <c r="L1767" s="2">
        <v>216.600000000012</v>
      </c>
      <c r="M1767" s="2">
        <v>0.48333</v>
      </c>
      <c r="N1767" s="2">
        <v>0.570365000000017</v>
      </c>
      <c r="O1767" s="2">
        <v>0.4348599999999999</v>
      </c>
      <c r="P1767" s="255">
        <v>0.371630000000034</v>
      </c>
      <c r="Q1767" s="2">
        <v>0.5318</v>
      </c>
      <c r="R1767" s="2">
        <v>0.7691</v>
      </c>
      <c r="S1767" s="2">
        <v>0.48333</v>
      </c>
      <c r="T1767" s="2">
        <v>0.570365000000017</v>
      </c>
      <c r="U1767" s="2"/>
      <c r="V1767" s="2"/>
    </row>
    <row r="1768" ht="12.75" customHeight="1">
      <c r="A1768" s="4"/>
      <c r="B1768" s="4"/>
      <c r="L1768" s="2">
        <v>216.700000000012</v>
      </c>
      <c r="M1768" s="2">
        <v>0.4833</v>
      </c>
      <c r="N1768" s="2">
        <v>0.570235000000017</v>
      </c>
      <c r="O1768" s="2">
        <v>0.43479999999999996</v>
      </c>
      <c r="P1768" s="255">
        <v>0.37137000000003406</v>
      </c>
      <c r="Q1768" s="2">
        <v>0.5318</v>
      </c>
      <c r="R1768" s="2">
        <v>0.7691</v>
      </c>
      <c r="S1768" s="2">
        <v>0.4833</v>
      </c>
      <c r="T1768" s="2">
        <v>0.570235000000017</v>
      </c>
      <c r="U1768" s="2"/>
      <c r="V1768" s="2"/>
    </row>
    <row r="1769" ht="12.75" customHeight="1">
      <c r="A1769" s="4"/>
      <c r="B1769" s="4"/>
      <c r="L1769" s="2">
        <v>216.800000000012</v>
      </c>
      <c r="M1769" s="2">
        <v>0.48327</v>
      </c>
      <c r="N1769" s="2">
        <v>0.5701050000000171</v>
      </c>
      <c r="O1769" s="2">
        <v>0.4347399999999999</v>
      </c>
      <c r="P1769" s="255">
        <v>0.37111000000003413</v>
      </c>
      <c r="Q1769" s="2">
        <v>0.5318</v>
      </c>
      <c r="R1769" s="2">
        <v>0.7691</v>
      </c>
      <c r="S1769" s="2">
        <v>0.48327</v>
      </c>
      <c r="T1769" s="2">
        <v>0.5701050000000171</v>
      </c>
      <c r="U1769" s="2"/>
      <c r="V1769" s="2"/>
    </row>
    <row r="1770" ht="12.75" customHeight="1">
      <c r="A1770" s="4"/>
      <c r="B1770" s="4"/>
      <c r="L1770" s="2">
        <v>216.900000000012</v>
      </c>
      <c r="M1770" s="2">
        <v>0.48324</v>
      </c>
      <c r="N1770" s="2">
        <v>0.5699750000000171</v>
      </c>
      <c r="O1770" s="2">
        <v>0.43467999999999996</v>
      </c>
      <c r="P1770" s="255">
        <v>0.3708500000000342</v>
      </c>
      <c r="Q1770" s="2">
        <v>0.5318</v>
      </c>
      <c r="R1770" s="2">
        <v>0.7691</v>
      </c>
      <c r="S1770" s="2">
        <v>0.48324</v>
      </c>
      <c r="T1770" s="2">
        <v>0.5699750000000171</v>
      </c>
      <c r="U1770" s="2"/>
      <c r="V1770" s="2"/>
    </row>
    <row r="1771" ht="12.75" customHeight="1">
      <c r="A1771" s="4"/>
      <c r="B1771" s="4"/>
      <c r="L1771" s="2">
        <v>217.000000000012</v>
      </c>
      <c r="M1771" s="2">
        <v>0.48321</v>
      </c>
      <c r="N1771" s="2">
        <v>0.5698450000000171</v>
      </c>
      <c r="O1771" s="2">
        <v>0.4346199999999999</v>
      </c>
      <c r="P1771" s="255">
        <v>0.3705900000000343</v>
      </c>
      <c r="Q1771" s="2">
        <v>0.5318</v>
      </c>
      <c r="R1771" s="2">
        <v>0.7691</v>
      </c>
      <c r="S1771" s="2">
        <v>0.48321</v>
      </c>
      <c r="T1771" s="2">
        <v>0.5698450000000171</v>
      </c>
      <c r="U1771" s="2"/>
      <c r="V1771" s="2"/>
    </row>
    <row r="1772" ht="12.75" customHeight="1">
      <c r="A1772" s="4"/>
      <c r="B1772" s="4"/>
      <c r="L1772" s="2">
        <v>217.100000000012</v>
      </c>
      <c r="M1772" s="2">
        <v>0.48318</v>
      </c>
      <c r="N1772" s="2">
        <v>0.5697150000000172</v>
      </c>
      <c r="O1772" s="2">
        <v>0.43455999999999995</v>
      </c>
      <c r="P1772" s="255">
        <v>0.37033000000003435</v>
      </c>
      <c r="Q1772" s="2">
        <v>0.5318</v>
      </c>
      <c r="R1772" s="2">
        <v>0.7691</v>
      </c>
      <c r="S1772" s="2">
        <v>0.48318</v>
      </c>
      <c r="T1772" s="2">
        <v>0.5697150000000172</v>
      </c>
      <c r="U1772" s="2"/>
      <c r="V1772" s="2"/>
    </row>
    <row r="1773" ht="12.75" customHeight="1">
      <c r="A1773" s="4"/>
      <c r="B1773" s="4"/>
      <c r="L1773" s="2">
        <v>217.200000000012</v>
      </c>
      <c r="M1773" s="2">
        <v>0.48315</v>
      </c>
      <c r="N1773" s="2">
        <v>0.5695850000000172</v>
      </c>
      <c r="O1773" s="2">
        <v>0.4345</v>
      </c>
      <c r="P1773" s="255">
        <v>0.3700700000000344</v>
      </c>
      <c r="Q1773" s="2">
        <v>0.5318</v>
      </c>
      <c r="R1773" s="2">
        <v>0.7691</v>
      </c>
      <c r="S1773" s="2">
        <v>0.48315</v>
      </c>
      <c r="T1773" s="2">
        <v>0.5695850000000172</v>
      </c>
      <c r="U1773" s="2"/>
      <c r="V1773" s="2"/>
    </row>
    <row r="1774" ht="12.75" customHeight="1">
      <c r="A1774" s="4"/>
      <c r="B1774" s="4"/>
      <c r="L1774" s="2">
        <v>217.300000000012</v>
      </c>
      <c r="M1774" s="2">
        <v>0.48312</v>
      </c>
      <c r="N1774" s="2">
        <v>0.5694550000000173</v>
      </c>
      <c r="O1774" s="2">
        <v>0.43443999999999994</v>
      </c>
      <c r="P1774" s="255">
        <v>0.3698100000000345</v>
      </c>
      <c r="Q1774" s="2">
        <v>0.5318</v>
      </c>
      <c r="R1774" s="2">
        <v>0.7691</v>
      </c>
      <c r="S1774" s="2">
        <v>0.48312</v>
      </c>
      <c r="T1774" s="2">
        <v>0.5694550000000173</v>
      </c>
      <c r="U1774" s="2"/>
      <c r="V1774" s="2"/>
    </row>
    <row r="1775" ht="12.75" customHeight="1">
      <c r="A1775" s="4"/>
      <c r="B1775" s="4"/>
      <c r="L1775" s="2">
        <v>217.400000000012</v>
      </c>
      <c r="M1775" s="2">
        <v>0.48309</v>
      </c>
      <c r="N1775" s="2">
        <v>0.5693250000000173</v>
      </c>
      <c r="O1775" s="2">
        <v>0.43438</v>
      </c>
      <c r="P1775" s="255">
        <v>0.3695500000000346</v>
      </c>
      <c r="Q1775" s="2">
        <v>0.5318</v>
      </c>
      <c r="R1775" s="2">
        <v>0.7691</v>
      </c>
      <c r="S1775" s="2">
        <v>0.48309</v>
      </c>
      <c r="T1775" s="2">
        <v>0.5693250000000173</v>
      </c>
      <c r="U1775" s="2"/>
      <c r="V1775" s="2"/>
    </row>
    <row r="1776" ht="12.75" customHeight="1">
      <c r="A1776" s="4"/>
      <c r="B1776" s="4"/>
      <c r="L1776" s="2">
        <v>217.500000000012</v>
      </c>
      <c r="M1776" s="2">
        <v>0.48306</v>
      </c>
      <c r="N1776" s="2">
        <v>0.5691950000000173</v>
      </c>
      <c r="O1776" s="2">
        <v>0.43431999999999993</v>
      </c>
      <c r="P1776" s="255">
        <v>0.36929000000003465</v>
      </c>
      <c r="Q1776" s="2">
        <v>0.5318</v>
      </c>
      <c r="R1776" s="2">
        <v>0.7691</v>
      </c>
      <c r="S1776" s="2">
        <v>0.48306</v>
      </c>
      <c r="T1776" s="2">
        <v>0.5691950000000173</v>
      </c>
      <c r="U1776" s="2"/>
      <c r="V1776" s="2"/>
    </row>
    <row r="1777" ht="12.75" customHeight="1">
      <c r="A1777" s="4"/>
      <c r="B1777" s="4"/>
      <c r="L1777" s="2">
        <v>217.600000000012</v>
      </c>
      <c r="M1777" s="2">
        <v>0.48303</v>
      </c>
      <c r="N1777" s="2">
        <v>0.5690650000000174</v>
      </c>
      <c r="O1777" s="2">
        <v>0.43426</v>
      </c>
      <c r="P1777" s="255">
        <v>0.3690300000000347</v>
      </c>
      <c r="Q1777" s="2">
        <v>0.5318</v>
      </c>
      <c r="R1777" s="2">
        <v>0.7691</v>
      </c>
      <c r="S1777" s="2">
        <v>0.48303</v>
      </c>
      <c r="T1777" s="2">
        <v>0.5690650000000174</v>
      </c>
      <c r="U1777" s="2"/>
      <c r="V1777" s="2"/>
    </row>
    <row r="1778" ht="12.75" customHeight="1">
      <c r="A1778" s="4"/>
      <c r="B1778" s="4"/>
      <c r="L1778" s="2">
        <v>217.700000000012</v>
      </c>
      <c r="M1778" s="2">
        <v>0.483</v>
      </c>
      <c r="N1778" s="2">
        <v>0.5689350000000174</v>
      </c>
      <c r="O1778" s="2">
        <v>0.4341999999999999</v>
      </c>
      <c r="P1778" s="255">
        <v>0.3687700000000348</v>
      </c>
      <c r="Q1778" s="2">
        <v>0.5318</v>
      </c>
      <c r="R1778" s="2">
        <v>0.7691</v>
      </c>
      <c r="S1778" s="2">
        <v>0.483</v>
      </c>
      <c r="T1778" s="2">
        <v>0.5689350000000174</v>
      </c>
      <c r="U1778" s="2"/>
      <c r="V1778" s="2"/>
    </row>
    <row r="1779" ht="12.75" customHeight="1">
      <c r="A1779" s="4"/>
      <c r="B1779" s="4"/>
      <c r="L1779" s="2">
        <v>217.800000000012</v>
      </c>
      <c r="M1779" s="2">
        <v>0.48297</v>
      </c>
      <c r="N1779" s="2">
        <v>0.5688050000000174</v>
      </c>
      <c r="O1779" s="2">
        <v>0.43413999999999997</v>
      </c>
      <c r="P1779" s="255">
        <v>0.36851000000003487</v>
      </c>
      <c r="Q1779" s="2">
        <v>0.5318</v>
      </c>
      <c r="R1779" s="2">
        <v>0.7691</v>
      </c>
      <c r="S1779" s="2">
        <v>0.48297</v>
      </c>
      <c r="T1779" s="2">
        <v>0.5688050000000174</v>
      </c>
      <c r="U1779" s="2"/>
      <c r="V1779" s="2"/>
    </row>
    <row r="1780" ht="12.75" customHeight="1">
      <c r="A1780" s="4"/>
      <c r="B1780" s="4"/>
      <c r="L1780" s="2">
        <v>217.900000000012</v>
      </c>
      <c r="M1780" s="2">
        <v>0.48294</v>
      </c>
      <c r="N1780" s="2">
        <v>0.5686750000000175</v>
      </c>
      <c r="O1780" s="2">
        <v>0.4340799999999999</v>
      </c>
      <c r="P1780" s="255">
        <v>0.36825000000003494</v>
      </c>
      <c r="Q1780" s="2">
        <v>0.5318</v>
      </c>
      <c r="R1780" s="2">
        <v>0.7691</v>
      </c>
      <c r="S1780" s="2">
        <v>0.48294</v>
      </c>
      <c r="T1780" s="2">
        <v>0.5686750000000175</v>
      </c>
      <c r="U1780" s="2"/>
      <c r="V1780" s="2"/>
    </row>
    <row r="1781" ht="12.75" customHeight="1">
      <c r="A1781" s="4"/>
      <c r="B1781" s="4"/>
      <c r="L1781" s="2">
        <v>218.000000000012</v>
      </c>
      <c r="M1781" s="2">
        <v>0.48291</v>
      </c>
      <c r="N1781" s="2">
        <v>0.5685450000000175</v>
      </c>
      <c r="O1781" s="2">
        <v>0.43401999999999996</v>
      </c>
      <c r="P1781" s="255">
        <v>0.367990000000035</v>
      </c>
      <c r="Q1781" s="2">
        <v>0.5318</v>
      </c>
      <c r="R1781" s="2">
        <v>0.7691</v>
      </c>
      <c r="S1781" s="2">
        <v>0.48291</v>
      </c>
      <c r="T1781" s="2">
        <v>0.5685450000000175</v>
      </c>
      <c r="U1781" s="2"/>
      <c r="V1781" s="2"/>
    </row>
    <row r="1782" ht="12.75" customHeight="1">
      <c r="A1782" s="4"/>
      <c r="B1782" s="4"/>
      <c r="L1782" s="2">
        <v>218.100000000012</v>
      </c>
      <c r="M1782" s="2">
        <v>0.48288</v>
      </c>
      <c r="N1782" s="2">
        <v>0.5684150000000175</v>
      </c>
      <c r="O1782" s="2">
        <v>0.4339599999999999</v>
      </c>
      <c r="P1782" s="255">
        <v>0.3677300000000351</v>
      </c>
      <c r="Q1782" s="2">
        <v>0.5318</v>
      </c>
      <c r="R1782" s="2">
        <v>0.7691</v>
      </c>
      <c r="S1782" s="2">
        <v>0.48288</v>
      </c>
      <c r="T1782" s="2">
        <v>0.5684150000000175</v>
      </c>
      <c r="U1782" s="2"/>
      <c r="V1782" s="2"/>
    </row>
    <row r="1783" ht="12.75" customHeight="1">
      <c r="A1783" s="4"/>
      <c r="B1783" s="4"/>
      <c r="L1783" s="2">
        <v>218.200000000012</v>
      </c>
      <c r="M1783" s="2">
        <v>0.48285</v>
      </c>
      <c r="N1783" s="2">
        <v>0.5682850000000176</v>
      </c>
      <c r="O1783" s="2">
        <v>0.43389999999999995</v>
      </c>
      <c r="P1783" s="255">
        <v>0.36747000000003516</v>
      </c>
      <c r="Q1783" s="2">
        <v>0.5318</v>
      </c>
      <c r="R1783" s="2">
        <v>0.7691</v>
      </c>
      <c r="S1783" s="2">
        <v>0.48285</v>
      </c>
      <c r="T1783" s="2">
        <v>0.5682850000000176</v>
      </c>
      <c r="U1783" s="2"/>
      <c r="V1783" s="2"/>
    </row>
    <row r="1784" ht="12.75" customHeight="1">
      <c r="A1784" s="4"/>
      <c r="B1784" s="4"/>
      <c r="L1784" s="2">
        <v>218.300000000012</v>
      </c>
      <c r="M1784" s="2">
        <v>0.48282</v>
      </c>
      <c r="N1784" s="2">
        <v>0.5681550000000176</v>
      </c>
      <c r="O1784" s="2">
        <v>0.43384</v>
      </c>
      <c r="P1784" s="255">
        <v>0.36721000000003523</v>
      </c>
      <c r="Q1784" s="2">
        <v>0.5318</v>
      </c>
      <c r="R1784" s="2">
        <v>0.7691</v>
      </c>
      <c r="S1784" s="2">
        <v>0.48282</v>
      </c>
      <c r="T1784" s="2">
        <v>0.5681550000000176</v>
      </c>
      <c r="U1784" s="2"/>
      <c r="V1784" s="2"/>
    </row>
    <row r="1785" ht="12.75" customHeight="1">
      <c r="A1785" s="4"/>
      <c r="B1785" s="4"/>
      <c r="L1785" s="2">
        <v>218.400000000012</v>
      </c>
      <c r="M1785" s="2">
        <v>0.48279</v>
      </c>
      <c r="N1785" s="2">
        <v>0.5680250000000177</v>
      </c>
      <c r="O1785" s="2">
        <v>0.43377999999999994</v>
      </c>
      <c r="P1785" s="255">
        <v>0.3669500000000353</v>
      </c>
      <c r="Q1785" s="2">
        <v>0.5318</v>
      </c>
      <c r="R1785" s="2">
        <v>0.7691</v>
      </c>
      <c r="S1785" s="2">
        <v>0.48279</v>
      </c>
      <c r="T1785" s="2">
        <v>0.5680250000000177</v>
      </c>
      <c r="U1785" s="2"/>
      <c r="V1785" s="2"/>
    </row>
    <row r="1786" ht="12.75" customHeight="1">
      <c r="A1786" s="4"/>
      <c r="B1786" s="4"/>
      <c r="L1786" s="2">
        <v>218.500000000012</v>
      </c>
      <c r="M1786" s="2">
        <v>0.48276</v>
      </c>
      <c r="N1786" s="2">
        <v>0.5678950000000177</v>
      </c>
      <c r="O1786" s="2">
        <v>0.43372</v>
      </c>
      <c r="P1786" s="255">
        <v>0.3666900000000354</v>
      </c>
      <c r="Q1786" s="2">
        <v>0.5318</v>
      </c>
      <c r="R1786" s="2">
        <v>0.7691</v>
      </c>
      <c r="S1786" s="2">
        <v>0.48276</v>
      </c>
      <c r="T1786" s="2">
        <v>0.5678950000000177</v>
      </c>
      <c r="U1786" s="2"/>
      <c r="V1786" s="2"/>
    </row>
    <row r="1787" ht="12.75" customHeight="1">
      <c r="A1787" s="4"/>
      <c r="B1787" s="4"/>
      <c r="L1787" s="2">
        <v>218.600000000012</v>
      </c>
      <c r="M1787" s="2">
        <v>0.48273</v>
      </c>
      <c r="N1787" s="2">
        <v>0.5677650000000177</v>
      </c>
      <c r="O1787" s="2">
        <v>0.43365999999999993</v>
      </c>
      <c r="P1787" s="255">
        <v>0.36643000000003545</v>
      </c>
      <c r="Q1787" s="2">
        <v>0.5318</v>
      </c>
      <c r="R1787" s="2">
        <v>0.7691</v>
      </c>
      <c r="S1787" s="2">
        <v>0.48273</v>
      </c>
      <c r="T1787" s="2">
        <v>0.5677650000000177</v>
      </c>
      <c r="U1787" s="2"/>
      <c r="V1787" s="2"/>
    </row>
    <row r="1788" ht="12.75" customHeight="1">
      <c r="A1788" s="4"/>
      <c r="B1788" s="4"/>
      <c r="L1788" s="2">
        <v>218.700000000012</v>
      </c>
      <c r="M1788" s="2">
        <v>0.4827</v>
      </c>
      <c r="N1788" s="2">
        <v>0.5676350000000178</v>
      </c>
      <c r="O1788" s="2">
        <v>0.4336</v>
      </c>
      <c r="P1788" s="255">
        <v>0.3661700000000355</v>
      </c>
      <c r="Q1788" s="2">
        <v>0.5318</v>
      </c>
      <c r="R1788" s="2">
        <v>0.7691</v>
      </c>
      <c r="S1788" s="2">
        <v>0.4827</v>
      </c>
      <c r="T1788" s="2">
        <v>0.5676350000000178</v>
      </c>
      <c r="U1788" s="2"/>
      <c r="V1788" s="2"/>
    </row>
    <row r="1789" ht="12.75" customHeight="1">
      <c r="A1789" s="4"/>
      <c r="B1789" s="4"/>
      <c r="L1789" s="2">
        <v>218.800000000012</v>
      </c>
      <c r="M1789" s="2">
        <v>0.48267</v>
      </c>
      <c r="N1789" s="2">
        <v>0.5675050000000178</v>
      </c>
      <c r="O1789" s="2">
        <v>0.4335399999999999</v>
      </c>
      <c r="P1789" s="255">
        <v>0.3659100000000356</v>
      </c>
      <c r="Q1789" s="2">
        <v>0.5318</v>
      </c>
      <c r="R1789" s="2">
        <v>0.7691</v>
      </c>
      <c r="S1789" s="2">
        <v>0.48267</v>
      </c>
      <c r="T1789" s="2">
        <v>0.5675050000000178</v>
      </c>
      <c r="U1789" s="2"/>
      <c r="V1789" s="2"/>
    </row>
    <row r="1790" ht="12.75" customHeight="1">
      <c r="A1790" s="4"/>
      <c r="B1790" s="4"/>
      <c r="L1790" s="2">
        <v>218.900000000012</v>
      </c>
      <c r="M1790" s="2">
        <v>0.48264</v>
      </c>
      <c r="N1790" s="2">
        <v>0.5673750000000178</v>
      </c>
      <c r="O1790" s="2">
        <v>0.43348</v>
      </c>
      <c r="P1790" s="255">
        <v>0.36565000000003567</v>
      </c>
      <c r="Q1790" s="2">
        <v>0.5318</v>
      </c>
      <c r="R1790" s="2">
        <v>0.7691</v>
      </c>
      <c r="S1790" s="2">
        <v>0.48264</v>
      </c>
      <c r="T1790" s="2">
        <v>0.5673750000000178</v>
      </c>
      <c r="U1790" s="2"/>
      <c r="V1790" s="2"/>
    </row>
    <row r="1791" ht="12.75" customHeight="1">
      <c r="A1791" s="4"/>
      <c r="B1791" s="4"/>
      <c r="L1791" s="2">
        <v>219.000000000012</v>
      </c>
      <c r="M1791" s="2">
        <v>0.482605</v>
      </c>
      <c r="N1791" s="2">
        <v>0.5672450000000179</v>
      </c>
      <c r="O1791" s="2">
        <v>0.43340999999999996</v>
      </c>
      <c r="P1791" s="255">
        <v>0.36539000000003574</v>
      </c>
      <c r="Q1791" s="2">
        <v>0.5318</v>
      </c>
      <c r="R1791" s="2">
        <v>0.7691</v>
      </c>
      <c r="S1791" s="2">
        <v>0.482605</v>
      </c>
      <c r="T1791" s="2">
        <v>0.5672450000000179</v>
      </c>
      <c r="U1791" s="2"/>
      <c r="V1791" s="2"/>
    </row>
    <row r="1792" ht="12.75" customHeight="1">
      <c r="A1792" s="4"/>
      <c r="B1792" s="4"/>
      <c r="L1792" s="2">
        <v>219.100000000012</v>
      </c>
      <c r="M1792" s="2">
        <v>0.482575</v>
      </c>
      <c r="N1792" s="2">
        <v>0.5671150000000179</v>
      </c>
      <c r="O1792" s="2">
        <v>0.4333499999999999</v>
      </c>
      <c r="P1792" s="255">
        <v>0.3651300000000358</v>
      </c>
      <c r="Q1792" s="2">
        <v>0.5318</v>
      </c>
      <c r="R1792" s="2">
        <v>0.7691</v>
      </c>
      <c r="S1792" s="2">
        <v>0.482575</v>
      </c>
      <c r="T1792" s="2">
        <v>0.5671150000000179</v>
      </c>
      <c r="U1792" s="2"/>
      <c r="V1792" s="2"/>
    </row>
    <row r="1793" ht="12.75" customHeight="1">
      <c r="A1793" s="4"/>
      <c r="B1793" s="4"/>
      <c r="L1793" s="2">
        <v>219.200000000012</v>
      </c>
      <c r="M1793" s="2">
        <v>0.482545</v>
      </c>
      <c r="N1793" s="2">
        <v>0.566985000000018</v>
      </c>
      <c r="O1793" s="2">
        <v>0.43328999999999995</v>
      </c>
      <c r="P1793" s="255">
        <v>0.3648700000000359</v>
      </c>
      <c r="Q1793" s="2">
        <v>0.5318</v>
      </c>
      <c r="R1793" s="2">
        <v>0.7691</v>
      </c>
      <c r="S1793" s="2">
        <v>0.482545</v>
      </c>
      <c r="T1793" s="2">
        <v>0.566985000000018</v>
      </c>
      <c r="U1793" s="2"/>
      <c r="V1793" s="2"/>
    </row>
    <row r="1794" ht="12.75" customHeight="1">
      <c r="A1794" s="4"/>
      <c r="B1794" s="4"/>
      <c r="L1794" s="2">
        <v>219.300000000012</v>
      </c>
      <c r="M1794" s="2">
        <v>0.482515</v>
      </c>
      <c r="N1794" s="2">
        <v>0.566855000000018</v>
      </c>
      <c r="O1794" s="2">
        <v>0.43323</v>
      </c>
      <c r="P1794" s="255">
        <v>0.36461000000003596</v>
      </c>
      <c r="Q1794" s="2">
        <v>0.5318</v>
      </c>
      <c r="R1794" s="2">
        <v>0.7691</v>
      </c>
      <c r="S1794" s="2">
        <v>0.482515</v>
      </c>
      <c r="T1794" s="2">
        <v>0.566855000000018</v>
      </c>
      <c r="U1794" s="2"/>
      <c r="V1794" s="2"/>
    </row>
    <row r="1795" ht="12.75" customHeight="1">
      <c r="A1795" s="4"/>
      <c r="B1795" s="4"/>
      <c r="L1795" s="2">
        <v>219.400000000012</v>
      </c>
      <c r="M1795" s="2">
        <v>0.482485</v>
      </c>
      <c r="N1795" s="2">
        <v>0.566725000000018</v>
      </c>
      <c r="O1795" s="2">
        <v>0.43316999999999994</v>
      </c>
      <c r="P1795" s="255">
        <v>0.36435000000003603</v>
      </c>
      <c r="Q1795" s="2">
        <v>0.5318</v>
      </c>
      <c r="R1795" s="2">
        <v>0.7691</v>
      </c>
      <c r="S1795" s="2">
        <v>0.482485</v>
      </c>
      <c r="T1795" s="2">
        <v>0.566725000000018</v>
      </c>
      <c r="U1795" s="2"/>
      <c r="V1795" s="2"/>
    </row>
    <row r="1796" ht="12.75" customHeight="1">
      <c r="A1796" s="4"/>
      <c r="B1796" s="4"/>
      <c r="L1796" s="2">
        <v>219.500000000012</v>
      </c>
      <c r="M1796" s="2">
        <v>0.482455</v>
      </c>
      <c r="N1796" s="2">
        <v>0.5665950000000181</v>
      </c>
      <c r="O1796" s="2">
        <v>0.43311</v>
      </c>
      <c r="P1796" s="255">
        <v>0.3640900000000361</v>
      </c>
      <c r="Q1796" s="2">
        <v>0.5318</v>
      </c>
      <c r="R1796" s="2">
        <v>0.7691</v>
      </c>
      <c r="S1796" s="2">
        <v>0.482455</v>
      </c>
      <c r="T1796" s="2">
        <v>0.5665950000000181</v>
      </c>
      <c r="U1796" s="2"/>
      <c r="V1796" s="2"/>
    </row>
    <row r="1797" ht="12.75" customHeight="1">
      <c r="A1797" s="4"/>
      <c r="B1797" s="4"/>
      <c r="L1797" s="2">
        <v>219.600000000012</v>
      </c>
      <c r="M1797" s="2">
        <v>0.482425</v>
      </c>
      <c r="N1797" s="2">
        <v>0.5664650000000181</v>
      </c>
      <c r="O1797" s="2">
        <v>0.43304999999999993</v>
      </c>
      <c r="P1797" s="255">
        <v>0.3638300000000362</v>
      </c>
      <c r="Q1797" s="2">
        <v>0.5318</v>
      </c>
      <c r="R1797" s="2">
        <v>0.7691</v>
      </c>
      <c r="S1797" s="2">
        <v>0.482425</v>
      </c>
      <c r="T1797" s="2">
        <v>0.5664650000000181</v>
      </c>
      <c r="U1797" s="2"/>
      <c r="V1797" s="2"/>
    </row>
    <row r="1798" ht="12.75" customHeight="1">
      <c r="A1798" s="4"/>
      <c r="B1798" s="4"/>
      <c r="L1798" s="2">
        <v>219.700000000012</v>
      </c>
      <c r="M1798" s="2">
        <v>0.482395</v>
      </c>
      <c r="N1798" s="2">
        <v>0.5663350000000181</v>
      </c>
      <c r="O1798" s="2">
        <v>0.43299</v>
      </c>
      <c r="P1798" s="255">
        <v>0.36357000000003625</v>
      </c>
      <c r="Q1798" s="2">
        <v>0.5318</v>
      </c>
      <c r="R1798" s="2">
        <v>0.7691</v>
      </c>
      <c r="S1798" s="2">
        <v>0.482395</v>
      </c>
      <c r="T1798" s="2">
        <v>0.5663350000000181</v>
      </c>
      <c r="U1798" s="2"/>
      <c r="V1798" s="2"/>
    </row>
    <row r="1799" ht="12.75" customHeight="1">
      <c r="A1799" s="4"/>
      <c r="B1799" s="4"/>
      <c r="L1799" s="2">
        <v>219.800000000012</v>
      </c>
      <c r="M1799" s="2">
        <v>0.482365</v>
      </c>
      <c r="N1799" s="2">
        <v>0.5662050000000182</v>
      </c>
      <c r="O1799" s="2">
        <v>0.4329299999999999</v>
      </c>
      <c r="P1799" s="255">
        <v>0.3633100000000363</v>
      </c>
      <c r="Q1799" s="2">
        <v>0.5318</v>
      </c>
      <c r="R1799" s="2">
        <v>0.7691</v>
      </c>
      <c r="S1799" s="2">
        <v>0.482365</v>
      </c>
      <c r="T1799" s="2">
        <v>0.5662050000000182</v>
      </c>
      <c r="U1799" s="2"/>
      <c r="V1799" s="2"/>
    </row>
    <row r="1800" ht="12.75" customHeight="1">
      <c r="A1800" s="4"/>
      <c r="B1800" s="4"/>
      <c r="L1800" s="2">
        <v>219.900000000012</v>
      </c>
      <c r="M1800" s="2">
        <v>0.482335</v>
      </c>
      <c r="N1800" s="2">
        <v>0.5660750000000182</v>
      </c>
      <c r="O1800" s="2">
        <v>0.43287</v>
      </c>
      <c r="P1800" s="255">
        <v>0.3630500000000364</v>
      </c>
      <c r="Q1800" s="2">
        <v>0.5318</v>
      </c>
      <c r="R1800" s="2">
        <v>0.7691</v>
      </c>
      <c r="S1800" s="2">
        <v>0.482335</v>
      </c>
      <c r="T1800" s="2">
        <v>0.5660750000000182</v>
      </c>
      <c r="U1800" s="2"/>
      <c r="V1800" s="2"/>
    </row>
    <row r="1801" ht="12.75" customHeight="1">
      <c r="A1801" s="4"/>
      <c r="B1801" s="4"/>
      <c r="L1801" s="2">
        <v>220.000000000012</v>
      </c>
      <c r="M1801" s="2">
        <v>0.482305</v>
      </c>
      <c r="N1801" s="2">
        <v>0.5659450000000182</v>
      </c>
      <c r="O1801" s="2">
        <v>0.4328099999999999</v>
      </c>
      <c r="P1801" s="255">
        <v>0.36279000000003647</v>
      </c>
      <c r="Q1801" s="2">
        <v>0.5318</v>
      </c>
      <c r="R1801" s="2">
        <v>0.7691</v>
      </c>
      <c r="S1801" s="2">
        <v>0.482305</v>
      </c>
      <c r="T1801" s="2">
        <v>0.5659450000000182</v>
      </c>
      <c r="U1801" s="2"/>
      <c r="V1801" s="2"/>
    </row>
    <row r="1802" ht="12.75" customHeight="1">
      <c r="A1802" s="4"/>
      <c r="B1802" s="4"/>
      <c r="L1802" s="2">
        <v>220.100000000012</v>
      </c>
      <c r="M1802" s="2">
        <v>0.482275</v>
      </c>
      <c r="N1802" s="2">
        <v>0.5658150000000183</v>
      </c>
      <c r="O1802" s="2">
        <v>0.43274999999999997</v>
      </c>
      <c r="P1802" s="255">
        <v>0.36253000000003655</v>
      </c>
      <c r="Q1802" s="2">
        <v>0.5318</v>
      </c>
      <c r="R1802" s="2">
        <v>0.7691</v>
      </c>
      <c r="S1802" s="2">
        <v>0.482275</v>
      </c>
      <c r="T1802" s="2">
        <v>0.5658150000000183</v>
      </c>
      <c r="U1802" s="2"/>
      <c r="V1802" s="2"/>
    </row>
    <row r="1803" ht="12.75" customHeight="1">
      <c r="A1803" s="4"/>
      <c r="B1803" s="4"/>
      <c r="L1803" s="2">
        <v>220.200000000012</v>
      </c>
      <c r="M1803" s="2">
        <v>0.482245</v>
      </c>
      <c r="N1803" s="2">
        <v>0.5656850000000183</v>
      </c>
      <c r="O1803" s="2">
        <v>0.4326899999999999</v>
      </c>
      <c r="P1803" s="255">
        <v>0.3622700000000366</v>
      </c>
      <c r="Q1803" s="2">
        <v>0.5318</v>
      </c>
      <c r="R1803" s="2">
        <v>0.7691</v>
      </c>
      <c r="S1803" s="2">
        <v>0.482245</v>
      </c>
      <c r="T1803" s="2">
        <v>0.5656850000000183</v>
      </c>
      <c r="U1803" s="2"/>
      <c r="V1803" s="2"/>
    </row>
    <row r="1804" ht="12.75" customHeight="1">
      <c r="A1804" s="4"/>
      <c r="B1804" s="4"/>
      <c r="L1804" s="2">
        <v>220.300000000012</v>
      </c>
      <c r="M1804" s="2">
        <v>0.482215</v>
      </c>
      <c r="N1804" s="2">
        <v>0.5655550000000183</v>
      </c>
      <c r="O1804" s="2">
        <v>0.43262999999999996</v>
      </c>
      <c r="P1804" s="255">
        <v>0.3620100000000367</v>
      </c>
      <c r="Q1804" s="2">
        <v>0.5318</v>
      </c>
      <c r="R1804" s="2">
        <v>0.7691</v>
      </c>
      <c r="S1804" s="2">
        <v>0.482215</v>
      </c>
      <c r="T1804" s="2">
        <v>0.5655550000000183</v>
      </c>
      <c r="U1804" s="2"/>
      <c r="V1804" s="2"/>
    </row>
    <row r="1805" ht="12.75" customHeight="1">
      <c r="A1805" s="4"/>
      <c r="B1805" s="4"/>
      <c r="L1805" s="2">
        <v>220.400000000012</v>
      </c>
      <c r="M1805" s="2">
        <v>0.482185</v>
      </c>
      <c r="N1805" s="2">
        <v>0.5654250000000184</v>
      </c>
      <c r="O1805" s="2">
        <v>0.4325699999999999</v>
      </c>
      <c r="P1805" s="255">
        <v>0.36175000000003676</v>
      </c>
      <c r="Q1805" s="2">
        <v>0.5318</v>
      </c>
      <c r="R1805" s="2">
        <v>0.7691</v>
      </c>
      <c r="S1805" s="2">
        <v>0.482185</v>
      </c>
      <c r="T1805" s="2">
        <v>0.5654250000000184</v>
      </c>
      <c r="U1805" s="2"/>
      <c r="V1805" s="2"/>
    </row>
    <row r="1806" ht="12.75" customHeight="1">
      <c r="A1806" s="4"/>
      <c r="B1806" s="4"/>
      <c r="L1806" s="2">
        <v>220.500000000013</v>
      </c>
      <c r="M1806" s="2">
        <v>0.482155</v>
      </c>
      <c r="N1806" s="2">
        <v>0.5652950000000184</v>
      </c>
      <c r="O1806" s="2">
        <v>0.43250999999999995</v>
      </c>
      <c r="P1806" s="255">
        <v>0.36149000000003684</v>
      </c>
      <c r="Q1806" s="2">
        <v>0.5318</v>
      </c>
      <c r="R1806" s="2">
        <v>0.7691</v>
      </c>
      <c r="S1806" s="2">
        <v>0.482155</v>
      </c>
      <c r="T1806" s="2">
        <v>0.5652950000000184</v>
      </c>
      <c r="U1806" s="2"/>
      <c r="V1806" s="2"/>
    </row>
    <row r="1807" ht="12.75" customHeight="1">
      <c r="A1807" s="4"/>
      <c r="B1807" s="4"/>
      <c r="L1807" s="2">
        <v>220.600000000012</v>
      </c>
      <c r="M1807" s="2">
        <v>0.482125</v>
      </c>
      <c r="N1807" s="2">
        <v>0.5651650000000185</v>
      </c>
      <c r="O1807" s="2">
        <v>0.43245</v>
      </c>
      <c r="P1807" s="255">
        <v>0.3612300000000369</v>
      </c>
      <c r="Q1807" s="2">
        <v>0.5318</v>
      </c>
      <c r="R1807" s="2">
        <v>0.7691</v>
      </c>
      <c r="S1807" s="2">
        <v>0.482125</v>
      </c>
      <c r="T1807" s="2">
        <v>0.5651650000000185</v>
      </c>
      <c r="U1807" s="2"/>
      <c r="V1807" s="2"/>
    </row>
    <row r="1808" ht="12.75" customHeight="1">
      <c r="A1808" s="4"/>
      <c r="B1808" s="4"/>
      <c r="L1808" s="2">
        <v>220.700000000012</v>
      </c>
      <c r="M1808" s="2">
        <v>0.482095</v>
      </c>
      <c r="N1808" s="2">
        <v>0.5650350000000185</v>
      </c>
      <c r="O1808" s="2">
        <v>0.43238999999999994</v>
      </c>
      <c r="P1808" s="255">
        <v>0.360970000000037</v>
      </c>
      <c r="Q1808" s="2">
        <v>0.5318</v>
      </c>
      <c r="R1808" s="2">
        <v>0.7691</v>
      </c>
      <c r="S1808" s="2">
        <v>0.482095</v>
      </c>
      <c r="T1808" s="2">
        <v>0.5650350000000185</v>
      </c>
      <c r="U1808" s="2"/>
      <c r="V1808" s="2"/>
    </row>
    <row r="1809" ht="12.75" customHeight="1">
      <c r="A1809" s="4"/>
      <c r="B1809" s="4"/>
      <c r="L1809" s="2">
        <v>220.800000000012</v>
      </c>
      <c r="M1809" s="2">
        <v>0.482065</v>
      </c>
      <c r="N1809" s="2">
        <v>0.5649050000000185</v>
      </c>
      <c r="O1809" s="2">
        <v>0.43233</v>
      </c>
      <c r="P1809" s="255">
        <v>0.36071000000003706</v>
      </c>
      <c r="Q1809" s="2">
        <v>0.5318</v>
      </c>
      <c r="R1809" s="2">
        <v>0.7691</v>
      </c>
      <c r="S1809" s="2">
        <v>0.482065</v>
      </c>
      <c r="T1809" s="2">
        <v>0.5649050000000185</v>
      </c>
      <c r="U1809" s="2"/>
      <c r="V1809" s="2"/>
    </row>
    <row r="1810" ht="12.75" customHeight="1">
      <c r="A1810" s="4"/>
      <c r="B1810" s="4"/>
      <c r="L1810" s="2">
        <v>220.900000000013</v>
      </c>
      <c r="M1810" s="2">
        <v>0.482035</v>
      </c>
      <c r="N1810" s="2">
        <v>0.5647750000000186</v>
      </c>
      <c r="O1810" s="2">
        <v>0.43226999999999993</v>
      </c>
      <c r="P1810" s="255">
        <v>0.36045000000003713</v>
      </c>
      <c r="Q1810" s="2">
        <v>0.5318</v>
      </c>
      <c r="R1810" s="2">
        <v>0.7691</v>
      </c>
      <c r="S1810" s="2">
        <v>0.482035</v>
      </c>
      <c r="T1810" s="2">
        <v>0.5647750000000186</v>
      </c>
      <c r="U1810" s="2"/>
      <c r="V1810" s="2"/>
    </row>
    <row r="1811" ht="12.75" customHeight="1">
      <c r="A1811" s="4"/>
      <c r="B1811" s="4"/>
      <c r="L1811" s="2">
        <v>221.000000000013</v>
      </c>
      <c r="M1811" s="2">
        <v>0.482005</v>
      </c>
      <c r="N1811" s="2">
        <v>0.5646450000000186</v>
      </c>
      <c r="O1811" s="2">
        <v>0.43221</v>
      </c>
      <c r="P1811" s="255">
        <v>0.3601900000000372</v>
      </c>
      <c r="Q1811" s="2">
        <v>0.5318</v>
      </c>
      <c r="R1811" s="2">
        <v>0.7691</v>
      </c>
      <c r="S1811" s="2">
        <v>0.482005</v>
      </c>
      <c r="T1811" s="2">
        <v>0.5646450000000186</v>
      </c>
      <c r="U1811" s="2"/>
      <c r="V1811" s="2"/>
    </row>
    <row r="1812" ht="12.75" customHeight="1">
      <c r="A1812" s="4"/>
      <c r="B1812" s="4"/>
      <c r="L1812" s="2">
        <v>221.100000000013</v>
      </c>
      <c r="M1812" s="2">
        <v>0.481975</v>
      </c>
      <c r="N1812" s="2">
        <v>0.5645150000000186</v>
      </c>
      <c r="O1812" s="2">
        <v>0.4321499999999999</v>
      </c>
      <c r="P1812" s="255">
        <v>0.3599300000000373</v>
      </c>
      <c r="Q1812" s="2">
        <v>0.5318</v>
      </c>
      <c r="R1812" s="2">
        <v>0.7691</v>
      </c>
      <c r="S1812" s="2">
        <v>0.481975</v>
      </c>
      <c r="T1812" s="2">
        <v>0.5645150000000186</v>
      </c>
      <c r="U1812" s="2"/>
      <c r="V1812" s="2"/>
    </row>
    <row r="1813" ht="12.75" customHeight="1">
      <c r="A1813" s="4"/>
      <c r="B1813" s="4"/>
      <c r="L1813" s="2">
        <v>221.200000000013</v>
      </c>
      <c r="M1813" s="2">
        <v>0.481945</v>
      </c>
      <c r="N1813" s="2">
        <v>0.5643850000000187</v>
      </c>
      <c r="O1813" s="2">
        <v>0.43209</v>
      </c>
      <c r="P1813" s="255">
        <v>0.35967000000003735</v>
      </c>
      <c r="Q1813" s="2">
        <v>0.5318</v>
      </c>
      <c r="R1813" s="2">
        <v>0.7691</v>
      </c>
      <c r="S1813" s="2">
        <v>0.481945</v>
      </c>
      <c r="T1813" s="2">
        <v>0.5643850000000187</v>
      </c>
      <c r="U1813" s="2"/>
      <c r="V1813" s="2"/>
    </row>
    <row r="1814" ht="12.75" customHeight="1">
      <c r="A1814" s="4"/>
      <c r="B1814" s="4"/>
      <c r="L1814" s="2">
        <v>221.300000000013</v>
      </c>
      <c r="M1814" s="2">
        <v>0.481915</v>
      </c>
      <c r="N1814" s="2">
        <v>0.5642550000000187</v>
      </c>
      <c r="O1814" s="2">
        <v>0.4320299999999999</v>
      </c>
      <c r="P1814" s="255">
        <v>0.3594100000000374</v>
      </c>
      <c r="Q1814" s="2">
        <v>0.5318</v>
      </c>
      <c r="R1814" s="2">
        <v>0.7691</v>
      </c>
      <c r="S1814" s="2">
        <v>0.481915</v>
      </c>
      <c r="T1814" s="2">
        <v>0.5642550000000187</v>
      </c>
      <c r="U1814" s="2"/>
      <c r="V1814" s="2"/>
    </row>
    <row r="1815" ht="12.75" customHeight="1">
      <c r="A1815" s="4"/>
      <c r="B1815" s="4"/>
      <c r="L1815" s="2">
        <v>221.400000000013</v>
      </c>
      <c r="M1815" s="2">
        <v>0.481885</v>
      </c>
      <c r="N1815" s="2">
        <v>0.5641250000000188</v>
      </c>
      <c r="O1815" s="2">
        <v>0.43196999999999997</v>
      </c>
      <c r="P1815" s="255">
        <v>0.3591500000000375</v>
      </c>
      <c r="Q1815" s="2">
        <v>0.5318</v>
      </c>
      <c r="R1815" s="2">
        <v>0.7691</v>
      </c>
      <c r="S1815" s="2">
        <v>0.481885</v>
      </c>
      <c r="T1815" s="2">
        <v>0.5641250000000188</v>
      </c>
      <c r="U1815" s="2"/>
      <c r="V1815" s="2"/>
    </row>
    <row r="1816" ht="12.75" customHeight="1">
      <c r="A1816" s="4"/>
      <c r="B1816" s="4"/>
      <c r="L1816" s="2">
        <v>221.500000000013</v>
      </c>
      <c r="M1816" s="2">
        <v>0.481855</v>
      </c>
      <c r="N1816" s="2">
        <v>0.5639950000000188</v>
      </c>
      <c r="O1816" s="2">
        <v>0.4319099999999999</v>
      </c>
      <c r="P1816" s="255">
        <v>0.35889000000003757</v>
      </c>
      <c r="Q1816" s="2">
        <v>0.5318</v>
      </c>
      <c r="R1816" s="2">
        <v>0.7691</v>
      </c>
      <c r="S1816" s="2">
        <v>0.481855</v>
      </c>
      <c r="T1816" s="2">
        <v>0.5639950000000188</v>
      </c>
      <c r="U1816" s="2"/>
      <c r="V1816" s="2"/>
    </row>
    <row r="1817" ht="12.75" customHeight="1">
      <c r="A1817" s="4"/>
      <c r="B1817" s="4"/>
      <c r="L1817" s="2">
        <v>221.600000000013</v>
      </c>
      <c r="M1817" s="2">
        <v>0.481825</v>
      </c>
      <c r="N1817" s="2">
        <v>0.5638650000000188</v>
      </c>
      <c r="O1817" s="2">
        <v>0.43184999999999996</v>
      </c>
      <c r="P1817" s="255">
        <v>0.35863000000003764</v>
      </c>
      <c r="Q1817" s="2">
        <v>0.5318</v>
      </c>
      <c r="R1817" s="2">
        <v>0.7691</v>
      </c>
      <c r="S1817" s="2">
        <v>0.481825</v>
      </c>
      <c r="T1817" s="2">
        <v>0.5638650000000188</v>
      </c>
      <c r="U1817" s="2"/>
      <c r="V1817" s="2"/>
    </row>
    <row r="1818" ht="12.75" customHeight="1">
      <c r="A1818" s="4"/>
      <c r="B1818" s="4"/>
      <c r="L1818" s="2">
        <v>221.700000000013</v>
      </c>
      <c r="M1818" s="2">
        <v>0.481795</v>
      </c>
      <c r="N1818" s="2">
        <v>0.5637350000000189</v>
      </c>
      <c r="O1818" s="2">
        <v>0.4317899999999999</v>
      </c>
      <c r="P1818" s="255">
        <v>0.3583700000000377</v>
      </c>
      <c r="Q1818" s="2">
        <v>0.5318</v>
      </c>
      <c r="R1818" s="2">
        <v>0.7691</v>
      </c>
      <c r="S1818" s="2">
        <v>0.481795</v>
      </c>
      <c r="T1818" s="2">
        <v>0.5637350000000189</v>
      </c>
      <c r="U1818" s="2"/>
      <c r="V1818" s="2"/>
    </row>
    <row r="1819" ht="12.75" customHeight="1">
      <c r="A1819" s="4"/>
      <c r="B1819" s="4"/>
      <c r="L1819" s="2">
        <v>221.800000000013</v>
      </c>
      <c r="M1819" s="2">
        <v>0.481765</v>
      </c>
      <c r="N1819" s="2">
        <v>0.5636050000000189</v>
      </c>
      <c r="O1819" s="2">
        <v>0.43172999999999995</v>
      </c>
      <c r="P1819" s="255">
        <v>0.3581100000000378</v>
      </c>
      <c r="Q1819" s="2">
        <v>0.5318</v>
      </c>
      <c r="R1819" s="2">
        <v>0.7691</v>
      </c>
      <c r="S1819" s="2">
        <v>0.481765</v>
      </c>
      <c r="T1819" s="2">
        <v>0.5636050000000189</v>
      </c>
      <c r="U1819" s="2"/>
      <c r="V1819" s="2"/>
    </row>
    <row r="1820" ht="12.75" customHeight="1">
      <c r="A1820" s="4"/>
      <c r="B1820" s="4"/>
      <c r="L1820" s="2">
        <v>221.900000000013</v>
      </c>
      <c r="M1820" s="2">
        <v>0.481735</v>
      </c>
      <c r="N1820" s="2">
        <v>0.5634750000000189</v>
      </c>
      <c r="O1820" s="2">
        <v>0.43167</v>
      </c>
      <c r="P1820" s="255">
        <v>0.35785000000003786</v>
      </c>
      <c r="Q1820" s="2">
        <v>0.5318</v>
      </c>
      <c r="R1820" s="2">
        <v>0.7691</v>
      </c>
      <c r="S1820" s="2">
        <v>0.481735</v>
      </c>
      <c r="T1820" s="2">
        <v>0.5634750000000189</v>
      </c>
      <c r="U1820" s="2"/>
      <c r="V1820" s="2"/>
    </row>
    <row r="1821" ht="12.75" customHeight="1">
      <c r="A1821" s="4"/>
      <c r="B1821" s="4"/>
      <c r="L1821" s="2">
        <v>222.000000000013</v>
      </c>
      <c r="M1821" s="2">
        <v>0.481705</v>
      </c>
      <c r="N1821" s="2">
        <v>0.563345000000019</v>
      </c>
      <c r="O1821" s="2">
        <v>0.43160999999999994</v>
      </c>
      <c r="P1821" s="255">
        <v>0.35759000000003793</v>
      </c>
      <c r="Q1821" s="2">
        <v>0.5318</v>
      </c>
      <c r="R1821" s="2">
        <v>0.7691</v>
      </c>
      <c r="S1821" s="2">
        <v>0.481705</v>
      </c>
      <c r="T1821" s="2">
        <v>0.563345000000019</v>
      </c>
      <c r="U1821" s="2"/>
      <c r="V1821" s="2"/>
    </row>
    <row r="1822" ht="12.75" customHeight="1">
      <c r="A1822" s="4"/>
      <c r="B1822" s="4"/>
      <c r="L1822" s="2">
        <v>222.100000000013</v>
      </c>
      <c r="M1822" s="2">
        <v>0.481675</v>
      </c>
      <c r="N1822" s="2">
        <v>0.563215000000019</v>
      </c>
      <c r="O1822" s="2">
        <v>0.43155</v>
      </c>
      <c r="P1822" s="255">
        <v>0.357330000000038</v>
      </c>
      <c r="Q1822" s="2">
        <v>0.5318</v>
      </c>
      <c r="R1822" s="2">
        <v>0.7691</v>
      </c>
      <c r="S1822" s="2">
        <v>0.481675</v>
      </c>
      <c r="T1822" s="2">
        <v>0.563215000000019</v>
      </c>
      <c r="U1822" s="2"/>
      <c r="V1822" s="2"/>
    </row>
    <row r="1823" ht="12.75" customHeight="1">
      <c r="A1823" s="4"/>
      <c r="B1823" s="4"/>
      <c r="L1823" s="2">
        <v>222.200000000013</v>
      </c>
      <c r="M1823" s="2">
        <v>0.481645</v>
      </c>
      <c r="N1823" s="2">
        <v>0.563085000000019</v>
      </c>
      <c r="O1823" s="2">
        <v>0.43148999999999993</v>
      </c>
      <c r="P1823" s="255">
        <v>0.3570700000000381</v>
      </c>
      <c r="Q1823" s="2">
        <v>0.5318</v>
      </c>
      <c r="R1823" s="2">
        <v>0.7691</v>
      </c>
      <c r="S1823" s="2">
        <v>0.481645</v>
      </c>
      <c r="T1823" s="2">
        <v>0.563085000000019</v>
      </c>
      <c r="U1823" s="2"/>
      <c r="V1823" s="2"/>
    </row>
    <row r="1824" ht="12.75" customHeight="1">
      <c r="A1824" s="4"/>
      <c r="B1824" s="4"/>
      <c r="L1824" s="2">
        <v>222.300000000013</v>
      </c>
      <c r="M1824" s="2">
        <v>0.481615</v>
      </c>
      <c r="N1824" s="2">
        <v>0.5629550000000191</v>
      </c>
      <c r="O1824" s="2">
        <v>0.43143</v>
      </c>
      <c r="P1824" s="255">
        <v>0.35681000000003815</v>
      </c>
      <c r="Q1824" s="2">
        <v>0.5318</v>
      </c>
      <c r="R1824" s="2">
        <v>0.7691</v>
      </c>
      <c r="S1824" s="2">
        <v>0.481615</v>
      </c>
      <c r="T1824" s="2">
        <v>0.5629550000000191</v>
      </c>
      <c r="U1824" s="2"/>
      <c r="V1824" s="2"/>
    </row>
    <row r="1825" ht="12.75" customHeight="1">
      <c r="A1825" s="4"/>
      <c r="B1825" s="4"/>
      <c r="L1825" s="2">
        <v>222.400000000013</v>
      </c>
      <c r="M1825" s="2">
        <v>0.481585</v>
      </c>
      <c r="N1825" s="2">
        <v>0.5628250000000191</v>
      </c>
      <c r="O1825" s="2">
        <v>0.4313699999999999</v>
      </c>
      <c r="P1825" s="255">
        <v>0.3565500000000382</v>
      </c>
      <c r="Q1825" s="2">
        <v>0.5318</v>
      </c>
      <c r="R1825" s="2">
        <v>0.7691</v>
      </c>
      <c r="S1825" s="2">
        <v>0.481585</v>
      </c>
      <c r="T1825" s="2">
        <v>0.5628250000000191</v>
      </c>
      <c r="U1825" s="2"/>
      <c r="V1825" s="2"/>
    </row>
    <row r="1826" ht="12.75" customHeight="1">
      <c r="A1826" s="4"/>
      <c r="B1826" s="4"/>
      <c r="L1826" s="2">
        <v>222.500000000013</v>
      </c>
      <c r="M1826" s="2">
        <v>0.481555</v>
      </c>
      <c r="N1826" s="2">
        <v>0.5626950000000192</v>
      </c>
      <c r="O1826" s="2">
        <v>0.43130999999999997</v>
      </c>
      <c r="P1826" s="255">
        <v>0.3562900000000383</v>
      </c>
      <c r="Q1826" s="2">
        <v>0.5318</v>
      </c>
      <c r="R1826" s="2">
        <v>0.7691</v>
      </c>
      <c r="S1826" s="2">
        <v>0.481555</v>
      </c>
      <c r="T1826" s="2">
        <v>0.5626950000000192</v>
      </c>
      <c r="U1826" s="2"/>
      <c r="V1826" s="2"/>
    </row>
    <row r="1827" ht="12.75" customHeight="1">
      <c r="A1827" s="4"/>
      <c r="B1827" s="4"/>
      <c r="L1827" s="2">
        <v>222.600000000013</v>
      </c>
      <c r="M1827" s="2">
        <v>0.481525</v>
      </c>
      <c r="N1827" s="2">
        <v>0.5625650000000192</v>
      </c>
      <c r="O1827" s="2">
        <v>0.43125</v>
      </c>
      <c r="P1827" s="255">
        <v>0.35603000000003837</v>
      </c>
      <c r="Q1827" s="2">
        <v>0.5318</v>
      </c>
      <c r="R1827" s="2">
        <v>0.7691</v>
      </c>
      <c r="S1827" s="2">
        <v>0.481525</v>
      </c>
      <c r="T1827" s="2">
        <v>0.5625650000000192</v>
      </c>
      <c r="U1827" s="2"/>
      <c r="V1827" s="2"/>
    </row>
    <row r="1828" ht="12.75" customHeight="1">
      <c r="A1828" s="4"/>
      <c r="B1828" s="4"/>
      <c r="L1828" s="2">
        <v>222.700000000013</v>
      </c>
      <c r="M1828" s="2">
        <v>0.481495</v>
      </c>
      <c r="N1828" s="2">
        <v>0.5624350000000192</v>
      </c>
      <c r="O1828" s="2">
        <v>0.43118999999999996</v>
      </c>
      <c r="P1828" s="255">
        <v>0.35577000000003844</v>
      </c>
      <c r="Q1828" s="2">
        <v>0.5318</v>
      </c>
      <c r="R1828" s="2">
        <v>0.7691</v>
      </c>
      <c r="S1828" s="2">
        <v>0.481495</v>
      </c>
      <c r="T1828" s="2">
        <v>0.5624350000000192</v>
      </c>
      <c r="U1828" s="2"/>
      <c r="V1828" s="2"/>
    </row>
    <row r="1829" ht="12.75" customHeight="1">
      <c r="A1829" s="4"/>
      <c r="B1829" s="4"/>
      <c r="L1829" s="2">
        <v>222.800000000013</v>
      </c>
      <c r="M1829" s="2">
        <v>0.481465</v>
      </c>
      <c r="N1829" s="2">
        <v>0.5623050000000193</v>
      </c>
      <c r="O1829" s="2">
        <v>0.4311299999999999</v>
      </c>
      <c r="P1829" s="255">
        <v>0.3555100000000385</v>
      </c>
      <c r="Q1829" s="2">
        <v>0.5318</v>
      </c>
      <c r="R1829" s="2">
        <v>0.7691</v>
      </c>
      <c r="S1829" s="2">
        <v>0.481465</v>
      </c>
      <c r="T1829" s="2">
        <v>0.5623050000000193</v>
      </c>
      <c r="U1829" s="2"/>
      <c r="V1829" s="2"/>
    </row>
    <row r="1830" ht="12.75" customHeight="1">
      <c r="A1830" s="4"/>
      <c r="B1830" s="4"/>
      <c r="L1830" s="2">
        <v>222.900000000013</v>
      </c>
      <c r="M1830" s="2">
        <v>0.481435</v>
      </c>
      <c r="N1830" s="2">
        <v>0.5621750000000193</v>
      </c>
      <c r="O1830" s="2">
        <v>0.43106999999999995</v>
      </c>
      <c r="P1830" s="255">
        <v>0.3552500000000386</v>
      </c>
      <c r="Q1830" s="2">
        <v>0.5318</v>
      </c>
      <c r="R1830" s="2">
        <v>0.7691</v>
      </c>
      <c r="S1830" s="2">
        <v>0.481435</v>
      </c>
      <c r="T1830" s="2">
        <v>0.5621750000000193</v>
      </c>
      <c r="U1830" s="2"/>
      <c r="V1830" s="2"/>
    </row>
    <row r="1831" ht="12.75" customHeight="1">
      <c r="A1831" s="4"/>
      <c r="B1831" s="4"/>
      <c r="L1831" s="2">
        <v>223.000000000013</v>
      </c>
      <c r="M1831" s="2">
        <v>0.481405</v>
      </c>
      <c r="N1831" s="2">
        <v>0.5620450000000193</v>
      </c>
      <c r="O1831" s="2">
        <v>0.43101</v>
      </c>
      <c r="P1831" s="255">
        <v>0.35499000000003866</v>
      </c>
      <c r="Q1831" s="2">
        <v>0.5318</v>
      </c>
      <c r="R1831" s="2">
        <v>0.7691</v>
      </c>
      <c r="S1831" s="2">
        <v>0.481405</v>
      </c>
      <c r="T1831" s="2">
        <v>0.5620450000000193</v>
      </c>
      <c r="U1831" s="2"/>
      <c r="V1831" s="2"/>
    </row>
    <row r="1832" ht="12.75" customHeight="1">
      <c r="A1832" s="4"/>
      <c r="B1832" s="4"/>
      <c r="L1832" s="2">
        <v>223.100000000013</v>
      </c>
      <c r="M1832" s="2">
        <v>0.481375</v>
      </c>
      <c r="N1832" s="2">
        <v>0.5619150000000194</v>
      </c>
      <c r="O1832" s="2">
        <v>0.43094999999999994</v>
      </c>
      <c r="P1832" s="255">
        <v>0.35473000000003874</v>
      </c>
      <c r="Q1832" s="2">
        <v>0.5318</v>
      </c>
      <c r="R1832" s="2">
        <v>0.7691</v>
      </c>
      <c r="S1832" s="2">
        <v>0.481375</v>
      </c>
      <c r="T1832" s="2">
        <v>0.5619150000000194</v>
      </c>
      <c r="U1832" s="2"/>
      <c r="V1832" s="2"/>
    </row>
    <row r="1833" ht="12.75" customHeight="1">
      <c r="A1833" s="4"/>
      <c r="B1833" s="4"/>
      <c r="L1833" s="2">
        <v>223.200000000013</v>
      </c>
      <c r="M1833" s="2">
        <v>0.481345</v>
      </c>
      <c r="N1833" s="2">
        <v>0.5617850000000194</v>
      </c>
      <c r="O1833" s="2">
        <v>0.43089</v>
      </c>
      <c r="P1833" s="255">
        <v>0.3544700000000388</v>
      </c>
      <c r="Q1833" s="2">
        <v>0.5318</v>
      </c>
      <c r="R1833" s="2">
        <v>0.7691</v>
      </c>
      <c r="S1833" s="2">
        <v>0.481345</v>
      </c>
      <c r="T1833" s="2">
        <v>0.5617850000000194</v>
      </c>
      <c r="U1833" s="2"/>
      <c r="V1833" s="2"/>
    </row>
    <row r="1834" ht="12.75" customHeight="1">
      <c r="A1834" s="4"/>
      <c r="B1834" s="4"/>
      <c r="L1834" s="2">
        <v>223.300000000013</v>
      </c>
      <c r="M1834" s="2">
        <v>0.481315</v>
      </c>
      <c r="N1834" s="2">
        <v>0.5616550000000194</v>
      </c>
      <c r="O1834" s="2">
        <v>0.43082999999999994</v>
      </c>
      <c r="P1834" s="255">
        <v>0.3542100000000389</v>
      </c>
      <c r="Q1834" s="2">
        <v>0.5318</v>
      </c>
      <c r="R1834" s="2">
        <v>0.7691</v>
      </c>
      <c r="S1834" s="2">
        <v>0.481315</v>
      </c>
      <c r="T1834" s="2">
        <v>0.5616550000000194</v>
      </c>
      <c r="U1834" s="2"/>
      <c r="V1834" s="2"/>
    </row>
    <row r="1835" ht="12.75" customHeight="1">
      <c r="A1835" s="4"/>
      <c r="B1835" s="4"/>
      <c r="L1835" s="2">
        <v>223.400000000013</v>
      </c>
      <c r="M1835" s="2">
        <v>0.481285</v>
      </c>
      <c r="N1835" s="2">
        <v>0.5615250000000195</v>
      </c>
      <c r="O1835" s="2">
        <v>0.43077</v>
      </c>
      <c r="P1835" s="255">
        <v>0.35395000000003896</v>
      </c>
      <c r="Q1835" s="2">
        <v>0.5318</v>
      </c>
      <c r="R1835" s="2">
        <v>0.7691</v>
      </c>
      <c r="S1835" s="2">
        <v>0.481285</v>
      </c>
      <c r="T1835" s="2">
        <v>0.5615250000000195</v>
      </c>
      <c r="U1835" s="2"/>
      <c r="V1835" s="2"/>
    </row>
    <row r="1836" ht="12.75" customHeight="1">
      <c r="A1836" s="4"/>
      <c r="B1836" s="4"/>
      <c r="L1836" s="2">
        <v>223.500000000013</v>
      </c>
      <c r="M1836" s="2">
        <v>0.481255</v>
      </c>
      <c r="N1836" s="2">
        <v>0.5613950000000195</v>
      </c>
      <c r="O1836" s="2">
        <v>0.4307099999999999</v>
      </c>
      <c r="P1836" s="255">
        <v>0.35369000000003903</v>
      </c>
      <c r="Q1836" s="2">
        <v>0.5318</v>
      </c>
      <c r="R1836" s="2">
        <v>0.7691</v>
      </c>
      <c r="S1836" s="2">
        <v>0.481255</v>
      </c>
      <c r="T1836" s="2">
        <v>0.5613950000000195</v>
      </c>
      <c r="U1836" s="2"/>
      <c r="V1836" s="2"/>
    </row>
    <row r="1837" ht="12.75" customHeight="1">
      <c r="A1837" s="4"/>
      <c r="B1837" s="4"/>
      <c r="L1837" s="2">
        <v>223.600000000013</v>
      </c>
      <c r="M1837" s="2">
        <v>0.481225</v>
      </c>
      <c r="N1837" s="2">
        <v>0.5612650000000196</v>
      </c>
      <c r="O1837" s="2">
        <v>0.43065</v>
      </c>
      <c r="P1837" s="255">
        <v>0.3534300000000391</v>
      </c>
      <c r="Q1837" s="2">
        <v>0.5318</v>
      </c>
      <c r="R1837" s="2">
        <v>0.7691</v>
      </c>
      <c r="S1837" s="2">
        <v>0.481225</v>
      </c>
      <c r="T1837" s="2">
        <v>0.5612650000000196</v>
      </c>
      <c r="U1837" s="2"/>
      <c r="V1837" s="2"/>
    </row>
    <row r="1838" ht="12.75" customHeight="1">
      <c r="A1838" s="4"/>
      <c r="B1838" s="4"/>
      <c r="L1838" s="2">
        <v>223.700000000013</v>
      </c>
      <c r="M1838" s="2">
        <v>0.481195</v>
      </c>
      <c r="N1838" s="2">
        <v>0.5611350000000196</v>
      </c>
      <c r="O1838" s="2">
        <v>0.4305899999999999</v>
      </c>
      <c r="P1838" s="255">
        <v>0.3531700000000392</v>
      </c>
      <c r="Q1838" s="2">
        <v>0.5318</v>
      </c>
      <c r="R1838" s="2">
        <v>0.7691</v>
      </c>
      <c r="S1838" s="2">
        <v>0.481195</v>
      </c>
      <c r="T1838" s="2">
        <v>0.5611350000000196</v>
      </c>
      <c r="U1838" s="2"/>
      <c r="V1838" s="2"/>
    </row>
    <row r="1839" ht="12.75" customHeight="1">
      <c r="A1839" s="4"/>
      <c r="B1839" s="4"/>
      <c r="L1839" s="2">
        <v>223.800000000013</v>
      </c>
      <c r="M1839" s="2">
        <v>0.481165</v>
      </c>
      <c r="N1839" s="2">
        <v>0.5610050000000196</v>
      </c>
      <c r="O1839" s="2">
        <v>0.43052999999999997</v>
      </c>
      <c r="P1839" s="255">
        <v>0.35291000000003925</v>
      </c>
      <c r="Q1839" s="2">
        <v>0.5318</v>
      </c>
      <c r="R1839" s="2">
        <v>0.7691</v>
      </c>
      <c r="S1839" s="2">
        <v>0.481165</v>
      </c>
      <c r="T1839" s="2">
        <v>0.5610050000000196</v>
      </c>
      <c r="U1839" s="2"/>
      <c r="V1839" s="2"/>
    </row>
    <row r="1840" ht="12.75" customHeight="1">
      <c r="A1840" s="4"/>
      <c r="B1840" s="4"/>
      <c r="L1840" s="2">
        <v>223.900000000013</v>
      </c>
      <c r="M1840" s="2">
        <v>0.481135</v>
      </c>
      <c r="N1840" s="2">
        <v>0.5608750000000197</v>
      </c>
      <c r="O1840" s="2">
        <v>0.4304699999999999</v>
      </c>
      <c r="P1840" s="255">
        <v>0.3526500000000393</v>
      </c>
      <c r="Q1840" s="2">
        <v>0.5318</v>
      </c>
      <c r="R1840" s="2">
        <v>0.7691</v>
      </c>
      <c r="S1840" s="2">
        <v>0.481135</v>
      </c>
      <c r="T1840" s="2">
        <v>0.5608750000000197</v>
      </c>
      <c r="U1840" s="2"/>
      <c r="V1840" s="2"/>
    </row>
    <row r="1841" ht="12.75" customHeight="1">
      <c r="A1841" s="4"/>
      <c r="B1841" s="4"/>
      <c r="L1841" s="2">
        <v>224.000000000013</v>
      </c>
      <c r="M1841" s="2">
        <v>0.481105</v>
      </c>
      <c r="N1841" s="2">
        <v>0.5607450000000197</v>
      </c>
      <c r="O1841" s="2">
        <v>0.43040999999999996</v>
      </c>
      <c r="P1841" s="255">
        <v>0.3523900000000394</v>
      </c>
      <c r="Q1841" s="2">
        <v>0.5318</v>
      </c>
      <c r="R1841" s="2">
        <v>0.7691</v>
      </c>
      <c r="S1841" s="2">
        <v>0.481105</v>
      </c>
      <c r="T1841" s="2">
        <v>0.5607450000000197</v>
      </c>
      <c r="U1841" s="2"/>
      <c r="V1841" s="2"/>
    </row>
    <row r="1842" ht="12.75" customHeight="1">
      <c r="A1842" s="4"/>
      <c r="B1842" s="4"/>
      <c r="L1842" s="2">
        <v>224.100000000013</v>
      </c>
      <c r="M1842" s="2">
        <v>0.481075</v>
      </c>
      <c r="N1842" s="2">
        <v>0.5606150000000197</v>
      </c>
      <c r="O1842" s="2">
        <v>0.4303499999999999</v>
      </c>
      <c r="P1842" s="255">
        <v>0.35213000000003947</v>
      </c>
      <c r="Q1842" s="2">
        <v>0.5318</v>
      </c>
      <c r="R1842" s="2">
        <v>0.7691</v>
      </c>
      <c r="S1842" s="2">
        <v>0.481075</v>
      </c>
      <c r="T1842" s="2">
        <v>0.5606150000000197</v>
      </c>
      <c r="U1842" s="2"/>
      <c r="V1842" s="2"/>
    </row>
    <row r="1843" ht="12.75" customHeight="1">
      <c r="A1843" s="4"/>
      <c r="B1843" s="4"/>
      <c r="L1843" s="2">
        <v>224.200000000013</v>
      </c>
      <c r="M1843" s="2">
        <v>0.481045</v>
      </c>
      <c r="N1843" s="2">
        <v>0.5604850000000198</v>
      </c>
      <c r="O1843" s="2">
        <v>0.43028999999999995</v>
      </c>
      <c r="P1843" s="255">
        <v>0.35187000000003954</v>
      </c>
      <c r="Q1843" s="2">
        <v>0.5318</v>
      </c>
      <c r="R1843" s="2">
        <v>0.7691</v>
      </c>
      <c r="S1843" s="2">
        <v>0.481045</v>
      </c>
      <c r="T1843" s="2">
        <v>0.5604850000000198</v>
      </c>
      <c r="U1843" s="2"/>
      <c r="V1843" s="2"/>
    </row>
    <row r="1844" ht="12.75" customHeight="1">
      <c r="A1844" s="4"/>
      <c r="B1844" s="4"/>
      <c r="L1844" s="2">
        <v>224.300000000013</v>
      </c>
      <c r="M1844" s="2">
        <v>0.481015</v>
      </c>
      <c r="N1844" s="2">
        <v>0.5603550000000198</v>
      </c>
      <c r="O1844" s="2">
        <v>0.43023</v>
      </c>
      <c r="P1844" s="255">
        <v>0.3516100000000396</v>
      </c>
      <c r="Q1844" s="2">
        <v>0.5318</v>
      </c>
      <c r="R1844" s="2">
        <v>0.7691</v>
      </c>
      <c r="S1844" s="2">
        <v>0.481015</v>
      </c>
      <c r="T1844" s="2">
        <v>0.5603550000000198</v>
      </c>
      <c r="U1844" s="2"/>
      <c r="V1844" s="2"/>
    </row>
    <row r="1845" ht="12.75" customHeight="1">
      <c r="A1845" s="4"/>
      <c r="B1845" s="4"/>
      <c r="L1845" s="2">
        <v>224.400000000013</v>
      </c>
      <c r="M1845" s="2">
        <v>0.480985</v>
      </c>
      <c r="N1845" s="2">
        <v>0.5602250000000198</v>
      </c>
      <c r="O1845" s="2">
        <v>0.43016999999999994</v>
      </c>
      <c r="P1845" s="255">
        <v>0.3513500000000397</v>
      </c>
      <c r="Q1845" s="2">
        <v>0.5318</v>
      </c>
      <c r="R1845" s="2">
        <v>0.7691</v>
      </c>
      <c r="S1845" s="2">
        <v>0.480985</v>
      </c>
      <c r="T1845" s="2">
        <v>0.5602250000000198</v>
      </c>
      <c r="U1845" s="2"/>
      <c r="V1845" s="2"/>
    </row>
    <row r="1846" ht="12.75" customHeight="1">
      <c r="A1846" s="4"/>
      <c r="B1846" s="4"/>
      <c r="L1846" s="2">
        <v>224.500000000013</v>
      </c>
      <c r="M1846" s="2">
        <v>0.480955</v>
      </c>
      <c r="N1846" s="2">
        <v>0.5600950000000199</v>
      </c>
      <c r="O1846" s="2">
        <v>0.43011</v>
      </c>
      <c r="P1846" s="255">
        <v>0.35109000000003976</v>
      </c>
      <c r="Q1846" s="2">
        <v>0.5318</v>
      </c>
      <c r="R1846" s="2">
        <v>0.7691</v>
      </c>
      <c r="S1846" s="2">
        <v>0.480955</v>
      </c>
      <c r="T1846" s="2">
        <v>0.5600950000000199</v>
      </c>
      <c r="U1846" s="2"/>
      <c r="V1846" s="2"/>
    </row>
    <row r="1847" ht="12.75" customHeight="1">
      <c r="A1847" s="4"/>
      <c r="B1847" s="4"/>
      <c r="L1847" s="2">
        <v>224.600000000013</v>
      </c>
      <c r="M1847" s="2">
        <v>0.480925</v>
      </c>
      <c r="N1847" s="2">
        <v>0.5599650000000199</v>
      </c>
      <c r="O1847" s="2">
        <v>0.43004999999999993</v>
      </c>
      <c r="P1847" s="255">
        <v>0.35083000000003983</v>
      </c>
      <c r="Q1847" s="2">
        <v>0.5318</v>
      </c>
      <c r="R1847" s="2">
        <v>0.7691</v>
      </c>
      <c r="S1847" s="2">
        <v>0.480925</v>
      </c>
      <c r="T1847" s="2">
        <v>0.5599650000000199</v>
      </c>
      <c r="U1847" s="2"/>
      <c r="V1847" s="2"/>
    </row>
    <row r="1848" ht="12.75" customHeight="1">
      <c r="A1848" s="4"/>
      <c r="B1848" s="4"/>
      <c r="L1848" s="2">
        <v>224.700000000013</v>
      </c>
      <c r="M1848" s="2">
        <v>0.48089</v>
      </c>
      <c r="N1848" s="2">
        <v>0.55983500000002</v>
      </c>
      <c r="O1848" s="2">
        <v>0.4299799999999999</v>
      </c>
      <c r="P1848" s="255">
        <v>0.3505700000000399</v>
      </c>
      <c r="Q1848" s="2">
        <v>0.5318</v>
      </c>
      <c r="R1848" s="2">
        <v>0.7691</v>
      </c>
      <c r="S1848" s="2">
        <v>0.48089</v>
      </c>
      <c r="T1848" s="2">
        <v>0.55983500000002</v>
      </c>
      <c r="U1848" s="2"/>
      <c r="V1848" s="2"/>
    </row>
    <row r="1849" ht="12.75" customHeight="1">
      <c r="A1849" s="4"/>
      <c r="B1849" s="4"/>
      <c r="L1849" s="2">
        <v>224.800000000013</v>
      </c>
      <c r="M1849" s="2">
        <v>0.48086</v>
      </c>
      <c r="N1849" s="2">
        <v>0.55970500000002</v>
      </c>
      <c r="O1849" s="2">
        <v>0.42991999999999997</v>
      </c>
      <c r="P1849" s="255">
        <v>0.35031000000004</v>
      </c>
      <c r="Q1849" s="2">
        <v>0.5318</v>
      </c>
      <c r="R1849" s="2">
        <v>0.7691</v>
      </c>
      <c r="S1849" s="2">
        <v>0.48086</v>
      </c>
      <c r="T1849" s="2">
        <v>0.55970500000002</v>
      </c>
      <c r="U1849" s="2"/>
      <c r="V1849" s="2"/>
    </row>
    <row r="1850" ht="12.75" customHeight="1">
      <c r="A1850" s="4"/>
      <c r="B1850" s="4"/>
      <c r="L1850" s="2">
        <v>224.900000000014</v>
      </c>
      <c r="M1850" s="2">
        <v>0.48083</v>
      </c>
      <c r="N1850" s="2">
        <v>0.55957500000002</v>
      </c>
      <c r="O1850" s="2">
        <v>0.4298599999999999</v>
      </c>
      <c r="P1850" s="255">
        <v>0.35005000000004005</v>
      </c>
      <c r="Q1850" s="2">
        <v>0.5318</v>
      </c>
      <c r="R1850" s="2">
        <v>0.7691</v>
      </c>
      <c r="S1850" s="2">
        <v>0.48083</v>
      </c>
      <c r="T1850" s="2">
        <v>0.55957500000002</v>
      </c>
      <c r="U1850" s="2"/>
      <c r="V1850" s="2"/>
    </row>
    <row r="1851" ht="12.75" customHeight="1">
      <c r="A1851" s="4"/>
      <c r="B1851" s="4"/>
      <c r="L1851" s="2">
        <v>225.000000000013</v>
      </c>
      <c r="M1851" s="2">
        <v>0.480805</v>
      </c>
      <c r="N1851" s="2">
        <v>0.5594450000000201</v>
      </c>
      <c r="O1851" s="2">
        <v>0.4298099999999999</v>
      </c>
      <c r="P1851" s="255">
        <v>0.3497900000000401</v>
      </c>
      <c r="Q1851" s="2">
        <v>0.5318</v>
      </c>
      <c r="R1851" s="2">
        <v>0.7691</v>
      </c>
      <c r="S1851" s="2">
        <v>0.480805</v>
      </c>
      <c r="T1851" s="2">
        <v>0.5594450000000201</v>
      </c>
      <c r="U1851" s="2"/>
      <c r="V1851" s="2"/>
    </row>
    <row r="1852" ht="12.75" customHeight="1">
      <c r="A1852" s="4"/>
      <c r="B1852" s="4"/>
      <c r="L1852" s="2">
        <v>225.100000000013</v>
      </c>
      <c r="M1852" s="2">
        <v>0.480785</v>
      </c>
      <c r="N1852" s="2">
        <v>0.5593150000000201</v>
      </c>
      <c r="O1852" s="2">
        <v>0.42977</v>
      </c>
      <c r="P1852" s="255">
        <v>0.3495300000000402</v>
      </c>
      <c r="Q1852" s="2">
        <v>0.5318</v>
      </c>
      <c r="R1852" s="2">
        <v>0.7691</v>
      </c>
      <c r="S1852" s="2">
        <v>0.480785</v>
      </c>
      <c r="T1852" s="2">
        <v>0.5593150000000201</v>
      </c>
      <c r="U1852" s="2"/>
      <c r="V1852" s="2"/>
    </row>
    <row r="1853" ht="12.75" customHeight="1">
      <c r="A1853" s="4"/>
      <c r="B1853" s="4"/>
      <c r="L1853" s="2">
        <v>225.200000000013</v>
      </c>
      <c r="M1853" s="2">
        <v>0.480765</v>
      </c>
      <c r="N1853" s="2">
        <v>0.5591850000000201</v>
      </c>
      <c r="O1853" s="2">
        <v>0.42972999999999995</v>
      </c>
      <c r="P1853" s="255">
        <v>0.34927000000004027</v>
      </c>
      <c r="Q1853" s="2">
        <v>0.5318</v>
      </c>
      <c r="R1853" s="2">
        <v>0.7691</v>
      </c>
      <c r="S1853" s="2">
        <v>0.480765</v>
      </c>
      <c r="T1853" s="2">
        <v>0.5591850000000201</v>
      </c>
      <c r="U1853" s="2"/>
      <c r="V1853" s="2"/>
    </row>
    <row r="1854" ht="12.75" customHeight="1">
      <c r="A1854" s="4"/>
      <c r="B1854" s="4"/>
      <c r="L1854" s="2">
        <v>225.300000000014</v>
      </c>
      <c r="M1854" s="2">
        <v>0.480745</v>
      </c>
      <c r="N1854" s="2">
        <v>0.5590550000000202</v>
      </c>
      <c r="O1854" s="2">
        <v>0.4296899999999999</v>
      </c>
      <c r="P1854" s="255">
        <v>0.34901000000004034</v>
      </c>
      <c r="Q1854" s="2">
        <v>0.5318</v>
      </c>
      <c r="R1854" s="2">
        <v>0.7691</v>
      </c>
      <c r="S1854" s="2">
        <v>0.480745</v>
      </c>
      <c r="T1854" s="2">
        <v>0.5590550000000202</v>
      </c>
      <c r="U1854" s="2"/>
      <c r="V1854" s="2"/>
    </row>
    <row r="1855" ht="12.75" customHeight="1">
      <c r="A1855" s="4"/>
      <c r="B1855" s="4"/>
      <c r="L1855" s="2">
        <v>225.400000000014</v>
      </c>
      <c r="M1855" s="2">
        <v>0.480725</v>
      </c>
      <c r="N1855" s="2">
        <v>0.5589250000000202</v>
      </c>
      <c r="O1855" s="2">
        <v>0.42965</v>
      </c>
      <c r="P1855" s="255">
        <v>0.3487500000000404</v>
      </c>
      <c r="Q1855" s="2">
        <v>0.5318</v>
      </c>
      <c r="R1855" s="2">
        <v>0.7691</v>
      </c>
      <c r="S1855" s="2">
        <v>0.480725</v>
      </c>
      <c r="T1855" s="2">
        <v>0.5589250000000202</v>
      </c>
      <c r="U1855" s="2"/>
      <c r="V1855" s="2"/>
    </row>
    <row r="1856" ht="12.75" customHeight="1">
      <c r="A1856" s="4"/>
      <c r="B1856" s="4"/>
      <c r="L1856" s="2">
        <v>225.500000000014</v>
      </c>
      <c r="M1856" s="2">
        <v>0.480705</v>
      </c>
      <c r="N1856" s="2">
        <v>0.5587950000000202</v>
      </c>
      <c r="O1856" s="2">
        <v>0.42960999999999994</v>
      </c>
      <c r="P1856" s="255">
        <v>0.3484900000000405</v>
      </c>
      <c r="Q1856" s="2">
        <v>0.5318</v>
      </c>
      <c r="R1856" s="2">
        <v>0.7691</v>
      </c>
      <c r="S1856" s="2">
        <v>0.480705</v>
      </c>
      <c r="T1856" s="2">
        <v>0.5587950000000202</v>
      </c>
      <c r="U1856" s="2"/>
      <c r="V1856" s="2"/>
    </row>
    <row r="1857" ht="12.75" customHeight="1">
      <c r="A1857" s="4"/>
      <c r="B1857" s="4"/>
      <c r="L1857" s="2">
        <v>225.600000000014</v>
      </c>
      <c r="M1857" s="2">
        <v>0.480685</v>
      </c>
      <c r="N1857" s="2">
        <v>0.5586650000000203</v>
      </c>
      <c r="O1857" s="2">
        <v>0.4295699999999999</v>
      </c>
      <c r="P1857" s="255">
        <v>0.34823000000004056</v>
      </c>
      <c r="Q1857" s="2">
        <v>0.5318</v>
      </c>
      <c r="R1857" s="2">
        <v>0.7691</v>
      </c>
      <c r="S1857" s="2">
        <v>0.480685</v>
      </c>
      <c r="T1857" s="2">
        <v>0.5586650000000203</v>
      </c>
      <c r="U1857" s="2"/>
      <c r="V1857" s="2"/>
    </row>
    <row r="1858" ht="12.75" customHeight="1">
      <c r="A1858" s="4"/>
      <c r="B1858" s="4"/>
      <c r="L1858" s="2">
        <v>225.700000000014</v>
      </c>
      <c r="M1858" s="2">
        <v>0.480665</v>
      </c>
      <c r="N1858" s="2">
        <v>0.5585350000000203</v>
      </c>
      <c r="O1858" s="2">
        <v>0.42952999999999997</v>
      </c>
      <c r="P1858" s="255">
        <v>0.34797000000004064</v>
      </c>
      <c r="Q1858" s="2">
        <v>0.5318</v>
      </c>
      <c r="R1858" s="2">
        <v>0.7691</v>
      </c>
      <c r="S1858" s="2">
        <v>0.480665</v>
      </c>
      <c r="T1858" s="2">
        <v>0.5585350000000203</v>
      </c>
      <c r="U1858" s="2"/>
      <c r="V1858" s="2"/>
    </row>
    <row r="1859" ht="12.75" customHeight="1">
      <c r="A1859" s="4"/>
      <c r="B1859" s="4"/>
      <c r="L1859" s="2">
        <v>225.800000000014</v>
      </c>
      <c r="M1859" s="2">
        <v>0.480645</v>
      </c>
      <c r="N1859" s="2">
        <v>0.5584050000000204</v>
      </c>
      <c r="O1859" s="2">
        <v>0.4294899999999999</v>
      </c>
      <c r="P1859" s="255">
        <v>0.3477100000000407</v>
      </c>
      <c r="Q1859" s="2">
        <v>0.5318</v>
      </c>
      <c r="R1859" s="2">
        <v>0.7691</v>
      </c>
      <c r="S1859" s="2">
        <v>0.480645</v>
      </c>
      <c r="T1859" s="2">
        <v>0.5584050000000204</v>
      </c>
      <c r="U1859" s="2"/>
      <c r="V1859" s="2"/>
    </row>
    <row r="1860" ht="12.75" customHeight="1">
      <c r="A1860" s="4"/>
      <c r="B1860" s="4"/>
      <c r="L1860" s="2">
        <v>225.900000000014</v>
      </c>
      <c r="M1860" s="2">
        <v>0.480625</v>
      </c>
      <c r="N1860" s="2">
        <v>0.5582750000000204</v>
      </c>
      <c r="O1860" s="2">
        <v>0.42945</v>
      </c>
      <c r="P1860" s="255">
        <v>0.3474500000000408</v>
      </c>
      <c r="Q1860" s="2">
        <v>0.5318</v>
      </c>
      <c r="R1860" s="2">
        <v>0.7691</v>
      </c>
      <c r="S1860" s="2">
        <v>0.480625</v>
      </c>
      <c r="T1860" s="2">
        <v>0.5582750000000204</v>
      </c>
      <c r="U1860" s="2"/>
      <c r="V1860" s="2"/>
    </row>
    <row r="1861" ht="12.75" customHeight="1">
      <c r="A1861" s="4"/>
      <c r="B1861" s="4"/>
      <c r="L1861" s="2">
        <v>226.000000000014</v>
      </c>
      <c r="M1861" s="2">
        <v>0.480605</v>
      </c>
      <c r="N1861" s="2">
        <v>0.5581450000000204</v>
      </c>
      <c r="O1861" s="2">
        <v>0.42940999999999996</v>
      </c>
      <c r="P1861" s="255">
        <v>0.34719000000004085</v>
      </c>
      <c r="Q1861" s="2">
        <v>0.5318</v>
      </c>
      <c r="R1861" s="2">
        <v>0.7691</v>
      </c>
      <c r="S1861" s="2">
        <v>0.480605</v>
      </c>
      <c r="T1861" s="2">
        <v>0.5581450000000204</v>
      </c>
      <c r="U1861" s="2"/>
      <c r="V1861" s="2"/>
    </row>
    <row r="1862" ht="12.75" customHeight="1">
      <c r="A1862" s="4"/>
      <c r="B1862" s="4"/>
      <c r="L1862" s="2">
        <v>226.100000000014</v>
      </c>
      <c r="M1862" s="2">
        <v>0.480585</v>
      </c>
      <c r="N1862" s="2">
        <v>0.5580150000000205</v>
      </c>
      <c r="O1862" s="2">
        <v>0.4293699999999999</v>
      </c>
      <c r="P1862" s="255">
        <v>0.34693000000004093</v>
      </c>
      <c r="Q1862" s="2">
        <v>0.5318</v>
      </c>
      <c r="R1862" s="2">
        <v>0.7691</v>
      </c>
      <c r="S1862" s="2">
        <v>0.480585</v>
      </c>
      <c r="T1862" s="2">
        <v>0.5580150000000205</v>
      </c>
      <c r="U1862" s="2"/>
      <c r="V1862" s="2"/>
    </row>
    <row r="1863" ht="12.75" customHeight="1">
      <c r="A1863" s="4"/>
      <c r="B1863" s="4"/>
      <c r="L1863" s="2">
        <v>226.200000000014</v>
      </c>
      <c r="M1863" s="2">
        <v>0.480565</v>
      </c>
      <c r="N1863" s="2">
        <v>0.5578850000000205</v>
      </c>
      <c r="O1863" s="2">
        <v>0.42933</v>
      </c>
      <c r="P1863" s="255">
        <v>0.346670000000041</v>
      </c>
      <c r="Q1863" s="2">
        <v>0.5318</v>
      </c>
      <c r="R1863" s="2">
        <v>0.7691</v>
      </c>
      <c r="S1863" s="2">
        <v>0.480565</v>
      </c>
      <c r="T1863" s="2">
        <v>0.5578850000000205</v>
      </c>
      <c r="U1863" s="2"/>
      <c r="V1863" s="2"/>
    </row>
    <row r="1864" ht="12.75" customHeight="1">
      <c r="A1864" s="4"/>
      <c r="B1864" s="4"/>
      <c r="L1864" s="2">
        <v>226.300000000014</v>
      </c>
      <c r="M1864" s="2">
        <v>0.480545</v>
      </c>
      <c r="N1864" s="2">
        <v>0.5577550000000205</v>
      </c>
      <c r="O1864" s="2">
        <v>0.42928999999999995</v>
      </c>
      <c r="P1864" s="255">
        <v>0.3464100000000411</v>
      </c>
      <c r="Q1864" s="2">
        <v>0.5318</v>
      </c>
      <c r="R1864" s="2">
        <v>0.7691</v>
      </c>
      <c r="S1864" s="2">
        <v>0.480545</v>
      </c>
      <c r="T1864" s="2">
        <v>0.5577550000000205</v>
      </c>
      <c r="U1864" s="2"/>
      <c r="V1864" s="2"/>
    </row>
    <row r="1865" ht="12.75" customHeight="1">
      <c r="A1865" s="4"/>
      <c r="B1865" s="4"/>
      <c r="L1865" s="2">
        <v>226.400000000014</v>
      </c>
      <c r="M1865" s="2">
        <v>0.480525</v>
      </c>
      <c r="N1865" s="2">
        <v>0.5576250000000206</v>
      </c>
      <c r="O1865" s="2">
        <v>0.4292499999999999</v>
      </c>
      <c r="P1865" s="255">
        <v>0.34615000000004115</v>
      </c>
      <c r="Q1865" s="2">
        <v>0.5318</v>
      </c>
      <c r="R1865" s="2">
        <v>0.7691</v>
      </c>
      <c r="S1865" s="2">
        <v>0.480525</v>
      </c>
      <c r="T1865" s="2">
        <v>0.5576250000000206</v>
      </c>
      <c r="U1865" s="2"/>
      <c r="V1865" s="2"/>
    </row>
    <row r="1866" ht="12.75" customHeight="1">
      <c r="A1866" s="4"/>
      <c r="B1866" s="4"/>
      <c r="L1866" s="2">
        <v>226.500000000014</v>
      </c>
      <c r="M1866" s="2">
        <v>0.480505</v>
      </c>
      <c r="N1866" s="2">
        <v>0.5574950000000206</v>
      </c>
      <c r="O1866" s="2">
        <v>0.42921</v>
      </c>
      <c r="P1866" s="255">
        <v>0.3458900000000412</v>
      </c>
      <c r="Q1866" s="2">
        <v>0.5318</v>
      </c>
      <c r="R1866" s="2">
        <v>0.7691</v>
      </c>
      <c r="S1866" s="2">
        <v>0.480505</v>
      </c>
      <c r="T1866" s="2">
        <v>0.5574950000000206</v>
      </c>
      <c r="U1866" s="2"/>
      <c r="V1866" s="2"/>
    </row>
    <row r="1867" ht="12.75" customHeight="1">
      <c r="A1867" s="4"/>
      <c r="B1867" s="4"/>
      <c r="L1867" s="2">
        <v>226.600000000014</v>
      </c>
      <c r="M1867" s="2">
        <v>0.480485</v>
      </c>
      <c r="N1867" s="2">
        <v>0.5573650000000206</v>
      </c>
      <c r="O1867" s="2">
        <v>0.42916999999999994</v>
      </c>
      <c r="P1867" s="255">
        <v>0.3456300000000413</v>
      </c>
      <c r="Q1867" s="2">
        <v>0.5318</v>
      </c>
      <c r="R1867" s="2">
        <v>0.7691</v>
      </c>
      <c r="S1867" s="2">
        <v>0.480485</v>
      </c>
      <c r="T1867" s="2">
        <v>0.5573650000000206</v>
      </c>
      <c r="U1867" s="2"/>
      <c r="V1867" s="2"/>
    </row>
    <row r="1868" ht="12.75" customHeight="1">
      <c r="A1868" s="4"/>
      <c r="B1868" s="4"/>
      <c r="L1868" s="2">
        <v>226.700000000014</v>
      </c>
      <c r="M1868" s="2">
        <v>0.480465</v>
      </c>
      <c r="N1868" s="2">
        <v>0.5572350000000207</v>
      </c>
      <c r="O1868" s="2">
        <v>0.4291299999999999</v>
      </c>
      <c r="P1868" s="255">
        <v>0.34537000000004137</v>
      </c>
      <c r="Q1868" s="2">
        <v>0.5318</v>
      </c>
      <c r="R1868" s="2">
        <v>0.7691</v>
      </c>
      <c r="S1868" s="2">
        <v>0.480465</v>
      </c>
      <c r="T1868" s="2">
        <v>0.5572350000000207</v>
      </c>
      <c r="U1868" s="2"/>
      <c r="V1868" s="2"/>
    </row>
    <row r="1869" ht="12.75" customHeight="1">
      <c r="A1869" s="4"/>
      <c r="B1869" s="4"/>
      <c r="L1869" s="2">
        <v>226.800000000014</v>
      </c>
      <c r="M1869" s="2">
        <v>0.480445</v>
      </c>
      <c r="N1869" s="2">
        <v>0.5571050000000207</v>
      </c>
      <c r="O1869" s="2">
        <v>0.42908999999999997</v>
      </c>
      <c r="P1869" s="255">
        <v>0.34511000000004144</v>
      </c>
      <c r="Q1869" s="2">
        <v>0.5318</v>
      </c>
      <c r="R1869" s="2">
        <v>0.7691</v>
      </c>
      <c r="S1869" s="2">
        <v>0.480445</v>
      </c>
      <c r="T1869" s="2">
        <v>0.5571050000000207</v>
      </c>
      <c r="U1869" s="2"/>
      <c r="V1869" s="2"/>
    </row>
    <row r="1870" ht="12.75" customHeight="1">
      <c r="A1870" s="4"/>
      <c r="B1870" s="4"/>
      <c r="L1870" s="2">
        <v>226.900000000014</v>
      </c>
      <c r="M1870" s="2">
        <v>0.480425</v>
      </c>
      <c r="N1870" s="2">
        <v>0.5569750000000208</v>
      </c>
      <c r="O1870" s="2">
        <v>0.42904999999999993</v>
      </c>
      <c r="P1870" s="255">
        <v>0.3448500000000415</v>
      </c>
      <c r="Q1870" s="2">
        <v>0.5318</v>
      </c>
      <c r="R1870" s="2">
        <v>0.7691</v>
      </c>
      <c r="S1870" s="2">
        <v>0.480425</v>
      </c>
      <c r="T1870" s="2">
        <v>0.5569750000000208</v>
      </c>
      <c r="U1870" s="2"/>
      <c r="V1870" s="2"/>
    </row>
    <row r="1871" ht="12.75" customHeight="1">
      <c r="A1871" s="4"/>
      <c r="B1871" s="4"/>
      <c r="L1871" s="2">
        <v>227.000000000014</v>
      </c>
      <c r="M1871" s="2">
        <v>0.480405</v>
      </c>
      <c r="N1871" s="2">
        <v>0.5568450000000208</v>
      </c>
      <c r="O1871" s="2">
        <v>0.42901</v>
      </c>
      <c r="P1871" s="255">
        <v>0.3445900000000416</v>
      </c>
      <c r="Q1871" s="2">
        <v>0.5318</v>
      </c>
      <c r="R1871" s="2">
        <v>0.7691</v>
      </c>
      <c r="S1871" s="2">
        <v>0.480405</v>
      </c>
      <c r="T1871" s="2">
        <v>0.5568450000000208</v>
      </c>
      <c r="U1871" s="2"/>
      <c r="V1871" s="2"/>
    </row>
    <row r="1872" ht="12.75" customHeight="1">
      <c r="A1872" s="4"/>
      <c r="B1872" s="4"/>
      <c r="L1872" s="2">
        <v>227.100000000014</v>
      </c>
      <c r="M1872" s="2">
        <v>0.480385</v>
      </c>
      <c r="N1872" s="2">
        <v>0.5567150000000208</v>
      </c>
      <c r="O1872" s="2">
        <v>0.42896999999999996</v>
      </c>
      <c r="P1872" s="255">
        <v>0.34433000000004166</v>
      </c>
      <c r="Q1872" s="2">
        <v>0.5318</v>
      </c>
      <c r="R1872" s="2">
        <v>0.7691</v>
      </c>
      <c r="S1872" s="2">
        <v>0.480385</v>
      </c>
      <c r="T1872" s="2">
        <v>0.5567150000000208</v>
      </c>
      <c r="U1872" s="2"/>
      <c r="V1872" s="2"/>
    </row>
    <row r="1873" ht="12.75" customHeight="1">
      <c r="A1873" s="4"/>
      <c r="B1873" s="4"/>
      <c r="L1873" s="2">
        <v>227.200000000014</v>
      </c>
      <c r="M1873" s="2">
        <v>0.480365</v>
      </c>
      <c r="N1873" s="2">
        <v>0.5565850000000209</v>
      </c>
      <c r="O1873" s="2">
        <v>0.4289299999999999</v>
      </c>
      <c r="P1873" s="255">
        <v>0.34407000000004173</v>
      </c>
      <c r="Q1873" s="2">
        <v>0.5318</v>
      </c>
      <c r="R1873" s="2">
        <v>0.7691</v>
      </c>
      <c r="S1873" s="2">
        <v>0.480365</v>
      </c>
      <c r="T1873" s="2">
        <v>0.5565850000000209</v>
      </c>
      <c r="U1873" s="2"/>
      <c r="V1873" s="2"/>
    </row>
    <row r="1874" ht="12.75" customHeight="1">
      <c r="A1874" s="4"/>
      <c r="B1874" s="4"/>
      <c r="L1874" s="2">
        <v>227.300000000014</v>
      </c>
      <c r="M1874" s="2">
        <v>0.480345</v>
      </c>
      <c r="N1874" s="2">
        <v>0.5564550000000209</v>
      </c>
      <c r="O1874" s="2">
        <v>0.42889</v>
      </c>
      <c r="P1874" s="255">
        <v>0.3438100000000418</v>
      </c>
      <c r="Q1874" s="2">
        <v>0.5318</v>
      </c>
      <c r="R1874" s="2">
        <v>0.7691</v>
      </c>
      <c r="S1874" s="2">
        <v>0.480345</v>
      </c>
      <c r="T1874" s="2">
        <v>0.5564550000000209</v>
      </c>
      <c r="U1874" s="2"/>
      <c r="V1874" s="2"/>
    </row>
    <row r="1875" ht="12.75" customHeight="1">
      <c r="A1875" s="4"/>
      <c r="B1875" s="4"/>
      <c r="L1875" s="2">
        <v>227.400000000014</v>
      </c>
      <c r="M1875" s="2">
        <v>0.480325</v>
      </c>
      <c r="N1875" s="2">
        <v>0.5563250000000209</v>
      </c>
      <c r="O1875" s="2">
        <v>0.42884999999999995</v>
      </c>
      <c r="P1875" s="255">
        <v>0.3435500000000419</v>
      </c>
      <c r="Q1875" s="2">
        <v>0.5318</v>
      </c>
      <c r="R1875" s="2">
        <v>0.7691</v>
      </c>
      <c r="S1875" s="2">
        <v>0.480325</v>
      </c>
      <c r="T1875" s="2">
        <v>0.5563250000000209</v>
      </c>
      <c r="U1875" s="2"/>
      <c r="V1875" s="2"/>
    </row>
    <row r="1876" ht="12.75" customHeight="1">
      <c r="A1876" s="4"/>
      <c r="B1876" s="4"/>
      <c r="L1876" s="2">
        <v>227.500000000014</v>
      </c>
      <c r="M1876" s="2">
        <v>0.480305</v>
      </c>
      <c r="N1876" s="2">
        <v>0.556195000000021</v>
      </c>
      <c r="O1876" s="2">
        <v>0.4288099999999999</v>
      </c>
      <c r="P1876" s="255">
        <v>0.34329000000004195</v>
      </c>
      <c r="Q1876" s="2">
        <v>0.5318</v>
      </c>
      <c r="R1876" s="2">
        <v>0.7691</v>
      </c>
      <c r="S1876" s="2">
        <v>0.480305</v>
      </c>
      <c r="T1876" s="2">
        <v>0.556195000000021</v>
      </c>
      <c r="U1876" s="2"/>
      <c r="V1876" s="2"/>
    </row>
    <row r="1877" ht="12.75" customHeight="1">
      <c r="A1877" s="4"/>
      <c r="B1877" s="4"/>
      <c r="L1877" s="2">
        <v>227.600000000014</v>
      </c>
      <c r="M1877" s="2">
        <v>0.480285</v>
      </c>
      <c r="N1877" s="2">
        <v>0.556065000000021</v>
      </c>
      <c r="O1877" s="2">
        <v>0.42877</v>
      </c>
      <c r="P1877" s="255">
        <v>0.343030000000042</v>
      </c>
      <c r="Q1877" s="2">
        <v>0.5318</v>
      </c>
      <c r="R1877" s="2">
        <v>0.7691</v>
      </c>
      <c r="S1877" s="2">
        <v>0.480285</v>
      </c>
      <c r="T1877" s="2">
        <v>0.556065000000021</v>
      </c>
      <c r="U1877" s="2"/>
      <c r="V1877" s="2"/>
    </row>
    <row r="1878" ht="12.75" customHeight="1">
      <c r="A1878" s="4"/>
      <c r="B1878" s="4"/>
      <c r="L1878" s="2">
        <v>227.700000000014</v>
      </c>
      <c r="M1878" s="2">
        <v>0.480265</v>
      </c>
      <c r="N1878" s="2">
        <v>0.555935000000021</v>
      </c>
      <c r="O1878" s="2">
        <v>0.42872999999999994</v>
      </c>
      <c r="P1878" s="255">
        <v>0.3427700000000421</v>
      </c>
      <c r="Q1878" s="2">
        <v>0.5318</v>
      </c>
      <c r="R1878" s="2">
        <v>0.7691</v>
      </c>
      <c r="S1878" s="2">
        <v>0.480265</v>
      </c>
      <c r="T1878" s="2">
        <v>0.555935000000021</v>
      </c>
      <c r="U1878" s="2"/>
      <c r="V1878" s="2"/>
    </row>
    <row r="1879" ht="12.75" customHeight="1">
      <c r="A1879" s="4"/>
      <c r="B1879" s="4"/>
      <c r="L1879" s="2">
        <v>227.800000000014</v>
      </c>
      <c r="M1879" s="2">
        <v>0.480245</v>
      </c>
      <c r="N1879" s="2">
        <v>0.5558050000000211</v>
      </c>
      <c r="O1879" s="2">
        <v>0.4286899999999999</v>
      </c>
      <c r="P1879" s="255">
        <v>0.34251000000004217</v>
      </c>
      <c r="Q1879" s="2">
        <v>0.5318</v>
      </c>
      <c r="R1879" s="2">
        <v>0.7691</v>
      </c>
      <c r="S1879" s="2">
        <v>0.480245</v>
      </c>
      <c r="T1879" s="2">
        <v>0.5558050000000211</v>
      </c>
      <c r="U1879" s="2"/>
      <c r="V1879" s="2"/>
    </row>
    <row r="1880" ht="12.75" customHeight="1">
      <c r="A1880" s="4"/>
      <c r="B1880" s="4"/>
      <c r="L1880" s="2">
        <v>227.900000000014</v>
      </c>
      <c r="M1880" s="2">
        <v>0.480225</v>
      </c>
      <c r="N1880" s="2">
        <v>0.5556750000000211</v>
      </c>
      <c r="O1880" s="2">
        <v>0.42865</v>
      </c>
      <c r="P1880" s="255">
        <v>0.34225000000004224</v>
      </c>
      <c r="Q1880" s="2">
        <v>0.5318</v>
      </c>
      <c r="R1880" s="2">
        <v>0.7691</v>
      </c>
      <c r="S1880" s="2">
        <v>0.480225</v>
      </c>
      <c r="T1880" s="2">
        <v>0.5556750000000211</v>
      </c>
      <c r="U1880" s="2"/>
      <c r="V1880" s="2"/>
    </row>
    <row r="1881" ht="12.75" customHeight="1">
      <c r="A1881" s="4"/>
      <c r="B1881" s="4"/>
      <c r="L1881" s="2">
        <v>228.000000000014</v>
      </c>
      <c r="M1881" s="2">
        <v>0.480205</v>
      </c>
      <c r="N1881" s="2">
        <v>0.5555450000000212</v>
      </c>
      <c r="O1881" s="2">
        <v>0.42860999999999994</v>
      </c>
      <c r="P1881" s="255">
        <v>0.3419900000000423</v>
      </c>
      <c r="Q1881" s="2">
        <v>0.5318</v>
      </c>
      <c r="R1881" s="2">
        <v>0.7691</v>
      </c>
      <c r="S1881" s="2">
        <v>0.480205</v>
      </c>
      <c r="T1881" s="2">
        <v>0.5555450000000212</v>
      </c>
      <c r="U1881" s="2"/>
      <c r="V1881" s="2"/>
    </row>
    <row r="1882" ht="12.75" customHeight="1">
      <c r="A1882" s="4"/>
      <c r="B1882" s="4"/>
      <c r="L1882" s="2">
        <v>228.100000000014</v>
      </c>
      <c r="M1882" s="2">
        <v>0.480185</v>
      </c>
      <c r="N1882" s="2">
        <v>0.5554150000000212</v>
      </c>
      <c r="O1882" s="2">
        <v>0.4285699999999999</v>
      </c>
      <c r="P1882" s="255">
        <v>0.3417300000000424</v>
      </c>
      <c r="Q1882" s="2">
        <v>0.5318</v>
      </c>
      <c r="R1882" s="2">
        <v>0.7691</v>
      </c>
      <c r="S1882" s="2">
        <v>0.480185</v>
      </c>
      <c r="T1882" s="2">
        <v>0.5554150000000212</v>
      </c>
      <c r="U1882" s="2"/>
      <c r="V1882" s="2"/>
    </row>
    <row r="1883" ht="12.75" customHeight="1">
      <c r="A1883" s="4"/>
      <c r="B1883" s="4"/>
      <c r="L1883" s="2">
        <v>228.200000000014</v>
      </c>
      <c r="M1883" s="2">
        <v>0.480165</v>
      </c>
      <c r="N1883" s="2">
        <v>0.5552850000000212</v>
      </c>
      <c r="O1883" s="2">
        <v>0.42852999999999997</v>
      </c>
      <c r="P1883" s="255">
        <v>0.34147000000004246</v>
      </c>
      <c r="Q1883" s="2">
        <v>0.5318</v>
      </c>
      <c r="R1883" s="2">
        <v>0.7691</v>
      </c>
      <c r="S1883" s="2">
        <v>0.480165</v>
      </c>
      <c r="T1883" s="2">
        <v>0.5552850000000212</v>
      </c>
      <c r="U1883" s="2"/>
      <c r="V1883" s="2"/>
    </row>
    <row r="1884" ht="12.75" customHeight="1">
      <c r="A1884" s="4"/>
      <c r="B1884" s="4"/>
      <c r="L1884" s="2">
        <v>228.300000000014</v>
      </c>
      <c r="M1884" s="2">
        <v>0.480145</v>
      </c>
      <c r="N1884" s="2">
        <v>0.5551550000000213</v>
      </c>
      <c r="O1884" s="2">
        <v>0.4284899999999999</v>
      </c>
      <c r="P1884" s="255">
        <v>0.34121000000004253</v>
      </c>
      <c r="Q1884" s="2">
        <v>0.5318</v>
      </c>
      <c r="R1884" s="2">
        <v>0.7691</v>
      </c>
      <c r="S1884" s="2">
        <v>0.480145</v>
      </c>
      <c r="T1884" s="2">
        <v>0.5551550000000213</v>
      </c>
      <c r="U1884" s="2"/>
      <c r="V1884" s="2"/>
    </row>
    <row r="1885" ht="12.75" customHeight="1">
      <c r="A1885" s="4"/>
      <c r="B1885" s="4"/>
      <c r="L1885" s="2">
        <v>228.400000000014</v>
      </c>
      <c r="M1885" s="2">
        <v>0.480125</v>
      </c>
      <c r="N1885" s="2">
        <v>0.5550250000000213</v>
      </c>
      <c r="O1885" s="2">
        <v>0.42845</v>
      </c>
      <c r="P1885" s="255">
        <v>0.3409500000000426</v>
      </c>
      <c r="Q1885" s="2">
        <v>0.5318</v>
      </c>
      <c r="R1885" s="2">
        <v>0.7691</v>
      </c>
      <c r="S1885" s="2">
        <v>0.480125</v>
      </c>
      <c r="T1885" s="2">
        <v>0.5550250000000213</v>
      </c>
      <c r="U1885" s="2"/>
      <c r="V1885" s="2"/>
    </row>
    <row r="1886" ht="12.75" customHeight="1">
      <c r="A1886" s="4"/>
      <c r="B1886" s="4"/>
      <c r="L1886" s="2">
        <v>228.500000000014</v>
      </c>
      <c r="M1886" s="2">
        <v>0.480105</v>
      </c>
      <c r="N1886" s="2">
        <v>0.5548950000000213</v>
      </c>
      <c r="O1886" s="2">
        <v>0.42840999999999996</v>
      </c>
      <c r="P1886" s="255">
        <v>0.3406900000000427</v>
      </c>
      <c r="Q1886" s="2">
        <v>0.5318</v>
      </c>
      <c r="R1886" s="2">
        <v>0.7691</v>
      </c>
      <c r="S1886" s="2">
        <v>0.480105</v>
      </c>
      <c r="T1886" s="2">
        <v>0.5548950000000213</v>
      </c>
      <c r="U1886" s="2"/>
      <c r="V1886" s="2"/>
    </row>
    <row r="1887" ht="12.75" customHeight="1">
      <c r="A1887" s="4"/>
      <c r="B1887" s="4"/>
      <c r="L1887" s="2">
        <v>228.600000000014</v>
      </c>
      <c r="M1887" s="2">
        <v>0.480085</v>
      </c>
      <c r="N1887" s="2">
        <v>0.5547650000000214</v>
      </c>
      <c r="O1887" s="2">
        <v>0.4283699999999999</v>
      </c>
      <c r="P1887" s="255">
        <v>0.34043000000004275</v>
      </c>
      <c r="Q1887" s="2">
        <v>0.5318</v>
      </c>
      <c r="R1887" s="2">
        <v>0.7691</v>
      </c>
      <c r="S1887" s="2">
        <v>0.480085</v>
      </c>
      <c r="T1887" s="2">
        <v>0.5547650000000214</v>
      </c>
      <c r="U1887" s="2"/>
      <c r="V1887" s="2"/>
    </row>
    <row r="1888" ht="12.75" customHeight="1">
      <c r="A1888" s="4"/>
      <c r="B1888" s="4"/>
      <c r="L1888" s="2">
        <v>228.700000000014</v>
      </c>
      <c r="M1888" s="2">
        <v>0.480065</v>
      </c>
      <c r="N1888" s="2">
        <v>0.5546350000000214</v>
      </c>
      <c r="O1888" s="2">
        <v>0.42833</v>
      </c>
      <c r="P1888" s="255">
        <v>0.3401700000000428</v>
      </c>
      <c r="Q1888" s="2">
        <v>0.5318</v>
      </c>
      <c r="R1888" s="2">
        <v>0.7691</v>
      </c>
      <c r="S1888" s="2">
        <v>0.480065</v>
      </c>
      <c r="T1888" s="2">
        <v>0.5546350000000214</v>
      </c>
      <c r="U1888" s="2"/>
      <c r="V1888" s="2"/>
    </row>
    <row r="1889" ht="12.75" customHeight="1">
      <c r="A1889" s="4"/>
      <c r="B1889" s="4"/>
      <c r="L1889" s="2">
        <v>228.800000000014</v>
      </c>
      <c r="M1889" s="2">
        <v>0.480045</v>
      </c>
      <c r="N1889" s="2">
        <v>0.5545050000000215</v>
      </c>
      <c r="O1889" s="2">
        <v>0.42828999999999995</v>
      </c>
      <c r="P1889" s="255">
        <v>0.3399100000000429</v>
      </c>
      <c r="Q1889" s="2">
        <v>0.5318</v>
      </c>
      <c r="R1889" s="2">
        <v>0.7691</v>
      </c>
      <c r="S1889" s="2">
        <v>0.480045</v>
      </c>
      <c r="T1889" s="2">
        <v>0.5545050000000215</v>
      </c>
      <c r="U1889" s="2"/>
      <c r="V1889" s="2"/>
    </row>
    <row r="1890" ht="12.75" customHeight="1">
      <c r="A1890" s="4"/>
      <c r="B1890" s="4"/>
      <c r="L1890" s="2">
        <v>228.900000000014</v>
      </c>
      <c r="M1890" s="2">
        <v>0.480025</v>
      </c>
      <c r="N1890" s="2">
        <v>0.5543750000000215</v>
      </c>
      <c r="O1890" s="2">
        <v>0.4282499999999999</v>
      </c>
      <c r="P1890" s="255">
        <v>0.339650000000043</v>
      </c>
      <c r="Q1890" s="2">
        <v>0.5318</v>
      </c>
      <c r="R1890" s="2">
        <v>0.7691</v>
      </c>
      <c r="S1890" s="2">
        <v>0.480025</v>
      </c>
      <c r="T1890" s="2">
        <v>0.5543750000000215</v>
      </c>
      <c r="U1890" s="2"/>
      <c r="V1890" s="2"/>
    </row>
    <row r="1891" ht="12.75" customHeight="1">
      <c r="A1891" s="4"/>
      <c r="B1891" s="4"/>
      <c r="L1891" s="2">
        <v>229.000000000014</v>
      </c>
      <c r="M1891" s="2">
        <v>0.480005</v>
      </c>
      <c r="N1891" s="2">
        <v>0.5542450000000215</v>
      </c>
      <c r="O1891" s="2">
        <v>0.42821</v>
      </c>
      <c r="P1891" s="255">
        <v>0.33939000000004305</v>
      </c>
      <c r="Q1891" s="2">
        <v>0.5318</v>
      </c>
      <c r="R1891" s="2">
        <v>0.7691</v>
      </c>
      <c r="S1891" s="2">
        <v>0.480005</v>
      </c>
      <c r="T1891" s="2">
        <v>0.5542450000000215</v>
      </c>
      <c r="U1891" s="2"/>
      <c r="V1891" s="2"/>
    </row>
    <row r="1892" ht="12.75" customHeight="1">
      <c r="A1892" s="4"/>
      <c r="B1892" s="4"/>
      <c r="L1892" s="2">
        <v>229.100000000014</v>
      </c>
      <c r="M1892" s="2">
        <v>0.479085</v>
      </c>
      <c r="N1892" s="2">
        <v>0.5541150000000216</v>
      </c>
      <c r="O1892" s="2">
        <v>0.4263699999999999</v>
      </c>
      <c r="P1892" s="255">
        <v>0.3391300000000431</v>
      </c>
      <c r="Q1892" s="2">
        <v>0.5318</v>
      </c>
      <c r="R1892" s="2">
        <v>0.7691</v>
      </c>
      <c r="S1892" s="2">
        <v>0.479085</v>
      </c>
      <c r="T1892" s="2">
        <v>0.5541150000000216</v>
      </c>
      <c r="U1892" s="2"/>
      <c r="V1892" s="2"/>
    </row>
    <row r="1893" ht="12.75" customHeight="1">
      <c r="A1893" s="4"/>
      <c r="B1893" s="4"/>
      <c r="L1893" s="2">
        <v>229.200000000014</v>
      </c>
      <c r="M1893" s="2">
        <v>0.479065</v>
      </c>
      <c r="N1893" s="2">
        <v>0.5539850000000216</v>
      </c>
      <c r="O1893" s="2">
        <v>0.42633</v>
      </c>
      <c r="P1893" s="255">
        <v>0.3388700000000432</v>
      </c>
      <c r="Q1893" s="2">
        <v>0.5318</v>
      </c>
      <c r="R1893" s="2">
        <v>0.7691</v>
      </c>
      <c r="S1893" s="2">
        <v>0.479065</v>
      </c>
      <c r="T1893" s="2">
        <v>0.5539850000000216</v>
      </c>
      <c r="U1893" s="2"/>
      <c r="V1893" s="2"/>
    </row>
    <row r="1894" ht="12.75" customHeight="1">
      <c r="A1894" s="4"/>
      <c r="B1894" s="4"/>
      <c r="L1894" s="2">
        <v>229.300000000014</v>
      </c>
      <c r="M1894" s="2">
        <v>0.479045</v>
      </c>
      <c r="N1894" s="2">
        <v>0.5538550000000216</v>
      </c>
      <c r="O1894" s="2">
        <v>0.42628999999999995</v>
      </c>
      <c r="P1894" s="255">
        <v>0.33861000000004327</v>
      </c>
      <c r="Q1894" s="2">
        <v>0.5318</v>
      </c>
      <c r="R1894" s="2">
        <v>0.7691</v>
      </c>
      <c r="S1894" s="2">
        <v>0.479045</v>
      </c>
      <c r="T1894" s="2">
        <v>0.5538550000000216</v>
      </c>
      <c r="U1894" s="2"/>
      <c r="V1894" s="2"/>
    </row>
    <row r="1895" ht="12.75" customHeight="1">
      <c r="A1895" s="4"/>
      <c r="B1895" s="4"/>
      <c r="L1895" s="2">
        <v>229.400000000014</v>
      </c>
      <c r="M1895" s="2">
        <v>0.479025</v>
      </c>
      <c r="N1895" s="2">
        <v>0.5537250000000217</v>
      </c>
      <c r="O1895" s="2">
        <v>0.42625</v>
      </c>
      <c r="P1895" s="255">
        <v>0.33835000000004334</v>
      </c>
      <c r="Q1895" s="2">
        <v>0.5318</v>
      </c>
      <c r="R1895" s="2">
        <v>0.7691</v>
      </c>
      <c r="S1895" s="2">
        <v>0.479025</v>
      </c>
      <c r="T1895" s="2">
        <v>0.5537250000000217</v>
      </c>
      <c r="U1895" s="2"/>
      <c r="V1895" s="2"/>
    </row>
    <row r="1896" ht="12.75" customHeight="1">
      <c r="A1896" s="4"/>
      <c r="B1896" s="4"/>
      <c r="L1896" s="2">
        <v>229.500000000014</v>
      </c>
      <c r="M1896" s="2">
        <v>0.479005</v>
      </c>
      <c r="N1896" s="2">
        <v>0.5535950000000217</v>
      </c>
      <c r="O1896" s="2">
        <v>0.42621</v>
      </c>
      <c r="P1896" s="255">
        <v>0.3380900000000434</v>
      </c>
      <c r="Q1896" s="2">
        <v>0.5318</v>
      </c>
      <c r="R1896" s="2">
        <v>0.7691</v>
      </c>
      <c r="S1896" s="2">
        <v>0.479005</v>
      </c>
      <c r="T1896" s="2">
        <v>0.5535950000000217</v>
      </c>
      <c r="U1896" s="2"/>
      <c r="V1896" s="2"/>
    </row>
    <row r="1897" ht="12.75" customHeight="1">
      <c r="A1897" s="4"/>
      <c r="B1897" s="4"/>
      <c r="L1897" s="2">
        <v>229.600000000014</v>
      </c>
      <c r="M1897" s="2">
        <v>0.478985</v>
      </c>
      <c r="N1897" s="2">
        <v>0.5534650000000217</v>
      </c>
      <c r="O1897" s="2">
        <v>0.42616999999999994</v>
      </c>
      <c r="P1897" s="255">
        <v>0.3378300000000435</v>
      </c>
      <c r="Q1897" s="2">
        <v>0.5318</v>
      </c>
      <c r="R1897" s="2">
        <v>0.7691</v>
      </c>
      <c r="S1897" s="2">
        <v>0.478985</v>
      </c>
      <c r="T1897" s="2">
        <v>0.5534650000000217</v>
      </c>
      <c r="U1897" s="2"/>
      <c r="V1897" s="2"/>
    </row>
    <row r="1898" ht="12.75" customHeight="1">
      <c r="A1898" s="4"/>
      <c r="B1898" s="4"/>
      <c r="L1898" s="2">
        <v>229.700000000015</v>
      </c>
      <c r="M1898" s="2">
        <v>0.478965</v>
      </c>
      <c r="N1898" s="2">
        <v>0.5533350000000218</v>
      </c>
      <c r="O1898" s="2">
        <v>0.4261299999999999</v>
      </c>
      <c r="P1898" s="255">
        <v>0.33757000000004356</v>
      </c>
      <c r="Q1898" s="2">
        <v>0.5318</v>
      </c>
      <c r="R1898" s="2">
        <v>0.7691</v>
      </c>
      <c r="S1898" s="2">
        <v>0.478965</v>
      </c>
      <c r="T1898" s="2">
        <v>0.5533350000000218</v>
      </c>
      <c r="U1898" s="2"/>
      <c r="V1898" s="2"/>
    </row>
    <row r="1899" ht="12.75" customHeight="1">
      <c r="A1899" s="4"/>
      <c r="B1899" s="4"/>
      <c r="L1899" s="2">
        <v>229.800000000015</v>
      </c>
      <c r="M1899" s="2">
        <v>0.478945</v>
      </c>
      <c r="N1899" s="2">
        <v>0.5532050000000218</v>
      </c>
      <c r="O1899" s="2">
        <v>0.42608999999999997</v>
      </c>
      <c r="P1899" s="255">
        <v>0.33731000000004363</v>
      </c>
      <c r="Q1899" s="2">
        <v>0.5318</v>
      </c>
      <c r="R1899" s="2">
        <v>0.7691</v>
      </c>
      <c r="S1899" s="2">
        <v>0.478945</v>
      </c>
      <c r="T1899" s="2">
        <v>0.5532050000000218</v>
      </c>
      <c r="U1899" s="2"/>
      <c r="V1899" s="2"/>
    </row>
    <row r="1900" ht="12.75" customHeight="1">
      <c r="A1900" s="4"/>
      <c r="B1900" s="4"/>
      <c r="L1900" s="2">
        <v>229.900000000015</v>
      </c>
      <c r="M1900" s="2">
        <v>0.478925</v>
      </c>
      <c r="N1900" s="2">
        <v>0.5530750000000219</v>
      </c>
      <c r="O1900" s="2">
        <v>0.42604999999999993</v>
      </c>
      <c r="P1900" s="255">
        <v>0.3370500000000437</v>
      </c>
      <c r="Q1900" s="2">
        <v>0.5318</v>
      </c>
      <c r="R1900" s="2">
        <v>0.7691</v>
      </c>
      <c r="S1900" s="2">
        <v>0.478925</v>
      </c>
      <c r="T1900" s="2">
        <v>0.5530750000000219</v>
      </c>
      <c r="U1900" s="2"/>
      <c r="V1900" s="2"/>
    </row>
    <row r="1901" ht="12.75" customHeight="1">
      <c r="A1901" s="4"/>
      <c r="B1901" s="4"/>
      <c r="L1901" s="2">
        <v>230.000000000015</v>
      </c>
      <c r="M1901" s="2">
        <v>0.478905</v>
      </c>
      <c r="N1901" s="2">
        <v>0.5529450000000219</v>
      </c>
      <c r="O1901" s="2">
        <v>0.42601</v>
      </c>
      <c r="P1901" s="255">
        <v>0.3367900000000438</v>
      </c>
      <c r="Q1901" s="2">
        <v>0.5318</v>
      </c>
      <c r="R1901" s="2">
        <v>0.7691</v>
      </c>
      <c r="S1901" s="2">
        <v>0.478905</v>
      </c>
      <c r="T1901" s="2">
        <v>0.5529450000000219</v>
      </c>
      <c r="U1901" s="2"/>
      <c r="V1901" s="2"/>
    </row>
    <row r="1902" ht="12.75" customHeight="1">
      <c r="A1902" s="4"/>
      <c r="B1902" s="4"/>
      <c r="L1902" s="2">
        <v>230.100000000015</v>
      </c>
      <c r="M1902" s="2">
        <v>0.478885</v>
      </c>
      <c r="N1902" s="2">
        <v>0.5528150000000219</v>
      </c>
      <c r="O1902" s="2">
        <v>0.42596999999999996</v>
      </c>
      <c r="P1902" s="255">
        <v>0.33653000000004385</v>
      </c>
      <c r="Q1902" s="2">
        <v>0.5318</v>
      </c>
      <c r="R1902" s="2">
        <v>0.7691</v>
      </c>
      <c r="S1902" s="2">
        <v>0.478885</v>
      </c>
      <c r="T1902" s="2">
        <v>0.5528150000000219</v>
      </c>
      <c r="U1902" s="2"/>
      <c r="V1902" s="2"/>
    </row>
    <row r="1903" ht="12.75" customHeight="1">
      <c r="A1903" s="4"/>
      <c r="B1903" s="4"/>
      <c r="L1903" s="2">
        <v>230.200000000015</v>
      </c>
      <c r="M1903" s="2">
        <v>0.478865</v>
      </c>
      <c r="N1903" s="2">
        <v>0.552685000000022</v>
      </c>
      <c r="O1903" s="2">
        <v>0.4259299999999999</v>
      </c>
      <c r="P1903" s="255">
        <v>0.3362700000000439</v>
      </c>
      <c r="Q1903" s="2">
        <v>0.5318</v>
      </c>
      <c r="R1903" s="2">
        <v>0.7691</v>
      </c>
      <c r="S1903" s="2">
        <v>0.478865</v>
      </c>
      <c r="T1903" s="2">
        <v>0.552685000000022</v>
      </c>
      <c r="U1903" s="2"/>
      <c r="V1903" s="2"/>
    </row>
    <row r="1904" ht="12.75" customHeight="1">
      <c r="A1904" s="4"/>
      <c r="B1904" s="4"/>
      <c r="L1904" s="2">
        <v>230.300000000015</v>
      </c>
      <c r="M1904" s="2">
        <v>0.478845</v>
      </c>
      <c r="N1904" s="2">
        <v>0.552555000000022</v>
      </c>
      <c r="O1904" s="2">
        <v>0.42589</v>
      </c>
      <c r="P1904" s="255">
        <v>0.336010000000044</v>
      </c>
      <c r="Q1904" s="2">
        <v>0.5318</v>
      </c>
      <c r="R1904" s="2">
        <v>0.7691</v>
      </c>
      <c r="S1904" s="2">
        <v>0.478845</v>
      </c>
      <c r="T1904" s="2">
        <v>0.552555000000022</v>
      </c>
      <c r="U1904" s="2"/>
      <c r="V1904" s="2"/>
    </row>
    <row r="1905" ht="12.75" customHeight="1">
      <c r="A1905" s="4"/>
      <c r="B1905" s="4"/>
      <c r="L1905" s="2">
        <v>230.400000000015</v>
      </c>
      <c r="M1905" s="2">
        <v>0.478825</v>
      </c>
      <c r="N1905" s="2">
        <v>0.552425000000022</v>
      </c>
      <c r="O1905" s="2">
        <v>0.42584999999999995</v>
      </c>
      <c r="P1905" s="255">
        <v>0.33575000000004407</v>
      </c>
      <c r="Q1905" s="2">
        <v>0.5318</v>
      </c>
      <c r="R1905" s="2">
        <v>0.7691</v>
      </c>
      <c r="S1905" s="2">
        <v>0.478825</v>
      </c>
      <c r="T1905" s="2">
        <v>0.552425000000022</v>
      </c>
      <c r="U1905" s="2"/>
      <c r="V1905" s="2"/>
    </row>
    <row r="1906" ht="12.75" customHeight="1">
      <c r="A1906" s="4"/>
      <c r="B1906" s="4"/>
      <c r="L1906" s="2">
        <v>230.500000000015</v>
      </c>
      <c r="M1906" s="2">
        <v>0.478805</v>
      </c>
      <c r="N1906" s="2">
        <v>0.5522950000000221</v>
      </c>
      <c r="O1906" s="2">
        <v>0.4258099999999999</v>
      </c>
      <c r="P1906" s="255">
        <v>0.33549000000004414</v>
      </c>
      <c r="Q1906" s="2">
        <v>0.5318</v>
      </c>
      <c r="R1906" s="2">
        <v>0.7691</v>
      </c>
      <c r="S1906" s="2">
        <v>0.478805</v>
      </c>
      <c r="T1906" s="2">
        <v>0.5522950000000221</v>
      </c>
      <c r="U1906" s="2"/>
      <c r="V1906" s="2"/>
    </row>
    <row r="1907" ht="12.75" customHeight="1">
      <c r="A1907" s="4"/>
      <c r="B1907" s="4"/>
      <c r="L1907" s="2">
        <v>230.600000000015</v>
      </c>
      <c r="M1907" s="2">
        <v>0.478785</v>
      </c>
      <c r="N1907" s="2">
        <v>0.5521650000000221</v>
      </c>
      <c r="O1907" s="2">
        <v>0.42577</v>
      </c>
      <c r="P1907" s="255">
        <v>0.3352300000000442</v>
      </c>
      <c r="Q1907" s="2">
        <v>0.5318</v>
      </c>
      <c r="R1907" s="2">
        <v>0.7691</v>
      </c>
      <c r="S1907" s="2">
        <v>0.478785</v>
      </c>
      <c r="T1907" s="2">
        <v>0.5521650000000221</v>
      </c>
      <c r="U1907" s="2"/>
      <c r="V1907" s="2"/>
    </row>
    <row r="1908" ht="12.75" customHeight="1">
      <c r="A1908" s="4"/>
      <c r="B1908" s="4"/>
      <c r="L1908" s="2">
        <v>230.700000000015</v>
      </c>
      <c r="M1908" s="2">
        <v>0.478765</v>
      </c>
      <c r="N1908" s="2">
        <v>0.5520350000000221</v>
      </c>
      <c r="O1908" s="2">
        <v>0.42572999999999994</v>
      </c>
      <c r="P1908" s="255">
        <v>0.3349700000000443</v>
      </c>
      <c r="Q1908" s="2">
        <v>0.5318</v>
      </c>
      <c r="R1908" s="2">
        <v>0.7691</v>
      </c>
      <c r="S1908" s="2">
        <v>0.478765</v>
      </c>
      <c r="T1908" s="2">
        <v>0.5520350000000221</v>
      </c>
      <c r="U1908" s="2"/>
      <c r="V1908" s="2"/>
    </row>
    <row r="1909" ht="12.75" customHeight="1">
      <c r="A1909" s="4"/>
      <c r="B1909" s="4"/>
      <c r="L1909" s="2">
        <v>230.800000000015</v>
      </c>
      <c r="M1909" s="2">
        <v>0.478745</v>
      </c>
      <c r="N1909" s="2">
        <v>0.5519050000000222</v>
      </c>
      <c r="O1909" s="2">
        <v>0.4256899999999999</v>
      </c>
      <c r="P1909" s="255">
        <v>0.33471000000004436</v>
      </c>
      <c r="Q1909" s="2">
        <v>0.5318</v>
      </c>
      <c r="R1909" s="2">
        <v>0.7691</v>
      </c>
      <c r="S1909" s="2">
        <v>0.478745</v>
      </c>
      <c r="T1909" s="2">
        <v>0.5519050000000222</v>
      </c>
      <c r="U1909" s="2"/>
      <c r="V1909" s="2"/>
    </row>
    <row r="1910" ht="12.75" customHeight="1">
      <c r="A1910" s="4"/>
      <c r="B1910" s="4"/>
      <c r="L1910" s="2">
        <v>230.900000000015</v>
      </c>
      <c r="M1910" s="2">
        <v>0.478725</v>
      </c>
      <c r="N1910" s="2">
        <v>0.5517750000000222</v>
      </c>
      <c r="O1910" s="2">
        <v>0.42565</v>
      </c>
      <c r="P1910" s="255">
        <v>0.33445000000004443</v>
      </c>
      <c r="Q1910" s="2">
        <v>0.5318</v>
      </c>
      <c r="R1910" s="2">
        <v>0.7691</v>
      </c>
      <c r="S1910" s="2">
        <v>0.478725</v>
      </c>
      <c r="T1910" s="2">
        <v>0.5517750000000222</v>
      </c>
      <c r="U1910" s="2"/>
      <c r="V1910" s="2"/>
    </row>
  </sheetData>
  <mergeCells count="3">
    <mergeCell ref="E12:F12"/>
    <mergeCell ref="C2:C11"/>
    <mergeCell ref="C13:C22"/>
  </mergeCells>
  <dataValidations>
    <dataValidation type="list" allowBlank="1" showErrorMessage="1" sqref="F35:G43">
      <formula1>"0.0,2.0,4.0,6.0,8.0,10.0,12.0,14.0,16.0,18.0,20.0,22.0"</formula1>
    </dataValidation>
  </dataValidations>
  <printOptions/>
  <pageMargins bottom="1.0" footer="0.0" header="0.0" left="0.75" right="0.75" top="1.0"/>
  <pageSetup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8.71"/>
    <col customWidth="1" min="2" max="2" width="5.71"/>
    <col customWidth="1" min="3" max="3" width="6.29"/>
    <col customWidth="1" min="4" max="4" width="6.57"/>
    <col customWidth="1" min="5" max="16" width="7.57"/>
    <col customWidth="1" min="17" max="19" width="9.71"/>
    <col customWidth="1" min="20" max="21" width="11.71"/>
    <col customWidth="1" min="22" max="23" width="9.14"/>
    <col customWidth="1" min="24" max="43" width="8.71"/>
  </cols>
  <sheetData>
    <row r="1" ht="12.75" customHeight="1">
      <c r="A1" s="215" t="s">
        <v>12</v>
      </c>
      <c r="B1" s="216" t="s">
        <v>717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8"/>
      <c r="R1" s="218"/>
      <c r="S1" s="218"/>
      <c r="T1" s="218"/>
      <c r="U1" s="218"/>
      <c r="V1" s="217"/>
      <c r="W1" s="217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</row>
    <row r="2" ht="28.5" customHeight="1">
      <c r="A2" s="160" t="s">
        <v>9</v>
      </c>
      <c r="B2" s="161" t="s">
        <v>10</v>
      </c>
      <c r="C2" s="162" t="s">
        <v>11</v>
      </c>
      <c r="D2" s="162" t="s">
        <v>76</v>
      </c>
      <c r="E2" s="162" t="s">
        <v>13</v>
      </c>
      <c r="F2" s="163" t="s">
        <v>255</v>
      </c>
      <c r="G2" s="164" t="s">
        <v>51</v>
      </c>
      <c r="H2" s="164" t="s">
        <v>24</v>
      </c>
      <c r="I2" s="164" t="s">
        <v>25</v>
      </c>
      <c r="J2" s="164" t="s">
        <v>689</v>
      </c>
      <c r="K2" s="162" t="s">
        <v>27</v>
      </c>
      <c r="L2" s="164" t="s">
        <v>29</v>
      </c>
      <c r="M2" s="164" t="s">
        <v>30</v>
      </c>
      <c r="N2" s="164" t="s">
        <v>31</v>
      </c>
      <c r="O2" s="164" t="s">
        <v>32</v>
      </c>
      <c r="P2" s="164" t="s">
        <v>33</v>
      </c>
      <c r="Q2" s="219" t="s">
        <v>694</v>
      </c>
      <c r="R2" s="220" t="s">
        <v>34</v>
      </c>
      <c r="S2" s="220" t="s">
        <v>35</v>
      </c>
      <c r="T2" s="220" t="s">
        <v>700</v>
      </c>
      <c r="U2" s="220" t="s">
        <v>37</v>
      </c>
      <c r="V2" s="162" t="s">
        <v>701</v>
      </c>
      <c r="W2" s="167" t="s">
        <v>39</v>
      </c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71"/>
      <c r="AO2" s="171"/>
      <c r="AP2" s="171"/>
      <c r="AQ2" s="171"/>
    </row>
    <row r="3" ht="12.75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231"/>
      <c r="R3" s="231"/>
      <c r="S3" s="231"/>
      <c r="T3" s="231"/>
      <c r="U3" s="231"/>
      <c r="V3" s="4"/>
      <c r="W3" s="4"/>
    </row>
    <row r="4" ht="12.75" customHeigh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231"/>
      <c r="R4" s="231"/>
      <c r="S4" s="231"/>
      <c r="T4" s="231"/>
      <c r="U4" s="231"/>
      <c r="V4" s="4"/>
      <c r="W4" s="4"/>
    </row>
    <row r="5" ht="14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231"/>
      <c r="R5" s="231"/>
      <c r="S5" s="231"/>
      <c r="T5" s="231"/>
      <c r="U5" s="231"/>
      <c r="V5" s="4"/>
      <c r="W5" s="4"/>
    </row>
    <row r="6" ht="12.75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231"/>
      <c r="R6" s="231"/>
      <c r="S6" s="231"/>
      <c r="T6" s="231"/>
      <c r="U6" s="231"/>
      <c r="V6" s="4"/>
      <c r="W6" s="4"/>
    </row>
    <row r="7" ht="12.75" customHeigh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231"/>
      <c r="R7" s="231"/>
      <c r="S7" s="231"/>
      <c r="T7" s="231"/>
      <c r="U7" s="231"/>
      <c r="V7" s="4"/>
      <c r="W7" s="4"/>
    </row>
    <row r="8" ht="12.7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231"/>
      <c r="R8" s="231"/>
      <c r="S8" s="231"/>
      <c r="T8" s="231"/>
      <c r="U8" s="231"/>
      <c r="V8" s="4"/>
      <c r="W8" s="4"/>
    </row>
    <row r="9" ht="12.75" customHeight="1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231"/>
      <c r="R9" s="231"/>
      <c r="S9" s="231"/>
      <c r="T9" s="231"/>
      <c r="U9" s="231"/>
      <c r="V9" s="4"/>
      <c r="W9" s="4"/>
    </row>
    <row r="10" ht="12.75" customHeight="1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231"/>
      <c r="R10" s="231"/>
      <c r="S10" s="231"/>
      <c r="T10" s="231"/>
      <c r="U10" s="231"/>
      <c r="V10" s="4"/>
      <c r="W10" s="4"/>
    </row>
    <row r="11" ht="12.75" customHeight="1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231"/>
      <c r="R11" s="231"/>
      <c r="S11" s="231"/>
      <c r="T11" s="231"/>
      <c r="U11" s="231"/>
      <c r="V11" s="4"/>
      <c r="W11" s="4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</row>
    <row r="12" ht="12.75" customHeight="1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231"/>
      <c r="R12" s="231"/>
      <c r="S12" s="231"/>
      <c r="T12" s="231"/>
      <c r="U12" s="231"/>
      <c r="V12" s="4"/>
      <c r="W12" s="4"/>
    </row>
    <row r="13" ht="12.75" customHeight="1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231"/>
      <c r="R13" s="231"/>
      <c r="S13" s="231"/>
      <c r="T13" s="231"/>
      <c r="U13" s="231"/>
      <c r="V13" s="4"/>
      <c r="W13" s="4"/>
    </row>
    <row r="14" ht="12.75" customHeight="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231"/>
      <c r="R14" s="231"/>
      <c r="S14" s="231"/>
      <c r="T14" s="231"/>
      <c r="U14" s="231"/>
      <c r="V14" s="4"/>
      <c r="W14" s="4"/>
    </row>
    <row r="15" ht="12.75" customHeight="1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231"/>
      <c r="R15" s="231"/>
      <c r="S15" s="231"/>
      <c r="T15" s="231"/>
      <c r="U15" s="231"/>
      <c r="V15" s="4"/>
      <c r="W15" s="4"/>
    </row>
    <row r="16" ht="12.75" customHeight="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231"/>
      <c r="R16" s="231"/>
      <c r="S16" s="231"/>
      <c r="T16" s="231"/>
      <c r="U16" s="231"/>
      <c r="V16" s="4"/>
      <c r="W16" s="4"/>
    </row>
    <row r="17" ht="12.75" customHeight="1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231"/>
      <c r="R17" s="231"/>
      <c r="S17" s="231"/>
      <c r="T17" s="231"/>
      <c r="U17" s="231"/>
      <c r="V17" s="4"/>
      <c r="W17" s="4"/>
    </row>
    <row r="18" ht="12.75" customHeight="1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231"/>
      <c r="R18" s="231"/>
      <c r="S18" s="231"/>
      <c r="T18" s="231"/>
      <c r="U18" s="231"/>
      <c r="V18" s="4"/>
      <c r="W18" s="4"/>
    </row>
    <row r="19" ht="12.75" customHeight="1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231"/>
      <c r="R19" s="231"/>
      <c r="S19" s="231"/>
      <c r="T19" s="231"/>
      <c r="U19" s="231"/>
      <c r="V19" s="4"/>
      <c r="W19" s="4"/>
    </row>
    <row r="20" ht="12.75" customHeight="1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231"/>
      <c r="R20" s="231"/>
      <c r="S20" s="231"/>
      <c r="T20" s="231"/>
      <c r="U20" s="231"/>
      <c r="V20" s="4"/>
      <c r="W20" s="4"/>
    </row>
    <row r="21" ht="12.75" customHeight="1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231"/>
      <c r="R21" s="231"/>
      <c r="S21" s="231"/>
      <c r="T21" s="231"/>
      <c r="U21" s="231"/>
      <c r="V21" s="4"/>
      <c r="W21" s="4"/>
    </row>
    <row r="22" ht="12.75" customHeight="1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231"/>
      <c r="R22" s="231"/>
      <c r="S22" s="231"/>
      <c r="T22" s="231"/>
      <c r="U22" s="231"/>
      <c r="V22" s="4"/>
      <c r="W22" s="4"/>
    </row>
    <row r="23" ht="12.75" customHeight="1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231"/>
      <c r="R23" s="231"/>
      <c r="S23" s="231"/>
      <c r="T23" s="231"/>
      <c r="U23" s="231"/>
      <c r="V23" s="4"/>
      <c r="W23" s="4"/>
    </row>
    <row r="24" ht="12.75" customHeight="1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231"/>
      <c r="R24" s="231"/>
      <c r="S24" s="231"/>
      <c r="T24" s="231"/>
      <c r="U24" s="231"/>
      <c r="V24" s="4"/>
      <c r="W24" s="4"/>
    </row>
    <row r="25" ht="12.75" customHeight="1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231"/>
      <c r="R25" s="231"/>
      <c r="S25" s="231"/>
      <c r="T25" s="231"/>
      <c r="U25" s="231"/>
      <c r="V25" s="4"/>
      <c r="W25" s="4"/>
    </row>
    <row r="26" ht="12.75" customHeight="1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231"/>
      <c r="R26" s="231"/>
      <c r="S26" s="231"/>
      <c r="T26" s="231"/>
      <c r="U26" s="231"/>
      <c r="V26" s="4"/>
      <c r="W26" s="4"/>
    </row>
    <row r="27" ht="12.75" customHeight="1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231"/>
      <c r="R27" s="231"/>
      <c r="S27" s="231"/>
      <c r="T27" s="231"/>
      <c r="U27" s="231"/>
      <c r="V27" s="4"/>
      <c r="W27" s="4"/>
    </row>
    <row r="28" ht="12.75" customHeight="1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231"/>
      <c r="R28" s="231"/>
      <c r="S28" s="231"/>
      <c r="T28" s="231"/>
      <c r="U28" s="231"/>
      <c r="V28" s="4"/>
      <c r="W28" s="4"/>
    </row>
    <row r="29" ht="12.75" customHeight="1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231"/>
      <c r="R29" s="231"/>
      <c r="S29" s="231"/>
      <c r="T29" s="231"/>
      <c r="U29" s="231"/>
      <c r="V29" s="4"/>
      <c r="W29" s="4"/>
    </row>
    <row r="30" ht="12.75" customHeight="1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231"/>
      <c r="R30" s="231"/>
      <c r="S30" s="231"/>
      <c r="T30" s="231"/>
      <c r="U30" s="231"/>
      <c r="V30" s="4"/>
      <c r="W30" s="4"/>
    </row>
    <row r="31" ht="12.75" customHeight="1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231"/>
      <c r="R31" s="231"/>
      <c r="S31" s="231"/>
      <c r="T31" s="231"/>
      <c r="U31" s="231"/>
      <c r="V31" s="4"/>
      <c r="W31" s="4"/>
    </row>
    <row r="32" ht="12.75" customHeight="1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231"/>
      <c r="R32" s="231"/>
      <c r="S32" s="231"/>
      <c r="T32" s="231"/>
      <c r="U32" s="231"/>
      <c r="V32" s="4"/>
      <c r="W32" s="4"/>
    </row>
    <row r="33" ht="12.75" customHeight="1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231"/>
      <c r="R33" s="231"/>
      <c r="S33" s="231"/>
      <c r="T33" s="231"/>
      <c r="U33" s="231"/>
      <c r="V33" s="4"/>
      <c r="W33" s="4"/>
    </row>
    <row r="34" ht="12.75" customHeight="1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231"/>
      <c r="R34" s="231"/>
      <c r="S34" s="231"/>
      <c r="T34" s="231"/>
      <c r="U34" s="231"/>
      <c r="V34" s="4"/>
      <c r="W34" s="4"/>
    </row>
    <row r="35" ht="12.75" customHeight="1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231"/>
      <c r="R35" s="231"/>
      <c r="S35" s="231"/>
      <c r="T35" s="231"/>
      <c r="U35" s="231"/>
      <c r="V35" s="4"/>
      <c r="W35" s="4"/>
    </row>
    <row r="36" ht="12.75" customHeight="1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231"/>
      <c r="R36" s="231"/>
      <c r="S36" s="231"/>
      <c r="T36" s="231"/>
      <c r="U36" s="231"/>
      <c r="V36" s="4"/>
      <c r="W36" s="4"/>
    </row>
    <row r="37" ht="12.75" customHeight="1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231"/>
      <c r="R37" s="231"/>
      <c r="S37" s="231"/>
      <c r="T37" s="231"/>
      <c r="U37" s="231"/>
      <c r="V37" s="4"/>
      <c r="W37" s="4"/>
    </row>
    <row r="38" ht="13.5" customHeight="1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231"/>
      <c r="R38" s="231"/>
      <c r="S38" s="231"/>
      <c r="T38" s="231"/>
      <c r="U38" s="231"/>
      <c r="V38" s="4"/>
      <c r="W38" s="4"/>
    </row>
    <row r="39" ht="12.75" customHeight="1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231"/>
      <c r="R39" s="231"/>
      <c r="S39" s="231"/>
      <c r="T39" s="231"/>
      <c r="U39" s="231"/>
      <c r="V39" s="4"/>
      <c r="W39" s="4"/>
    </row>
    <row r="40" ht="12.75" customHeight="1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231"/>
      <c r="R40" s="231"/>
      <c r="S40" s="231"/>
      <c r="T40" s="231"/>
      <c r="U40" s="231"/>
      <c r="V40" s="4"/>
      <c r="W40" s="4"/>
    </row>
    <row r="41" ht="12.75" customHeight="1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231"/>
      <c r="R41" s="231"/>
      <c r="S41" s="231"/>
      <c r="T41" s="231"/>
      <c r="U41" s="231"/>
      <c r="V41" s="4"/>
      <c r="W41" s="4"/>
    </row>
    <row r="42" ht="12.75" customHeight="1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231"/>
      <c r="R42" s="231"/>
      <c r="S42" s="231"/>
      <c r="T42" s="231"/>
      <c r="U42" s="231"/>
      <c r="V42" s="4"/>
      <c r="W42" s="4"/>
    </row>
    <row r="43" ht="12.75" customHeight="1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231"/>
      <c r="R43" s="231"/>
      <c r="S43" s="231"/>
      <c r="T43" s="231"/>
      <c r="U43" s="231"/>
      <c r="V43" s="4"/>
      <c r="W43" s="4"/>
    </row>
    <row r="44" ht="12.75" customHeight="1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231"/>
      <c r="R44" s="231"/>
      <c r="S44" s="231"/>
      <c r="T44" s="231"/>
      <c r="U44" s="231"/>
      <c r="V44" s="4"/>
      <c r="W44" s="4"/>
    </row>
    <row r="45" ht="12.75" customHeight="1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231"/>
      <c r="R45" s="231"/>
      <c r="S45" s="231"/>
      <c r="T45" s="231"/>
      <c r="U45" s="231"/>
      <c r="V45" s="4"/>
      <c r="W45" s="4"/>
    </row>
    <row r="46" ht="12.75" customHeight="1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231"/>
      <c r="R46" s="231"/>
      <c r="S46" s="231"/>
      <c r="T46" s="231"/>
      <c r="U46" s="231"/>
      <c r="V46" s="4"/>
      <c r="W46" s="4"/>
    </row>
    <row r="47" ht="12.75" customHeight="1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231"/>
      <c r="R47" s="231"/>
      <c r="S47" s="231"/>
      <c r="T47" s="231"/>
      <c r="U47" s="231"/>
      <c r="V47" s="4"/>
      <c r="W47" s="4"/>
    </row>
    <row r="48" ht="12.75" customHeight="1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231"/>
      <c r="R48" s="231"/>
      <c r="S48" s="231"/>
      <c r="T48" s="231"/>
      <c r="U48" s="231"/>
      <c r="V48" s="4"/>
      <c r="W48" s="4"/>
    </row>
    <row r="49" ht="12.75" customHeight="1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231"/>
      <c r="R49" s="231"/>
      <c r="S49" s="231"/>
      <c r="T49" s="231"/>
      <c r="U49" s="231"/>
      <c r="V49" s="4"/>
      <c r="W49" s="4"/>
    </row>
    <row r="50" ht="12.75" customHeight="1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231"/>
      <c r="R50" s="231"/>
      <c r="S50" s="231"/>
      <c r="T50" s="231"/>
      <c r="U50" s="231"/>
      <c r="V50" s="4"/>
      <c r="W50" s="4"/>
    </row>
    <row r="51" ht="12.75" customHeight="1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231"/>
      <c r="R51" s="231"/>
      <c r="S51" s="231"/>
      <c r="T51" s="231"/>
      <c r="U51" s="231"/>
      <c r="V51" s="4"/>
      <c r="W51" s="4"/>
    </row>
    <row r="52" ht="12.75" customHeight="1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231"/>
      <c r="R52" s="231"/>
      <c r="S52" s="231"/>
      <c r="T52" s="231"/>
      <c r="U52" s="231"/>
      <c r="V52" s="4"/>
      <c r="W52" s="4"/>
    </row>
    <row r="53" ht="12.75" customHeight="1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231"/>
      <c r="R53" s="231"/>
      <c r="S53" s="231"/>
      <c r="T53" s="231"/>
      <c r="U53" s="231"/>
      <c r="V53" s="4"/>
      <c r="W53" s="4"/>
    </row>
    <row r="54" ht="12.75" customHeight="1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231"/>
      <c r="R54" s="231"/>
      <c r="S54" s="231"/>
      <c r="T54" s="231"/>
      <c r="U54" s="231"/>
      <c r="V54" s="4"/>
      <c r="W54" s="4"/>
    </row>
    <row r="55" ht="12.75" customHeight="1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231"/>
      <c r="R55" s="231"/>
      <c r="S55" s="231"/>
      <c r="T55" s="231"/>
      <c r="U55" s="231"/>
      <c r="V55" s="4"/>
      <c r="W55" s="4"/>
    </row>
    <row r="56" ht="12.75" customHeight="1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231"/>
      <c r="R56" s="231"/>
      <c r="S56" s="231"/>
      <c r="T56" s="231"/>
      <c r="U56" s="231"/>
      <c r="V56" s="4"/>
      <c r="W56" s="4"/>
    </row>
    <row r="57" ht="12.75" customHeight="1">
      <c r="A57" s="216"/>
      <c r="B57" s="217"/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7"/>
      <c r="O57" s="217"/>
      <c r="P57" s="217"/>
      <c r="Q57" s="218"/>
      <c r="R57" s="218"/>
      <c r="S57" s="218"/>
      <c r="T57" s="218"/>
      <c r="U57" s="218"/>
      <c r="V57" s="217"/>
      <c r="W57" s="217"/>
    </row>
    <row r="58" ht="12.75" customHeight="1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231"/>
      <c r="R58" s="231"/>
      <c r="S58" s="231"/>
      <c r="T58" s="231"/>
      <c r="U58" s="231"/>
      <c r="V58" s="4"/>
      <c r="W58" s="4"/>
    </row>
    <row r="59" ht="12.75" customHeight="1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231"/>
      <c r="R59" s="231"/>
      <c r="S59" s="231"/>
      <c r="T59" s="231"/>
      <c r="U59" s="231"/>
      <c r="V59" s="4"/>
      <c r="W59" s="4"/>
    </row>
    <row r="60" ht="12.75" customHeight="1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231"/>
      <c r="R60" s="231"/>
      <c r="S60" s="231"/>
      <c r="T60" s="231"/>
      <c r="U60" s="231"/>
      <c r="V60" s="4"/>
      <c r="W60" s="4"/>
    </row>
    <row r="61" ht="12.75" customHeight="1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231"/>
      <c r="R61" s="231"/>
      <c r="S61" s="231"/>
      <c r="T61" s="231"/>
      <c r="U61" s="231"/>
      <c r="V61" s="4"/>
      <c r="W61" s="4"/>
    </row>
    <row r="62" ht="12.75" customHeight="1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231"/>
      <c r="R62" s="231"/>
      <c r="S62" s="231"/>
      <c r="T62" s="231"/>
      <c r="U62" s="231"/>
      <c r="V62" s="4"/>
      <c r="W62" s="4"/>
    </row>
    <row r="63" ht="12.75" customHeight="1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231"/>
      <c r="R63" s="231"/>
      <c r="S63" s="231"/>
      <c r="T63" s="231"/>
      <c r="U63" s="231"/>
      <c r="V63" s="4"/>
      <c r="W63" s="4"/>
    </row>
    <row r="64" ht="12.75" customHeight="1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231"/>
      <c r="R64" s="231"/>
      <c r="S64" s="231"/>
      <c r="T64" s="231"/>
      <c r="U64" s="231"/>
      <c r="V64" s="4"/>
      <c r="W64" s="4"/>
      <c r="X64" s="216"/>
      <c r="Y64" s="216"/>
      <c r="Z64" s="216"/>
      <c r="AA64" s="216"/>
      <c r="AB64" s="216"/>
      <c r="AC64" s="216"/>
      <c r="AD64" s="216"/>
      <c r="AE64" s="216"/>
      <c r="AF64" s="216"/>
      <c r="AG64" s="216"/>
      <c r="AH64" s="216"/>
      <c r="AI64" s="216"/>
      <c r="AJ64" s="216"/>
      <c r="AK64" s="216"/>
      <c r="AL64" s="216"/>
      <c r="AM64" s="216"/>
      <c r="AN64" s="216"/>
      <c r="AO64" s="216"/>
      <c r="AP64" s="216"/>
      <c r="AQ64" s="216"/>
    </row>
    <row r="65" ht="12.75" customHeight="1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231"/>
      <c r="R65" s="231"/>
      <c r="S65" s="231"/>
      <c r="T65" s="231"/>
      <c r="U65" s="231"/>
      <c r="V65" s="4"/>
      <c r="W65" s="4"/>
    </row>
    <row r="66" ht="12.75" customHeight="1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231"/>
      <c r="R66" s="231"/>
      <c r="S66" s="231"/>
      <c r="T66" s="231"/>
      <c r="U66" s="231"/>
      <c r="V66" s="4"/>
      <c r="W66" s="4"/>
    </row>
    <row r="67" ht="12.75" customHeight="1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231"/>
      <c r="R67" s="231"/>
      <c r="S67" s="231"/>
      <c r="T67" s="231"/>
      <c r="U67" s="231"/>
      <c r="V67" s="4"/>
      <c r="W67" s="4"/>
    </row>
    <row r="68" ht="12.75" customHeight="1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231"/>
      <c r="R68" s="231"/>
      <c r="S68" s="231"/>
      <c r="T68" s="231"/>
      <c r="U68" s="231"/>
      <c r="V68" s="4"/>
      <c r="W68" s="4"/>
    </row>
    <row r="69" ht="12.75" customHeight="1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231"/>
      <c r="R69" s="231"/>
      <c r="S69" s="231"/>
      <c r="T69" s="231"/>
      <c r="U69" s="231"/>
      <c r="V69" s="4"/>
      <c r="W69" s="4"/>
    </row>
    <row r="70" ht="12.75" customHeight="1">
      <c r="A70" s="216"/>
      <c r="B70" s="217"/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18"/>
      <c r="R70" s="218"/>
      <c r="S70" s="218"/>
      <c r="T70" s="218"/>
      <c r="U70" s="218"/>
      <c r="V70" s="217"/>
      <c r="W70" s="217"/>
    </row>
    <row r="71" ht="12.75" customHeight="1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231"/>
      <c r="R71" s="231"/>
      <c r="S71" s="231"/>
      <c r="T71" s="231"/>
      <c r="U71" s="231"/>
      <c r="V71" s="4"/>
      <c r="W71" s="4"/>
    </row>
    <row r="72" ht="12.75" customHeight="1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231"/>
      <c r="R72" s="231"/>
      <c r="S72" s="231"/>
      <c r="T72" s="231"/>
      <c r="U72" s="231"/>
      <c r="V72" s="4"/>
      <c r="W72" s="4"/>
    </row>
    <row r="73" ht="12.75" customHeight="1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231"/>
      <c r="R73" s="231"/>
      <c r="S73" s="231"/>
      <c r="T73" s="231"/>
      <c r="U73" s="231"/>
      <c r="V73" s="4"/>
      <c r="W73" s="4"/>
    </row>
    <row r="74" ht="12.75" customHeight="1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231"/>
      <c r="R74" s="231"/>
      <c r="S74" s="231"/>
      <c r="T74" s="231"/>
      <c r="U74" s="231"/>
      <c r="V74" s="4"/>
      <c r="W74" s="4"/>
    </row>
    <row r="75" ht="12.75" customHeight="1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231"/>
      <c r="R75" s="231"/>
      <c r="S75" s="231"/>
      <c r="T75" s="231"/>
      <c r="U75" s="231"/>
      <c r="V75" s="4"/>
      <c r="W75" s="4"/>
    </row>
    <row r="76" ht="12.75" customHeight="1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231"/>
      <c r="R76" s="231"/>
      <c r="S76" s="231"/>
      <c r="T76" s="231"/>
      <c r="U76" s="231"/>
      <c r="V76" s="4"/>
      <c r="W76" s="4"/>
    </row>
    <row r="77" ht="12.75" customHeight="1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231"/>
      <c r="R77" s="231"/>
      <c r="S77" s="231"/>
      <c r="T77" s="231"/>
      <c r="U77" s="231"/>
      <c r="V77" s="4"/>
      <c r="W77" s="4"/>
    </row>
    <row r="78" ht="12.75" customHeight="1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231"/>
      <c r="R78" s="231"/>
      <c r="S78" s="231"/>
      <c r="T78" s="231"/>
      <c r="U78" s="231"/>
      <c r="V78" s="4"/>
      <c r="W78" s="4"/>
    </row>
    <row r="79" ht="12.75" customHeight="1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231"/>
      <c r="R79" s="231"/>
      <c r="S79" s="231"/>
      <c r="T79" s="231"/>
      <c r="U79" s="231"/>
      <c r="V79" s="4"/>
      <c r="W79" s="4"/>
    </row>
    <row r="80" ht="12.75" customHeight="1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231"/>
      <c r="R80" s="231"/>
      <c r="S80" s="231"/>
      <c r="T80" s="231"/>
      <c r="U80" s="231"/>
      <c r="V80" s="4"/>
      <c r="W80" s="4"/>
    </row>
    <row r="81" ht="12.75" customHeight="1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231"/>
      <c r="R81" s="231"/>
      <c r="S81" s="231"/>
      <c r="T81" s="231"/>
      <c r="U81" s="231"/>
      <c r="V81" s="4"/>
      <c r="W81" s="4"/>
    </row>
    <row r="82" ht="12.75" customHeight="1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231"/>
      <c r="R82" s="231"/>
      <c r="S82" s="231"/>
      <c r="T82" s="231"/>
      <c r="U82" s="231"/>
      <c r="V82" s="4"/>
      <c r="W82" s="4"/>
    </row>
    <row r="83" ht="12.75" customHeight="1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231"/>
      <c r="R83" s="231"/>
      <c r="S83" s="231"/>
      <c r="T83" s="231"/>
      <c r="U83" s="231"/>
      <c r="V83" s="4"/>
      <c r="W83" s="4"/>
    </row>
    <row r="84" ht="12.75" customHeight="1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231"/>
      <c r="R84" s="231"/>
      <c r="S84" s="231"/>
      <c r="T84" s="231"/>
      <c r="U84" s="231"/>
      <c r="V84" s="4"/>
      <c r="W84" s="4"/>
    </row>
    <row r="85" ht="12.75" customHeight="1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231"/>
      <c r="R85" s="231"/>
      <c r="S85" s="231"/>
      <c r="T85" s="231"/>
      <c r="U85" s="231"/>
      <c r="V85" s="4"/>
      <c r="W85" s="4"/>
    </row>
    <row r="86" ht="12.75" customHeight="1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231"/>
      <c r="R86" s="231"/>
      <c r="S86" s="231"/>
      <c r="T86" s="231"/>
      <c r="U86" s="231"/>
      <c r="V86" s="4"/>
      <c r="W86" s="4"/>
    </row>
    <row r="87" ht="12.75" customHeight="1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231"/>
      <c r="R87" s="231"/>
      <c r="S87" s="231"/>
      <c r="T87" s="231"/>
      <c r="U87" s="231"/>
      <c r="V87" s="4"/>
      <c r="W87" s="4"/>
    </row>
    <row r="88" ht="12.75" customHeight="1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231"/>
      <c r="R88" s="231"/>
      <c r="S88" s="231"/>
      <c r="T88" s="231"/>
      <c r="U88" s="231"/>
      <c r="V88" s="4"/>
      <c r="W88" s="4"/>
    </row>
    <row r="89" ht="12.75" customHeight="1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231"/>
      <c r="R89" s="231"/>
      <c r="S89" s="231"/>
      <c r="T89" s="231"/>
      <c r="U89" s="231"/>
      <c r="V89" s="4"/>
      <c r="W89" s="4"/>
    </row>
    <row r="90" ht="13.5" customHeight="1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231"/>
      <c r="R90" s="231"/>
      <c r="S90" s="231"/>
      <c r="T90" s="231"/>
      <c r="U90" s="231"/>
      <c r="V90" s="4"/>
      <c r="W90" s="4"/>
    </row>
    <row r="91" ht="12.75" customHeight="1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231"/>
      <c r="R91" s="231"/>
      <c r="S91" s="231"/>
      <c r="T91" s="231"/>
      <c r="U91" s="231"/>
      <c r="V91" s="4"/>
      <c r="W91" s="4"/>
    </row>
    <row r="92" ht="12.75" customHeight="1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231"/>
      <c r="R92" s="231"/>
      <c r="S92" s="231"/>
      <c r="T92" s="231"/>
      <c r="U92" s="231"/>
      <c r="V92" s="4"/>
      <c r="W92" s="4"/>
    </row>
    <row r="93" ht="12.75" customHeight="1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231"/>
      <c r="R93" s="231"/>
      <c r="S93" s="231"/>
      <c r="T93" s="231"/>
      <c r="U93" s="231"/>
      <c r="V93" s="4"/>
      <c r="W93" s="4"/>
    </row>
    <row r="94" ht="12.75" customHeight="1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231"/>
      <c r="R94" s="231"/>
      <c r="S94" s="231"/>
      <c r="T94" s="231"/>
      <c r="U94" s="231"/>
      <c r="V94" s="4"/>
      <c r="W94" s="4"/>
    </row>
    <row r="95" ht="12.75" customHeight="1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231"/>
      <c r="R95" s="231"/>
      <c r="S95" s="231"/>
      <c r="T95" s="231"/>
      <c r="U95" s="231"/>
      <c r="V95" s="4"/>
      <c r="W95" s="4"/>
    </row>
    <row r="96" ht="12.75" customHeight="1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231"/>
      <c r="R96" s="231"/>
      <c r="S96" s="231"/>
      <c r="T96" s="231"/>
      <c r="U96" s="231"/>
      <c r="V96" s="4"/>
      <c r="W96" s="4"/>
    </row>
    <row r="97" ht="12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231"/>
      <c r="R97" s="231"/>
      <c r="S97" s="231"/>
      <c r="T97" s="231"/>
      <c r="U97" s="231"/>
      <c r="V97" s="4"/>
      <c r="W97" s="4"/>
    </row>
    <row r="98" ht="12.75" customHeight="1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231"/>
      <c r="R98" s="231"/>
      <c r="S98" s="231"/>
      <c r="T98" s="231"/>
      <c r="U98" s="231"/>
      <c r="V98" s="4"/>
      <c r="W98" s="4"/>
    </row>
    <row r="99" ht="12.75" customHeight="1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231"/>
      <c r="R99" s="231"/>
      <c r="S99" s="231"/>
      <c r="T99" s="231"/>
      <c r="U99" s="231"/>
      <c r="V99" s="4"/>
      <c r="W99" s="4"/>
    </row>
    <row r="100" ht="12.75" customHeight="1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231"/>
      <c r="R100" s="231"/>
      <c r="S100" s="231"/>
      <c r="T100" s="231"/>
      <c r="U100" s="231"/>
      <c r="V100" s="4"/>
      <c r="W100" s="4"/>
    </row>
    <row r="101" ht="12.75" customHeight="1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231"/>
      <c r="R101" s="231"/>
      <c r="S101" s="231"/>
      <c r="T101" s="231"/>
      <c r="U101" s="231"/>
      <c r="V101" s="4"/>
      <c r="W101" s="4"/>
    </row>
    <row r="102" ht="12.75" customHeight="1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231"/>
      <c r="R102" s="231"/>
      <c r="S102" s="231"/>
      <c r="T102" s="231"/>
      <c r="U102" s="231"/>
      <c r="V102" s="4"/>
      <c r="W102" s="4"/>
    </row>
    <row r="103" ht="12.75" customHeight="1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231"/>
      <c r="R103" s="231"/>
      <c r="S103" s="231"/>
      <c r="T103" s="231"/>
      <c r="U103" s="231"/>
      <c r="V103" s="4"/>
      <c r="W103" s="4"/>
    </row>
    <row r="104" ht="12.75" customHeight="1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231"/>
      <c r="R104" s="231"/>
      <c r="S104" s="231"/>
      <c r="T104" s="231"/>
      <c r="U104" s="231"/>
      <c r="V104" s="4"/>
      <c r="W104" s="4"/>
    </row>
    <row r="105" ht="12.75" customHeight="1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231"/>
      <c r="R105" s="231"/>
      <c r="S105" s="231"/>
      <c r="T105" s="231"/>
      <c r="U105" s="231"/>
      <c r="V105" s="4"/>
      <c r="W105" s="4"/>
    </row>
    <row r="106" ht="12.75" customHeight="1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231"/>
      <c r="R106" s="231"/>
      <c r="S106" s="231"/>
      <c r="T106" s="231"/>
      <c r="U106" s="231"/>
      <c r="V106" s="4"/>
      <c r="W106" s="4"/>
    </row>
    <row r="107" ht="12.75" customHeight="1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231"/>
      <c r="R107" s="231"/>
      <c r="S107" s="231"/>
      <c r="T107" s="231"/>
      <c r="U107" s="231"/>
      <c r="V107" s="4"/>
      <c r="W107" s="4"/>
    </row>
    <row r="108" ht="12.75" customHeight="1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231"/>
      <c r="R108" s="231"/>
      <c r="S108" s="231"/>
      <c r="T108" s="231"/>
      <c r="U108" s="231"/>
      <c r="V108" s="4"/>
      <c r="W108" s="4"/>
    </row>
    <row r="109" ht="12.75" customHeight="1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231"/>
      <c r="R109" s="231"/>
      <c r="S109" s="231"/>
      <c r="T109" s="231"/>
      <c r="U109" s="231"/>
      <c r="V109" s="4"/>
      <c r="W109" s="4"/>
    </row>
    <row r="110" ht="12.75" customHeight="1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231"/>
      <c r="R110" s="231"/>
      <c r="S110" s="231"/>
      <c r="T110" s="231"/>
      <c r="U110" s="231"/>
      <c r="V110" s="4"/>
      <c r="W110" s="4"/>
    </row>
    <row r="111" ht="12.75" customHeight="1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231"/>
      <c r="R111" s="231"/>
      <c r="S111" s="231"/>
      <c r="T111" s="231"/>
      <c r="U111" s="231"/>
      <c r="V111" s="4"/>
      <c r="W111" s="4"/>
    </row>
    <row r="112" ht="12.75" customHeight="1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231"/>
      <c r="R112" s="231"/>
      <c r="S112" s="231"/>
      <c r="T112" s="231"/>
      <c r="U112" s="231"/>
      <c r="V112" s="4"/>
      <c r="W112" s="4"/>
    </row>
    <row r="113" ht="12.75" customHeight="1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231"/>
      <c r="R113" s="231"/>
      <c r="S113" s="231"/>
      <c r="T113" s="231"/>
      <c r="U113" s="231"/>
      <c r="V113" s="4"/>
      <c r="W113" s="4"/>
    </row>
    <row r="114" ht="12.75" customHeight="1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231"/>
      <c r="R114" s="231"/>
      <c r="S114" s="231"/>
      <c r="T114" s="231"/>
      <c r="U114" s="231"/>
      <c r="V114" s="4"/>
      <c r="W114" s="4"/>
    </row>
    <row r="115" ht="12.75" customHeight="1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231"/>
      <c r="R115" s="231"/>
      <c r="S115" s="231"/>
      <c r="T115" s="231"/>
      <c r="U115" s="231"/>
      <c r="V115" s="4"/>
      <c r="W115" s="4"/>
    </row>
    <row r="116" ht="12.75" customHeight="1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231"/>
      <c r="R116" s="231"/>
      <c r="S116" s="231"/>
      <c r="T116" s="231"/>
      <c r="U116" s="231"/>
      <c r="V116" s="4"/>
      <c r="W116" s="4"/>
    </row>
    <row r="117" ht="12.75" customHeight="1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231"/>
      <c r="R117" s="231"/>
      <c r="S117" s="231"/>
      <c r="T117" s="231"/>
      <c r="U117" s="231"/>
      <c r="V117" s="4"/>
      <c r="W117" s="4"/>
    </row>
    <row r="118" ht="12.75" customHeight="1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231"/>
      <c r="R118" s="231"/>
      <c r="S118" s="231"/>
      <c r="T118" s="231"/>
      <c r="U118" s="231"/>
      <c r="V118" s="4"/>
      <c r="W118" s="4"/>
    </row>
    <row r="119" ht="12.75" customHeight="1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231"/>
      <c r="R119" s="231"/>
      <c r="S119" s="231"/>
      <c r="T119" s="231"/>
      <c r="U119" s="231"/>
      <c r="V119" s="4"/>
      <c r="W119" s="4"/>
    </row>
    <row r="120" ht="12.75" customHeight="1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231"/>
      <c r="R120" s="231"/>
      <c r="S120" s="231"/>
      <c r="T120" s="231"/>
      <c r="U120" s="231"/>
      <c r="V120" s="4"/>
      <c r="W120" s="4"/>
    </row>
    <row r="121" ht="12.75" customHeight="1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231"/>
      <c r="R121" s="231"/>
      <c r="S121" s="231"/>
      <c r="T121" s="231"/>
      <c r="U121" s="231"/>
      <c r="V121" s="4"/>
      <c r="W121" s="4"/>
    </row>
    <row r="122" ht="12.75" customHeight="1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231"/>
      <c r="R122" s="231"/>
      <c r="S122" s="231"/>
      <c r="T122" s="231"/>
      <c r="U122" s="231"/>
      <c r="V122" s="4"/>
      <c r="W122" s="4"/>
    </row>
    <row r="123" ht="12.75" customHeight="1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231"/>
      <c r="R123" s="231"/>
      <c r="S123" s="231"/>
      <c r="T123" s="231"/>
      <c r="U123" s="231"/>
      <c r="V123" s="4"/>
      <c r="W123" s="4"/>
    </row>
    <row r="124" ht="12.75" customHeight="1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231"/>
      <c r="R124" s="231"/>
      <c r="S124" s="231"/>
      <c r="T124" s="231"/>
      <c r="U124" s="231"/>
      <c r="V124" s="4"/>
      <c r="W124" s="4"/>
    </row>
    <row r="125" ht="12.75" customHeight="1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231"/>
      <c r="R125" s="231"/>
      <c r="S125" s="231"/>
      <c r="T125" s="231"/>
      <c r="U125" s="231"/>
      <c r="V125" s="4"/>
      <c r="W125" s="4"/>
    </row>
    <row r="126" ht="12.75" customHeight="1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231"/>
      <c r="R126" s="231"/>
      <c r="S126" s="231"/>
      <c r="T126" s="231"/>
      <c r="U126" s="231"/>
      <c r="V126" s="4"/>
      <c r="W126" s="4"/>
    </row>
    <row r="127" ht="12.75" customHeight="1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231"/>
      <c r="R127" s="231"/>
      <c r="S127" s="231"/>
      <c r="T127" s="231"/>
      <c r="U127" s="231"/>
      <c r="V127" s="4"/>
      <c r="W127" s="4"/>
    </row>
    <row r="128" ht="12.75" customHeight="1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231"/>
      <c r="R128" s="231"/>
      <c r="S128" s="231"/>
      <c r="T128" s="231"/>
      <c r="U128" s="231"/>
      <c r="V128" s="4"/>
      <c r="W128" s="4"/>
    </row>
    <row r="129" ht="12.75" customHeight="1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231"/>
      <c r="R129" s="231"/>
      <c r="S129" s="231"/>
      <c r="T129" s="231"/>
      <c r="U129" s="231"/>
      <c r="V129" s="4"/>
      <c r="W129" s="4"/>
    </row>
    <row r="130" ht="12.75" customHeight="1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231"/>
      <c r="R130" s="231"/>
      <c r="S130" s="231"/>
      <c r="T130" s="231"/>
      <c r="U130" s="231"/>
      <c r="V130" s="4"/>
      <c r="W130" s="4"/>
    </row>
    <row r="131" ht="12.75" customHeight="1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231"/>
      <c r="R131" s="231"/>
      <c r="S131" s="231"/>
      <c r="T131" s="231"/>
      <c r="U131" s="231"/>
      <c r="V131" s="4"/>
      <c r="W131" s="4"/>
    </row>
    <row r="132" ht="12.75" customHeight="1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231"/>
      <c r="R132" s="231"/>
      <c r="S132" s="231"/>
      <c r="T132" s="231"/>
      <c r="U132" s="231"/>
      <c r="V132" s="4"/>
      <c r="W132" s="4"/>
    </row>
    <row r="133" ht="12.75" customHeight="1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231"/>
      <c r="R133" s="231"/>
      <c r="S133" s="231"/>
      <c r="T133" s="231"/>
      <c r="U133" s="231"/>
      <c r="V133" s="4"/>
      <c r="W133" s="4"/>
    </row>
    <row r="134" ht="12.75" customHeight="1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231"/>
      <c r="R134" s="231"/>
      <c r="S134" s="231"/>
      <c r="T134" s="231"/>
      <c r="U134" s="231"/>
      <c r="V134" s="4"/>
      <c r="W134" s="4"/>
    </row>
    <row r="135" ht="12.75" customHeight="1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231"/>
      <c r="R135" s="231"/>
      <c r="S135" s="231"/>
      <c r="T135" s="231"/>
      <c r="U135" s="231"/>
      <c r="V135" s="4"/>
      <c r="W135" s="4"/>
    </row>
    <row r="136" ht="12.75" customHeight="1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231"/>
      <c r="R136" s="231"/>
      <c r="S136" s="231"/>
      <c r="T136" s="231"/>
      <c r="U136" s="231"/>
      <c r="V136" s="4"/>
      <c r="W136" s="4"/>
    </row>
    <row r="137" ht="12.75" customHeight="1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231"/>
      <c r="R137" s="231"/>
      <c r="S137" s="231"/>
      <c r="T137" s="231"/>
      <c r="U137" s="231"/>
      <c r="V137" s="4"/>
      <c r="W137" s="4"/>
    </row>
    <row r="138" ht="12.75" customHeight="1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231"/>
      <c r="R138" s="231"/>
      <c r="S138" s="231"/>
      <c r="T138" s="231"/>
      <c r="U138" s="231"/>
      <c r="V138" s="4"/>
      <c r="W138" s="4"/>
    </row>
    <row r="139" ht="12.75" customHeight="1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231"/>
      <c r="R139" s="231"/>
      <c r="S139" s="231"/>
      <c r="T139" s="231"/>
      <c r="U139" s="231"/>
      <c r="V139" s="4"/>
      <c r="W139" s="4"/>
    </row>
    <row r="140" ht="12.75" customHeight="1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231"/>
      <c r="R140" s="231"/>
      <c r="S140" s="231"/>
      <c r="T140" s="231"/>
      <c r="U140" s="231"/>
      <c r="V140" s="4"/>
      <c r="W140" s="4"/>
    </row>
    <row r="141" ht="12.75" customHeight="1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231"/>
      <c r="R141" s="231"/>
      <c r="S141" s="231"/>
      <c r="T141" s="231"/>
      <c r="U141" s="231"/>
      <c r="V141" s="4"/>
      <c r="W141" s="4"/>
    </row>
    <row r="142" ht="12.75" customHeight="1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231"/>
      <c r="R142" s="231"/>
      <c r="S142" s="231"/>
      <c r="T142" s="231"/>
      <c r="U142" s="231"/>
      <c r="V142" s="4"/>
      <c r="W142" s="4"/>
    </row>
    <row r="143" ht="12.75" customHeight="1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231"/>
      <c r="R143" s="231"/>
      <c r="S143" s="231"/>
      <c r="T143" s="231"/>
      <c r="U143" s="231"/>
      <c r="V143" s="4"/>
      <c r="W143" s="4"/>
    </row>
    <row r="144" ht="12.75" customHeight="1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231"/>
      <c r="R144" s="231"/>
      <c r="S144" s="231"/>
      <c r="T144" s="231"/>
      <c r="U144" s="231"/>
      <c r="V144" s="4"/>
      <c r="W144" s="4"/>
    </row>
    <row r="145" ht="12.75" customHeight="1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231"/>
      <c r="R145" s="231"/>
      <c r="S145" s="231"/>
      <c r="T145" s="231"/>
      <c r="U145" s="231"/>
      <c r="V145" s="4"/>
      <c r="W145" s="4"/>
    </row>
    <row r="146" ht="12.75" customHeight="1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231"/>
      <c r="R146" s="231"/>
      <c r="S146" s="231"/>
      <c r="T146" s="231"/>
      <c r="U146" s="231"/>
      <c r="V146" s="4"/>
      <c r="W146" s="4"/>
    </row>
    <row r="147" ht="12.75" customHeight="1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231"/>
      <c r="R147" s="231"/>
      <c r="S147" s="231"/>
      <c r="T147" s="231"/>
      <c r="U147" s="231"/>
      <c r="V147" s="4"/>
      <c r="W147" s="4"/>
    </row>
    <row r="148" ht="12.75" customHeight="1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231"/>
      <c r="R148" s="231"/>
      <c r="S148" s="231"/>
      <c r="T148" s="231"/>
      <c r="U148" s="231"/>
      <c r="V148" s="4"/>
      <c r="W148" s="4"/>
    </row>
    <row r="149" ht="12.75" customHeight="1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231"/>
      <c r="R149" s="231"/>
      <c r="S149" s="231"/>
      <c r="T149" s="231"/>
      <c r="U149" s="231"/>
      <c r="V149" s="4"/>
      <c r="W149" s="4"/>
    </row>
    <row r="150" ht="12.75" customHeight="1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231"/>
      <c r="R150" s="231"/>
      <c r="S150" s="231"/>
      <c r="T150" s="231"/>
      <c r="U150" s="231"/>
      <c r="V150" s="4"/>
      <c r="W150" s="4"/>
    </row>
    <row r="151" ht="12.75" customHeight="1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231"/>
      <c r="R151" s="231"/>
      <c r="S151" s="231"/>
      <c r="T151" s="231"/>
      <c r="U151" s="231"/>
      <c r="V151" s="4"/>
      <c r="W151" s="4"/>
    </row>
    <row r="152" ht="12.75" customHeight="1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231"/>
      <c r="R152" s="231"/>
      <c r="S152" s="231"/>
      <c r="T152" s="231"/>
      <c r="U152" s="231"/>
      <c r="V152" s="4"/>
      <c r="W152" s="4"/>
    </row>
    <row r="153" ht="12.75" customHeight="1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231"/>
      <c r="R153" s="231"/>
      <c r="S153" s="231"/>
      <c r="T153" s="231"/>
      <c r="U153" s="231"/>
      <c r="V153" s="4"/>
      <c r="W153" s="4"/>
    </row>
    <row r="154" ht="12.75" customHeight="1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231"/>
      <c r="R154" s="231"/>
      <c r="S154" s="231"/>
      <c r="T154" s="231"/>
      <c r="U154" s="231"/>
      <c r="V154" s="4"/>
      <c r="W154" s="4"/>
    </row>
    <row r="155" ht="12.75" customHeight="1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231"/>
      <c r="R155" s="231"/>
      <c r="S155" s="231"/>
      <c r="T155" s="231"/>
      <c r="U155" s="231"/>
      <c r="V155" s="4"/>
      <c r="W155" s="4"/>
    </row>
    <row r="156" ht="12.75" customHeight="1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231"/>
      <c r="R156" s="231"/>
      <c r="S156" s="231"/>
      <c r="T156" s="231"/>
      <c r="U156" s="231"/>
      <c r="V156" s="4"/>
      <c r="W156" s="4"/>
    </row>
    <row r="157" ht="12.75" customHeight="1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231"/>
      <c r="R157" s="231"/>
      <c r="S157" s="231"/>
      <c r="T157" s="231"/>
      <c r="U157" s="231"/>
      <c r="V157" s="4"/>
      <c r="W157" s="4"/>
    </row>
    <row r="158" ht="12.75" customHeight="1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231"/>
      <c r="R158" s="231"/>
      <c r="S158" s="231"/>
      <c r="T158" s="231"/>
      <c r="U158" s="231"/>
      <c r="V158" s="4"/>
      <c r="W158" s="4"/>
    </row>
    <row r="159" ht="12.75" customHeight="1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231"/>
      <c r="R159" s="231"/>
      <c r="S159" s="231"/>
      <c r="T159" s="231"/>
      <c r="U159" s="231"/>
      <c r="V159" s="4"/>
      <c r="W159" s="4"/>
    </row>
    <row r="160" ht="12.75" customHeight="1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231"/>
      <c r="R160" s="231"/>
      <c r="S160" s="231"/>
      <c r="T160" s="231"/>
      <c r="U160" s="231"/>
      <c r="V160" s="4"/>
      <c r="W160" s="4"/>
    </row>
    <row r="161" ht="12.75" customHeight="1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231"/>
      <c r="R161" s="231"/>
      <c r="S161" s="231"/>
      <c r="T161" s="231"/>
      <c r="U161" s="231"/>
      <c r="V161" s="4"/>
      <c r="W161" s="4"/>
    </row>
    <row r="162" ht="12.75" customHeight="1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231"/>
      <c r="R162" s="231"/>
      <c r="S162" s="231"/>
      <c r="T162" s="231"/>
      <c r="U162" s="231"/>
      <c r="V162" s="4"/>
      <c r="W162" s="4"/>
    </row>
    <row r="163" ht="12.75" customHeight="1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231"/>
      <c r="R163" s="231"/>
      <c r="S163" s="231"/>
      <c r="T163" s="231"/>
      <c r="U163" s="231"/>
      <c r="V163" s="4"/>
      <c r="W163" s="4"/>
    </row>
    <row r="164" ht="12.75" customHeight="1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231"/>
      <c r="R164" s="231"/>
      <c r="S164" s="231"/>
      <c r="T164" s="231"/>
      <c r="U164" s="231"/>
      <c r="V164" s="4"/>
      <c r="W164" s="4"/>
    </row>
    <row r="165" ht="12.75" customHeight="1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231"/>
      <c r="R165" s="231"/>
      <c r="S165" s="231"/>
      <c r="T165" s="231"/>
      <c r="U165" s="231"/>
      <c r="V165" s="4"/>
      <c r="W165" s="4"/>
    </row>
    <row r="166" ht="12.75" customHeight="1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231"/>
      <c r="R166" s="231"/>
      <c r="S166" s="231"/>
      <c r="T166" s="231"/>
      <c r="U166" s="231"/>
      <c r="V166" s="4"/>
      <c r="W166" s="4"/>
    </row>
    <row r="167" ht="12.75" customHeight="1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231"/>
      <c r="R167" s="231"/>
      <c r="S167" s="231"/>
      <c r="T167" s="231"/>
      <c r="U167" s="231"/>
      <c r="V167" s="4"/>
      <c r="W167" s="4"/>
    </row>
    <row r="168" ht="12.75" customHeight="1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231"/>
      <c r="R168" s="231"/>
      <c r="S168" s="231"/>
      <c r="T168" s="231"/>
      <c r="U168" s="231"/>
      <c r="V168" s="4"/>
      <c r="W168" s="4"/>
    </row>
    <row r="169" ht="12.75" customHeight="1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231"/>
      <c r="R169" s="231"/>
      <c r="S169" s="231"/>
      <c r="T169" s="231"/>
      <c r="U169" s="231"/>
      <c r="V169" s="4"/>
      <c r="W169" s="4"/>
    </row>
    <row r="170" ht="12.75" customHeight="1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231"/>
      <c r="R170" s="231"/>
      <c r="S170" s="231"/>
      <c r="T170" s="231"/>
      <c r="U170" s="231"/>
      <c r="V170" s="4"/>
      <c r="W170" s="4"/>
    </row>
    <row r="171" ht="12.75" customHeight="1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231"/>
      <c r="R171" s="231"/>
      <c r="S171" s="231"/>
      <c r="T171" s="231"/>
      <c r="U171" s="231"/>
      <c r="V171" s="4"/>
      <c r="W171" s="4"/>
    </row>
    <row r="172" ht="12.75" customHeight="1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231"/>
      <c r="R172" s="231"/>
      <c r="S172" s="231"/>
      <c r="T172" s="231"/>
      <c r="U172" s="231"/>
      <c r="V172" s="4"/>
      <c r="W172" s="4"/>
    </row>
    <row r="173" ht="12.75" customHeight="1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231"/>
      <c r="R173" s="231"/>
      <c r="S173" s="231"/>
      <c r="T173" s="231"/>
      <c r="U173" s="231"/>
      <c r="V173" s="4"/>
      <c r="W173" s="4"/>
    </row>
    <row r="174" ht="12.75" customHeight="1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231"/>
      <c r="R174" s="231"/>
      <c r="S174" s="231"/>
      <c r="T174" s="231"/>
      <c r="U174" s="231"/>
      <c r="V174" s="4"/>
      <c r="W174" s="4"/>
    </row>
    <row r="175" ht="12.75" customHeight="1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231"/>
      <c r="R175" s="231"/>
      <c r="S175" s="231"/>
      <c r="T175" s="231"/>
      <c r="U175" s="231"/>
      <c r="V175" s="4"/>
      <c r="W175" s="4"/>
    </row>
    <row r="176" ht="12.75" customHeight="1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231"/>
      <c r="R176" s="231"/>
      <c r="S176" s="231"/>
      <c r="T176" s="231"/>
      <c r="U176" s="231"/>
      <c r="V176" s="4"/>
      <c r="W176" s="4"/>
    </row>
    <row r="177" ht="12.75" customHeight="1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231"/>
      <c r="R177" s="231"/>
      <c r="S177" s="231"/>
      <c r="T177" s="231"/>
      <c r="U177" s="231"/>
      <c r="V177" s="4"/>
      <c r="W177" s="4"/>
    </row>
    <row r="178" ht="12.75" customHeight="1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231"/>
      <c r="R178" s="231"/>
      <c r="S178" s="231"/>
      <c r="T178" s="231"/>
      <c r="U178" s="231"/>
      <c r="V178" s="4"/>
      <c r="W178" s="4"/>
    </row>
    <row r="179" ht="12.75" customHeight="1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231"/>
      <c r="R179" s="231"/>
      <c r="S179" s="231"/>
      <c r="T179" s="231"/>
      <c r="U179" s="231"/>
      <c r="V179" s="4"/>
      <c r="W179" s="4"/>
    </row>
    <row r="180" ht="12.75" customHeight="1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231"/>
      <c r="R180" s="231"/>
      <c r="S180" s="231"/>
      <c r="T180" s="231"/>
      <c r="U180" s="231"/>
      <c r="V180" s="4"/>
      <c r="W180" s="4"/>
    </row>
    <row r="181" ht="12.75" customHeight="1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231"/>
      <c r="R181" s="231"/>
      <c r="S181" s="231"/>
      <c r="T181" s="231"/>
      <c r="U181" s="231"/>
      <c r="V181" s="4"/>
      <c r="W181" s="4"/>
    </row>
    <row r="182" ht="12.75" customHeight="1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231"/>
      <c r="R182" s="231"/>
      <c r="S182" s="231"/>
      <c r="T182" s="231"/>
      <c r="U182" s="231"/>
      <c r="V182" s="4"/>
      <c r="W182" s="4"/>
    </row>
    <row r="183" ht="12.75" customHeight="1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231"/>
      <c r="R183" s="231"/>
      <c r="S183" s="231"/>
      <c r="T183" s="231"/>
      <c r="U183" s="231"/>
      <c r="V183" s="4"/>
      <c r="W183" s="4"/>
    </row>
    <row r="184" ht="12.75" customHeight="1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231"/>
      <c r="R184" s="231"/>
      <c r="S184" s="231"/>
      <c r="T184" s="231"/>
      <c r="U184" s="231"/>
      <c r="V184" s="4"/>
      <c r="W184" s="4"/>
    </row>
    <row r="185" ht="12.75" customHeight="1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231"/>
      <c r="R185" s="231"/>
      <c r="S185" s="231"/>
      <c r="T185" s="231"/>
      <c r="U185" s="231"/>
      <c r="V185" s="4"/>
      <c r="W185" s="4"/>
    </row>
    <row r="186" ht="12.75" customHeight="1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231"/>
      <c r="R186" s="231"/>
      <c r="S186" s="231"/>
      <c r="T186" s="231"/>
      <c r="U186" s="231"/>
      <c r="V186" s="4"/>
      <c r="W186" s="4"/>
    </row>
    <row r="187" ht="12.75" customHeight="1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231"/>
      <c r="R187" s="231"/>
      <c r="S187" s="231"/>
      <c r="T187" s="231"/>
      <c r="U187" s="231"/>
      <c r="V187" s="4"/>
      <c r="W187" s="4"/>
    </row>
    <row r="188" ht="12.75" customHeight="1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231"/>
      <c r="R188" s="231"/>
      <c r="S188" s="231"/>
      <c r="T188" s="231"/>
      <c r="U188" s="231"/>
      <c r="V188" s="4"/>
      <c r="W188" s="4"/>
    </row>
    <row r="189" ht="12.75" customHeight="1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231"/>
      <c r="R189" s="231"/>
      <c r="S189" s="231"/>
      <c r="T189" s="231"/>
      <c r="U189" s="231"/>
      <c r="V189" s="4"/>
      <c r="W189" s="4"/>
    </row>
    <row r="190" ht="12.75" customHeight="1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231"/>
      <c r="R190" s="231"/>
      <c r="S190" s="231"/>
      <c r="T190" s="231"/>
      <c r="U190" s="231"/>
      <c r="V190" s="4"/>
      <c r="W190" s="4"/>
    </row>
    <row r="191" ht="12.75" customHeight="1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231"/>
      <c r="R191" s="231"/>
      <c r="S191" s="231"/>
      <c r="T191" s="231"/>
      <c r="U191" s="231"/>
      <c r="V191" s="4"/>
      <c r="W191" s="4"/>
    </row>
    <row r="192" ht="12.75" customHeight="1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231"/>
      <c r="R192" s="231"/>
      <c r="S192" s="231"/>
      <c r="T192" s="231"/>
      <c r="U192" s="231"/>
      <c r="V192" s="4"/>
      <c r="W192" s="4"/>
    </row>
    <row r="193" ht="12.75" customHeight="1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231"/>
      <c r="R193" s="231"/>
      <c r="S193" s="231"/>
      <c r="T193" s="231"/>
      <c r="U193" s="231"/>
      <c r="V193" s="4"/>
      <c r="W193" s="4"/>
    </row>
    <row r="194" ht="12.75" customHeight="1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231"/>
      <c r="R194" s="231"/>
      <c r="S194" s="231"/>
      <c r="T194" s="231"/>
      <c r="U194" s="231"/>
      <c r="V194" s="4"/>
      <c r="W194" s="4"/>
    </row>
    <row r="195" ht="12.75" customHeight="1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231"/>
      <c r="R195" s="231"/>
      <c r="S195" s="231"/>
      <c r="T195" s="231"/>
      <c r="U195" s="231"/>
      <c r="V195" s="4"/>
      <c r="W195" s="4"/>
    </row>
    <row r="196" ht="12.75" customHeight="1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231"/>
      <c r="R196" s="231"/>
      <c r="S196" s="231"/>
      <c r="T196" s="231"/>
      <c r="U196" s="231"/>
      <c r="V196" s="4"/>
      <c r="W196" s="4"/>
    </row>
    <row r="197" ht="12.75" customHeight="1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231"/>
      <c r="R197" s="231"/>
      <c r="S197" s="231"/>
      <c r="T197" s="231"/>
      <c r="U197" s="231"/>
      <c r="V197" s="4"/>
      <c r="W197" s="4"/>
    </row>
    <row r="198" ht="12.75" customHeight="1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231"/>
      <c r="R198" s="231"/>
      <c r="S198" s="231"/>
      <c r="T198" s="231"/>
      <c r="U198" s="231"/>
      <c r="V198" s="4"/>
      <c r="W198" s="4"/>
    </row>
    <row r="199" ht="12.75" customHeight="1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231"/>
      <c r="R199" s="231"/>
      <c r="S199" s="231"/>
      <c r="T199" s="231"/>
      <c r="U199" s="231"/>
      <c r="V199" s="4"/>
      <c r="W199" s="4"/>
    </row>
    <row r="200" ht="12.75" customHeight="1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231"/>
      <c r="R200" s="231"/>
      <c r="S200" s="231"/>
      <c r="T200" s="231"/>
      <c r="U200" s="231"/>
      <c r="V200" s="4"/>
      <c r="W200" s="4"/>
    </row>
    <row r="201" ht="12.75" customHeight="1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231"/>
      <c r="R201" s="231"/>
      <c r="S201" s="231"/>
      <c r="T201" s="231"/>
      <c r="U201" s="231"/>
      <c r="V201" s="4"/>
      <c r="W201" s="4"/>
    </row>
    <row r="202" ht="12.75" customHeight="1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231"/>
      <c r="R202" s="231"/>
      <c r="S202" s="231"/>
      <c r="T202" s="231"/>
      <c r="U202" s="231"/>
      <c r="V202" s="4"/>
      <c r="W202" s="4"/>
    </row>
    <row r="203" ht="12.75" customHeight="1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231"/>
      <c r="R203" s="231"/>
      <c r="S203" s="231"/>
      <c r="T203" s="231"/>
      <c r="U203" s="231"/>
      <c r="V203" s="4"/>
      <c r="W203" s="4"/>
    </row>
    <row r="204" ht="12.75" customHeight="1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231"/>
      <c r="R204" s="231"/>
      <c r="S204" s="231"/>
      <c r="T204" s="231"/>
      <c r="U204" s="231"/>
      <c r="V204" s="4"/>
      <c r="W204" s="4"/>
    </row>
    <row r="205" ht="12.75" customHeight="1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231"/>
      <c r="R205" s="231"/>
      <c r="S205" s="231"/>
      <c r="T205" s="231"/>
      <c r="U205" s="231"/>
      <c r="V205" s="4"/>
      <c r="W205" s="4"/>
    </row>
    <row r="206" ht="12.75" customHeight="1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231"/>
      <c r="R206" s="231"/>
      <c r="S206" s="231"/>
      <c r="T206" s="231"/>
      <c r="U206" s="231"/>
      <c r="V206" s="4"/>
      <c r="W206" s="4"/>
    </row>
    <row r="207" ht="12.75" customHeight="1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231"/>
      <c r="R207" s="231"/>
      <c r="S207" s="231"/>
      <c r="T207" s="231"/>
      <c r="U207" s="231"/>
      <c r="V207" s="4"/>
      <c r="W207" s="4"/>
    </row>
    <row r="208" ht="12.75" customHeight="1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231"/>
      <c r="R208" s="231"/>
      <c r="S208" s="231"/>
      <c r="T208" s="231"/>
      <c r="U208" s="231"/>
      <c r="V208" s="4"/>
      <c r="W208" s="4"/>
    </row>
    <row r="209" ht="12.75" customHeight="1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231"/>
      <c r="R209" s="231"/>
      <c r="S209" s="231"/>
      <c r="T209" s="231"/>
      <c r="U209" s="231"/>
      <c r="V209" s="4"/>
      <c r="W209" s="4"/>
    </row>
    <row r="210" ht="12.75" customHeight="1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231"/>
      <c r="R210" s="231"/>
      <c r="S210" s="231"/>
      <c r="T210" s="231"/>
      <c r="U210" s="231"/>
      <c r="V210" s="4"/>
      <c r="W210" s="4"/>
    </row>
    <row r="211" ht="12.75" customHeight="1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231"/>
      <c r="R211" s="231"/>
      <c r="S211" s="231"/>
      <c r="T211" s="231"/>
      <c r="U211" s="231"/>
      <c r="V211" s="4"/>
      <c r="W211" s="4"/>
    </row>
    <row r="212" ht="12.75" customHeight="1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231"/>
      <c r="R212" s="231"/>
      <c r="S212" s="231"/>
      <c r="T212" s="231"/>
      <c r="U212" s="231"/>
      <c r="V212" s="4"/>
      <c r="W212" s="4"/>
    </row>
    <row r="213" ht="12.75" customHeight="1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231"/>
      <c r="R213" s="231"/>
      <c r="S213" s="231"/>
      <c r="T213" s="231"/>
      <c r="U213" s="231"/>
      <c r="V213" s="4"/>
      <c r="W213" s="4"/>
    </row>
    <row r="214" ht="12.75" customHeight="1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231"/>
      <c r="R214" s="231"/>
      <c r="S214" s="231"/>
      <c r="T214" s="231"/>
      <c r="U214" s="231"/>
      <c r="V214" s="4"/>
      <c r="W214" s="4"/>
    </row>
    <row r="215" ht="12.75" customHeight="1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231"/>
      <c r="R215" s="231"/>
      <c r="S215" s="231"/>
      <c r="T215" s="231"/>
      <c r="U215" s="231"/>
      <c r="V215" s="4"/>
      <c r="W215" s="4"/>
    </row>
    <row r="216" ht="12.75" customHeight="1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231"/>
      <c r="R216" s="231"/>
      <c r="S216" s="231"/>
      <c r="T216" s="231"/>
      <c r="U216" s="231"/>
      <c r="V216" s="4"/>
      <c r="W216" s="4"/>
    </row>
    <row r="217" ht="12.75" customHeight="1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231"/>
      <c r="R217" s="231"/>
      <c r="S217" s="231"/>
      <c r="T217" s="231"/>
      <c r="U217" s="231"/>
      <c r="V217" s="4"/>
      <c r="W217" s="4"/>
    </row>
    <row r="218" ht="12.75" customHeight="1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231"/>
      <c r="R218" s="231"/>
      <c r="S218" s="231"/>
      <c r="T218" s="231"/>
      <c r="U218" s="231"/>
      <c r="V218" s="4"/>
      <c r="W218" s="4"/>
    </row>
    <row r="219" ht="12.75" customHeight="1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231"/>
      <c r="R219" s="231"/>
      <c r="S219" s="231"/>
      <c r="T219" s="231"/>
      <c r="U219" s="231"/>
      <c r="V219" s="4"/>
      <c r="W219" s="4"/>
    </row>
    <row r="220" ht="12.75" customHeight="1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231"/>
      <c r="R220" s="231"/>
      <c r="S220" s="231"/>
      <c r="T220" s="231"/>
      <c r="U220" s="231"/>
      <c r="V220" s="4"/>
      <c r="W220" s="4"/>
    </row>
    <row r="221" ht="12.75" customHeight="1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231"/>
      <c r="R221" s="231"/>
      <c r="S221" s="231"/>
      <c r="T221" s="231"/>
      <c r="U221" s="231"/>
      <c r="V221" s="4"/>
      <c r="W221" s="4"/>
    </row>
    <row r="222" ht="12.75" customHeight="1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231"/>
      <c r="R222" s="231"/>
      <c r="S222" s="231"/>
      <c r="T222" s="231"/>
      <c r="U222" s="231"/>
      <c r="V222" s="4"/>
      <c r="W222" s="4"/>
    </row>
    <row r="223" ht="12.75" customHeight="1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231"/>
      <c r="R223" s="231"/>
      <c r="S223" s="231"/>
      <c r="T223" s="231"/>
      <c r="U223" s="231"/>
      <c r="V223" s="4"/>
      <c r="W223" s="4"/>
    </row>
    <row r="224" ht="12.75" customHeight="1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231"/>
      <c r="R224" s="231"/>
      <c r="S224" s="231"/>
      <c r="T224" s="231"/>
      <c r="U224" s="231"/>
      <c r="V224" s="4"/>
      <c r="W224" s="4"/>
    </row>
    <row r="225" ht="12.75" customHeight="1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231"/>
      <c r="R225" s="231"/>
      <c r="S225" s="231"/>
      <c r="T225" s="231"/>
      <c r="U225" s="231"/>
      <c r="V225" s="4"/>
      <c r="W225" s="4"/>
    </row>
    <row r="226" ht="12.75" customHeight="1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231"/>
      <c r="R226" s="231"/>
      <c r="S226" s="231"/>
      <c r="T226" s="231"/>
      <c r="U226" s="231"/>
      <c r="V226" s="4"/>
      <c r="W226" s="4"/>
    </row>
    <row r="227" ht="12.75" customHeight="1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231"/>
      <c r="R227" s="231"/>
      <c r="S227" s="231"/>
      <c r="T227" s="231"/>
      <c r="U227" s="231"/>
      <c r="V227" s="4"/>
      <c r="W227" s="4"/>
    </row>
    <row r="228" ht="12.75" customHeight="1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231"/>
      <c r="R228" s="231"/>
      <c r="S228" s="231"/>
      <c r="T228" s="231"/>
      <c r="U228" s="231"/>
      <c r="V228" s="4"/>
      <c r="W228" s="4"/>
    </row>
    <row r="229" ht="12.75" customHeight="1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231"/>
      <c r="R229" s="231"/>
      <c r="S229" s="231"/>
      <c r="T229" s="231"/>
      <c r="U229" s="231"/>
      <c r="V229" s="4"/>
      <c r="W229" s="4"/>
    </row>
    <row r="230" ht="12.75" customHeight="1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231"/>
      <c r="R230" s="231"/>
      <c r="S230" s="231"/>
      <c r="T230" s="231"/>
      <c r="U230" s="231"/>
      <c r="V230" s="4"/>
      <c r="W230" s="4"/>
    </row>
    <row r="231" ht="12.75" customHeight="1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231"/>
      <c r="R231" s="231"/>
      <c r="S231" s="231"/>
      <c r="T231" s="231"/>
      <c r="U231" s="231"/>
      <c r="V231" s="4"/>
      <c r="W231" s="4"/>
    </row>
    <row r="232" ht="12.75" customHeight="1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231"/>
      <c r="R232" s="231"/>
      <c r="S232" s="231"/>
      <c r="T232" s="231"/>
      <c r="U232" s="231"/>
      <c r="V232" s="4"/>
      <c r="W232" s="4"/>
    </row>
    <row r="233" ht="12.75" customHeight="1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231"/>
      <c r="R233" s="231"/>
      <c r="S233" s="231"/>
      <c r="T233" s="231"/>
      <c r="U233" s="231"/>
      <c r="V233" s="4"/>
      <c r="W233" s="4"/>
    </row>
    <row r="234" ht="12.75" customHeight="1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231"/>
      <c r="R234" s="231"/>
      <c r="S234" s="231"/>
      <c r="T234" s="231"/>
      <c r="U234" s="231"/>
      <c r="V234" s="4"/>
      <c r="W234" s="4"/>
    </row>
    <row r="235" ht="12.75" customHeight="1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231"/>
      <c r="R235" s="231"/>
      <c r="S235" s="231"/>
      <c r="T235" s="231"/>
      <c r="U235" s="231"/>
      <c r="V235" s="4"/>
      <c r="W235" s="4"/>
    </row>
    <row r="236" ht="12.75" customHeight="1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231"/>
      <c r="R236" s="231"/>
      <c r="S236" s="231"/>
      <c r="T236" s="231"/>
      <c r="U236" s="231"/>
      <c r="V236" s="4"/>
      <c r="W236" s="4"/>
    </row>
    <row r="237" ht="12.75" customHeight="1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231"/>
      <c r="R237" s="231"/>
      <c r="S237" s="231"/>
      <c r="T237" s="231"/>
      <c r="U237" s="231"/>
      <c r="V237" s="4"/>
      <c r="W237" s="4"/>
    </row>
    <row r="238" ht="12.75" customHeight="1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231"/>
      <c r="R238" s="231"/>
      <c r="S238" s="231"/>
      <c r="T238" s="231"/>
      <c r="U238" s="231"/>
      <c r="V238" s="4"/>
      <c r="W238" s="4"/>
    </row>
    <row r="239" ht="12.75" customHeight="1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231"/>
      <c r="R239" s="231"/>
      <c r="S239" s="231"/>
      <c r="T239" s="231"/>
      <c r="U239" s="231"/>
      <c r="V239" s="4"/>
      <c r="W239" s="4"/>
    </row>
    <row r="240" ht="12.75" customHeight="1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231"/>
      <c r="R240" s="231"/>
      <c r="S240" s="231"/>
      <c r="T240" s="231"/>
      <c r="U240" s="231"/>
      <c r="V240" s="4"/>
      <c r="W240" s="4"/>
    </row>
    <row r="241" ht="12.75" customHeight="1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231"/>
      <c r="R241" s="231"/>
      <c r="S241" s="231"/>
      <c r="T241" s="231"/>
      <c r="U241" s="231"/>
      <c r="V241" s="4"/>
      <c r="W241" s="4"/>
    </row>
    <row r="242" ht="12.75" customHeight="1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231"/>
      <c r="R242" s="231"/>
      <c r="S242" s="231"/>
      <c r="T242" s="231"/>
      <c r="U242" s="231"/>
      <c r="V242" s="4"/>
      <c r="W242" s="4"/>
    </row>
    <row r="243" ht="12.75" customHeight="1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231"/>
      <c r="R243" s="231"/>
      <c r="S243" s="231"/>
      <c r="T243" s="231"/>
      <c r="U243" s="231"/>
      <c r="V243" s="4"/>
      <c r="W243" s="4"/>
    </row>
    <row r="244" ht="12.75" customHeight="1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231"/>
      <c r="R244" s="231"/>
      <c r="S244" s="231"/>
      <c r="T244" s="231"/>
      <c r="U244" s="231"/>
      <c r="V244" s="4"/>
      <c r="W244" s="4"/>
    </row>
    <row r="245" ht="12.75" customHeight="1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231"/>
      <c r="R245" s="231"/>
      <c r="S245" s="231"/>
      <c r="T245" s="231"/>
      <c r="U245" s="231"/>
      <c r="V245" s="4"/>
      <c r="W245" s="4"/>
    </row>
    <row r="246" ht="12.75" customHeight="1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231"/>
      <c r="R246" s="231"/>
      <c r="S246" s="231"/>
      <c r="T246" s="231"/>
      <c r="U246" s="231"/>
      <c r="V246" s="4"/>
      <c r="W246" s="4"/>
    </row>
    <row r="247" ht="12.75" customHeight="1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231"/>
      <c r="R247" s="231"/>
      <c r="S247" s="231"/>
      <c r="T247" s="231"/>
      <c r="U247" s="231"/>
      <c r="V247" s="4"/>
      <c r="W247" s="4"/>
    </row>
    <row r="248" ht="12.75" customHeight="1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231"/>
      <c r="R248" s="231"/>
      <c r="S248" s="231"/>
      <c r="T248" s="231"/>
      <c r="U248" s="231"/>
      <c r="V248" s="4"/>
      <c r="W248" s="4"/>
    </row>
    <row r="249" ht="12.75" customHeight="1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231"/>
      <c r="R249" s="231"/>
      <c r="S249" s="231"/>
      <c r="T249" s="231"/>
      <c r="U249" s="231"/>
      <c r="V249" s="4"/>
      <c r="W249" s="4"/>
    </row>
    <row r="250" ht="12.75" customHeight="1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231"/>
      <c r="R250" s="231"/>
      <c r="S250" s="231"/>
      <c r="T250" s="231"/>
      <c r="U250" s="231"/>
      <c r="V250" s="4"/>
      <c r="W250" s="4"/>
    </row>
    <row r="251" ht="12.75" customHeight="1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231"/>
      <c r="R251" s="231"/>
      <c r="S251" s="231"/>
      <c r="T251" s="231"/>
      <c r="U251" s="231"/>
      <c r="V251" s="4"/>
      <c r="W251" s="4"/>
    </row>
    <row r="252" ht="12.75" customHeight="1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231"/>
      <c r="R252" s="231"/>
      <c r="S252" s="231"/>
      <c r="T252" s="231"/>
      <c r="U252" s="231"/>
      <c r="V252" s="4"/>
      <c r="W252" s="4"/>
    </row>
    <row r="253" ht="12.75" customHeight="1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231"/>
      <c r="R253" s="231"/>
      <c r="S253" s="231"/>
      <c r="T253" s="231"/>
      <c r="U253" s="231"/>
      <c r="V253" s="4"/>
      <c r="W253" s="4"/>
    </row>
    <row r="254" ht="12.75" customHeight="1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231"/>
      <c r="R254" s="231"/>
      <c r="S254" s="231"/>
      <c r="T254" s="231"/>
      <c r="U254" s="231"/>
      <c r="V254" s="4"/>
      <c r="W254" s="4"/>
    </row>
    <row r="255" ht="12.75" customHeight="1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231"/>
      <c r="R255" s="231"/>
      <c r="S255" s="231"/>
      <c r="T255" s="231"/>
      <c r="U255" s="231"/>
      <c r="V255" s="4"/>
      <c r="W255" s="4"/>
    </row>
    <row r="256" ht="12.75" customHeight="1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231"/>
      <c r="R256" s="231"/>
      <c r="S256" s="231"/>
      <c r="T256" s="231"/>
      <c r="U256" s="231"/>
      <c r="V256" s="4"/>
      <c r="W256" s="4"/>
    </row>
    <row r="257" ht="12.75" customHeight="1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231"/>
      <c r="R257" s="231"/>
      <c r="S257" s="231"/>
      <c r="T257" s="231"/>
      <c r="U257" s="231"/>
      <c r="V257" s="4"/>
      <c r="W257" s="4"/>
    </row>
    <row r="258" ht="12.75" customHeight="1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231"/>
      <c r="R258" s="231"/>
      <c r="S258" s="231"/>
      <c r="T258" s="231"/>
      <c r="U258" s="231"/>
      <c r="V258" s="4"/>
      <c r="W258" s="4"/>
    </row>
    <row r="259" ht="12.75" customHeight="1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231"/>
      <c r="R259" s="231"/>
      <c r="S259" s="231"/>
      <c r="T259" s="231"/>
      <c r="U259" s="231"/>
      <c r="V259" s="4"/>
      <c r="W259" s="4"/>
    </row>
    <row r="260" ht="12.75" customHeight="1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231"/>
      <c r="R260" s="231"/>
      <c r="S260" s="231"/>
      <c r="T260" s="231"/>
      <c r="U260" s="231"/>
      <c r="V260" s="4"/>
      <c r="W260" s="4"/>
    </row>
    <row r="261" ht="12.75" customHeight="1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231"/>
      <c r="R261" s="231"/>
      <c r="S261" s="231"/>
      <c r="T261" s="231"/>
      <c r="U261" s="231"/>
      <c r="V261" s="4"/>
      <c r="W261" s="4"/>
    </row>
    <row r="262" ht="12.75" customHeight="1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231"/>
      <c r="R262" s="231"/>
      <c r="S262" s="231"/>
      <c r="T262" s="231"/>
      <c r="U262" s="231"/>
      <c r="V262" s="4"/>
      <c r="W262" s="4"/>
    </row>
    <row r="263" ht="12.75" customHeight="1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231"/>
      <c r="R263" s="231"/>
      <c r="S263" s="231"/>
      <c r="T263" s="231"/>
      <c r="U263" s="231"/>
      <c r="V263" s="4"/>
      <c r="W263" s="4"/>
    </row>
    <row r="264" ht="12.75" customHeight="1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231"/>
      <c r="R264" s="231"/>
      <c r="S264" s="231"/>
      <c r="T264" s="231"/>
      <c r="U264" s="231"/>
      <c r="V264" s="4"/>
      <c r="W264" s="4"/>
    </row>
    <row r="265" ht="12.75" customHeight="1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231"/>
      <c r="R265" s="231"/>
      <c r="S265" s="231"/>
      <c r="T265" s="231"/>
      <c r="U265" s="231"/>
      <c r="V265" s="4"/>
      <c r="W265" s="4"/>
    </row>
    <row r="266" ht="12.75" customHeight="1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231"/>
      <c r="R266" s="231"/>
      <c r="S266" s="231"/>
      <c r="T266" s="231"/>
      <c r="U266" s="231"/>
      <c r="V266" s="4"/>
      <c r="W266" s="4"/>
    </row>
    <row r="267" ht="12.75" customHeight="1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231"/>
      <c r="R267" s="231"/>
      <c r="S267" s="231"/>
      <c r="T267" s="231"/>
      <c r="U267" s="231"/>
      <c r="V267" s="4"/>
      <c r="W267" s="4"/>
    </row>
    <row r="268" ht="12.75" customHeight="1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231"/>
      <c r="R268" s="231"/>
      <c r="S268" s="231"/>
      <c r="T268" s="231"/>
      <c r="U268" s="231"/>
      <c r="V268" s="4"/>
      <c r="W268" s="4"/>
    </row>
    <row r="269" ht="12.75" customHeight="1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231"/>
      <c r="R269" s="231"/>
      <c r="S269" s="231"/>
      <c r="T269" s="231"/>
      <c r="U269" s="231"/>
      <c r="V269" s="4"/>
      <c r="W269" s="4"/>
    </row>
    <row r="270" ht="12.75" customHeight="1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231"/>
      <c r="R270" s="231"/>
      <c r="S270" s="231"/>
      <c r="T270" s="231"/>
      <c r="U270" s="231"/>
      <c r="V270" s="4"/>
      <c r="W270" s="4"/>
    </row>
    <row r="271" ht="12.75" customHeight="1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231"/>
      <c r="R271" s="231"/>
      <c r="S271" s="231"/>
      <c r="T271" s="231"/>
      <c r="U271" s="231"/>
      <c r="V271" s="4"/>
      <c r="W271" s="4"/>
    </row>
    <row r="272" ht="12.75" customHeight="1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231"/>
      <c r="R272" s="231"/>
      <c r="S272" s="231"/>
      <c r="T272" s="231"/>
      <c r="U272" s="231"/>
      <c r="V272" s="4"/>
      <c r="W272" s="4"/>
    </row>
    <row r="273" ht="12.75" customHeight="1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231"/>
      <c r="R273" s="231"/>
      <c r="S273" s="231"/>
      <c r="T273" s="231"/>
      <c r="U273" s="231"/>
      <c r="V273" s="4"/>
      <c r="W273" s="4"/>
    </row>
    <row r="274" ht="12.75" customHeight="1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231"/>
      <c r="R274" s="231"/>
      <c r="S274" s="231"/>
      <c r="T274" s="231"/>
      <c r="U274" s="231"/>
      <c r="V274" s="4"/>
      <c r="W274" s="4"/>
    </row>
    <row r="275" ht="12.75" customHeight="1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231"/>
      <c r="R275" s="231"/>
      <c r="S275" s="231"/>
      <c r="T275" s="231"/>
      <c r="U275" s="231"/>
      <c r="V275" s="4"/>
      <c r="W275" s="4"/>
    </row>
    <row r="276" ht="12.75" customHeight="1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231"/>
      <c r="R276" s="231"/>
      <c r="S276" s="231"/>
      <c r="T276" s="231"/>
      <c r="U276" s="231"/>
      <c r="V276" s="4"/>
      <c r="W276" s="4"/>
    </row>
    <row r="277" ht="12.75" customHeight="1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231"/>
      <c r="R277" s="231"/>
      <c r="S277" s="231"/>
      <c r="T277" s="231"/>
      <c r="U277" s="231"/>
      <c r="V277" s="4"/>
      <c r="W277" s="4"/>
    </row>
    <row r="278" ht="12.75" customHeight="1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231"/>
      <c r="R278" s="231"/>
      <c r="S278" s="231"/>
      <c r="T278" s="231"/>
      <c r="U278" s="231"/>
      <c r="V278" s="4"/>
      <c r="W278" s="4"/>
    </row>
    <row r="279" ht="12.75" customHeight="1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231"/>
      <c r="R279" s="231"/>
      <c r="S279" s="231"/>
      <c r="T279" s="231"/>
      <c r="U279" s="231"/>
      <c r="V279" s="4"/>
      <c r="W279" s="4"/>
    </row>
    <row r="280" ht="12.75" customHeight="1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231"/>
      <c r="R280" s="231"/>
      <c r="S280" s="231"/>
      <c r="T280" s="231"/>
      <c r="U280" s="231"/>
      <c r="V280" s="4"/>
      <c r="W280" s="4"/>
    </row>
    <row r="281" ht="12.75" customHeight="1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231"/>
      <c r="R281" s="231"/>
      <c r="S281" s="231"/>
      <c r="T281" s="231"/>
      <c r="U281" s="231"/>
      <c r="V281" s="4"/>
      <c r="W281" s="4"/>
    </row>
    <row r="282" ht="12.75" customHeight="1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231"/>
      <c r="R282" s="231"/>
      <c r="S282" s="231"/>
      <c r="T282" s="231"/>
      <c r="U282" s="231"/>
      <c r="V282" s="4"/>
      <c r="W282" s="4"/>
    </row>
    <row r="283" ht="12.75" customHeight="1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231"/>
      <c r="R283" s="231"/>
      <c r="S283" s="231"/>
      <c r="T283" s="231"/>
      <c r="U283" s="231"/>
      <c r="V283" s="4"/>
      <c r="W283" s="4"/>
    </row>
    <row r="284" ht="12.75" customHeight="1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231"/>
      <c r="R284" s="231"/>
      <c r="S284" s="231"/>
      <c r="T284" s="231"/>
      <c r="U284" s="231"/>
      <c r="V284" s="4"/>
      <c r="W284" s="4"/>
    </row>
    <row r="285" ht="12.75" customHeight="1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231"/>
      <c r="R285" s="231"/>
      <c r="S285" s="231"/>
      <c r="T285" s="231"/>
      <c r="U285" s="231"/>
      <c r="V285" s="4"/>
      <c r="W285" s="4"/>
    </row>
    <row r="286" ht="12.75" customHeight="1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231"/>
      <c r="R286" s="231"/>
      <c r="S286" s="231"/>
      <c r="T286" s="231"/>
      <c r="U286" s="231"/>
      <c r="V286" s="4"/>
      <c r="W286" s="4"/>
    </row>
    <row r="287" ht="12.75" customHeight="1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231"/>
      <c r="R287" s="231"/>
      <c r="S287" s="231"/>
      <c r="T287" s="231"/>
      <c r="U287" s="231"/>
      <c r="V287" s="4"/>
      <c r="W287" s="4"/>
    </row>
    <row r="288" ht="12.75" customHeight="1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231"/>
      <c r="R288" s="231"/>
      <c r="S288" s="231"/>
      <c r="T288" s="231"/>
      <c r="U288" s="231"/>
      <c r="V288" s="4"/>
      <c r="W288" s="4"/>
    </row>
    <row r="289" ht="12.75" customHeight="1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231"/>
      <c r="R289" s="231"/>
      <c r="S289" s="231"/>
      <c r="T289" s="231"/>
      <c r="U289" s="231"/>
      <c r="V289" s="4"/>
      <c r="W289" s="4"/>
    </row>
    <row r="290" ht="12.75" customHeight="1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231"/>
      <c r="R290" s="231"/>
      <c r="S290" s="231"/>
      <c r="T290" s="231"/>
      <c r="U290" s="231"/>
      <c r="V290" s="4"/>
      <c r="W290" s="4"/>
    </row>
    <row r="291" ht="12.75" customHeight="1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231"/>
      <c r="R291" s="231"/>
      <c r="S291" s="231"/>
      <c r="T291" s="231"/>
      <c r="U291" s="231"/>
      <c r="V291" s="4"/>
      <c r="W291" s="4"/>
    </row>
    <row r="292" ht="12.75" customHeight="1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231"/>
      <c r="R292" s="231"/>
      <c r="S292" s="231"/>
      <c r="T292" s="231"/>
      <c r="U292" s="231"/>
      <c r="V292" s="4"/>
      <c r="W292" s="4"/>
    </row>
    <row r="293" ht="12.75" customHeight="1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231"/>
      <c r="R293" s="231"/>
      <c r="S293" s="231"/>
      <c r="T293" s="231"/>
      <c r="U293" s="231"/>
      <c r="V293" s="4"/>
      <c r="W293" s="4"/>
    </row>
    <row r="294" ht="12.75" customHeight="1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231"/>
      <c r="R294" s="231"/>
      <c r="S294" s="231"/>
      <c r="T294" s="231"/>
      <c r="U294" s="231"/>
      <c r="V294" s="4"/>
      <c r="W294" s="4"/>
    </row>
    <row r="295" ht="12.75" customHeight="1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231"/>
      <c r="R295" s="231"/>
      <c r="S295" s="231"/>
      <c r="T295" s="231"/>
      <c r="U295" s="231"/>
      <c r="V295" s="4"/>
      <c r="W295" s="4"/>
    </row>
    <row r="296" ht="12.75" customHeight="1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231"/>
      <c r="R296" s="231"/>
      <c r="S296" s="231"/>
      <c r="T296" s="231"/>
      <c r="U296" s="231"/>
      <c r="V296" s="4"/>
      <c r="W296" s="4"/>
    </row>
    <row r="297" ht="12.75" customHeight="1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231"/>
      <c r="R297" s="231"/>
      <c r="S297" s="231"/>
      <c r="T297" s="231"/>
      <c r="U297" s="231"/>
      <c r="V297" s="4"/>
      <c r="W297" s="4"/>
    </row>
    <row r="298" ht="12.75" customHeight="1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231"/>
      <c r="R298" s="231"/>
      <c r="S298" s="231"/>
      <c r="T298" s="231"/>
      <c r="U298" s="231"/>
      <c r="V298" s="4"/>
      <c r="W298" s="4"/>
    </row>
    <row r="299" ht="12.75" customHeight="1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231"/>
      <c r="R299" s="231"/>
      <c r="S299" s="231"/>
      <c r="T299" s="231"/>
      <c r="U299" s="231"/>
      <c r="V299" s="4"/>
      <c r="W299" s="4"/>
    </row>
    <row r="300" ht="12.75" customHeight="1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231"/>
      <c r="R300" s="231"/>
      <c r="S300" s="231"/>
      <c r="T300" s="231"/>
      <c r="U300" s="231"/>
      <c r="V300" s="4"/>
      <c r="W300" s="4"/>
    </row>
    <row r="301" ht="12.75" customHeight="1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231"/>
      <c r="R301" s="231"/>
      <c r="S301" s="231"/>
      <c r="T301" s="231"/>
      <c r="U301" s="231"/>
      <c r="V301" s="4"/>
      <c r="W301" s="4"/>
    </row>
    <row r="302" ht="12.75" customHeight="1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231"/>
      <c r="R302" s="231"/>
      <c r="S302" s="231"/>
      <c r="T302" s="231"/>
      <c r="U302" s="231"/>
      <c r="V302" s="4"/>
      <c r="W302" s="4"/>
    </row>
    <row r="303" ht="12.75" customHeight="1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231"/>
      <c r="R303" s="231"/>
      <c r="S303" s="231"/>
      <c r="T303" s="231"/>
      <c r="U303" s="231"/>
      <c r="V303" s="4"/>
      <c r="W303" s="4"/>
    </row>
    <row r="304" ht="12.75" customHeight="1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231"/>
      <c r="R304" s="231"/>
      <c r="S304" s="231"/>
      <c r="T304" s="231"/>
      <c r="U304" s="231"/>
      <c r="V304" s="4"/>
      <c r="W304" s="4"/>
    </row>
    <row r="305" ht="12.75" customHeight="1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231"/>
      <c r="R305" s="231"/>
      <c r="S305" s="231"/>
      <c r="T305" s="231"/>
      <c r="U305" s="231"/>
      <c r="V305" s="4"/>
      <c r="W305" s="4"/>
    </row>
    <row r="306" ht="12.75" customHeight="1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231"/>
      <c r="R306" s="231"/>
      <c r="S306" s="231"/>
      <c r="T306" s="231"/>
      <c r="U306" s="231"/>
      <c r="V306" s="4"/>
      <c r="W306" s="4"/>
    </row>
    <row r="307" ht="12.75" customHeight="1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231"/>
      <c r="R307" s="231"/>
      <c r="S307" s="231"/>
      <c r="T307" s="231"/>
      <c r="U307" s="231"/>
      <c r="V307" s="4"/>
      <c r="W307" s="4"/>
    </row>
    <row r="308" ht="12.75" customHeight="1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231"/>
      <c r="R308" s="231"/>
      <c r="S308" s="231"/>
      <c r="T308" s="231"/>
      <c r="U308" s="231"/>
      <c r="V308" s="4"/>
      <c r="W308" s="4"/>
    </row>
    <row r="309" ht="12.75" customHeight="1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231"/>
      <c r="R309" s="231"/>
      <c r="S309" s="231"/>
      <c r="T309" s="231"/>
      <c r="U309" s="231"/>
      <c r="V309" s="4"/>
      <c r="W309" s="4"/>
    </row>
    <row r="310" ht="12.75" customHeight="1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231"/>
      <c r="R310" s="231"/>
      <c r="S310" s="231"/>
      <c r="T310" s="231"/>
      <c r="U310" s="231"/>
      <c r="V310" s="4"/>
      <c r="W310" s="4"/>
    </row>
    <row r="311" ht="12.75" customHeight="1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231"/>
      <c r="R311" s="231"/>
      <c r="S311" s="231"/>
      <c r="T311" s="231"/>
      <c r="U311" s="231"/>
      <c r="V311" s="4"/>
      <c r="W311" s="4"/>
    </row>
    <row r="312" ht="12.75" customHeight="1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231"/>
      <c r="R312" s="231"/>
      <c r="S312" s="231"/>
      <c r="T312" s="231"/>
      <c r="U312" s="231"/>
      <c r="V312" s="4"/>
      <c r="W312" s="4"/>
    </row>
    <row r="313" ht="12.75" customHeight="1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231"/>
      <c r="R313" s="231"/>
      <c r="S313" s="231"/>
      <c r="T313" s="231"/>
      <c r="U313" s="231"/>
      <c r="V313" s="4"/>
      <c r="W313" s="4"/>
    </row>
    <row r="314" ht="12.75" customHeight="1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231"/>
      <c r="R314" s="231"/>
      <c r="S314" s="231"/>
      <c r="T314" s="231"/>
      <c r="U314" s="231"/>
      <c r="V314" s="4"/>
      <c r="W314" s="4"/>
    </row>
    <row r="315" ht="12.75" customHeight="1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231"/>
      <c r="R315" s="231"/>
      <c r="S315" s="231"/>
      <c r="T315" s="231"/>
      <c r="U315" s="231"/>
      <c r="V315" s="4"/>
      <c r="W315" s="4"/>
    </row>
    <row r="316" ht="12.75" customHeight="1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231"/>
      <c r="R316" s="231"/>
      <c r="S316" s="231"/>
      <c r="T316" s="231"/>
      <c r="U316" s="231"/>
      <c r="V316" s="4"/>
      <c r="W316" s="4"/>
    </row>
    <row r="317" ht="12.75" customHeight="1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231"/>
      <c r="R317" s="231"/>
      <c r="S317" s="231"/>
      <c r="T317" s="231"/>
      <c r="U317" s="231"/>
      <c r="V317" s="4"/>
      <c r="W317" s="4"/>
    </row>
    <row r="318" ht="12.75" customHeight="1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231"/>
      <c r="R318" s="231"/>
      <c r="S318" s="231"/>
      <c r="T318" s="231"/>
      <c r="U318" s="231"/>
      <c r="V318" s="4"/>
      <c r="W318" s="4"/>
    </row>
    <row r="319" ht="12.75" customHeight="1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231"/>
      <c r="R319" s="231"/>
      <c r="S319" s="231"/>
      <c r="T319" s="231"/>
      <c r="U319" s="231"/>
      <c r="V319" s="4"/>
      <c r="W319" s="4"/>
    </row>
    <row r="320" ht="12.75" customHeight="1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231"/>
      <c r="R320" s="231"/>
      <c r="S320" s="231"/>
      <c r="T320" s="231"/>
      <c r="U320" s="231"/>
      <c r="V320" s="4"/>
      <c r="W320" s="4"/>
    </row>
    <row r="321" ht="12.75" customHeight="1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231"/>
      <c r="R321" s="231"/>
      <c r="S321" s="231"/>
      <c r="T321" s="231"/>
      <c r="U321" s="231"/>
      <c r="V321" s="4"/>
      <c r="W321" s="4"/>
    </row>
    <row r="322" ht="12.75" customHeight="1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231"/>
      <c r="R322" s="231"/>
      <c r="S322" s="231"/>
      <c r="T322" s="231"/>
      <c r="U322" s="231"/>
      <c r="V322" s="4"/>
      <c r="W322" s="4"/>
    </row>
    <row r="323" ht="12.75" customHeight="1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231"/>
      <c r="R323" s="231"/>
      <c r="S323" s="231"/>
      <c r="T323" s="231"/>
      <c r="U323" s="231"/>
      <c r="V323" s="4"/>
      <c r="W323" s="4"/>
    </row>
    <row r="324" ht="12.75" customHeight="1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231"/>
      <c r="R324" s="231"/>
      <c r="S324" s="231"/>
      <c r="T324" s="231"/>
      <c r="U324" s="231"/>
      <c r="V324" s="4"/>
      <c r="W324" s="4"/>
    </row>
    <row r="325" ht="12.75" customHeight="1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231"/>
      <c r="R325" s="231"/>
      <c r="S325" s="231"/>
      <c r="T325" s="231"/>
      <c r="U325" s="231"/>
      <c r="V325" s="4"/>
      <c r="W325" s="4"/>
    </row>
    <row r="326" ht="12.75" customHeight="1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231"/>
      <c r="R326" s="231"/>
      <c r="S326" s="231"/>
      <c r="T326" s="231"/>
      <c r="U326" s="231"/>
      <c r="V326" s="4"/>
      <c r="W326" s="4"/>
    </row>
    <row r="327" ht="12.75" customHeight="1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231"/>
      <c r="R327" s="231"/>
      <c r="S327" s="231"/>
      <c r="T327" s="231"/>
      <c r="U327" s="231"/>
      <c r="V327" s="4"/>
      <c r="W327" s="4"/>
    </row>
    <row r="328" ht="12.75" customHeight="1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231"/>
      <c r="R328" s="231"/>
      <c r="S328" s="231"/>
      <c r="T328" s="231"/>
      <c r="U328" s="231"/>
      <c r="V328" s="4"/>
      <c r="W328" s="4"/>
    </row>
    <row r="329" ht="12.75" customHeight="1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231"/>
      <c r="R329" s="231"/>
      <c r="S329" s="231"/>
      <c r="T329" s="231"/>
      <c r="U329" s="231"/>
      <c r="V329" s="4"/>
      <c r="W329" s="4"/>
    </row>
    <row r="330" ht="12.75" customHeight="1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231"/>
      <c r="R330" s="231"/>
      <c r="S330" s="231"/>
      <c r="T330" s="231"/>
      <c r="U330" s="231"/>
      <c r="V330" s="4"/>
      <c r="W330" s="4"/>
    </row>
    <row r="331" ht="12.75" customHeight="1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231"/>
      <c r="R331" s="231"/>
      <c r="S331" s="231"/>
      <c r="T331" s="231"/>
      <c r="U331" s="231"/>
      <c r="V331" s="4"/>
      <c r="W331" s="4"/>
    </row>
    <row r="332" ht="12.75" customHeight="1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231"/>
      <c r="R332" s="231"/>
      <c r="S332" s="231"/>
      <c r="T332" s="231"/>
      <c r="U332" s="231"/>
      <c r="V332" s="4"/>
      <c r="W332" s="4"/>
    </row>
    <row r="333" ht="12.75" customHeight="1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231"/>
      <c r="R333" s="231"/>
      <c r="S333" s="231"/>
      <c r="T333" s="231"/>
      <c r="U333" s="231"/>
      <c r="V333" s="4"/>
      <c r="W333" s="4"/>
    </row>
    <row r="334" ht="12.75" customHeight="1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231"/>
      <c r="R334" s="231"/>
      <c r="S334" s="231"/>
      <c r="T334" s="231"/>
      <c r="U334" s="231"/>
      <c r="V334" s="4"/>
      <c r="W334" s="4"/>
    </row>
    <row r="335" ht="12.75" customHeight="1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231"/>
      <c r="R335" s="231"/>
      <c r="S335" s="231"/>
      <c r="T335" s="231"/>
      <c r="U335" s="231"/>
      <c r="V335" s="4"/>
      <c r="W335" s="4"/>
    </row>
    <row r="336" ht="12.75" customHeight="1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231"/>
      <c r="R336" s="231"/>
      <c r="S336" s="231"/>
      <c r="T336" s="231"/>
      <c r="U336" s="231"/>
      <c r="V336" s="4"/>
      <c r="W336" s="4"/>
    </row>
    <row r="337" ht="12.75" customHeight="1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231"/>
      <c r="R337" s="231"/>
      <c r="S337" s="231"/>
      <c r="T337" s="231"/>
      <c r="U337" s="231"/>
      <c r="V337" s="4"/>
      <c r="W337" s="4"/>
    </row>
    <row r="338" ht="12.75" customHeight="1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231"/>
      <c r="R338" s="231"/>
      <c r="S338" s="231"/>
      <c r="T338" s="231"/>
      <c r="U338" s="231"/>
      <c r="V338" s="4"/>
      <c r="W338" s="4"/>
    </row>
    <row r="339" ht="12.75" customHeight="1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231"/>
      <c r="R339" s="231"/>
      <c r="S339" s="231"/>
      <c r="T339" s="231"/>
      <c r="U339" s="231"/>
      <c r="V339" s="4"/>
      <c r="W339" s="4"/>
    </row>
    <row r="340" ht="12.75" customHeight="1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231"/>
      <c r="R340" s="231"/>
      <c r="S340" s="231"/>
      <c r="T340" s="231"/>
      <c r="U340" s="231"/>
      <c r="V340" s="4"/>
      <c r="W340" s="4"/>
    </row>
    <row r="341" ht="12.75" customHeight="1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231"/>
      <c r="R341" s="231"/>
      <c r="S341" s="231"/>
      <c r="T341" s="231"/>
      <c r="U341" s="231"/>
      <c r="V341" s="4"/>
      <c r="W341" s="4"/>
    </row>
    <row r="342" ht="12.75" customHeight="1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231"/>
      <c r="R342" s="231"/>
      <c r="S342" s="231"/>
      <c r="T342" s="231"/>
      <c r="U342" s="231"/>
      <c r="V342" s="4"/>
      <c r="W342" s="4"/>
    </row>
    <row r="343" ht="12.75" customHeight="1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231"/>
      <c r="R343" s="231"/>
      <c r="S343" s="231"/>
      <c r="T343" s="231"/>
      <c r="U343" s="231"/>
      <c r="V343" s="4"/>
      <c r="W343" s="4"/>
    </row>
    <row r="344" ht="12.75" customHeight="1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231"/>
      <c r="R344" s="231"/>
      <c r="S344" s="231"/>
      <c r="T344" s="231"/>
      <c r="U344" s="231"/>
      <c r="V344" s="4"/>
      <c r="W344" s="4"/>
    </row>
    <row r="345" ht="12.75" customHeight="1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231"/>
      <c r="R345" s="231"/>
      <c r="S345" s="231"/>
      <c r="T345" s="231"/>
      <c r="U345" s="231"/>
      <c r="V345" s="4"/>
      <c r="W345" s="4"/>
    </row>
    <row r="346" ht="12.75" customHeight="1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231"/>
      <c r="R346" s="231"/>
      <c r="S346" s="231"/>
      <c r="T346" s="231"/>
      <c r="U346" s="231"/>
      <c r="V346" s="4"/>
      <c r="W346" s="4"/>
    </row>
    <row r="347" ht="12.75" customHeight="1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231"/>
      <c r="R347" s="231"/>
      <c r="S347" s="231"/>
      <c r="T347" s="231"/>
      <c r="U347" s="231"/>
      <c r="V347" s="4"/>
      <c r="W347" s="4"/>
    </row>
    <row r="348" ht="12.75" customHeight="1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231"/>
      <c r="R348" s="231"/>
      <c r="S348" s="231"/>
      <c r="T348" s="231"/>
      <c r="U348" s="231"/>
      <c r="V348" s="4"/>
      <c r="W348" s="4"/>
    </row>
    <row r="349" ht="12.75" customHeight="1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231"/>
      <c r="R349" s="231"/>
      <c r="S349" s="231"/>
      <c r="T349" s="231"/>
      <c r="U349" s="231"/>
      <c r="V349" s="4"/>
      <c r="W349" s="4"/>
    </row>
    <row r="350" ht="12.75" customHeight="1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231"/>
      <c r="R350" s="231"/>
      <c r="S350" s="231"/>
      <c r="T350" s="231"/>
      <c r="U350" s="231"/>
      <c r="V350" s="4"/>
      <c r="W350" s="4"/>
    </row>
    <row r="351" ht="12.75" customHeight="1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231"/>
      <c r="R351" s="231"/>
      <c r="S351" s="231"/>
      <c r="T351" s="231"/>
      <c r="U351" s="231"/>
      <c r="V351" s="4"/>
      <c r="W351" s="4"/>
    </row>
    <row r="352" ht="12.75" customHeight="1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231"/>
      <c r="R352" s="231"/>
      <c r="S352" s="231"/>
      <c r="T352" s="231"/>
      <c r="U352" s="231"/>
      <c r="V352" s="4"/>
      <c r="W352" s="4"/>
    </row>
    <row r="353" ht="12.75" customHeight="1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231"/>
      <c r="R353" s="231"/>
      <c r="S353" s="231"/>
      <c r="T353" s="231"/>
      <c r="U353" s="231"/>
      <c r="V353" s="4"/>
      <c r="W353" s="4"/>
    </row>
    <row r="354" ht="12.75" customHeight="1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231"/>
      <c r="R354" s="231"/>
      <c r="S354" s="231"/>
      <c r="T354" s="231"/>
      <c r="U354" s="231"/>
      <c r="V354" s="4"/>
      <c r="W354" s="4"/>
    </row>
    <row r="355" ht="12.75" customHeight="1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231"/>
      <c r="R355" s="231"/>
      <c r="S355" s="231"/>
      <c r="T355" s="231"/>
      <c r="U355" s="231"/>
      <c r="V355" s="4"/>
      <c r="W355" s="4"/>
    </row>
    <row r="356" ht="12.75" customHeight="1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231"/>
      <c r="R356" s="231"/>
      <c r="S356" s="231"/>
      <c r="T356" s="231"/>
      <c r="U356" s="231"/>
      <c r="V356" s="4"/>
      <c r="W356" s="4"/>
    </row>
    <row r="357" ht="12.75" customHeight="1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231"/>
      <c r="R357" s="231"/>
      <c r="S357" s="231"/>
      <c r="T357" s="231"/>
      <c r="U357" s="231"/>
      <c r="V357" s="4"/>
      <c r="W357" s="4"/>
    </row>
    <row r="358" ht="12.75" customHeight="1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231"/>
      <c r="R358" s="231"/>
      <c r="S358" s="231"/>
      <c r="T358" s="231"/>
      <c r="U358" s="231"/>
      <c r="V358" s="4"/>
      <c r="W358" s="4"/>
    </row>
    <row r="359" ht="12.75" customHeight="1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231"/>
      <c r="R359" s="231"/>
      <c r="S359" s="231"/>
      <c r="T359" s="231"/>
      <c r="U359" s="231"/>
      <c r="V359" s="4"/>
      <c r="W359" s="4"/>
    </row>
    <row r="360" ht="12.75" customHeight="1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231"/>
      <c r="R360" s="231"/>
      <c r="S360" s="231"/>
      <c r="T360" s="231"/>
      <c r="U360" s="231"/>
      <c r="V360" s="4"/>
      <c r="W360" s="4"/>
    </row>
    <row r="361" ht="12.75" customHeight="1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231"/>
      <c r="R361" s="231"/>
      <c r="S361" s="231"/>
      <c r="T361" s="231"/>
      <c r="U361" s="231"/>
      <c r="V361" s="4"/>
      <c r="W361" s="4"/>
    </row>
    <row r="362" ht="12.75" customHeight="1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231"/>
      <c r="R362" s="231"/>
      <c r="S362" s="231"/>
      <c r="T362" s="231"/>
      <c r="U362" s="231"/>
      <c r="V362" s="4"/>
      <c r="W362" s="4"/>
    </row>
    <row r="363" ht="12.75" customHeight="1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231"/>
      <c r="R363" s="231"/>
      <c r="S363" s="231"/>
      <c r="T363" s="231"/>
      <c r="U363" s="231"/>
      <c r="V363" s="4"/>
      <c r="W363" s="4"/>
    </row>
    <row r="364" ht="12.75" customHeight="1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231"/>
      <c r="R364" s="231"/>
      <c r="S364" s="231"/>
      <c r="T364" s="231"/>
      <c r="U364" s="231"/>
      <c r="V364" s="4"/>
      <c r="W364" s="4"/>
    </row>
    <row r="365" ht="12.75" customHeight="1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231"/>
      <c r="R365" s="231"/>
      <c r="S365" s="231"/>
      <c r="T365" s="231"/>
      <c r="U365" s="231"/>
      <c r="V365" s="4"/>
      <c r="W365" s="4"/>
    </row>
    <row r="366" ht="12.75" customHeight="1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231"/>
      <c r="R366" s="231"/>
      <c r="S366" s="231"/>
      <c r="T366" s="231"/>
      <c r="U366" s="231"/>
      <c r="V366" s="4"/>
      <c r="W366" s="4"/>
    </row>
    <row r="367" ht="12.75" customHeight="1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231"/>
      <c r="R367" s="231"/>
      <c r="S367" s="231"/>
      <c r="T367" s="231"/>
      <c r="U367" s="231"/>
      <c r="V367" s="4"/>
      <c r="W367" s="4"/>
    </row>
    <row r="368" ht="12.75" customHeight="1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231"/>
      <c r="R368" s="231"/>
      <c r="S368" s="231"/>
      <c r="T368" s="231"/>
      <c r="U368" s="231"/>
      <c r="V368" s="4"/>
      <c r="W368" s="4"/>
    </row>
    <row r="369" ht="12.75" customHeight="1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231"/>
      <c r="R369" s="231"/>
      <c r="S369" s="231"/>
      <c r="T369" s="231"/>
      <c r="U369" s="231"/>
      <c r="V369" s="4"/>
      <c r="W369" s="4"/>
    </row>
    <row r="370" ht="12.75" customHeight="1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231"/>
      <c r="R370" s="231"/>
      <c r="S370" s="231"/>
      <c r="T370" s="231"/>
      <c r="U370" s="231"/>
      <c r="V370" s="4"/>
      <c r="W370" s="4"/>
    </row>
    <row r="371" ht="12.75" customHeight="1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231"/>
      <c r="R371" s="231"/>
      <c r="S371" s="231"/>
      <c r="T371" s="231"/>
      <c r="U371" s="231"/>
      <c r="V371" s="4"/>
      <c r="W371" s="4"/>
    </row>
    <row r="372" ht="12.75" customHeight="1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231"/>
      <c r="R372" s="231"/>
      <c r="S372" s="231"/>
      <c r="T372" s="231"/>
      <c r="U372" s="231"/>
      <c r="V372" s="4"/>
      <c r="W372" s="4"/>
    </row>
    <row r="373" ht="12.75" customHeight="1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231"/>
      <c r="R373" s="231"/>
      <c r="S373" s="231"/>
      <c r="T373" s="231"/>
      <c r="U373" s="231"/>
      <c r="V373" s="4"/>
      <c r="W373" s="4"/>
    </row>
    <row r="374" ht="12.75" customHeight="1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231"/>
      <c r="R374" s="231"/>
      <c r="S374" s="231"/>
      <c r="T374" s="231"/>
      <c r="U374" s="231"/>
      <c r="V374" s="4"/>
      <c r="W374" s="4"/>
    </row>
    <row r="375" ht="12.75" customHeight="1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231"/>
      <c r="R375" s="231"/>
      <c r="S375" s="231"/>
      <c r="T375" s="231"/>
      <c r="U375" s="231"/>
      <c r="V375" s="4"/>
      <c r="W375" s="4"/>
    </row>
    <row r="376" ht="12.75" customHeight="1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231"/>
      <c r="R376" s="231"/>
      <c r="S376" s="231"/>
      <c r="T376" s="231"/>
      <c r="U376" s="231"/>
      <c r="V376" s="4"/>
      <c r="W376" s="4"/>
    </row>
    <row r="377" ht="12.75" customHeight="1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231"/>
      <c r="R377" s="231"/>
      <c r="S377" s="231"/>
      <c r="T377" s="231"/>
      <c r="U377" s="231"/>
      <c r="V377" s="4"/>
      <c r="W377" s="4"/>
    </row>
    <row r="378" ht="12.75" customHeight="1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231"/>
      <c r="R378" s="231"/>
      <c r="S378" s="231"/>
      <c r="T378" s="231"/>
      <c r="U378" s="231"/>
      <c r="V378" s="4"/>
      <c r="W378" s="4"/>
    </row>
    <row r="379" ht="12.75" customHeight="1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231"/>
      <c r="R379" s="231"/>
      <c r="S379" s="231"/>
      <c r="T379" s="231"/>
      <c r="U379" s="231"/>
      <c r="V379" s="4"/>
      <c r="W379" s="4"/>
    </row>
    <row r="380" ht="12.75" customHeight="1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231"/>
      <c r="R380" s="231"/>
      <c r="S380" s="231"/>
      <c r="T380" s="231"/>
      <c r="U380" s="231"/>
      <c r="V380" s="4"/>
      <c r="W380" s="4"/>
    </row>
    <row r="381" ht="12.75" customHeight="1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231"/>
      <c r="R381" s="231"/>
      <c r="S381" s="231"/>
      <c r="T381" s="231"/>
      <c r="U381" s="231"/>
      <c r="V381" s="4"/>
      <c r="W381" s="4"/>
    </row>
    <row r="382" ht="12.75" customHeight="1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231"/>
      <c r="R382" s="231"/>
      <c r="S382" s="231"/>
      <c r="T382" s="231"/>
      <c r="U382" s="231"/>
      <c r="V382" s="4"/>
      <c r="W382" s="4"/>
    </row>
    <row r="383" ht="12.75" customHeight="1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231"/>
      <c r="R383" s="231"/>
      <c r="S383" s="231"/>
      <c r="T383" s="231"/>
      <c r="U383" s="231"/>
      <c r="V383" s="4"/>
      <c r="W383" s="4"/>
    </row>
    <row r="384" ht="12.75" customHeight="1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231"/>
      <c r="R384" s="231"/>
      <c r="S384" s="231"/>
      <c r="T384" s="231"/>
      <c r="U384" s="231"/>
      <c r="V384" s="4"/>
      <c r="W384" s="4"/>
    </row>
    <row r="385" ht="12.75" customHeight="1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231"/>
      <c r="R385" s="231"/>
      <c r="S385" s="231"/>
      <c r="T385" s="231"/>
      <c r="U385" s="231"/>
      <c r="V385" s="4"/>
      <c r="W385" s="4"/>
    </row>
    <row r="386" ht="12.75" customHeight="1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231"/>
      <c r="R386" s="231"/>
      <c r="S386" s="231"/>
      <c r="T386" s="231"/>
      <c r="U386" s="231"/>
      <c r="V386" s="4"/>
      <c r="W386" s="4"/>
    </row>
    <row r="387" ht="12.75" customHeight="1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231"/>
      <c r="R387" s="231"/>
      <c r="S387" s="231"/>
      <c r="T387" s="231"/>
      <c r="U387" s="231"/>
      <c r="V387" s="4"/>
      <c r="W387" s="4"/>
    </row>
    <row r="388" ht="12.75" customHeight="1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231"/>
      <c r="R388" s="231"/>
      <c r="S388" s="231"/>
      <c r="T388" s="231"/>
      <c r="U388" s="231"/>
      <c r="V388" s="4"/>
      <c r="W388" s="4"/>
    </row>
    <row r="389" ht="12.75" customHeight="1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231"/>
      <c r="R389" s="231"/>
      <c r="S389" s="231"/>
      <c r="T389" s="231"/>
      <c r="U389" s="231"/>
      <c r="V389" s="4"/>
      <c r="W389" s="4"/>
    </row>
    <row r="390" ht="12.75" customHeight="1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231"/>
      <c r="R390" s="231"/>
      <c r="S390" s="231"/>
      <c r="T390" s="231"/>
      <c r="U390" s="231"/>
      <c r="V390" s="4"/>
      <c r="W390" s="4"/>
    </row>
    <row r="391" ht="12.75" customHeight="1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231"/>
      <c r="R391" s="231"/>
      <c r="S391" s="231"/>
      <c r="T391" s="231"/>
      <c r="U391" s="231"/>
      <c r="V391" s="4"/>
      <c r="W391" s="4"/>
    </row>
    <row r="392" ht="12.75" customHeight="1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231"/>
      <c r="R392" s="231"/>
      <c r="S392" s="231"/>
      <c r="T392" s="231"/>
      <c r="U392" s="231"/>
      <c r="V392" s="4"/>
      <c r="W392" s="4"/>
    </row>
    <row r="393" ht="12.75" customHeight="1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231"/>
      <c r="R393" s="231"/>
      <c r="S393" s="231"/>
      <c r="T393" s="231"/>
      <c r="U393" s="231"/>
      <c r="V393" s="4"/>
      <c r="W393" s="4"/>
    </row>
    <row r="394" ht="12.75" customHeight="1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231"/>
      <c r="R394" s="231"/>
      <c r="S394" s="231"/>
      <c r="T394" s="231"/>
      <c r="U394" s="231"/>
      <c r="V394" s="4"/>
      <c r="W394" s="4"/>
    </row>
    <row r="395" ht="12.75" customHeight="1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231"/>
      <c r="R395" s="231"/>
      <c r="S395" s="231"/>
      <c r="T395" s="231"/>
      <c r="U395" s="231"/>
      <c r="V395" s="4"/>
      <c r="W395" s="4"/>
    </row>
    <row r="396" ht="12.75" customHeight="1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231"/>
      <c r="R396" s="231"/>
      <c r="S396" s="231"/>
      <c r="T396" s="231"/>
      <c r="U396" s="231"/>
      <c r="V396" s="4"/>
      <c r="W396" s="4"/>
    </row>
    <row r="397" ht="12.75" customHeight="1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231"/>
      <c r="R397" s="231"/>
      <c r="S397" s="231"/>
      <c r="T397" s="231"/>
      <c r="U397" s="231"/>
      <c r="V397" s="4"/>
      <c r="W397" s="4"/>
    </row>
    <row r="398" ht="12.75" customHeight="1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231"/>
      <c r="R398" s="231"/>
      <c r="S398" s="231"/>
      <c r="T398" s="231"/>
      <c r="U398" s="231"/>
      <c r="V398" s="4"/>
      <c r="W398" s="4"/>
    </row>
    <row r="399" ht="12.75" customHeight="1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231"/>
      <c r="R399" s="231"/>
      <c r="S399" s="231"/>
      <c r="T399" s="231"/>
      <c r="U399" s="231"/>
      <c r="V399" s="4"/>
      <c r="W399" s="4"/>
    </row>
    <row r="400" ht="12.75" customHeight="1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231"/>
      <c r="R400" s="231"/>
      <c r="S400" s="231"/>
      <c r="T400" s="231"/>
      <c r="U400" s="231"/>
      <c r="V400" s="4"/>
      <c r="W400" s="4"/>
    </row>
    <row r="401" ht="12.75" customHeight="1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231"/>
      <c r="R401" s="231"/>
      <c r="S401" s="231"/>
      <c r="T401" s="231"/>
      <c r="U401" s="231"/>
      <c r="V401" s="4"/>
      <c r="W401" s="4"/>
    </row>
    <row r="402" ht="12.75" customHeight="1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231"/>
      <c r="R402" s="231"/>
      <c r="S402" s="231"/>
      <c r="T402" s="231"/>
      <c r="U402" s="231"/>
      <c r="V402" s="4"/>
      <c r="W402" s="4"/>
    </row>
    <row r="403" ht="12.75" customHeight="1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231"/>
      <c r="R403" s="231"/>
      <c r="S403" s="231"/>
      <c r="T403" s="231"/>
      <c r="U403" s="231"/>
      <c r="V403" s="4"/>
      <c r="W403" s="4"/>
    </row>
    <row r="404" ht="12.75" customHeight="1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231"/>
      <c r="R404" s="231"/>
      <c r="S404" s="231"/>
      <c r="T404" s="231"/>
      <c r="U404" s="231"/>
      <c r="V404" s="4"/>
      <c r="W404" s="4"/>
    </row>
    <row r="405" ht="12.75" customHeight="1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231"/>
      <c r="R405" s="231"/>
      <c r="S405" s="231"/>
      <c r="T405" s="231"/>
      <c r="U405" s="231"/>
      <c r="V405" s="4"/>
      <c r="W405" s="4"/>
    </row>
    <row r="406" ht="12.75" customHeight="1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231"/>
      <c r="R406" s="231"/>
      <c r="S406" s="231"/>
      <c r="T406" s="231"/>
      <c r="U406" s="231"/>
      <c r="V406" s="4"/>
      <c r="W406" s="4"/>
    </row>
    <row r="407" ht="12.75" customHeight="1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231"/>
      <c r="R407" s="231"/>
      <c r="S407" s="231"/>
      <c r="T407" s="231"/>
      <c r="U407" s="231"/>
      <c r="V407" s="4"/>
      <c r="W407" s="4"/>
    </row>
    <row r="408" ht="12.75" customHeight="1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231"/>
      <c r="R408" s="231"/>
      <c r="S408" s="231"/>
      <c r="T408" s="231"/>
      <c r="U408" s="231"/>
      <c r="V408" s="4"/>
      <c r="W408" s="4"/>
    </row>
    <row r="409" ht="12.75" customHeight="1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231"/>
      <c r="R409" s="231"/>
      <c r="S409" s="231"/>
      <c r="T409" s="231"/>
      <c r="U409" s="231"/>
      <c r="V409" s="4"/>
      <c r="W409" s="4"/>
    </row>
    <row r="410" ht="12.75" customHeight="1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231"/>
      <c r="R410" s="231"/>
      <c r="S410" s="231"/>
      <c r="T410" s="231"/>
      <c r="U410" s="231"/>
      <c r="V410" s="4"/>
      <c r="W410" s="4"/>
    </row>
    <row r="411" ht="12.75" customHeight="1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231"/>
      <c r="R411" s="231"/>
      <c r="S411" s="231"/>
      <c r="T411" s="231"/>
      <c r="U411" s="231"/>
      <c r="V411" s="4"/>
      <c r="W411" s="4"/>
    </row>
    <row r="412" ht="12.75" customHeight="1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231"/>
      <c r="R412" s="231"/>
      <c r="S412" s="231"/>
      <c r="T412" s="231"/>
      <c r="U412" s="231"/>
      <c r="V412" s="4"/>
      <c r="W412" s="4"/>
    </row>
    <row r="413" ht="12.75" customHeight="1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231"/>
      <c r="R413" s="231"/>
      <c r="S413" s="231"/>
      <c r="T413" s="231"/>
      <c r="U413" s="231"/>
      <c r="V413" s="4"/>
      <c r="W413" s="4"/>
    </row>
    <row r="414" ht="12.75" customHeight="1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231"/>
      <c r="R414" s="231"/>
      <c r="S414" s="231"/>
      <c r="T414" s="231"/>
      <c r="U414" s="231"/>
      <c r="V414" s="4"/>
      <c r="W414" s="4"/>
    </row>
    <row r="415" ht="12.75" customHeight="1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231"/>
      <c r="R415" s="231"/>
      <c r="S415" s="231"/>
      <c r="T415" s="231"/>
      <c r="U415" s="231"/>
      <c r="V415" s="4"/>
      <c r="W415" s="4"/>
    </row>
    <row r="416" ht="12.75" customHeight="1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231"/>
      <c r="R416" s="231"/>
      <c r="S416" s="231"/>
      <c r="T416" s="231"/>
      <c r="U416" s="231"/>
      <c r="V416" s="4"/>
      <c r="W416" s="4"/>
    </row>
    <row r="417" ht="12.75" customHeight="1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231"/>
      <c r="R417" s="231"/>
      <c r="S417" s="231"/>
      <c r="T417" s="231"/>
      <c r="U417" s="231"/>
      <c r="V417" s="4"/>
      <c r="W417" s="4"/>
    </row>
    <row r="418" ht="12.75" customHeight="1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231"/>
      <c r="R418" s="231"/>
      <c r="S418" s="231"/>
      <c r="T418" s="231"/>
      <c r="U418" s="231"/>
      <c r="V418" s="4"/>
      <c r="W418" s="4"/>
    </row>
    <row r="419" ht="12.75" customHeight="1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231"/>
      <c r="R419" s="231"/>
      <c r="S419" s="231"/>
      <c r="T419" s="231"/>
      <c r="U419" s="231"/>
      <c r="V419" s="4"/>
      <c r="W419" s="4"/>
    </row>
    <row r="420" ht="12.75" customHeight="1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231"/>
      <c r="R420" s="231"/>
      <c r="S420" s="231"/>
      <c r="T420" s="231"/>
      <c r="U420" s="231"/>
      <c r="V420" s="4"/>
      <c r="W420" s="4"/>
    </row>
    <row r="421" ht="12.75" customHeight="1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231"/>
      <c r="R421" s="231"/>
      <c r="S421" s="231"/>
      <c r="T421" s="231"/>
      <c r="U421" s="231"/>
      <c r="V421" s="4"/>
      <c r="W421" s="4"/>
    </row>
    <row r="422" ht="12.75" customHeight="1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231"/>
      <c r="R422" s="231"/>
      <c r="S422" s="231"/>
      <c r="T422" s="231"/>
      <c r="U422" s="231"/>
      <c r="V422" s="4"/>
      <c r="W422" s="4"/>
    </row>
    <row r="423" ht="12.75" customHeight="1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231"/>
      <c r="R423" s="231"/>
      <c r="S423" s="231"/>
      <c r="T423" s="231"/>
      <c r="U423" s="231"/>
      <c r="V423" s="4"/>
      <c r="W423" s="4"/>
    </row>
    <row r="424" ht="12.75" customHeight="1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231"/>
      <c r="R424" s="231"/>
      <c r="S424" s="231"/>
      <c r="T424" s="231"/>
      <c r="U424" s="231"/>
      <c r="V424" s="4"/>
      <c r="W424" s="4"/>
    </row>
    <row r="425" ht="12.75" customHeight="1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231"/>
      <c r="R425" s="231"/>
      <c r="S425" s="231"/>
      <c r="T425" s="231"/>
      <c r="U425" s="231"/>
      <c r="V425" s="4"/>
      <c r="W425" s="4"/>
    </row>
    <row r="426" ht="12.75" customHeight="1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231"/>
      <c r="R426" s="231"/>
      <c r="S426" s="231"/>
      <c r="T426" s="231"/>
      <c r="U426" s="231"/>
      <c r="V426" s="4"/>
      <c r="W426" s="4"/>
    </row>
    <row r="427" ht="12.75" customHeight="1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231"/>
      <c r="R427" s="231"/>
      <c r="S427" s="231"/>
      <c r="T427" s="231"/>
      <c r="U427" s="231"/>
      <c r="V427" s="4"/>
      <c r="W427" s="4"/>
    </row>
    <row r="428" ht="12.75" customHeight="1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231"/>
      <c r="R428" s="231"/>
      <c r="S428" s="231"/>
      <c r="T428" s="231"/>
      <c r="U428" s="231"/>
      <c r="V428" s="4"/>
      <c r="W428" s="4"/>
    </row>
    <row r="429" ht="12.75" customHeight="1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231"/>
      <c r="R429" s="231"/>
      <c r="S429" s="231"/>
      <c r="T429" s="231"/>
      <c r="U429" s="231"/>
      <c r="V429" s="4"/>
      <c r="W429" s="4"/>
    </row>
    <row r="430" ht="12.75" customHeight="1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231"/>
      <c r="R430" s="231"/>
      <c r="S430" s="231"/>
      <c r="T430" s="231"/>
      <c r="U430" s="231"/>
      <c r="V430" s="4"/>
      <c r="W430" s="4"/>
    </row>
    <row r="431" ht="12.75" customHeight="1"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231"/>
      <c r="R431" s="231"/>
      <c r="S431" s="231"/>
      <c r="T431" s="231"/>
      <c r="U431" s="231"/>
      <c r="V431" s="4"/>
      <c r="W431" s="4"/>
    </row>
    <row r="432" ht="12.75" customHeight="1"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231"/>
      <c r="R432" s="231"/>
      <c r="S432" s="231"/>
      <c r="T432" s="231"/>
      <c r="U432" s="231"/>
      <c r="V432" s="4"/>
      <c r="W432" s="4"/>
    </row>
    <row r="433" ht="12.75" customHeight="1"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231"/>
      <c r="R433" s="231"/>
      <c r="S433" s="231"/>
      <c r="T433" s="231"/>
      <c r="U433" s="231"/>
      <c r="V433" s="4"/>
      <c r="W433" s="4"/>
    </row>
    <row r="434" ht="12.75" customHeight="1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231"/>
      <c r="R434" s="231"/>
      <c r="S434" s="231"/>
      <c r="T434" s="231"/>
      <c r="U434" s="231"/>
      <c r="V434" s="4"/>
      <c r="W434" s="4"/>
    </row>
    <row r="435" ht="12.75" customHeight="1"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231"/>
      <c r="R435" s="231"/>
      <c r="S435" s="231"/>
      <c r="T435" s="231"/>
      <c r="U435" s="231"/>
      <c r="V435" s="4"/>
      <c r="W435" s="4"/>
    </row>
    <row r="436" ht="12.75" customHeight="1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231"/>
      <c r="R436" s="231"/>
      <c r="S436" s="231"/>
      <c r="T436" s="231"/>
      <c r="U436" s="231"/>
      <c r="V436" s="4"/>
      <c r="W436" s="4"/>
    </row>
    <row r="437" ht="12.75" customHeight="1"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231"/>
      <c r="R437" s="231"/>
      <c r="S437" s="231"/>
      <c r="T437" s="231"/>
      <c r="U437" s="231"/>
      <c r="V437" s="4"/>
      <c r="W437" s="4"/>
    </row>
    <row r="438" ht="12.75" customHeight="1"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231"/>
      <c r="R438" s="231"/>
      <c r="S438" s="231"/>
      <c r="T438" s="231"/>
      <c r="U438" s="231"/>
      <c r="V438" s="4"/>
      <c r="W438" s="4"/>
    </row>
    <row r="439" ht="12.75" customHeight="1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231"/>
      <c r="R439" s="231"/>
      <c r="S439" s="231"/>
      <c r="T439" s="231"/>
      <c r="U439" s="231"/>
      <c r="V439" s="4"/>
      <c r="W439" s="4"/>
    </row>
    <row r="440" ht="12.75" customHeight="1"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231"/>
      <c r="R440" s="231"/>
      <c r="S440" s="231"/>
      <c r="T440" s="231"/>
      <c r="U440" s="231"/>
      <c r="V440" s="4"/>
      <c r="W440" s="4"/>
    </row>
    <row r="441" ht="12.75" customHeight="1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231"/>
      <c r="R441" s="231"/>
      <c r="S441" s="231"/>
      <c r="T441" s="231"/>
      <c r="U441" s="231"/>
      <c r="V441" s="4"/>
      <c r="W441" s="4"/>
    </row>
    <row r="442" ht="12.75" customHeight="1"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231"/>
      <c r="R442" s="231"/>
      <c r="S442" s="231"/>
      <c r="T442" s="231"/>
      <c r="U442" s="231"/>
      <c r="V442" s="4"/>
      <c r="W442" s="4"/>
    </row>
    <row r="443" ht="12.75" customHeight="1"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231"/>
      <c r="R443" s="231"/>
      <c r="S443" s="231"/>
      <c r="T443" s="231"/>
      <c r="U443" s="231"/>
      <c r="V443" s="4"/>
      <c r="W443" s="4"/>
    </row>
    <row r="444" ht="12.75" customHeight="1"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231"/>
      <c r="R444" s="231"/>
      <c r="S444" s="231"/>
      <c r="T444" s="231"/>
      <c r="U444" s="231"/>
      <c r="V444" s="4"/>
      <c r="W444" s="4"/>
    </row>
    <row r="445" ht="12.75" customHeight="1"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231"/>
      <c r="R445" s="231"/>
      <c r="S445" s="231"/>
      <c r="T445" s="231"/>
      <c r="U445" s="231"/>
      <c r="V445" s="4"/>
      <c r="W445" s="4"/>
    </row>
    <row r="446" ht="12.75" customHeight="1"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231"/>
      <c r="R446" s="231"/>
      <c r="S446" s="231"/>
      <c r="T446" s="231"/>
      <c r="U446" s="231"/>
      <c r="V446" s="4"/>
      <c r="W446" s="4"/>
    </row>
    <row r="447" ht="12.75" customHeight="1"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231"/>
      <c r="R447" s="231"/>
      <c r="S447" s="231"/>
      <c r="T447" s="231"/>
      <c r="U447" s="231"/>
      <c r="V447" s="4"/>
      <c r="W447" s="4"/>
    </row>
    <row r="448" ht="12.75" customHeight="1"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231"/>
      <c r="R448" s="231"/>
      <c r="S448" s="231"/>
      <c r="T448" s="231"/>
      <c r="U448" s="231"/>
      <c r="V448" s="4"/>
      <c r="W448" s="4"/>
    </row>
    <row r="449" ht="12.75" customHeight="1"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231"/>
      <c r="R449" s="231"/>
      <c r="S449" s="231"/>
      <c r="T449" s="231"/>
      <c r="U449" s="231"/>
      <c r="V449" s="4"/>
      <c r="W449" s="4"/>
    </row>
    <row r="450" ht="12.75" customHeight="1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231"/>
      <c r="R450" s="231"/>
      <c r="S450" s="231"/>
      <c r="T450" s="231"/>
      <c r="U450" s="231"/>
      <c r="V450" s="4"/>
      <c r="W450" s="4"/>
    </row>
    <row r="451" ht="12.75" customHeight="1"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231"/>
      <c r="R451" s="231"/>
      <c r="S451" s="231"/>
      <c r="T451" s="231"/>
      <c r="U451" s="231"/>
      <c r="V451" s="4"/>
      <c r="W451" s="4"/>
    </row>
    <row r="452" ht="12.75" customHeight="1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231"/>
      <c r="R452" s="231"/>
      <c r="S452" s="231"/>
      <c r="T452" s="231"/>
      <c r="U452" s="231"/>
      <c r="V452" s="4"/>
      <c r="W452" s="4"/>
    </row>
    <row r="453" ht="12.75" customHeight="1"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231"/>
      <c r="R453" s="231"/>
      <c r="S453" s="231"/>
      <c r="T453" s="231"/>
      <c r="U453" s="231"/>
      <c r="V453" s="4"/>
      <c r="W453" s="4"/>
    </row>
    <row r="454" ht="12.75" customHeight="1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231"/>
      <c r="R454" s="231"/>
      <c r="S454" s="231"/>
      <c r="T454" s="231"/>
      <c r="U454" s="231"/>
      <c r="V454" s="4"/>
      <c r="W454" s="4"/>
    </row>
    <row r="455" ht="12.75" customHeight="1"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231"/>
      <c r="R455" s="231"/>
      <c r="S455" s="231"/>
      <c r="T455" s="231"/>
      <c r="U455" s="231"/>
      <c r="V455" s="4"/>
      <c r="W455" s="4"/>
    </row>
    <row r="456" ht="12.75" customHeight="1"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231"/>
      <c r="R456" s="231"/>
      <c r="S456" s="231"/>
      <c r="T456" s="231"/>
      <c r="U456" s="231"/>
      <c r="V456" s="4"/>
      <c r="W456" s="4"/>
    </row>
    <row r="457" ht="12.75" customHeight="1"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231"/>
      <c r="R457" s="231"/>
      <c r="S457" s="231"/>
      <c r="T457" s="231"/>
      <c r="U457" s="231"/>
      <c r="V457" s="4"/>
      <c r="W457" s="4"/>
    </row>
    <row r="458" ht="12.75" customHeight="1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231"/>
      <c r="R458" s="231"/>
      <c r="S458" s="231"/>
      <c r="T458" s="231"/>
      <c r="U458" s="231"/>
      <c r="V458" s="4"/>
      <c r="W458" s="4"/>
    </row>
    <row r="459" ht="12.75" customHeight="1"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231"/>
      <c r="R459" s="231"/>
      <c r="S459" s="231"/>
      <c r="T459" s="231"/>
      <c r="U459" s="231"/>
      <c r="V459" s="4"/>
      <c r="W459" s="4"/>
    </row>
    <row r="460" ht="12.75" customHeight="1"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231"/>
      <c r="R460" s="231"/>
      <c r="S460" s="231"/>
      <c r="T460" s="231"/>
      <c r="U460" s="231"/>
      <c r="V460" s="4"/>
      <c r="W460" s="4"/>
    </row>
    <row r="461" ht="12.75" customHeight="1"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231"/>
      <c r="R461" s="231"/>
      <c r="S461" s="231"/>
      <c r="T461" s="231"/>
      <c r="U461" s="231"/>
      <c r="V461" s="4"/>
      <c r="W461" s="4"/>
    </row>
    <row r="462" ht="12.75" customHeight="1"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231"/>
      <c r="R462" s="231"/>
      <c r="S462" s="231"/>
      <c r="T462" s="231"/>
      <c r="U462" s="231"/>
      <c r="V462" s="4"/>
      <c r="W462" s="4"/>
    </row>
    <row r="463" ht="12.75" customHeight="1"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231"/>
      <c r="R463" s="231"/>
      <c r="S463" s="231"/>
      <c r="T463" s="231"/>
      <c r="U463" s="231"/>
      <c r="V463" s="4"/>
      <c r="W463" s="4"/>
    </row>
    <row r="464" ht="12.75" customHeight="1"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231"/>
      <c r="R464" s="231"/>
      <c r="S464" s="231"/>
      <c r="T464" s="231"/>
      <c r="U464" s="231"/>
      <c r="V464" s="4"/>
      <c r="W464" s="4"/>
    </row>
    <row r="465" ht="12.75" customHeight="1"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231"/>
      <c r="R465" s="231"/>
      <c r="S465" s="231"/>
      <c r="T465" s="231"/>
      <c r="U465" s="231"/>
      <c r="V465" s="4"/>
      <c r="W465" s="4"/>
    </row>
    <row r="466" ht="12.75" customHeight="1"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231"/>
      <c r="R466" s="231"/>
      <c r="S466" s="231"/>
      <c r="T466" s="231"/>
      <c r="U466" s="231"/>
      <c r="V466" s="4"/>
      <c r="W466" s="4"/>
    </row>
    <row r="467" ht="12.75" customHeight="1"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231"/>
      <c r="R467" s="231"/>
      <c r="S467" s="231"/>
      <c r="T467" s="231"/>
      <c r="U467" s="231"/>
      <c r="V467" s="4"/>
      <c r="W467" s="4"/>
    </row>
    <row r="468" ht="12.75" customHeight="1"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231"/>
      <c r="R468" s="231"/>
      <c r="S468" s="231"/>
      <c r="T468" s="231"/>
      <c r="U468" s="231"/>
      <c r="V468" s="4"/>
      <c r="W468" s="4"/>
    </row>
    <row r="469" ht="12.75" customHeight="1"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231"/>
      <c r="R469" s="231"/>
      <c r="S469" s="231"/>
      <c r="T469" s="231"/>
      <c r="U469" s="231"/>
      <c r="V469" s="4"/>
      <c r="W469" s="4"/>
    </row>
    <row r="470" ht="12.75" customHeight="1"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231"/>
      <c r="R470" s="231"/>
      <c r="S470" s="231"/>
      <c r="T470" s="231"/>
      <c r="U470" s="231"/>
      <c r="V470" s="4"/>
      <c r="W470" s="4"/>
    </row>
    <row r="471" ht="12.75" customHeight="1"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231"/>
      <c r="R471" s="231"/>
      <c r="S471" s="231"/>
      <c r="T471" s="231"/>
      <c r="U471" s="231"/>
      <c r="V471" s="4"/>
      <c r="W471" s="4"/>
    </row>
    <row r="472" ht="12.75" customHeight="1"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231"/>
      <c r="R472" s="231"/>
      <c r="S472" s="231"/>
      <c r="T472" s="231"/>
      <c r="U472" s="231"/>
      <c r="V472" s="4"/>
      <c r="W472" s="4"/>
    </row>
    <row r="473" ht="12.75" customHeight="1"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231"/>
      <c r="R473" s="231"/>
      <c r="S473" s="231"/>
      <c r="T473" s="231"/>
      <c r="U473" s="231"/>
      <c r="V473" s="4"/>
      <c r="W473" s="4"/>
    </row>
    <row r="474" ht="12.75" customHeight="1"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231"/>
      <c r="R474" s="231"/>
      <c r="S474" s="231"/>
      <c r="T474" s="231"/>
      <c r="U474" s="231"/>
      <c r="V474" s="4"/>
      <c r="W474" s="4"/>
    </row>
    <row r="475" ht="12.75" customHeight="1"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231"/>
      <c r="R475" s="231"/>
      <c r="S475" s="231"/>
      <c r="T475" s="231"/>
      <c r="U475" s="231"/>
      <c r="V475" s="4"/>
      <c r="W475" s="4"/>
    </row>
    <row r="476" ht="12.75" customHeight="1"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231"/>
      <c r="R476" s="231"/>
      <c r="S476" s="231"/>
      <c r="T476" s="231"/>
      <c r="U476" s="231"/>
      <c r="V476" s="4"/>
      <c r="W476" s="4"/>
    </row>
    <row r="477" ht="12.75" customHeight="1"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231"/>
      <c r="R477" s="231"/>
      <c r="S477" s="231"/>
      <c r="T477" s="231"/>
      <c r="U477" s="231"/>
      <c r="V477" s="4"/>
      <c r="W477" s="4"/>
    </row>
    <row r="478" ht="12.75" customHeight="1"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231"/>
      <c r="R478" s="231"/>
      <c r="S478" s="231"/>
      <c r="T478" s="231"/>
      <c r="U478" s="231"/>
      <c r="V478" s="4"/>
      <c r="W478" s="4"/>
    </row>
    <row r="479" ht="12.75" customHeight="1"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231"/>
      <c r="R479" s="231"/>
      <c r="S479" s="231"/>
      <c r="T479" s="231"/>
      <c r="U479" s="231"/>
      <c r="V479" s="4"/>
      <c r="W479" s="4"/>
    </row>
    <row r="480" ht="12.75" customHeight="1"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231"/>
      <c r="R480" s="231"/>
      <c r="S480" s="231"/>
      <c r="T480" s="231"/>
      <c r="U480" s="231"/>
      <c r="V480" s="4"/>
      <c r="W480" s="4"/>
    </row>
    <row r="481" ht="12.75" customHeight="1"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231"/>
      <c r="R481" s="231"/>
      <c r="S481" s="231"/>
      <c r="T481" s="231"/>
      <c r="U481" s="231"/>
      <c r="V481" s="4"/>
      <c r="W481" s="4"/>
    </row>
    <row r="482" ht="12.75" customHeight="1"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231"/>
      <c r="R482" s="231"/>
      <c r="S482" s="231"/>
      <c r="T482" s="231"/>
      <c r="U482" s="231"/>
      <c r="V482" s="4"/>
      <c r="W482" s="4"/>
    </row>
    <row r="483" ht="12.75" customHeight="1"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231"/>
      <c r="R483" s="231"/>
      <c r="S483" s="231"/>
      <c r="T483" s="231"/>
      <c r="U483" s="231"/>
      <c r="V483" s="4"/>
      <c r="W483" s="4"/>
    </row>
    <row r="484" ht="12.75" customHeight="1"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231"/>
      <c r="R484" s="231"/>
      <c r="S484" s="231"/>
      <c r="T484" s="231"/>
      <c r="U484" s="231"/>
      <c r="V484" s="4"/>
      <c r="W484" s="4"/>
    </row>
    <row r="485" ht="12.75" customHeight="1"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231"/>
      <c r="R485" s="231"/>
      <c r="S485" s="231"/>
      <c r="T485" s="231"/>
      <c r="U485" s="231"/>
      <c r="V485" s="4"/>
      <c r="W485" s="4"/>
    </row>
    <row r="486" ht="12.75" customHeight="1"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231"/>
      <c r="R486" s="231"/>
      <c r="S486" s="231"/>
      <c r="T486" s="231"/>
      <c r="U486" s="231"/>
      <c r="V486" s="4"/>
      <c r="W486" s="4"/>
    </row>
    <row r="487" ht="12.75" customHeight="1"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231"/>
      <c r="R487" s="231"/>
      <c r="S487" s="231"/>
      <c r="T487" s="231"/>
      <c r="U487" s="231"/>
      <c r="V487" s="4"/>
      <c r="W487" s="4"/>
    </row>
    <row r="488" ht="12.75" customHeight="1"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231"/>
      <c r="R488" s="231"/>
      <c r="S488" s="231"/>
      <c r="T488" s="231"/>
      <c r="U488" s="231"/>
      <c r="V488" s="4"/>
      <c r="W488" s="4"/>
    </row>
    <row r="489" ht="12.75" customHeight="1"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231"/>
      <c r="R489" s="231"/>
      <c r="S489" s="231"/>
      <c r="T489" s="231"/>
      <c r="U489" s="231"/>
      <c r="V489" s="4"/>
      <c r="W489" s="4"/>
    </row>
    <row r="490" ht="12.75" customHeight="1"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231"/>
      <c r="R490" s="231"/>
      <c r="S490" s="231"/>
      <c r="T490" s="231"/>
      <c r="U490" s="231"/>
      <c r="V490" s="4"/>
      <c r="W490" s="4"/>
    </row>
    <row r="491" ht="12.75" customHeight="1"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231"/>
      <c r="R491" s="231"/>
      <c r="S491" s="231"/>
      <c r="T491" s="231"/>
      <c r="U491" s="231"/>
      <c r="V491" s="4"/>
      <c r="W491" s="4"/>
    </row>
    <row r="492" ht="12.75" customHeight="1"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231"/>
      <c r="R492" s="231"/>
      <c r="S492" s="231"/>
      <c r="T492" s="231"/>
      <c r="U492" s="231"/>
      <c r="V492" s="4"/>
      <c r="W492" s="4"/>
    </row>
    <row r="493" ht="12.75" customHeight="1"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231"/>
      <c r="R493" s="231"/>
      <c r="S493" s="231"/>
      <c r="T493" s="231"/>
      <c r="U493" s="231"/>
      <c r="V493" s="4"/>
      <c r="W493" s="4"/>
    </row>
    <row r="494" ht="12.75" customHeight="1"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231"/>
      <c r="R494" s="231"/>
      <c r="S494" s="231"/>
      <c r="T494" s="231"/>
      <c r="U494" s="231"/>
      <c r="V494" s="4"/>
      <c r="W494" s="4"/>
    </row>
    <row r="495" ht="12.75" customHeight="1"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231"/>
      <c r="R495" s="231"/>
      <c r="S495" s="231"/>
      <c r="T495" s="231"/>
      <c r="U495" s="231"/>
      <c r="V495" s="4"/>
      <c r="W495" s="4"/>
    </row>
    <row r="496" ht="12.75" customHeight="1"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231"/>
      <c r="R496" s="231"/>
      <c r="S496" s="231"/>
      <c r="T496" s="231"/>
      <c r="U496" s="231"/>
      <c r="V496" s="4"/>
      <c r="W496" s="4"/>
    </row>
    <row r="497" ht="12.75" customHeight="1"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231"/>
      <c r="R497" s="231"/>
      <c r="S497" s="231"/>
      <c r="T497" s="231"/>
      <c r="U497" s="231"/>
      <c r="V497" s="4"/>
      <c r="W497" s="4"/>
    </row>
    <row r="498" ht="12.75" customHeight="1"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231"/>
      <c r="R498" s="231"/>
      <c r="S498" s="231"/>
      <c r="T498" s="231"/>
      <c r="U498" s="231"/>
      <c r="V498" s="4"/>
      <c r="W498" s="4"/>
    </row>
    <row r="499" ht="12.75" customHeight="1"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231"/>
      <c r="R499" s="231"/>
      <c r="S499" s="231"/>
      <c r="T499" s="231"/>
      <c r="U499" s="231"/>
      <c r="V499" s="4"/>
      <c r="W499" s="4"/>
    </row>
    <row r="500" ht="12.75" customHeight="1"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231"/>
      <c r="R500" s="231"/>
      <c r="S500" s="231"/>
      <c r="T500" s="231"/>
      <c r="U500" s="231"/>
      <c r="V500" s="4"/>
      <c r="W500" s="4"/>
    </row>
    <row r="501" ht="12.75" customHeight="1"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231"/>
      <c r="R501" s="231"/>
      <c r="S501" s="231"/>
      <c r="T501" s="231"/>
      <c r="U501" s="231"/>
      <c r="V501" s="4"/>
      <c r="W501" s="4"/>
    </row>
    <row r="502" ht="12.75" customHeight="1"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231"/>
      <c r="R502" s="231"/>
      <c r="S502" s="231"/>
      <c r="T502" s="231"/>
      <c r="U502" s="231"/>
      <c r="V502" s="4"/>
      <c r="W502" s="4"/>
    </row>
    <row r="503" ht="12.75" customHeight="1"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231"/>
      <c r="R503" s="231"/>
      <c r="S503" s="231"/>
      <c r="T503" s="231"/>
      <c r="U503" s="231"/>
      <c r="V503" s="4"/>
      <c r="W503" s="4"/>
    </row>
    <row r="504" ht="12.75" customHeight="1"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231"/>
      <c r="R504" s="231"/>
      <c r="S504" s="231"/>
      <c r="T504" s="231"/>
      <c r="U504" s="231"/>
      <c r="V504" s="4"/>
      <c r="W504" s="4"/>
    </row>
    <row r="505" ht="12.75" customHeight="1"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231"/>
      <c r="R505" s="231"/>
      <c r="S505" s="231"/>
      <c r="T505" s="231"/>
      <c r="U505" s="231"/>
      <c r="V505" s="4"/>
      <c r="W505" s="4"/>
    </row>
    <row r="506" ht="12.75" customHeight="1"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231"/>
      <c r="R506" s="231"/>
      <c r="S506" s="231"/>
      <c r="T506" s="231"/>
      <c r="U506" s="231"/>
      <c r="V506" s="4"/>
      <c r="W506" s="4"/>
    </row>
    <row r="507" ht="12.75" customHeight="1"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231"/>
      <c r="R507" s="231"/>
      <c r="S507" s="231"/>
      <c r="T507" s="231"/>
      <c r="U507" s="231"/>
      <c r="V507" s="4"/>
      <c r="W507" s="4"/>
    </row>
    <row r="508" ht="12.75" customHeight="1"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231"/>
      <c r="R508" s="231"/>
      <c r="S508" s="231"/>
      <c r="T508" s="231"/>
      <c r="U508" s="231"/>
      <c r="V508" s="4"/>
      <c r="W508" s="4"/>
    </row>
    <row r="509" ht="12.75" customHeight="1"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231"/>
      <c r="R509" s="231"/>
      <c r="S509" s="231"/>
      <c r="T509" s="231"/>
      <c r="U509" s="231"/>
      <c r="V509" s="4"/>
      <c r="W509" s="4"/>
    </row>
    <row r="510" ht="12.75" customHeight="1"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231"/>
      <c r="R510" s="231"/>
      <c r="S510" s="231"/>
      <c r="T510" s="231"/>
      <c r="U510" s="231"/>
      <c r="V510" s="4"/>
      <c r="W510" s="4"/>
    </row>
    <row r="511" ht="12.75" customHeight="1"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231"/>
      <c r="R511" s="231"/>
      <c r="S511" s="231"/>
      <c r="T511" s="231"/>
      <c r="U511" s="231"/>
      <c r="V511" s="4"/>
      <c r="W511" s="4"/>
    </row>
    <row r="512" ht="12.75" customHeight="1"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231"/>
      <c r="R512" s="231"/>
      <c r="S512" s="231"/>
      <c r="T512" s="231"/>
      <c r="U512" s="231"/>
      <c r="V512" s="4"/>
      <c r="W512" s="4"/>
    </row>
    <row r="513" ht="12.75" customHeight="1"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231"/>
      <c r="R513" s="231"/>
      <c r="S513" s="231"/>
      <c r="T513" s="231"/>
      <c r="U513" s="231"/>
      <c r="V513" s="4"/>
      <c r="W513" s="4"/>
    </row>
    <row r="514" ht="12.75" customHeight="1"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231"/>
      <c r="R514" s="231"/>
      <c r="S514" s="231"/>
      <c r="T514" s="231"/>
      <c r="U514" s="231"/>
      <c r="V514" s="4"/>
      <c r="W514" s="4"/>
    </row>
    <row r="515" ht="12.75" customHeight="1"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231"/>
      <c r="R515" s="231"/>
      <c r="S515" s="231"/>
      <c r="T515" s="231"/>
      <c r="U515" s="231"/>
      <c r="V515" s="4"/>
      <c r="W515" s="4"/>
    </row>
    <row r="516" ht="12.75" customHeight="1"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231"/>
      <c r="R516" s="231"/>
      <c r="S516" s="231"/>
      <c r="T516" s="231"/>
      <c r="U516" s="231"/>
      <c r="V516" s="4"/>
      <c r="W516" s="4"/>
    </row>
    <row r="517" ht="12.75" customHeight="1"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231"/>
      <c r="R517" s="231"/>
      <c r="S517" s="231"/>
      <c r="T517" s="231"/>
      <c r="U517" s="231"/>
      <c r="V517" s="4"/>
      <c r="W517" s="4"/>
    </row>
    <row r="518" ht="12.75" customHeight="1"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231"/>
      <c r="R518" s="231"/>
      <c r="S518" s="231"/>
      <c r="T518" s="231"/>
      <c r="U518" s="231"/>
      <c r="V518" s="4"/>
      <c r="W518" s="4"/>
    </row>
    <row r="519" ht="12.75" customHeight="1"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231"/>
      <c r="R519" s="231"/>
      <c r="S519" s="231"/>
      <c r="T519" s="231"/>
      <c r="U519" s="231"/>
      <c r="V519" s="4"/>
      <c r="W519" s="4"/>
    </row>
    <row r="520" ht="12.75" customHeight="1"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231"/>
      <c r="R520" s="231"/>
      <c r="S520" s="231"/>
      <c r="T520" s="231"/>
      <c r="U520" s="231"/>
      <c r="V520" s="4"/>
      <c r="W520" s="4"/>
    </row>
    <row r="521" ht="12.75" customHeight="1"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231"/>
      <c r="R521" s="231"/>
      <c r="S521" s="231"/>
      <c r="T521" s="231"/>
      <c r="U521" s="231"/>
      <c r="V521" s="4"/>
      <c r="W521" s="4"/>
    </row>
    <row r="522" ht="12.75" customHeight="1"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231"/>
      <c r="R522" s="231"/>
      <c r="S522" s="231"/>
      <c r="T522" s="231"/>
      <c r="U522" s="231"/>
      <c r="V522" s="4"/>
      <c r="W522" s="4"/>
    </row>
    <row r="523" ht="12.75" customHeight="1"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231"/>
      <c r="R523" s="231"/>
      <c r="S523" s="231"/>
      <c r="T523" s="231"/>
      <c r="U523" s="231"/>
      <c r="V523" s="4"/>
      <c r="W523" s="4"/>
    </row>
    <row r="524" ht="12.75" customHeight="1"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231"/>
      <c r="R524" s="231"/>
      <c r="S524" s="231"/>
      <c r="T524" s="231"/>
      <c r="U524" s="231"/>
      <c r="V524" s="4"/>
      <c r="W524" s="4"/>
    </row>
    <row r="525" ht="12.75" customHeight="1"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231"/>
      <c r="R525" s="231"/>
      <c r="S525" s="231"/>
      <c r="T525" s="231"/>
      <c r="U525" s="231"/>
      <c r="V525" s="4"/>
      <c r="W525" s="4"/>
    </row>
    <row r="526" ht="12.75" customHeight="1"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231"/>
      <c r="R526" s="231"/>
      <c r="S526" s="231"/>
      <c r="T526" s="231"/>
      <c r="U526" s="231"/>
      <c r="V526" s="4"/>
      <c r="W526" s="4"/>
    </row>
    <row r="527" ht="12.75" customHeight="1"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231"/>
      <c r="R527" s="231"/>
      <c r="S527" s="231"/>
      <c r="T527" s="231"/>
      <c r="U527" s="231"/>
      <c r="V527" s="4"/>
      <c r="W527" s="4"/>
    </row>
    <row r="528" ht="12.75" customHeight="1"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231"/>
      <c r="R528" s="231"/>
      <c r="S528" s="231"/>
      <c r="T528" s="231"/>
      <c r="U528" s="231"/>
      <c r="V528" s="4"/>
      <c r="W528" s="4"/>
    </row>
    <row r="529" ht="12.75" customHeight="1"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231"/>
      <c r="R529" s="231"/>
      <c r="S529" s="231"/>
      <c r="T529" s="231"/>
      <c r="U529" s="231"/>
      <c r="V529" s="4"/>
      <c r="W529" s="4"/>
    </row>
    <row r="530" ht="12.75" customHeight="1"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231"/>
      <c r="R530" s="231"/>
      <c r="S530" s="231"/>
      <c r="T530" s="231"/>
      <c r="U530" s="231"/>
      <c r="V530" s="4"/>
      <c r="W530" s="4"/>
    </row>
    <row r="531" ht="12.75" customHeight="1"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231"/>
      <c r="R531" s="231"/>
      <c r="S531" s="231"/>
      <c r="T531" s="231"/>
      <c r="U531" s="231"/>
      <c r="V531" s="4"/>
      <c r="W531" s="4"/>
    </row>
    <row r="532" ht="12.75" customHeight="1"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231"/>
      <c r="R532" s="231"/>
      <c r="S532" s="231"/>
      <c r="T532" s="231"/>
      <c r="U532" s="231"/>
      <c r="V532" s="4"/>
      <c r="W532" s="4"/>
    </row>
    <row r="533" ht="12.75" customHeight="1"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231"/>
      <c r="R533" s="231"/>
      <c r="S533" s="231"/>
      <c r="T533" s="231"/>
      <c r="U533" s="231"/>
      <c r="V533" s="4"/>
      <c r="W533" s="4"/>
    </row>
    <row r="534" ht="12.75" customHeight="1"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231"/>
      <c r="R534" s="231"/>
      <c r="S534" s="231"/>
      <c r="T534" s="231"/>
      <c r="U534" s="231"/>
      <c r="V534" s="4"/>
      <c r="W534" s="4"/>
    </row>
    <row r="535" ht="12.75" customHeight="1"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231"/>
      <c r="R535" s="231"/>
      <c r="S535" s="231"/>
      <c r="T535" s="231"/>
      <c r="U535" s="231"/>
      <c r="V535" s="4"/>
      <c r="W535" s="4"/>
    </row>
    <row r="536" ht="12.75" customHeight="1"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231"/>
      <c r="R536" s="231"/>
      <c r="S536" s="231"/>
      <c r="T536" s="231"/>
      <c r="U536" s="231"/>
      <c r="V536" s="4"/>
      <c r="W536" s="4"/>
    </row>
    <row r="537" ht="12.75" customHeight="1"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231"/>
      <c r="R537" s="231"/>
      <c r="S537" s="231"/>
      <c r="T537" s="231"/>
      <c r="U537" s="231"/>
      <c r="V537" s="4"/>
      <c r="W537" s="4"/>
    </row>
    <row r="538" ht="12.75" customHeight="1"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231"/>
      <c r="R538" s="231"/>
      <c r="S538" s="231"/>
      <c r="T538" s="231"/>
      <c r="U538" s="231"/>
      <c r="V538" s="4"/>
      <c r="W538" s="4"/>
    </row>
    <row r="539" ht="12.75" customHeight="1"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231"/>
      <c r="R539" s="231"/>
      <c r="S539" s="231"/>
      <c r="T539" s="231"/>
      <c r="U539" s="231"/>
      <c r="V539" s="4"/>
      <c r="W539" s="4"/>
    </row>
    <row r="540" ht="12.75" customHeight="1"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231"/>
      <c r="R540" s="231"/>
      <c r="S540" s="231"/>
      <c r="T540" s="231"/>
      <c r="U540" s="231"/>
      <c r="V540" s="4"/>
      <c r="W540" s="4"/>
    </row>
    <row r="541" ht="12.75" customHeight="1"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231"/>
      <c r="R541" s="231"/>
      <c r="S541" s="231"/>
      <c r="T541" s="231"/>
      <c r="U541" s="231"/>
      <c r="V541" s="4"/>
      <c r="W541" s="4"/>
    </row>
    <row r="542" ht="12.75" customHeight="1"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231"/>
      <c r="R542" s="231"/>
      <c r="S542" s="231"/>
      <c r="T542" s="231"/>
      <c r="U542" s="231"/>
      <c r="V542" s="4"/>
      <c r="W542" s="4"/>
    </row>
    <row r="543" ht="12.75" customHeight="1"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231"/>
      <c r="R543" s="231"/>
      <c r="S543" s="231"/>
      <c r="T543" s="231"/>
      <c r="U543" s="231"/>
      <c r="V543" s="4"/>
      <c r="W543" s="4"/>
    </row>
    <row r="544" ht="12.75" customHeight="1"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231"/>
      <c r="R544" s="231"/>
      <c r="S544" s="231"/>
      <c r="T544" s="231"/>
      <c r="U544" s="231"/>
      <c r="V544" s="4"/>
      <c r="W544" s="4"/>
    </row>
    <row r="545" ht="12.75" customHeight="1"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231"/>
      <c r="R545" s="231"/>
      <c r="S545" s="231"/>
      <c r="T545" s="231"/>
      <c r="U545" s="231"/>
      <c r="V545" s="4"/>
      <c r="W545" s="4"/>
    </row>
    <row r="546" ht="12.75" customHeight="1"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231"/>
      <c r="R546" s="231"/>
      <c r="S546" s="231"/>
      <c r="T546" s="231"/>
      <c r="U546" s="231"/>
      <c r="V546" s="4"/>
      <c r="W546" s="4"/>
    </row>
    <row r="547" ht="12.75" customHeight="1"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231"/>
      <c r="R547" s="231"/>
      <c r="S547" s="231"/>
      <c r="T547" s="231"/>
      <c r="U547" s="231"/>
      <c r="V547" s="4"/>
      <c r="W547" s="4"/>
    </row>
    <row r="548" ht="12.75" customHeight="1"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231"/>
      <c r="R548" s="231"/>
      <c r="S548" s="231"/>
      <c r="T548" s="231"/>
      <c r="U548" s="231"/>
      <c r="V548" s="4"/>
      <c r="W548" s="4"/>
    </row>
    <row r="549" ht="12.75" customHeight="1"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231"/>
      <c r="R549" s="231"/>
      <c r="S549" s="231"/>
      <c r="T549" s="231"/>
      <c r="U549" s="231"/>
      <c r="V549" s="4"/>
      <c r="W549" s="4"/>
    </row>
    <row r="550" ht="12.75" customHeight="1"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231"/>
      <c r="R550" s="231"/>
      <c r="S550" s="231"/>
      <c r="T550" s="231"/>
      <c r="U550" s="231"/>
      <c r="V550" s="4"/>
      <c r="W550" s="4"/>
    </row>
    <row r="551" ht="12.75" customHeight="1"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231"/>
      <c r="R551" s="231"/>
      <c r="S551" s="231"/>
      <c r="T551" s="231"/>
      <c r="U551" s="231"/>
      <c r="V551" s="4"/>
      <c r="W551" s="4"/>
    </row>
    <row r="552" ht="12.75" customHeight="1"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231"/>
      <c r="R552" s="231"/>
      <c r="S552" s="231"/>
      <c r="T552" s="231"/>
      <c r="U552" s="231"/>
      <c r="V552" s="4"/>
      <c r="W552" s="4"/>
    </row>
    <row r="553" ht="12.75" customHeight="1"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231"/>
      <c r="R553" s="231"/>
      <c r="S553" s="231"/>
      <c r="T553" s="231"/>
      <c r="U553" s="231"/>
      <c r="V553" s="4"/>
      <c r="W553" s="4"/>
    </row>
    <row r="554" ht="12.75" customHeight="1"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231"/>
      <c r="R554" s="231"/>
      <c r="S554" s="231"/>
      <c r="T554" s="231"/>
      <c r="U554" s="231"/>
      <c r="V554" s="4"/>
      <c r="W554" s="4"/>
    </row>
    <row r="555" ht="12.75" customHeight="1"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231"/>
      <c r="R555" s="231"/>
      <c r="S555" s="231"/>
      <c r="T555" s="231"/>
      <c r="U555" s="231"/>
      <c r="V555" s="4"/>
      <c r="W555" s="4"/>
    </row>
    <row r="556" ht="12.75" customHeight="1"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231"/>
      <c r="R556" s="231"/>
      <c r="S556" s="231"/>
      <c r="T556" s="231"/>
      <c r="U556" s="231"/>
      <c r="V556" s="4"/>
      <c r="W556" s="4"/>
    </row>
    <row r="557" ht="12.75" customHeight="1"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231"/>
      <c r="R557" s="231"/>
      <c r="S557" s="231"/>
      <c r="T557" s="231"/>
      <c r="U557" s="231"/>
      <c r="V557" s="4"/>
      <c r="W557" s="4"/>
    </row>
    <row r="558" ht="12.75" customHeight="1"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231"/>
      <c r="R558" s="231"/>
      <c r="S558" s="231"/>
      <c r="T558" s="231"/>
      <c r="U558" s="231"/>
      <c r="V558" s="4"/>
      <c r="W558" s="4"/>
    </row>
    <row r="559" ht="12.75" customHeight="1"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231"/>
      <c r="R559" s="231"/>
      <c r="S559" s="231"/>
      <c r="T559" s="231"/>
      <c r="U559" s="231"/>
      <c r="V559" s="4"/>
      <c r="W559" s="4"/>
    </row>
    <row r="560" ht="12.75" customHeight="1"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231"/>
      <c r="R560" s="231"/>
      <c r="S560" s="231"/>
      <c r="T560" s="231"/>
      <c r="U560" s="231"/>
      <c r="V560" s="4"/>
      <c r="W560" s="4"/>
    </row>
    <row r="561" ht="12.75" customHeight="1"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231"/>
      <c r="R561" s="231"/>
      <c r="S561" s="231"/>
      <c r="T561" s="231"/>
      <c r="U561" s="231"/>
      <c r="V561" s="4"/>
      <c r="W561" s="4"/>
    </row>
    <row r="562" ht="12.75" customHeight="1"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231"/>
      <c r="R562" s="231"/>
      <c r="S562" s="231"/>
      <c r="T562" s="231"/>
      <c r="U562" s="231"/>
      <c r="V562" s="4"/>
      <c r="W562" s="4"/>
    </row>
    <row r="563" ht="12.75" customHeight="1"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231"/>
      <c r="R563" s="231"/>
      <c r="S563" s="231"/>
      <c r="T563" s="231"/>
      <c r="U563" s="231"/>
      <c r="V563" s="4"/>
      <c r="W563" s="4"/>
    </row>
    <row r="564" ht="12.75" customHeight="1"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231"/>
      <c r="R564" s="231"/>
      <c r="S564" s="231"/>
      <c r="T564" s="231"/>
      <c r="U564" s="231"/>
      <c r="V564" s="4"/>
      <c r="W564" s="4"/>
    </row>
    <row r="565" ht="12.75" customHeight="1"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231"/>
      <c r="R565" s="231"/>
      <c r="S565" s="231"/>
      <c r="T565" s="231"/>
      <c r="U565" s="231"/>
      <c r="V565" s="4"/>
      <c r="W565" s="4"/>
    </row>
    <row r="566" ht="12.75" customHeight="1"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231"/>
      <c r="R566" s="231"/>
      <c r="S566" s="231"/>
      <c r="T566" s="231"/>
      <c r="U566" s="231"/>
      <c r="V566" s="4"/>
      <c r="W566" s="4"/>
    </row>
    <row r="567" ht="12.75" customHeight="1"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231"/>
      <c r="R567" s="231"/>
      <c r="S567" s="231"/>
      <c r="T567" s="231"/>
      <c r="U567" s="231"/>
      <c r="V567" s="4"/>
      <c r="W567" s="4"/>
    </row>
    <row r="568" ht="12.75" customHeight="1"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231"/>
      <c r="R568" s="231"/>
      <c r="S568" s="231"/>
      <c r="T568" s="231"/>
      <c r="U568" s="231"/>
      <c r="V568" s="4"/>
      <c r="W568" s="4"/>
    </row>
    <row r="569" ht="12.75" customHeight="1"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231"/>
      <c r="R569" s="231"/>
      <c r="S569" s="231"/>
      <c r="T569" s="231"/>
      <c r="U569" s="231"/>
      <c r="V569" s="4"/>
      <c r="W569" s="4"/>
    </row>
    <row r="570" ht="12.75" customHeight="1"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231"/>
      <c r="R570" s="231"/>
      <c r="S570" s="231"/>
      <c r="T570" s="231"/>
      <c r="U570" s="231"/>
      <c r="V570" s="4"/>
      <c r="W570" s="4"/>
    </row>
    <row r="571" ht="12.75" customHeight="1"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231"/>
      <c r="R571" s="231"/>
      <c r="S571" s="231"/>
      <c r="T571" s="231"/>
      <c r="U571" s="231"/>
      <c r="V571" s="4"/>
      <c r="W571" s="4"/>
    </row>
    <row r="572" ht="12.75" customHeight="1"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231"/>
      <c r="R572" s="231"/>
      <c r="S572" s="231"/>
      <c r="T572" s="231"/>
      <c r="U572" s="231"/>
      <c r="V572" s="4"/>
      <c r="W572" s="4"/>
    </row>
    <row r="573" ht="12.75" customHeight="1"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231"/>
      <c r="R573" s="231"/>
      <c r="S573" s="231"/>
      <c r="T573" s="231"/>
      <c r="U573" s="231"/>
      <c r="V573" s="4"/>
      <c r="W573" s="4"/>
    </row>
    <row r="574" ht="12.75" customHeight="1"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231"/>
      <c r="R574" s="231"/>
      <c r="S574" s="231"/>
      <c r="T574" s="231"/>
      <c r="U574" s="231"/>
      <c r="V574" s="4"/>
      <c r="W574" s="4"/>
    </row>
    <row r="575" ht="12.75" customHeight="1"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231"/>
      <c r="R575" s="231"/>
      <c r="S575" s="231"/>
      <c r="T575" s="231"/>
      <c r="U575" s="231"/>
      <c r="V575" s="4"/>
      <c r="W575" s="4"/>
    </row>
    <row r="576" ht="12.75" customHeight="1"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231"/>
      <c r="R576" s="231"/>
      <c r="S576" s="231"/>
      <c r="T576" s="231"/>
      <c r="U576" s="231"/>
      <c r="V576" s="4"/>
      <c r="W576" s="4"/>
    </row>
    <row r="577" ht="12.75" customHeight="1"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231"/>
      <c r="R577" s="231"/>
      <c r="S577" s="231"/>
      <c r="T577" s="231"/>
      <c r="U577" s="231"/>
      <c r="V577" s="4"/>
      <c r="W577" s="4"/>
    </row>
    <row r="578" ht="12.75" customHeight="1"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231"/>
      <c r="R578" s="231"/>
      <c r="S578" s="231"/>
      <c r="T578" s="231"/>
      <c r="U578" s="231"/>
      <c r="V578" s="4"/>
      <c r="W578" s="4"/>
    </row>
    <row r="579" ht="12.75" customHeight="1"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231"/>
      <c r="R579" s="231"/>
      <c r="S579" s="231"/>
      <c r="T579" s="231"/>
      <c r="U579" s="231"/>
      <c r="V579" s="4"/>
      <c r="W579" s="4"/>
    </row>
    <row r="580" ht="12.75" customHeight="1"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231"/>
      <c r="R580" s="231"/>
      <c r="S580" s="231"/>
      <c r="T580" s="231"/>
      <c r="U580" s="231"/>
      <c r="V580" s="4"/>
      <c r="W580" s="4"/>
    </row>
    <row r="581" ht="12.75" customHeight="1"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231"/>
      <c r="R581" s="231"/>
      <c r="S581" s="231"/>
      <c r="T581" s="231"/>
      <c r="U581" s="231"/>
      <c r="V581" s="4"/>
      <c r="W581" s="4"/>
    </row>
    <row r="582" ht="12.75" customHeight="1"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231"/>
      <c r="R582" s="231"/>
      <c r="S582" s="231"/>
      <c r="T582" s="231"/>
      <c r="U582" s="231"/>
      <c r="V582" s="4"/>
      <c r="W582" s="4"/>
    </row>
    <row r="583" ht="12.75" customHeight="1"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231"/>
      <c r="R583" s="231"/>
      <c r="S583" s="231"/>
      <c r="T583" s="231"/>
      <c r="U583" s="231"/>
      <c r="V583" s="4"/>
      <c r="W583" s="4"/>
    </row>
    <row r="584" ht="12.75" customHeight="1"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231"/>
      <c r="R584" s="231"/>
      <c r="S584" s="231"/>
      <c r="T584" s="231"/>
      <c r="U584" s="231"/>
      <c r="V584" s="4"/>
      <c r="W584" s="4"/>
    </row>
    <row r="585" ht="12.75" customHeight="1"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231"/>
      <c r="R585" s="231"/>
      <c r="S585" s="231"/>
      <c r="T585" s="231"/>
      <c r="U585" s="231"/>
      <c r="V585" s="4"/>
      <c r="W585" s="4"/>
    </row>
    <row r="586" ht="12.75" customHeight="1"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231"/>
      <c r="R586" s="231"/>
      <c r="S586" s="231"/>
      <c r="T586" s="231"/>
      <c r="U586" s="231"/>
      <c r="V586" s="4"/>
      <c r="W586" s="4"/>
    </row>
    <row r="587" ht="12.75" customHeight="1"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231"/>
      <c r="R587" s="231"/>
      <c r="S587" s="231"/>
      <c r="T587" s="231"/>
      <c r="U587" s="231"/>
      <c r="V587" s="4"/>
      <c r="W587" s="4"/>
    </row>
    <row r="588" ht="12.75" customHeight="1"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231"/>
      <c r="R588" s="231"/>
      <c r="S588" s="231"/>
      <c r="T588" s="231"/>
      <c r="U588" s="231"/>
      <c r="V588" s="4"/>
      <c r="W588" s="4"/>
    </row>
    <row r="589" ht="12.75" customHeight="1"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231"/>
      <c r="R589" s="231"/>
      <c r="S589" s="231"/>
      <c r="T589" s="231"/>
      <c r="U589" s="231"/>
      <c r="V589" s="4"/>
      <c r="W589" s="4"/>
    </row>
    <row r="590" ht="12.75" customHeight="1"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231"/>
      <c r="R590" s="231"/>
      <c r="S590" s="231"/>
      <c r="T590" s="231"/>
      <c r="U590" s="231"/>
      <c r="V590" s="4"/>
      <c r="W590" s="4"/>
    </row>
    <row r="591" ht="12.75" customHeight="1"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231"/>
      <c r="R591" s="231"/>
      <c r="S591" s="231"/>
      <c r="T591" s="231"/>
      <c r="U591" s="231"/>
      <c r="V591" s="4"/>
      <c r="W591" s="4"/>
    </row>
    <row r="592" ht="12.75" customHeight="1"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231"/>
      <c r="R592" s="231"/>
      <c r="S592" s="231"/>
      <c r="T592" s="231"/>
      <c r="U592" s="231"/>
      <c r="V592" s="4"/>
      <c r="W592" s="4"/>
    </row>
    <row r="593" ht="12.75" customHeight="1"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231"/>
      <c r="R593" s="231"/>
      <c r="S593" s="231"/>
      <c r="T593" s="231"/>
      <c r="U593" s="231"/>
      <c r="V593" s="4"/>
      <c r="W593" s="4"/>
    </row>
    <row r="594" ht="12.75" customHeight="1"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231"/>
      <c r="R594" s="231"/>
      <c r="S594" s="231"/>
      <c r="T594" s="231"/>
      <c r="U594" s="231"/>
      <c r="V594" s="4"/>
      <c r="W594" s="4"/>
    </row>
    <row r="595" ht="12.75" customHeight="1"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231"/>
      <c r="R595" s="231"/>
      <c r="S595" s="231"/>
      <c r="T595" s="231"/>
      <c r="U595" s="231"/>
      <c r="V595" s="4"/>
      <c r="W595" s="4"/>
    </row>
    <row r="596" ht="12.75" customHeight="1"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231"/>
      <c r="R596" s="231"/>
      <c r="S596" s="231"/>
      <c r="T596" s="231"/>
      <c r="U596" s="231"/>
      <c r="V596" s="4"/>
      <c r="W596" s="4"/>
    </row>
    <row r="597" ht="12.75" customHeight="1"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231"/>
      <c r="R597" s="231"/>
      <c r="S597" s="231"/>
      <c r="T597" s="231"/>
      <c r="U597" s="231"/>
      <c r="V597" s="4"/>
      <c r="W597" s="4"/>
    </row>
    <row r="598" ht="12.75" customHeight="1"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231"/>
      <c r="R598" s="231"/>
      <c r="S598" s="231"/>
      <c r="T598" s="231"/>
      <c r="U598" s="231"/>
      <c r="V598" s="4"/>
      <c r="W598" s="4"/>
    </row>
    <row r="599" ht="12.75" customHeight="1"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231"/>
      <c r="R599" s="231"/>
      <c r="S599" s="231"/>
      <c r="T599" s="231"/>
      <c r="U599" s="231"/>
      <c r="V599" s="4"/>
      <c r="W599" s="4"/>
    </row>
    <row r="600" ht="12.75" customHeight="1"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231"/>
      <c r="R600" s="231"/>
      <c r="S600" s="231"/>
      <c r="T600" s="231"/>
      <c r="U600" s="231"/>
      <c r="V600" s="4"/>
      <c r="W600" s="4"/>
    </row>
    <row r="601" ht="12.75" customHeight="1"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231"/>
      <c r="R601" s="231"/>
      <c r="S601" s="231"/>
      <c r="T601" s="231"/>
      <c r="U601" s="231"/>
      <c r="V601" s="4"/>
      <c r="W601" s="4"/>
    </row>
    <row r="602" ht="12.75" customHeight="1"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231"/>
      <c r="R602" s="231"/>
      <c r="S602" s="231"/>
      <c r="T602" s="231"/>
      <c r="U602" s="231"/>
      <c r="V602" s="4"/>
      <c r="W602" s="4"/>
    </row>
    <row r="603" ht="12.75" customHeight="1"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231"/>
      <c r="R603" s="231"/>
      <c r="S603" s="231"/>
      <c r="T603" s="231"/>
      <c r="U603" s="231"/>
      <c r="V603" s="4"/>
      <c r="W603" s="4"/>
    </row>
    <row r="604" ht="12.75" customHeight="1"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231"/>
      <c r="R604" s="231"/>
      <c r="S604" s="231"/>
      <c r="T604" s="231"/>
      <c r="U604" s="231"/>
      <c r="V604" s="4"/>
      <c r="W604" s="4"/>
    </row>
    <row r="605" ht="12.75" customHeight="1"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231"/>
      <c r="R605" s="231"/>
      <c r="S605" s="231"/>
      <c r="T605" s="231"/>
      <c r="U605" s="231"/>
      <c r="V605" s="4"/>
      <c r="W605" s="4"/>
    </row>
    <row r="606" ht="12.75" customHeight="1"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231"/>
      <c r="R606" s="231"/>
      <c r="S606" s="231"/>
      <c r="T606" s="231"/>
      <c r="U606" s="231"/>
      <c r="V606" s="4"/>
      <c r="W606" s="4"/>
    </row>
    <row r="607" ht="12.75" customHeight="1"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231"/>
      <c r="R607" s="231"/>
      <c r="S607" s="231"/>
      <c r="T607" s="231"/>
      <c r="U607" s="231"/>
      <c r="V607" s="4"/>
      <c r="W607" s="4"/>
    </row>
    <row r="608" ht="12.75" customHeight="1"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231"/>
      <c r="R608" s="231"/>
      <c r="S608" s="231"/>
      <c r="T608" s="231"/>
      <c r="U608" s="231"/>
      <c r="V608" s="4"/>
      <c r="W608" s="4"/>
    </row>
    <row r="609" ht="12.75" customHeight="1"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231"/>
      <c r="R609" s="231"/>
      <c r="S609" s="231"/>
      <c r="T609" s="231"/>
      <c r="U609" s="231"/>
      <c r="V609" s="4"/>
      <c r="W609" s="4"/>
    </row>
    <row r="610" ht="12.75" customHeight="1"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231"/>
      <c r="R610" s="231"/>
      <c r="S610" s="231"/>
      <c r="T610" s="231"/>
      <c r="U610" s="231"/>
      <c r="V610" s="4"/>
      <c r="W610" s="4"/>
    </row>
    <row r="611" ht="12.75" customHeight="1"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231"/>
      <c r="R611" s="231"/>
      <c r="S611" s="231"/>
      <c r="T611" s="231"/>
      <c r="U611" s="231"/>
      <c r="V611" s="4"/>
      <c r="W611" s="4"/>
    </row>
    <row r="612" ht="12.75" customHeight="1"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231"/>
      <c r="R612" s="231"/>
      <c r="S612" s="231"/>
      <c r="T612" s="231"/>
      <c r="U612" s="231"/>
      <c r="V612" s="4"/>
      <c r="W612" s="4"/>
    </row>
    <row r="613" ht="12.75" customHeight="1"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231"/>
      <c r="R613" s="231"/>
      <c r="S613" s="231"/>
      <c r="T613" s="231"/>
      <c r="U613" s="231"/>
      <c r="V613" s="4"/>
      <c r="W613" s="4"/>
    </row>
    <row r="614" ht="12.75" customHeight="1"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231"/>
      <c r="R614" s="231"/>
      <c r="S614" s="231"/>
      <c r="T614" s="231"/>
      <c r="U614" s="231"/>
      <c r="V614" s="4"/>
      <c r="W614" s="4"/>
    </row>
    <row r="615" ht="12.75" customHeight="1"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231"/>
      <c r="R615" s="231"/>
      <c r="S615" s="231"/>
      <c r="T615" s="231"/>
      <c r="U615" s="231"/>
      <c r="V615" s="4"/>
      <c r="W615" s="4"/>
    </row>
    <row r="616" ht="12.75" customHeight="1"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231"/>
      <c r="R616" s="231"/>
      <c r="S616" s="231"/>
      <c r="T616" s="231"/>
      <c r="U616" s="231"/>
      <c r="V616" s="4"/>
      <c r="W616" s="4"/>
    </row>
    <row r="617" ht="12.75" customHeight="1"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231"/>
      <c r="R617" s="231"/>
      <c r="S617" s="231"/>
      <c r="T617" s="231"/>
      <c r="U617" s="231"/>
      <c r="V617" s="4"/>
      <c r="W617" s="4"/>
    </row>
    <row r="618" ht="12.75" customHeight="1"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231"/>
      <c r="R618" s="231"/>
      <c r="S618" s="231"/>
      <c r="T618" s="231"/>
      <c r="U618" s="231"/>
      <c r="V618" s="4"/>
      <c r="W618" s="4"/>
    </row>
    <row r="619" ht="12.75" customHeight="1"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231"/>
      <c r="R619" s="231"/>
      <c r="S619" s="231"/>
      <c r="T619" s="231"/>
      <c r="U619" s="231"/>
      <c r="V619" s="4"/>
      <c r="W619" s="4"/>
    </row>
    <row r="620" ht="12.75" customHeight="1"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231"/>
      <c r="R620" s="231"/>
      <c r="S620" s="231"/>
      <c r="T620" s="231"/>
      <c r="U620" s="231"/>
      <c r="V620" s="4"/>
      <c r="W620" s="4"/>
    </row>
    <row r="621" ht="12.75" customHeight="1"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231"/>
      <c r="R621" s="231"/>
      <c r="S621" s="231"/>
      <c r="T621" s="231"/>
      <c r="U621" s="231"/>
      <c r="V621" s="4"/>
      <c r="W621" s="4"/>
    </row>
    <row r="622" ht="12.75" customHeight="1"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231"/>
      <c r="R622" s="231"/>
      <c r="S622" s="231"/>
      <c r="T622" s="231"/>
      <c r="U622" s="231"/>
      <c r="V622" s="4"/>
      <c r="W622" s="4"/>
    </row>
    <row r="623" ht="12.75" customHeight="1"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231"/>
      <c r="R623" s="231"/>
      <c r="S623" s="231"/>
      <c r="T623" s="231"/>
      <c r="U623" s="231"/>
      <c r="V623" s="4"/>
      <c r="W623" s="4"/>
    </row>
    <row r="624" ht="12.75" customHeight="1"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231"/>
      <c r="R624" s="231"/>
      <c r="S624" s="231"/>
      <c r="T624" s="231"/>
      <c r="U624" s="231"/>
      <c r="V624" s="4"/>
      <c r="W624" s="4"/>
    </row>
    <row r="625" ht="12.75" customHeight="1"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231"/>
      <c r="R625" s="231"/>
      <c r="S625" s="231"/>
      <c r="T625" s="231"/>
      <c r="U625" s="231"/>
      <c r="V625" s="4"/>
      <c r="W625" s="4"/>
    </row>
    <row r="626" ht="12.75" customHeight="1"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231"/>
      <c r="R626" s="231"/>
      <c r="S626" s="231"/>
      <c r="T626" s="231"/>
      <c r="U626" s="231"/>
      <c r="V626" s="4"/>
      <c r="W626" s="4"/>
    </row>
    <row r="627" ht="12.75" customHeight="1"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231"/>
      <c r="R627" s="231"/>
      <c r="S627" s="231"/>
      <c r="T627" s="231"/>
      <c r="U627" s="231"/>
      <c r="V627" s="4"/>
      <c r="W627" s="4"/>
    </row>
    <row r="628" ht="12.75" customHeight="1"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231"/>
      <c r="R628" s="231"/>
      <c r="S628" s="231"/>
      <c r="T628" s="231"/>
      <c r="U628" s="231"/>
      <c r="V628" s="4"/>
      <c r="W628" s="4"/>
    </row>
    <row r="629" ht="12.75" customHeight="1"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231"/>
      <c r="R629" s="231"/>
      <c r="S629" s="231"/>
      <c r="T629" s="231"/>
      <c r="U629" s="231"/>
      <c r="V629" s="4"/>
      <c r="W629" s="4"/>
    </row>
    <row r="630" ht="12.75" customHeight="1"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231"/>
      <c r="R630" s="231"/>
      <c r="S630" s="231"/>
      <c r="T630" s="231"/>
      <c r="U630" s="231"/>
      <c r="V630" s="4"/>
      <c r="W630" s="4"/>
    </row>
    <row r="631" ht="12.75" customHeight="1"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231"/>
      <c r="R631" s="231"/>
      <c r="S631" s="231"/>
      <c r="T631" s="231"/>
      <c r="U631" s="231"/>
      <c r="V631" s="4"/>
      <c r="W631" s="4"/>
    </row>
    <row r="632" ht="12.75" customHeight="1"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231"/>
      <c r="R632" s="231"/>
      <c r="S632" s="231"/>
      <c r="T632" s="231"/>
      <c r="U632" s="231"/>
      <c r="V632" s="4"/>
      <c r="W632" s="4"/>
    </row>
    <row r="633" ht="12.75" customHeight="1"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231"/>
      <c r="R633" s="231"/>
      <c r="S633" s="231"/>
      <c r="T633" s="231"/>
      <c r="U633" s="231"/>
      <c r="V633" s="4"/>
      <c r="W633" s="4"/>
    </row>
    <row r="634" ht="12.75" customHeight="1"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231"/>
      <c r="R634" s="231"/>
      <c r="S634" s="231"/>
      <c r="T634" s="231"/>
      <c r="U634" s="231"/>
      <c r="V634" s="4"/>
      <c r="W634" s="4"/>
    </row>
    <row r="635" ht="12.75" customHeight="1"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231"/>
      <c r="R635" s="231"/>
      <c r="S635" s="231"/>
      <c r="T635" s="231"/>
      <c r="U635" s="231"/>
      <c r="V635" s="4"/>
      <c r="W635" s="4"/>
    </row>
    <row r="636" ht="12.75" customHeight="1"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231"/>
      <c r="R636" s="231"/>
      <c r="S636" s="231"/>
      <c r="T636" s="231"/>
      <c r="U636" s="231"/>
      <c r="V636" s="4"/>
      <c r="W636" s="4"/>
    </row>
    <row r="637" ht="12.75" customHeight="1"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231"/>
      <c r="R637" s="231"/>
      <c r="S637" s="231"/>
      <c r="T637" s="231"/>
      <c r="U637" s="231"/>
      <c r="V637" s="4"/>
      <c r="W637" s="4"/>
    </row>
    <row r="638" ht="12.75" customHeight="1"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231"/>
      <c r="R638" s="231"/>
      <c r="S638" s="231"/>
      <c r="T638" s="231"/>
      <c r="U638" s="231"/>
      <c r="V638" s="4"/>
      <c r="W638" s="4"/>
    </row>
    <row r="639" ht="12.75" customHeight="1"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231"/>
      <c r="R639" s="231"/>
      <c r="S639" s="231"/>
      <c r="T639" s="231"/>
      <c r="U639" s="231"/>
      <c r="V639" s="4"/>
      <c r="W639" s="4"/>
    </row>
    <row r="640" ht="12.75" customHeight="1"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231"/>
      <c r="R640" s="231"/>
      <c r="S640" s="231"/>
      <c r="T640" s="231"/>
      <c r="U640" s="231"/>
      <c r="V640" s="4"/>
      <c r="W640" s="4"/>
    </row>
    <row r="641" ht="12.75" customHeight="1"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231"/>
      <c r="R641" s="231"/>
      <c r="S641" s="231"/>
      <c r="T641" s="231"/>
      <c r="U641" s="231"/>
      <c r="V641" s="4"/>
      <c r="W641" s="4"/>
    </row>
    <row r="642" ht="12.75" customHeight="1"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231"/>
      <c r="R642" s="231"/>
      <c r="S642" s="231"/>
      <c r="T642" s="231"/>
      <c r="U642" s="231"/>
      <c r="V642" s="4"/>
      <c r="W642" s="4"/>
    </row>
    <row r="643" ht="12.75" customHeight="1"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231"/>
      <c r="R643" s="231"/>
      <c r="S643" s="231"/>
      <c r="T643" s="231"/>
      <c r="U643" s="231"/>
      <c r="V643" s="4"/>
      <c r="W643" s="4"/>
    </row>
    <row r="644" ht="12.75" customHeight="1"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231"/>
      <c r="R644" s="231"/>
      <c r="S644" s="231"/>
      <c r="T644" s="231"/>
      <c r="U644" s="231"/>
      <c r="V644" s="4"/>
      <c r="W644" s="4"/>
    </row>
    <row r="645" ht="12.75" customHeight="1"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231"/>
      <c r="R645" s="231"/>
      <c r="S645" s="231"/>
      <c r="T645" s="231"/>
      <c r="U645" s="231"/>
      <c r="V645" s="4"/>
      <c r="W645" s="4"/>
    </row>
    <row r="646" ht="12.75" customHeight="1"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231"/>
      <c r="R646" s="231"/>
      <c r="S646" s="231"/>
      <c r="T646" s="231"/>
      <c r="U646" s="231"/>
      <c r="V646" s="4"/>
      <c r="W646" s="4"/>
    </row>
    <row r="647" ht="12.75" customHeight="1"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231"/>
      <c r="R647" s="231"/>
      <c r="S647" s="231"/>
      <c r="T647" s="231"/>
      <c r="U647" s="231"/>
      <c r="V647" s="4"/>
      <c r="W647" s="4"/>
    </row>
    <row r="648" ht="12.75" customHeight="1"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231"/>
      <c r="R648" s="231"/>
      <c r="S648" s="231"/>
      <c r="T648" s="231"/>
      <c r="U648" s="231"/>
      <c r="V648" s="4"/>
      <c r="W648" s="4"/>
    </row>
    <row r="649" ht="12.75" customHeight="1"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231"/>
      <c r="R649" s="231"/>
      <c r="S649" s="231"/>
      <c r="T649" s="231"/>
      <c r="U649" s="231"/>
      <c r="V649" s="4"/>
      <c r="W649" s="4"/>
    </row>
    <row r="650" ht="12.75" customHeight="1"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231"/>
      <c r="R650" s="231"/>
      <c r="S650" s="231"/>
      <c r="T650" s="231"/>
      <c r="U650" s="231"/>
      <c r="V650" s="4"/>
      <c r="W650" s="4"/>
    </row>
    <row r="651" ht="12.75" customHeight="1"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231"/>
      <c r="R651" s="231"/>
      <c r="S651" s="231"/>
      <c r="T651" s="231"/>
      <c r="U651" s="231"/>
      <c r="V651" s="4"/>
      <c r="W651" s="4"/>
    </row>
    <row r="652" ht="12.75" customHeight="1"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231"/>
      <c r="R652" s="231"/>
      <c r="S652" s="231"/>
      <c r="T652" s="231"/>
      <c r="U652" s="231"/>
      <c r="V652" s="4"/>
      <c r="W652" s="4"/>
    </row>
    <row r="653" ht="12.75" customHeight="1"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231"/>
      <c r="R653" s="231"/>
      <c r="S653" s="231"/>
      <c r="T653" s="231"/>
      <c r="U653" s="231"/>
      <c r="V653" s="4"/>
      <c r="W653" s="4"/>
    </row>
    <row r="654" ht="12.75" customHeight="1"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231"/>
      <c r="R654" s="231"/>
      <c r="S654" s="231"/>
      <c r="T654" s="231"/>
      <c r="U654" s="231"/>
      <c r="V654" s="4"/>
      <c r="W654" s="4"/>
    </row>
    <row r="655" ht="12.75" customHeight="1"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231"/>
      <c r="R655" s="231"/>
      <c r="S655" s="231"/>
      <c r="T655" s="231"/>
      <c r="U655" s="231"/>
      <c r="V655" s="4"/>
      <c r="W655" s="4"/>
    </row>
    <row r="656" ht="12.75" customHeight="1"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231"/>
      <c r="R656" s="231"/>
      <c r="S656" s="231"/>
      <c r="T656" s="231"/>
      <c r="U656" s="231"/>
      <c r="V656" s="4"/>
      <c r="W656" s="4"/>
    </row>
    <row r="657" ht="12.75" customHeight="1"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231"/>
      <c r="R657" s="231"/>
      <c r="S657" s="231"/>
      <c r="T657" s="231"/>
      <c r="U657" s="231"/>
      <c r="V657" s="4"/>
      <c r="W657" s="4"/>
    </row>
    <row r="658" ht="12.75" customHeight="1"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231"/>
      <c r="R658" s="231"/>
      <c r="S658" s="231"/>
      <c r="T658" s="231"/>
      <c r="U658" s="231"/>
      <c r="V658" s="4"/>
      <c r="W658" s="4"/>
    </row>
    <row r="659" ht="12.75" customHeight="1"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231"/>
      <c r="R659" s="231"/>
      <c r="S659" s="231"/>
      <c r="T659" s="231"/>
      <c r="U659" s="231"/>
      <c r="V659" s="4"/>
      <c r="W659" s="4"/>
    </row>
    <row r="660" ht="12.75" customHeight="1"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231"/>
      <c r="R660" s="231"/>
      <c r="S660" s="231"/>
      <c r="T660" s="231"/>
      <c r="U660" s="231"/>
      <c r="V660" s="4"/>
      <c r="W660" s="4"/>
    </row>
    <row r="661" ht="12.75" customHeight="1"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231"/>
      <c r="R661" s="231"/>
      <c r="S661" s="231"/>
      <c r="T661" s="231"/>
      <c r="U661" s="231"/>
      <c r="V661" s="4"/>
      <c r="W661" s="4"/>
    </row>
    <row r="662" ht="12.75" customHeight="1"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231"/>
      <c r="R662" s="231"/>
      <c r="S662" s="231"/>
      <c r="T662" s="231"/>
      <c r="U662" s="231"/>
      <c r="V662" s="4"/>
      <c r="W662" s="4"/>
    </row>
    <row r="663" ht="12.75" customHeight="1"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231"/>
      <c r="R663" s="231"/>
      <c r="S663" s="231"/>
      <c r="T663" s="231"/>
      <c r="U663" s="231"/>
      <c r="V663" s="4"/>
      <c r="W663" s="4"/>
    </row>
    <row r="664" ht="12.75" customHeight="1"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231"/>
      <c r="R664" s="231"/>
      <c r="S664" s="231"/>
      <c r="T664" s="231"/>
      <c r="U664" s="231"/>
      <c r="V664" s="4"/>
      <c r="W664" s="4"/>
    </row>
    <row r="665" ht="12.75" customHeight="1"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231"/>
      <c r="R665" s="231"/>
      <c r="S665" s="231"/>
      <c r="T665" s="231"/>
      <c r="U665" s="231"/>
      <c r="V665" s="4"/>
      <c r="W665" s="4"/>
    </row>
    <row r="666" ht="12.75" customHeight="1"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231"/>
      <c r="R666" s="231"/>
      <c r="S666" s="231"/>
      <c r="T666" s="231"/>
      <c r="U666" s="231"/>
      <c r="V666" s="4"/>
      <c r="W666" s="4"/>
    </row>
    <row r="667" ht="12.75" customHeight="1"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231"/>
      <c r="R667" s="231"/>
      <c r="S667" s="231"/>
      <c r="T667" s="231"/>
      <c r="U667" s="231"/>
      <c r="V667" s="4"/>
      <c r="W667" s="4"/>
    </row>
    <row r="668" ht="12.75" customHeight="1"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231"/>
      <c r="R668" s="231"/>
      <c r="S668" s="231"/>
      <c r="T668" s="231"/>
      <c r="U668" s="231"/>
      <c r="V668" s="4"/>
      <c r="W668" s="4"/>
    </row>
    <row r="669" ht="12.75" customHeight="1"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231"/>
      <c r="R669" s="231"/>
      <c r="S669" s="231"/>
      <c r="T669" s="231"/>
      <c r="U669" s="231"/>
      <c r="V669" s="4"/>
      <c r="W669" s="4"/>
    </row>
    <row r="670" ht="12.75" customHeight="1"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231"/>
      <c r="R670" s="231"/>
      <c r="S670" s="231"/>
      <c r="T670" s="231"/>
      <c r="U670" s="231"/>
      <c r="V670" s="4"/>
      <c r="W670" s="4"/>
    </row>
    <row r="671" ht="12.75" customHeight="1"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231"/>
      <c r="R671" s="231"/>
      <c r="S671" s="231"/>
      <c r="T671" s="231"/>
      <c r="U671" s="231"/>
      <c r="V671" s="4"/>
      <c r="W671" s="4"/>
    </row>
    <row r="672" ht="12.75" customHeight="1"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231"/>
      <c r="R672" s="231"/>
      <c r="S672" s="231"/>
      <c r="T672" s="231"/>
      <c r="U672" s="231"/>
      <c r="V672" s="4"/>
      <c r="W672" s="4"/>
    </row>
    <row r="673" ht="12.75" customHeight="1"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231"/>
      <c r="R673" s="231"/>
      <c r="S673" s="231"/>
      <c r="T673" s="231"/>
      <c r="U673" s="231"/>
      <c r="V673" s="4"/>
      <c r="W673" s="4"/>
    </row>
    <row r="674" ht="12.75" customHeight="1"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231"/>
      <c r="R674" s="231"/>
      <c r="S674" s="231"/>
      <c r="T674" s="231"/>
      <c r="U674" s="231"/>
      <c r="V674" s="4"/>
      <c r="W674" s="4"/>
    </row>
    <row r="675" ht="12.75" customHeight="1"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231"/>
      <c r="R675" s="231"/>
      <c r="S675" s="231"/>
      <c r="T675" s="231"/>
      <c r="U675" s="231"/>
      <c r="V675" s="4"/>
      <c r="W675" s="4"/>
    </row>
    <row r="676" ht="12.75" customHeight="1"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231"/>
      <c r="R676" s="231"/>
      <c r="S676" s="231"/>
      <c r="T676" s="231"/>
      <c r="U676" s="231"/>
      <c r="V676" s="4"/>
      <c r="W676" s="4"/>
    </row>
    <row r="677" ht="12.75" customHeight="1"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231"/>
      <c r="R677" s="231"/>
      <c r="S677" s="231"/>
      <c r="T677" s="231"/>
      <c r="U677" s="231"/>
      <c r="V677" s="4"/>
      <c r="W677" s="4"/>
    </row>
    <row r="678" ht="12.75" customHeight="1"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231"/>
      <c r="R678" s="231"/>
      <c r="S678" s="231"/>
      <c r="T678" s="231"/>
      <c r="U678" s="231"/>
      <c r="V678" s="4"/>
      <c r="W678" s="4"/>
    </row>
    <row r="679" ht="12.75" customHeight="1"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231"/>
      <c r="R679" s="231"/>
      <c r="S679" s="231"/>
      <c r="T679" s="231"/>
      <c r="U679" s="231"/>
      <c r="V679" s="4"/>
      <c r="W679" s="4"/>
    </row>
    <row r="680" ht="12.75" customHeight="1"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231"/>
      <c r="R680" s="231"/>
      <c r="S680" s="231"/>
      <c r="T680" s="231"/>
      <c r="U680" s="231"/>
      <c r="V680" s="4"/>
      <c r="W680" s="4"/>
    </row>
    <row r="681" ht="12.75" customHeight="1"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231"/>
      <c r="R681" s="231"/>
      <c r="S681" s="231"/>
      <c r="T681" s="231"/>
      <c r="U681" s="231"/>
      <c r="V681" s="4"/>
      <c r="W681" s="4"/>
    </row>
    <row r="682" ht="12.75" customHeight="1"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231"/>
      <c r="R682" s="231"/>
      <c r="S682" s="231"/>
      <c r="T682" s="231"/>
      <c r="U682" s="231"/>
      <c r="V682" s="4"/>
      <c r="W682" s="4"/>
    </row>
    <row r="683" ht="12.75" customHeight="1"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231"/>
      <c r="R683" s="231"/>
      <c r="S683" s="231"/>
      <c r="T683" s="231"/>
      <c r="U683" s="231"/>
      <c r="V683" s="4"/>
      <c r="W683" s="4"/>
    </row>
    <row r="684" ht="12.75" customHeight="1"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231"/>
      <c r="R684" s="231"/>
      <c r="S684" s="231"/>
      <c r="T684" s="231"/>
      <c r="U684" s="231"/>
      <c r="V684" s="4"/>
      <c r="W684" s="4"/>
    </row>
    <row r="685" ht="12.75" customHeight="1"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231"/>
      <c r="R685" s="231"/>
      <c r="S685" s="231"/>
      <c r="T685" s="231"/>
      <c r="U685" s="231"/>
      <c r="V685" s="4"/>
      <c r="W685" s="4"/>
    </row>
    <row r="686" ht="12.75" customHeight="1"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231"/>
      <c r="R686" s="231"/>
      <c r="S686" s="231"/>
      <c r="T686" s="231"/>
      <c r="U686" s="231"/>
      <c r="V686" s="4"/>
      <c r="W686" s="4"/>
    </row>
    <row r="687" ht="12.75" customHeight="1"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231"/>
      <c r="R687" s="231"/>
      <c r="S687" s="231"/>
      <c r="T687" s="231"/>
      <c r="U687" s="231"/>
      <c r="V687" s="4"/>
      <c r="W687" s="4"/>
    </row>
    <row r="688" ht="12.75" customHeight="1"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231"/>
      <c r="R688" s="231"/>
      <c r="S688" s="231"/>
      <c r="T688" s="231"/>
      <c r="U688" s="231"/>
      <c r="V688" s="4"/>
      <c r="W688" s="4"/>
    </row>
    <row r="689" ht="12.75" customHeight="1"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231"/>
      <c r="R689" s="231"/>
      <c r="S689" s="231"/>
      <c r="T689" s="231"/>
      <c r="U689" s="231"/>
      <c r="V689" s="4"/>
      <c r="W689" s="4"/>
    </row>
    <row r="690" ht="12.75" customHeight="1"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231"/>
      <c r="R690" s="231"/>
      <c r="S690" s="231"/>
      <c r="T690" s="231"/>
      <c r="U690" s="231"/>
      <c r="V690" s="4"/>
      <c r="W690" s="4"/>
    </row>
    <row r="691" ht="12.75" customHeight="1"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231"/>
      <c r="R691" s="231"/>
      <c r="S691" s="231"/>
      <c r="T691" s="231"/>
      <c r="U691" s="231"/>
      <c r="V691" s="4"/>
      <c r="W691" s="4"/>
    </row>
    <row r="692" ht="12.75" customHeight="1"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231"/>
      <c r="R692" s="231"/>
      <c r="S692" s="231"/>
      <c r="T692" s="231"/>
      <c r="U692" s="231"/>
      <c r="V692" s="4"/>
      <c r="W692" s="4"/>
    </row>
    <row r="693" ht="12.75" customHeight="1"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231"/>
      <c r="R693" s="231"/>
      <c r="S693" s="231"/>
      <c r="T693" s="231"/>
      <c r="U693" s="231"/>
      <c r="V693" s="4"/>
      <c r="W693" s="4"/>
    </row>
    <row r="694" ht="12.75" customHeight="1"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231"/>
      <c r="R694" s="231"/>
      <c r="S694" s="231"/>
      <c r="T694" s="231"/>
      <c r="U694" s="231"/>
      <c r="V694" s="4"/>
      <c r="W694" s="4"/>
    </row>
    <row r="695" ht="12.75" customHeight="1"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231"/>
      <c r="R695" s="231"/>
      <c r="S695" s="231"/>
      <c r="T695" s="231"/>
      <c r="U695" s="231"/>
      <c r="V695" s="4"/>
      <c r="W695" s="4"/>
    </row>
    <row r="696" ht="12.75" customHeight="1"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231"/>
      <c r="R696" s="231"/>
      <c r="S696" s="231"/>
      <c r="T696" s="231"/>
      <c r="U696" s="231"/>
      <c r="V696" s="4"/>
      <c r="W696" s="4"/>
    </row>
    <row r="697" ht="12.75" customHeight="1"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231"/>
      <c r="R697" s="231"/>
      <c r="S697" s="231"/>
      <c r="T697" s="231"/>
      <c r="U697" s="231"/>
      <c r="V697" s="4"/>
      <c r="W697" s="4"/>
    </row>
    <row r="698" ht="12.75" customHeight="1"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231"/>
      <c r="R698" s="231"/>
      <c r="S698" s="231"/>
      <c r="T698" s="231"/>
      <c r="U698" s="231"/>
      <c r="V698" s="4"/>
      <c r="W698" s="4"/>
    </row>
    <row r="699" ht="12.75" customHeight="1"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231"/>
      <c r="R699" s="231"/>
      <c r="S699" s="231"/>
      <c r="T699" s="231"/>
      <c r="U699" s="231"/>
      <c r="V699" s="4"/>
      <c r="W699" s="4"/>
    </row>
    <row r="700" ht="12.75" customHeight="1"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231"/>
      <c r="R700" s="231"/>
      <c r="S700" s="231"/>
      <c r="T700" s="231"/>
      <c r="U700" s="231"/>
      <c r="V700" s="4"/>
      <c r="W700" s="4"/>
    </row>
    <row r="701" ht="12.75" customHeight="1"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231"/>
      <c r="R701" s="231"/>
      <c r="S701" s="231"/>
      <c r="T701" s="231"/>
      <c r="U701" s="231"/>
      <c r="V701" s="4"/>
      <c r="W701" s="4"/>
    </row>
    <row r="702" ht="12.75" customHeight="1"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231"/>
      <c r="R702" s="231"/>
      <c r="S702" s="231"/>
      <c r="T702" s="231"/>
      <c r="U702" s="231"/>
      <c r="V702" s="4"/>
      <c r="W702" s="4"/>
    </row>
    <row r="703" ht="12.75" customHeight="1"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231"/>
      <c r="R703" s="231"/>
      <c r="S703" s="231"/>
      <c r="T703" s="231"/>
      <c r="U703" s="231"/>
      <c r="V703" s="4"/>
      <c r="W703" s="4"/>
    </row>
    <row r="704" ht="12.75" customHeight="1"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231"/>
      <c r="R704" s="231"/>
      <c r="S704" s="231"/>
      <c r="T704" s="231"/>
      <c r="U704" s="231"/>
      <c r="V704" s="4"/>
      <c r="W704" s="4"/>
    </row>
    <row r="705" ht="12.75" customHeight="1"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231"/>
      <c r="R705" s="231"/>
      <c r="S705" s="231"/>
      <c r="T705" s="231"/>
      <c r="U705" s="231"/>
      <c r="V705" s="4"/>
      <c r="W705" s="4"/>
    </row>
    <row r="706" ht="12.75" customHeight="1"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231"/>
      <c r="R706" s="231"/>
      <c r="S706" s="231"/>
      <c r="T706" s="231"/>
      <c r="U706" s="231"/>
      <c r="V706" s="4"/>
      <c r="W706" s="4"/>
    </row>
    <row r="707" ht="12.75" customHeight="1"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231"/>
      <c r="R707" s="231"/>
      <c r="S707" s="231"/>
      <c r="T707" s="231"/>
      <c r="U707" s="231"/>
      <c r="V707" s="4"/>
      <c r="W707" s="4"/>
    </row>
    <row r="708" ht="12.75" customHeight="1"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231"/>
      <c r="R708" s="231"/>
      <c r="S708" s="231"/>
      <c r="T708" s="231"/>
      <c r="U708" s="231"/>
      <c r="V708" s="4"/>
      <c r="W708" s="4"/>
    </row>
    <row r="709" ht="12.75" customHeight="1"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231"/>
      <c r="R709" s="231"/>
      <c r="S709" s="231"/>
      <c r="T709" s="231"/>
      <c r="U709" s="231"/>
      <c r="V709" s="4"/>
      <c r="W709" s="4"/>
    </row>
    <row r="710" ht="12.75" customHeight="1"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231"/>
      <c r="R710" s="231"/>
      <c r="S710" s="231"/>
      <c r="T710" s="231"/>
      <c r="U710" s="231"/>
      <c r="V710" s="4"/>
      <c r="W710" s="4"/>
    </row>
    <row r="711" ht="12.75" customHeight="1"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231"/>
      <c r="R711" s="231"/>
      <c r="S711" s="231"/>
      <c r="T711" s="231"/>
      <c r="U711" s="231"/>
      <c r="V711" s="4"/>
      <c r="W711" s="4"/>
    </row>
    <row r="712" ht="12.75" customHeight="1"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231"/>
      <c r="R712" s="231"/>
      <c r="S712" s="231"/>
      <c r="T712" s="231"/>
      <c r="U712" s="231"/>
      <c r="V712" s="4"/>
      <c r="W712" s="4"/>
    </row>
    <row r="713" ht="12.75" customHeight="1"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231"/>
      <c r="R713" s="231"/>
      <c r="S713" s="231"/>
      <c r="T713" s="231"/>
      <c r="U713" s="231"/>
      <c r="V713" s="4"/>
      <c r="W713" s="4"/>
    </row>
    <row r="714" ht="12.75" customHeight="1"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231"/>
      <c r="R714" s="231"/>
      <c r="S714" s="231"/>
      <c r="T714" s="231"/>
      <c r="U714" s="231"/>
      <c r="V714" s="4"/>
      <c r="W714" s="4"/>
    </row>
    <row r="715" ht="12.75" customHeight="1"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231"/>
      <c r="R715" s="231"/>
      <c r="S715" s="231"/>
      <c r="T715" s="231"/>
      <c r="U715" s="231"/>
      <c r="V715" s="4"/>
      <c r="W715" s="4"/>
    </row>
    <row r="716" ht="12.75" customHeight="1"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231"/>
      <c r="R716" s="231"/>
      <c r="S716" s="231"/>
      <c r="T716" s="231"/>
      <c r="U716" s="231"/>
      <c r="V716" s="4"/>
      <c r="W716" s="4"/>
    </row>
    <row r="717" ht="12.75" customHeight="1"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231"/>
      <c r="R717" s="231"/>
      <c r="S717" s="231"/>
      <c r="T717" s="231"/>
      <c r="U717" s="231"/>
      <c r="V717" s="4"/>
      <c r="W717" s="4"/>
    </row>
    <row r="718" ht="12.75" customHeight="1"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231"/>
      <c r="R718" s="231"/>
      <c r="S718" s="231"/>
      <c r="T718" s="231"/>
      <c r="U718" s="231"/>
      <c r="V718" s="4"/>
      <c r="W718" s="4"/>
    </row>
    <row r="719" ht="12.75" customHeight="1"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231"/>
      <c r="R719" s="231"/>
      <c r="S719" s="231"/>
      <c r="T719" s="231"/>
      <c r="U719" s="231"/>
      <c r="V719" s="4"/>
      <c r="W719" s="4"/>
    </row>
    <row r="720" ht="12.75" customHeight="1"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231"/>
      <c r="R720" s="231"/>
      <c r="S720" s="231"/>
      <c r="T720" s="231"/>
      <c r="U720" s="231"/>
      <c r="V720" s="4"/>
      <c r="W720" s="4"/>
    </row>
    <row r="721" ht="12.75" customHeight="1"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231"/>
      <c r="R721" s="231"/>
      <c r="S721" s="231"/>
      <c r="T721" s="231"/>
      <c r="U721" s="231"/>
      <c r="V721" s="4"/>
      <c r="W721" s="4"/>
    </row>
    <row r="722" ht="12.75" customHeight="1"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231"/>
      <c r="R722" s="231"/>
      <c r="S722" s="231"/>
      <c r="T722" s="231"/>
      <c r="U722" s="231"/>
      <c r="V722" s="4"/>
      <c r="W722" s="4"/>
    </row>
    <row r="723" ht="12.75" customHeight="1"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231"/>
      <c r="R723" s="231"/>
      <c r="S723" s="231"/>
      <c r="T723" s="231"/>
      <c r="U723" s="231"/>
      <c r="V723" s="4"/>
      <c r="W723" s="4"/>
    </row>
    <row r="724" ht="12.75" customHeight="1"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231"/>
      <c r="R724" s="231"/>
      <c r="S724" s="231"/>
      <c r="T724" s="231"/>
      <c r="U724" s="231"/>
      <c r="V724" s="4"/>
      <c r="W724" s="4"/>
    </row>
    <row r="725" ht="12.75" customHeight="1"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231"/>
      <c r="R725" s="231"/>
      <c r="S725" s="231"/>
      <c r="T725" s="231"/>
      <c r="U725" s="231"/>
      <c r="V725" s="4"/>
      <c r="W725" s="4"/>
    </row>
    <row r="726" ht="12.75" customHeight="1"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231"/>
      <c r="R726" s="231"/>
      <c r="S726" s="231"/>
      <c r="T726" s="231"/>
      <c r="U726" s="231"/>
      <c r="V726" s="4"/>
      <c r="W726" s="4"/>
    </row>
    <row r="727" ht="12.75" customHeight="1"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231"/>
      <c r="R727" s="231"/>
      <c r="S727" s="231"/>
      <c r="T727" s="231"/>
      <c r="U727" s="231"/>
      <c r="V727" s="4"/>
      <c r="W727" s="4"/>
    </row>
    <row r="728" ht="12.75" customHeight="1"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231"/>
      <c r="R728" s="231"/>
      <c r="S728" s="231"/>
      <c r="T728" s="231"/>
      <c r="U728" s="231"/>
      <c r="V728" s="4"/>
      <c r="W728" s="4"/>
    </row>
    <row r="729" ht="12.75" customHeight="1"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231"/>
      <c r="R729" s="231"/>
      <c r="S729" s="231"/>
      <c r="T729" s="231"/>
      <c r="U729" s="231"/>
      <c r="V729" s="4"/>
      <c r="W729" s="4"/>
    </row>
    <row r="730" ht="12.75" customHeight="1"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231"/>
      <c r="R730" s="231"/>
      <c r="S730" s="231"/>
      <c r="T730" s="231"/>
      <c r="U730" s="231"/>
      <c r="V730" s="4"/>
      <c r="W730" s="4"/>
    </row>
    <row r="731" ht="12.75" customHeight="1"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231"/>
      <c r="R731" s="231"/>
      <c r="S731" s="231"/>
      <c r="T731" s="231"/>
      <c r="U731" s="231"/>
      <c r="V731" s="4"/>
      <c r="W731" s="4"/>
    </row>
    <row r="732" ht="12.75" customHeight="1"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231"/>
      <c r="R732" s="231"/>
      <c r="S732" s="231"/>
      <c r="T732" s="231"/>
      <c r="U732" s="231"/>
      <c r="V732" s="4"/>
      <c r="W732" s="4"/>
    </row>
    <row r="733" ht="12.75" customHeight="1"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231"/>
      <c r="R733" s="231"/>
      <c r="S733" s="231"/>
      <c r="T733" s="231"/>
      <c r="U733" s="231"/>
      <c r="V733" s="4"/>
      <c r="W733" s="4"/>
    </row>
    <row r="734" ht="12.75" customHeight="1"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231"/>
      <c r="R734" s="231"/>
      <c r="S734" s="231"/>
      <c r="T734" s="231"/>
      <c r="U734" s="231"/>
      <c r="V734" s="4"/>
      <c r="W734" s="4"/>
    </row>
    <row r="735" ht="12.75" customHeight="1"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231"/>
      <c r="R735" s="231"/>
      <c r="S735" s="231"/>
      <c r="T735" s="231"/>
      <c r="U735" s="231"/>
      <c r="V735" s="4"/>
      <c r="W735" s="4"/>
    </row>
    <row r="736" ht="12.75" customHeight="1"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231"/>
      <c r="R736" s="231"/>
      <c r="S736" s="231"/>
      <c r="T736" s="231"/>
      <c r="U736" s="231"/>
      <c r="V736" s="4"/>
      <c r="W736" s="4"/>
    </row>
    <row r="737" ht="12.75" customHeight="1"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231"/>
      <c r="R737" s="231"/>
      <c r="S737" s="231"/>
      <c r="T737" s="231"/>
      <c r="U737" s="231"/>
      <c r="V737" s="4"/>
      <c r="W737" s="4"/>
    </row>
    <row r="738" ht="12.75" customHeight="1"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231"/>
      <c r="R738" s="231"/>
      <c r="S738" s="231"/>
      <c r="T738" s="231"/>
      <c r="U738" s="231"/>
      <c r="V738" s="4"/>
      <c r="W738" s="4"/>
    </row>
    <row r="739" ht="12.75" customHeight="1"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231"/>
      <c r="R739" s="231"/>
      <c r="S739" s="231"/>
      <c r="T739" s="231"/>
      <c r="U739" s="231"/>
      <c r="V739" s="4"/>
      <c r="W739" s="4"/>
    </row>
    <row r="740" ht="12.75" customHeight="1"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231"/>
      <c r="R740" s="231"/>
      <c r="S740" s="231"/>
      <c r="T740" s="231"/>
      <c r="U740" s="231"/>
      <c r="V740" s="4"/>
      <c r="W740" s="4"/>
    </row>
    <row r="741" ht="12.75" customHeight="1"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231"/>
      <c r="R741" s="231"/>
      <c r="S741" s="231"/>
      <c r="T741" s="231"/>
      <c r="U741" s="231"/>
      <c r="V741" s="4"/>
      <c r="W741" s="4"/>
    </row>
    <row r="742" ht="12.75" customHeight="1"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231"/>
      <c r="R742" s="231"/>
      <c r="S742" s="231"/>
      <c r="T742" s="231"/>
      <c r="U742" s="231"/>
      <c r="V742" s="4"/>
      <c r="W742" s="4"/>
    </row>
    <row r="743" ht="12.75" customHeight="1"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231"/>
      <c r="R743" s="231"/>
      <c r="S743" s="231"/>
      <c r="T743" s="231"/>
      <c r="U743" s="231"/>
      <c r="V743" s="4"/>
      <c r="W743" s="4"/>
    </row>
    <row r="744" ht="12.75" customHeight="1"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231"/>
      <c r="R744" s="231"/>
      <c r="S744" s="231"/>
      <c r="T744" s="231"/>
      <c r="U744" s="231"/>
      <c r="V744" s="4"/>
      <c r="W744" s="4"/>
    </row>
    <row r="745" ht="12.75" customHeight="1"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231"/>
      <c r="R745" s="231"/>
      <c r="S745" s="231"/>
      <c r="T745" s="231"/>
      <c r="U745" s="231"/>
      <c r="V745" s="4"/>
      <c r="W745" s="4"/>
    </row>
    <row r="746" ht="12.75" customHeight="1"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231"/>
      <c r="R746" s="231"/>
      <c r="S746" s="231"/>
      <c r="T746" s="231"/>
      <c r="U746" s="231"/>
      <c r="V746" s="4"/>
      <c r="W746" s="4"/>
    </row>
    <row r="747" ht="12.75" customHeight="1"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231"/>
      <c r="R747" s="231"/>
      <c r="S747" s="231"/>
      <c r="T747" s="231"/>
      <c r="U747" s="231"/>
      <c r="V747" s="4"/>
      <c r="W747" s="4"/>
    </row>
    <row r="748" ht="12.75" customHeight="1"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231"/>
      <c r="R748" s="231"/>
      <c r="S748" s="231"/>
      <c r="T748" s="231"/>
      <c r="U748" s="231"/>
      <c r="V748" s="4"/>
      <c r="W748" s="4"/>
    </row>
    <row r="749" ht="12.75" customHeight="1"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231"/>
      <c r="R749" s="231"/>
      <c r="S749" s="231"/>
      <c r="T749" s="231"/>
      <c r="U749" s="231"/>
      <c r="V749" s="4"/>
      <c r="W749" s="4"/>
    </row>
    <row r="750" ht="12.75" customHeight="1"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231"/>
      <c r="R750" s="231"/>
      <c r="S750" s="231"/>
      <c r="T750" s="231"/>
      <c r="U750" s="231"/>
      <c r="V750" s="4"/>
      <c r="W750" s="4"/>
    </row>
    <row r="751" ht="12.75" customHeight="1"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231"/>
      <c r="R751" s="231"/>
      <c r="S751" s="231"/>
      <c r="T751" s="231"/>
      <c r="U751" s="231"/>
      <c r="V751" s="4"/>
      <c r="W751" s="4"/>
    </row>
    <row r="752" ht="12.75" customHeight="1"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231"/>
      <c r="R752" s="231"/>
      <c r="S752" s="231"/>
      <c r="T752" s="231"/>
      <c r="U752" s="231"/>
      <c r="V752" s="4"/>
      <c r="W752" s="4"/>
    </row>
    <row r="753" ht="12.75" customHeight="1"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231"/>
      <c r="R753" s="231"/>
      <c r="S753" s="231"/>
      <c r="T753" s="231"/>
      <c r="U753" s="231"/>
      <c r="V753" s="4"/>
      <c r="W753" s="4"/>
    </row>
    <row r="754" ht="12.75" customHeight="1"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231"/>
      <c r="R754" s="231"/>
      <c r="S754" s="231"/>
      <c r="T754" s="231"/>
      <c r="U754" s="231"/>
      <c r="V754" s="4"/>
      <c r="W754" s="4"/>
    </row>
    <row r="755" ht="12.75" customHeight="1"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231"/>
      <c r="R755" s="231"/>
      <c r="S755" s="231"/>
      <c r="T755" s="231"/>
      <c r="U755" s="231"/>
      <c r="V755" s="4"/>
      <c r="W755" s="4"/>
    </row>
    <row r="756" ht="12.75" customHeight="1"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231"/>
      <c r="R756" s="231"/>
      <c r="S756" s="231"/>
      <c r="T756" s="231"/>
      <c r="U756" s="231"/>
      <c r="V756" s="4"/>
      <c r="W756" s="4"/>
    </row>
    <row r="757" ht="12.75" customHeight="1"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231"/>
      <c r="R757" s="231"/>
      <c r="S757" s="231"/>
      <c r="T757" s="231"/>
      <c r="U757" s="231"/>
      <c r="V757" s="4"/>
      <c r="W757" s="4"/>
    </row>
    <row r="758" ht="12.75" customHeight="1"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231"/>
      <c r="R758" s="231"/>
      <c r="S758" s="231"/>
      <c r="T758" s="231"/>
      <c r="U758" s="231"/>
      <c r="V758" s="4"/>
      <c r="W758" s="4"/>
    </row>
    <row r="759" ht="12.75" customHeight="1"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231"/>
      <c r="R759" s="231"/>
      <c r="S759" s="231"/>
      <c r="T759" s="231"/>
      <c r="U759" s="231"/>
      <c r="V759" s="4"/>
      <c r="W759" s="4"/>
    </row>
    <row r="760" ht="12.75" customHeight="1"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231"/>
      <c r="R760" s="231"/>
      <c r="S760" s="231"/>
      <c r="T760" s="231"/>
      <c r="U760" s="231"/>
      <c r="V760" s="4"/>
      <c r="W760" s="4"/>
    </row>
    <row r="761" ht="12.75" customHeight="1"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231"/>
      <c r="R761" s="231"/>
      <c r="S761" s="231"/>
      <c r="T761" s="231"/>
      <c r="U761" s="231"/>
      <c r="V761" s="4"/>
      <c r="W761" s="4"/>
    </row>
    <row r="762" ht="12.75" customHeight="1"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231"/>
      <c r="R762" s="231"/>
      <c r="S762" s="231"/>
      <c r="T762" s="231"/>
      <c r="U762" s="231"/>
      <c r="V762" s="4"/>
      <c r="W762" s="4"/>
    </row>
    <row r="763" ht="12.75" customHeight="1"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231"/>
      <c r="R763" s="231"/>
      <c r="S763" s="231"/>
      <c r="T763" s="231"/>
      <c r="U763" s="231"/>
      <c r="V763" s="4"/>
      <c r="W763" s="4"/>
    </row>
    <row r="764" ht="12.75" customHeight="1"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231"/>
      <c r="R764" s="231"/>
      <c r="S764" s="231"/>
      <c r="T764" s="231"/>
      <c r="U764" s="231"/>
      <c r="V764" s="4"/>
      <c r="W764" s="4"/>
    </row>
    <row r="765" ht="12.75" customHeight="1"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231"/>
      <c r="R765" s="231"/>
      <c r="S765" s="231"/>
      <c r="T765" s="231"/>
      <c r="U765" s="231"/>
      <c r="V765" s="4"/>
      <c r="W765" s="4"/>
    </row>
    <row r="766" ht="12.75" customHeight="1"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231"/>
      <c r="R766" s="231"/>
      <c r="S766" s="231"/>
      <c r="T766" s="231"/>
      <c r="U766" s="231"/>
      <c r="V766" s="4"/>
      <c r="W766" s="4"/>
    </row>
    <row r="767" ht="12.75" customHeight="1"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231"/>
      <c r="R767" s="231"/>
      <c r="S767" s="231"/>
      <c r="T767" s="231"/>
      <c r="U767" s="231"/>
      <c r="V767" s="4"/>
      <c r="W767" s="4"/>
    </row>
    <row r="768" ht="12.75" customHeight="1"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231"/>
      <c r="R768" s="231"/>
      <c r="S768" s="231"/>
      <c r="T768" s="231"/>
      <c r="U768" s="231"/>
      <c r="V768" s="4"/>
      <c r="W768" s="4"/>
    </row>
    <row r="769" ht="12.75" customHeight="1"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231"/>
      <c r="R769" s="231"/>
      <c r="S769" s="231"/>
      <c r="T769" s="231"/>
      <c r="U769" s="231"/>
      <c r="V769" s="4"/>
      <c r="W769" s="4"/>
    </row>
    <row r="770" ht="12.75" customHeight="1"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231"/>
      <c r="R770" s="231"/>
      <c r="S770" s="231"/>
      <c r="T770" s="231"/>
      <c r="U770" s="231"/>
      <c r="V770" s="4"/>
      <c r="W770" s="4"/>
    </row>
    <row r="771" ht="12.75" customHeight="1"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231"/>
      <c r="R771" s="231"/>
      <c r="S771" s="231"/>
      <c r="T771" s="231"/>
      <c r="U771" s="231"/>
      <c r="V771" s="4"/>
      <c r="W771" s="4"/>
    </row>
    <row r="772" ht="12.75" customHeight="1"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231"/>
      <c r="R772" s="231"/>
      <c r="S772" s="231"/>
      <c r="T772" s="231"/>
      <c r="U772" s="231"/>
      <c r="V772" s="4"/>
      <c r="W772" s="4"/>
    </row>
    <row r="773" ht="12.75" customHeight="1"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231"/>
      <c r="R773" s="231"/>
      <c r="S773" s="231"/>
      <c r="T773" s="231"/>
      <c r="U773" s="231"/>
      <c r="V773" s="4"/>
      <c r="W773" s="4"/>
    </row>
    <row r="774" ht="12.75" customHeight="1"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231"/>
      <c r="R774" s="231"/>
      <c r="S774" s="231"/>
      <c r="T774" s="231"/>
      <c r="U774" s="231"/>
      <c r="V774" s="4"/>
      <c r="W774" s="4"/>
    </row>
    <row r="775" ht="12.75" customHeight="1"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231"/>
      <c r="R775" s="231"/>
      <c r="S775" s="231"/>
      <c r="T775" s="231"/>
      <c r="U775" s="231"/>
      <c r="V775" s="4"/>
      <c r="W775" s="4"/>
    </row>
    <row r="776" ht="12.75" customHeight="1"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231"/>
      <c r="R776" s="231"/>
      <c r="S776" s="231"/>
      <c r="T776" s="231"/>
      <c r="U776" s="231"/>
      <c r="V776" s="4"/>
      <c r="W776" s="4"/>
    </row>
    <row r="777" ht="12.75" customHeight="1"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231"/>
      <c r="R777" s="231"/>
      <c r="S777" s="231"/>
      <c r="T777" s="231"/>
      <c r="U777" s="231"/>
      <c r="V777" s="4"/>
      <c r="W777" s="4"/>
    </row>
    <row r="778" ht="12.75" customHeight="1"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231"/>
      <c r="R778" s="231"/>
      <c r="S778" s="231"/>
      <c r="T778" s="231"/>
      <c r="U778" s="231"/>
      <c r="V778" s="4"/>
      <c r="W778" s="4"/>
    </row>
    <row r="779" ht="12.75" customHeight="1"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231"/>
      <c r="R779" s="231"/>
      <c r="S779" s="231"/>
      <c r="T779" s="231"/>
      <c r="U779" s="231"/>
      <c r="V779" s="4"/>
      <c r="W779" s="4"/>
    </row>
    <row r="780" ht="12.75" customHeight="1"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231"/>
      <c r="R780" s="231"/>
      <c r="S780" s="231"/>
      <c r="T780" s="231"/>
      <c r="U780" s="231"/>
      <c r="V780" s="4"/>
      <c r="W780" s="4"/>
    </row>
    <row r="781" ht="12.75" customHeight="1"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231"/>
      <c r="R781" s="231"/>
      <c r="S781" s="231"/>
      <c r="T781" s="231"/>
      <c r="U781" s="231"/>
      <c r="V781" s="4"/>
      <c r="W781" s="4"/>
    </row>
    <row r="782" ht="12.75" customHeight="1"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231"/>
      <c r="R782" s="231"/>
      <c r="S782" s="231"/>
      <c r="T782" s="231"/>
      <c r="U782" s="231"/>
      <c r="V782" s="4"/>
      <c r="W782" s="4"/>
    </row>
    <row r="783" ht="12.75" customHeight="1"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231"/>
      <c r="R783" s="231"/>
      <c r="S783" s="231"/>
      <c r="T783" s="231"/>
      <c r="U783" s="231"/>
      <c r="V783" s="4"/>
      <c r="W783" s="4"/>
    </row>
    <row r="784" ht="12.75" customHeight="1"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231"/>
      <c r="R784" s="231"/>
      <c r="S784" s="231"/>
      <c r="T784" s="231"/>
      <c r="U784" s="231"/>
      <c r="V784" s="4"/>
      <c r="W784" s="4"/>
    </row>
    <row r="785" ht="12.75" customHeight="1"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231"/>
      <c r="R785" s="231"/>
      <c r="S785" s="231"/>
      <c r="T785" s="231"/>
      <c r="U785" s="231"/>
      <c r="V785" s="4"/>
      <c r="W785" s="4"/>
    </row>
    <row r="786" ht="12.75" customHeight="1"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231"/>
      <c r="R786" s="231"/>
      <c r="S786" s="231"/>
      <c r="T786" s="231"/>
      <c r="U786" s="231"/>
      <c r="V786" s="4"/>
      <c r="W786" s="4"/>
    </row>
    <row r="787" ht="12.75" customHeight="1"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231"/>
      <c r="R787" s="231"/>
      <c r="S787" s="231"/>
      <c r="T787" s="231"/>
      <c r="U787" s="231"/>
      <c r="V787" s="4"/>
      <c r="W787" s="4"/>
    </row>
    <row r="788" ht="12.75" customHeight="1"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231"/>
      <c r="R788" s="231"/>
      <c r="S788" s="231"/>
      <c r="T788" s="231"/>
      <c r="U788" s="231"/>
      <c r="V788" s="4"/>
      <c r="W788" s="4"/>
    </row>
    <row r="789" ht="12.75" customHeight="1"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231"/>
      <c r="R789" s="231"/>
      <c r="S789" s="231"/>
      <c r="T789" s="231"/>
      <c r="U789" s="231"/>
      <c r="V789" s="4"/>
      <c r="W789" s="4"/>
    </row>
    <row r="790" ht="12.75" customHeight="1"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231"/>
      <c r="R790" s="231"/>
      <c r="S790" s="231"/>
      <c r="T790" s="231"/>
      <c r="U790" s="231"/>
      <c r="V790" s="4"/>
      <c r="W790" s="4"/>
    </row>
    <row r="791" ht="12.75" customHeight="1"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231"/>
      <c r="R791" s="231"/>
      <c r="S791" s="231"/>
      <c r="T791" s="231"/>
      <c r="U791" s="231"/>
      <c r="V791" s="4"/>
      <c r="W791" s="4"/>
    </row>
    <row r="792" ht="12.75" customHeight="1"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231"/>
      <c r="R792" s="231"/>
      <c r="S792" s="231"/>
      <c r="T792" s="231"/>
      <c r="U792" s="231"/>
      <c r="V792" s="4"/>
      <c r="W792" s="4"/>
    </row>
    <row r="793" ht="12.75" customHeight="1"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231"/>
      <c r="R793" s="231"/>
      <c r="S793" s="231"/>
      <c r="T793" s="231"/>
      <c r="U793" s="231"/>
      <c r="V793" s="4"/>
      <c r="W793" s="4"/>
    </row>
    <row r="794" ht="12.75" customHeight="1"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231"/>
      <c r="R794" s="231"/>
      <c r="S794" s="231"/>
      <c r="T794" s="231"/>
      <c r="U794" s="231"/>
      <c r="V794" s="4"/>
      <c r="W794" s="4"/>
    </row>
    <row r="795" ht="12.75" customHeight="1"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231"/>
      <c r="R795" s="231"/>
      <c r="S795" s="231"/>
      <c r="T795" s="231"/>
      <c r="U795" s="231"/>
      <c r="V795" s="4"/>
      <c r="W795" s="4"/>
    </row>
    <row r="796" ht="12.75" customHeight="1"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231"/>
      <c r="R796" s="231"/>
      <c r="S796" s="231"/>
      <c r="T796" s="231"/>
      <c r="U796" s="231"/>
      <c r="V796" s="4"/>
      <c r="W796" s="4"/>
    </row>
    <row r="797" ht="12.75" customHeight="1"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231"/>
      <c r="R797" s="231"/>
      <c r="S797" s="231"/>
      <c r="T797" s="231"/>
      <c r="U797" s="231"/>
      <c r="V797" s="4"/>
      <c r="W797" s="4"/>
    </row>
    <row r="798" ht="12.75" customHeight="1"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231"/>
      <c r="R798" s="231"/>
      <c r="S798" s="231"/>
      <c r="T798" s="231"/>
      <c r="U798" s="231"/>
      <c r="V798" s="4"/>
      <c r="W798" s="4"/>
    </row>
    <row r="799" ht="12.75" customHeight="1"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231"/>
      <c r="R799" s="231"/>
      <c r="S799" s="231"/>
      <c r="T799" s="231"/>
      <c r="U799" s="231"/>
      <c r="V799" s="4"/>
      <c r="W799" s="4"/>
    </row>
    <row r="800" ht="12.75" customHeight="1"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231"/>
      <c r="R800" s="231"/>
      <c r="S800" s="231"/>
      <c r="T800" s="231"/>
      <c r="U800" s="231"/>
      <c r="V800" s="4"/>
      <c r="W800" s="4"/>
    </row>
    <row r="801" ht="12.75" customHeight="1"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231"/>
      <c r="R801" s="231"/>
      <c r="S801" s="231"/>
      <c r="T801" s="231"/>
      <c r="U801" s="231"/>
      <c r="V801" s="4"/>
      <c r="W801" s="4"/>
    </row>
    <row r="802" ht="12.75" customHeight="1"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231"/>
      <c r="R802" s="231"/>
      <c r="S802" s="231"/>
      <c r="T802" s="231"/>
      <c r="U802" s="231"/>
      <c r="V802" s="4"/>
      <c r="W802" s="4"/>
    </row>
    <row r="803" ht="12.75" customHeight="1"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231"/>
      <c r="R803" s="231"/>
      <c r="S803" s="231"/>
      <c r="T803" s="231"/>
      <c r="U803" s="231"/>
      <c r="V803" s="4"/>
      <c r="W803" s="4"/>
    </row>
    <row r="804" ht="12.75" customHeight="1"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231"/>
      <c r="R804" s="231"/>
      <c r="S804" s="231"/>
      <c r="T804" s="231"/>
      <c r="U804" s="231"/>
      <c r="V804" s="4"/>
      <c r="W804" s="4"/>
    </row>
    <row r="805" ht="12.75" customHeight="1"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231"/>
      <c r="R805" s="231"/>
      <c r="S805" s="231"/>
      <c r="T805" s="231"/>
      <c r="U805" s="231"/>
      <c r="V805" s="4"/>
      <c r="W805" s="4"/>
    </row>
    <row r="806" ht="12.75" customHeight="1"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231"/>
      <c r="R806" s="231"/>
      <c r="S806" s="231"/>
      <c r="T806" s="231"/>
      <c r="U806" s="231"/>
      <c r="V806" s="4"/>
      <c r="W806" s="4"/>
    </row>
    <row r="807" ht="12.75" customHeight="1"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231"/>
      <c r="R807" s="231"/>
      <c r="S807" s="231"/>
      <c r="T807" s="231"/>
      <c r="U807" s="231"/>
      <c r="V807" s="4"/>
      <c r="W807" s="4"/>
    </row>
    <row r="808" ht="12.75" customHeight="1"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231"/>
      <c r="R808" s="231"/>
      <c r="S808" s="231"/>
      <c r="T808" s="231"/>
      <c r="U808" s="231"/>
      <c r="V808" s="4"/>
      <c r="W808" s="4"/>
    </row>
    <row r="809" ht="12.75" customHeight="1"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231"/>
      <c r="R809" s="231"/>
      <c r="S809" s="231"/>
      <c r="T809" s="231"/>
      <c r="U809" s="231"/>
      <c r="V809" s="4"/>
      <c r="W809" s="4"/>
    </row>
    <row r="810" ht="12.75" customHeight="1"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231"/>
      <c r="R810" s="231"/>
      <c r="S810" s="231"/>
      <c r="T810" s="231"/>
      <c r="U810" s="231"/>
      <c r="V810" s="4"/>
      <c r="W810" s="4"/>
    </row>
    <row r="811" ht="12.75" customHeight="1"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231"/>
      <c r="R811" s="231"/>
      <c r="S811" s="231"/>
      <c r="T811" s="231"/>
      <c r="U811" s="231"/>
      <c r="V811" s="4"/>
      <c r="W811" s="4"/>
    </row>
    <row r="812" ht="12.75" customHeight="1"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231"/>
      <c r="R812" s="231"/>
      <c r="S812" s="231"/>
      <c r="T812" s="231"/>
      <c r="U812" s="231"/>
      <c r="V812" s="4"/>
      <c r="W812" s="4"/>
    </row>
    <row r="813" ht="12.75" customHeight="1"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231"/>
      <c r="R813" s="231"/>
      <c r="S813" s="231"/>
      <c r="T813" s="231"/>
      <c r="U813" s="231"/>
      <c r="V813" s="4"/>
      <c r="W813" s="4"/>
    </row>
    <row r="814" ht="12.75" customHeight="1"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231"/>
      <c r="R814" s="231"/>
      <c r="S814" s="231"/>
      <c r="T814" s="231"/>
      <c r="U814" s="231"/>
      <c r="V814" s="4"/>
      <c r="W814" s="4"/>
    </row>
    <row r="815" ht="12.75" customHeight="1"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231"/>
      <c r="R815" s="231"/>
      <c r="S815" s="231"/>
      <c r="T815" s="231"/>
      <c r="U815" s="231"/>
      <c r="V815" s="4"/>
      <c r="W815" s="4"/>
    </row>
    <row r="816" ht="12.75" customHeight="1"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231"/>
      <c r="R816" s="231"/>
      <c r="S816" s="231"/>
      <c r="T816" s="231"/>
      <c r="U816" s="231"/>
      <c r="V816" s="4"/>
      <c r="W816" s="4"/>
    </row>
    <row r="817" ht="12.75" customHeight="1"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231"/>
      <c r="R817" s="231"/>
      <c r="S817" s="231"/>
      <c r="T817" s="231"/>
      <c r="U817" s="231"/>
      <c r="V817" s="4"/>
      <c r="W817" s="4"/>
    </row>
    <row r="818" ht="12.75" customHeight="1"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231"/>
      <c r="R818" s="231"/>
      <c r="S818" s="231"/>
      <c r="T818" s="231"/>
      <c r="U818" s="231"/>
      <c r="V818" s="4"/>
      <c r="W818" s="4"/>
    </row>
    <row r="819" ht="12.75" customHeight="1"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231"/>
      <c r="R819" s="231"/>
      <c r="S819" s="231"/>
      <c r="T819" s="231"/>
      <c r="U819" s="231"/>
      <c r="V819" s="4"/>
      <c r="W819" s="4"/>
    </row>
    <row r="820" ht="12.75" customHeight="1"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231"/>
      <c r="R820" s="231"/>
      <c r="S820" s="231"/>
      <c r="T820" s="231"/>
      <c r="U820" s="231"/>
      <c r="V820" s="4"/>
      <c r="W820" s="4"/>
    </row>
    <row r="821" ht="12.75" customHeight="1"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231"/>
      <c r="R821" s="231"/>
      <c r="S821" s="231"/>
      <c r="T821" s="231"/>
      <c r="U821" s="231"/>
      <c r="V821" s="4"/>
      <c r="W821" s="4"/>
    </row>
    <row r="822" ht="12.75" customHeight="1"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231"/>
      <c r="R822" s="231"/>
      <c r="S822" s="231"/>
      <c r="T822" s="231"/>
      <c r="U822" s="231"/>
      <c r="V822" s="4"/>
      <c r="W822" s="4"/>
    </row>
    <row r="823" ht="12.75" customHeight="1"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231"/>
      <c r="R823" s="231"/>
      <c r="S823" s="231"/>
      <c r="T823" s="231"/>
      <c r="U823" s="231"/>
      <c r="V823" s="4"/>
      <c r="W823" s="4"/>
    </row>
    <row r="824" ht="12.75" customHeight="1"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231"/>
      <c r="R824" s="231"/>
      <c r="S824" s="231"/>
      <c r="T824" s="231"/>
      <c r="U824" s="231"/>
      <c r="V824" s="4"/>
      <c r="W824" s="4"/>
    </row>
    <row r="825" ht="12.75" customHeight="1"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231"/>
      <c r="R825" s="231"/>
      <c r="S825" s="231"/>
      <c r="T825" s="231"/>
      <c r="U825" s="231"/>
      <c r="V825" s="4"/>
      <c r="W825" s="4"/>
    </row>
    <row r="826" ht="12.75" customHeight="1"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231"/>
      <c r="R826" s="231"/>
      <c r="S826" s="231"/>
      <c r="T826" s="231"/>
      <c r="U826" s="231"/>
      <c r="V826" s="4"/>
      <c r="W826" s="4"/>
    </row>
    <row r="827" ht="12.75" customHeight="1"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231"/>
      <c r="R827" s="231"/>
      <c r="S827" s="231"/>
      <c r="T827" s="231"/>
      <c r="U827" s="231"/>
      <c r="V827" s="4"/>
      <c r="W827" s="4"/>
    </row>
    <row r="828" ht="12.75" customHeight="1"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231"/>
      <c r="R828" s="231"/>
      <c r="S828" s="231"/>
      <c r="T828" s="231"/>
      <c r="U828" s="231"/>
      <c r="V828" s="4"/>
      <c r="W828" s="4"/>
    </row>
    <row r="829" ht="12.75" customHeight="1"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231"/>
      <c r="R829" s="231"/>
      <c r="S829" s="231"/>
      <c r="T829" s="231"/>
      <c r="U829" s="231"/>
      <c r="V829" s="4"/>
      <c r="W829" s="4"/>
    </row>
    <row r="830" ht="12.75" customHeight="1"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231"/>
      <c r="R830" s="231"/>
      <c r="S830" s="231"/>
      <c r="T830" s="231"/>
      <c r="U830" s="231"/>
      <c r="V830" s="4"/>
      <c r="W830" s="4"/>
    </row>
    <row r="831" ht="12.75" customHeight="1"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231"/>
      <c r="R831" s="231"/>
      <c r="S831" s="231"/>
      <c r="T831" s="231"/>
      <c r="U831" s="231"/>
      <c r="V831" s="4"/>
      <c r="W831" s="4"/>
    </row>
    <row r="832" ht="12.75" customHeight="1"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231"/>
      <c r="R832" s="231"/>
      <c r="S832" s="231"/>
      <c r="T832" s="231"/>
      <c r="U832" s="231"/>
      <c r="V832" s="4"/>
      <c r="W832" s="4"/>
    </row>
    <row r="833" ht="12.75" customHeight="1"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231"/>
      <c r="R833" s="231"/>
      <c r="S833" s="231"/>
      <c r="T833" s="231"/>
      <c r="U833" s="231"/>
      <c r="V833" s="4"/>
      <c r="W833" s="4"/>
    </row>
    <row r="834" ht="12.75" customHeight="1"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231"/>
      <c r="R834" s="231"/>
      <c r="S834" s="231"/>
      <c r="T834" s="231"/>
      <c r="U834" s="231"/>
      <c r="V834" s="4"/>
      <c r="W834" s="4"/>
    </row>
    <row r="835" ht="12.75" customHeight="1"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231"/>
      <c r="R835" s="231"/>
      <c r="S835" s="231"/>
      <c r="T835" s="231"/>
      <c r="U835" s="231"/>
      <c r="V835" s="4"/>
      <c r="W835" s="4"/>
    </row>
    <row r="836" ht="12.75" customHeight="1"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231"/>
      <c r="R836" s="231"/>
      <c r="S836" s="231"/>
      <c r="T836" s="231"/>
      <c r="U836" s="231"/>
      <c r="V836" s="4"/>
      <c r="W836" s="4"/>
    </row>
    <row r="837" ht="12.75" customHeight="1"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231"/>
      <c r="R837" s="231"/>
      <c r="S837" s="231"/>
      <c r="T837" s="231"/>
      <c r="U837" s="231"/>
      <c r="V837" s="4"/>
      <c r="W837" s="4"/>
    </row>
    <row r="838" ht="12.75" customHeight="1"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231"/>
      <c r="R838" s="231"/>
      <c r="S838" s="231"/>
      <c r="T838" s="231"/>
      <c r="U838" s="231"/>
      <c r="V838" s="4"/>
      <c r="W838" s="4"/>
    </row>
    <row r="839" ht="12.75" customHeight="1"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231"/>
      <c r="R839" s="231"/>
      <c r="S839" s="231"/>
      <c r="T839" s="231"/>
      <c r="U839" s="231"/>
      <c r="V839" s="4"/>
      <c r="W839" s="4"/>
    </row>
    <row r="840" ht="12.75" customHeight="1"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231"/>
      <c r="R840" s="231"/>
      <c r="S840" s="231"/>
      <c r="T840" s="231"/>
      <c r="U840" s="231"/>
      <c r="V840" s="4"/>
      <c r="W840" s="4"/>
    </row>
    <row r="841" ht="12.75" customHeight="1"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231"/>
      <c r="R841" s="231"/>
      <c r="S841" s="231"/>
      <c r="T841" s="231"/>
      <c r="U841" s="231"/>
      <c r="V841" s="4"/>
      <c r="W841" s="4"/>
    </row>
    <row r="842" ht="12.75" customHeight="1"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231"/>
      <c r="R842" s="231"/>
      <c r="S842" s="231"/>
      <c r="T842" s="231"/>
      <c r="U842" s="231"/>
      <c r="V842" s="4"/>
      <c r="W842" s="4"/>
    </row>
    <row r="843" ht="12.75" customHeight="1"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231"/>
      <c r="R843" s="231"/>
      <c r="S843" s="231"/>
      <c r="T843" s="231"/>
      <c r="U843" s="231"/>
      <c r="V843" s="4"/>
      <c r="W843" s="4"/>
    </row>
    <row r="844" ht="12.75" customHeight="1"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231"/>
      <c r="R844" s="231"/>
      <c r="S844" s="231"/>
      <c r="T844" s="231"/>
      <c r="U844" s="231"/>
      <c r="V844" s="4"/>
      <c r="W844" s="4"/>
    </row>
    <row r="845" ht="12.75" customHeight="1"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231"/>
      <c r="R845" s="231"/>
      <c r="S845" s="231"/>
      <c r="T845" s="231"/>
      <c r="U845" s="231"/>
      <c r="V845" s="4"/>
      <c r="W845" s="4"/>
    </row>
    <row r="846" ht="12.75" customHeight="1"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231"/>
      <c r="R846" s="231"/>
      <c r="S846" s="231"/>
      <c r="T846" s="231"/>
      <c r="U846" s="231"/>
      <c r="V846" s="4"/>
      <c r="W846" s="4"/>
    </row>
    <row r="847" ht="12.75" customHeight="1"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231"/>
      <c r="R847" s="231"/>
      <c r="S847" s="231"/>
      <c r="T847" s="231"/>
      <c r="U847" s="231"/>
      <c r="V847" s="4"/>
      <c r="W847" s="4"/>
    </row>
    <row r="848" ht="12.75" customHeight="1"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231"/>
      <c r="R848" s="231"/>
      <c r="S848" s="231"/>
      <c r="T848" s="231"/>
      <c r="U848" s="231"/>
      <c r="V848" s="4"/>
      <c r="W848" s="4"/>
    </row>
    <row r="849" ht="12.75" customHeight="1"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231"/>
      <c r="R849" s="231"/>
      <c r="S849" s="231"/>
      <c r="T849" s="231"/>
      <c r="U849" s="231"/>
      <c r="V849" s="4"/>
      <c r="W849" s="4"/>
    </row>
    <row r="850" ht="12.75" customHeight="1"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231"/>
      <c r="R850" s="231"/>
      <c r="S850" s="231"/>
      <c r="T850" s="231"/>
      <c r="U850" s="231"/>
      <c r="V850" s="4"/>
      <c r="W850" s="4"/>
    </row>
    <row r="851" ht="12.75" customHeight="1"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231"/>
      <c r="R851" s="231"/>
      <c r="S851" s="231"/>
      <c r="T851" s="231"/>
      <c r="U851" s="231"/>
      <c r="V851" s="4"/>
      <c r="W851" s="4"/>
    </row>
    <row r="852" ht="12.75" customHeight="1"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231"/>
      <c r="R852" s="231"/>
      <c r="S852" s="231"/>
      <c r="T852" s="231"/>
      <c r="U852" s="231"/>
      <c r="V852" s="4"/>
      <c r="W852" s="4"/>
    </row>
    <row r="853" ht="12.75" customHeight="1"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231"/>
      <c r="R853" s="231"/>
      <c r="S853" s="231"/>
      <c r="T853" s="231"/>
      <c r="U853" s="231"/>
      <c r="V853" s="4"/>
      <c r="W853" s="4"/>
    </row>
    <row r="854" ht="12.75" customHeight="1"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231"/>
      <c r="R854" s="231"/>
      <c r="S854" s="231"/>
      <c r="T854" s="231"/>
      <c r="U854" s="231"/>
      <c r="V854" s="4"/>
      <c r="W854" s="4"/>
    </row>
    <row r="855" ht="12.75" customHeight="1"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231"/>
      <c r="R855" s="231"/>
      <c r="S855" s="231"/>
      <c r="T855" s="231"/>
      <c r="U855" s="231"/>
      <c r="V855" s="4"/>
      <c r="W855" s="4"/>
    </row>
    <row r="856" ht="12.75" customHeight="1"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231"/>
      <c r="R856" s="231"/>
      <c r="S856" s="231"/>
      <c r="T856" s="231"/>
      <c r="U856" s="231"/>
      <c r="V856" s="4"/>
      <c r="W856" s="4"/>
    </row>
    <row r="857" ht="12.75" customHeight="1"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231"/>
      <c r="R857" s="231"/>
      <c r="S857" s="231"/>
      <c r="T857" s="231"/>
      <c r="U857" s="231"/>
      <c r="V857" s="4"/>
      <c r="W857" s="4"/>
    </row>
    <row r="858" ht="12.75" customHeight="1"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231"/>
      <c r="R858" s="231"/>
      <c r="S858" s="231"/>
      <c r="T858" s="231"/>
      <c r="U858" s="231"/>
      <c r="V858" s="4"/>
      <c r="W858" s="4"/>
    </row>
    <row r="859" ht="12.75" customHeight="1"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231"/>
      <c r="R859" s="231"/>
      <c r="S859" s="231"/>
      <c r="T859" s="231"/>
      <c r="U859" s="231"/>
      <c r="V859" s="4"/>
      <c r="W859" s="4"/>
    </row>
    <row r="860" ht="12.75" customHeight="1"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231"/>
      <c r="R860" s="231"/>
      <c r="S860" s="231"/>
      <c r="T860" s="231"/>
      <c r="U860" s="231"/>
      <c r="V860" s="4"/>
      <c r="W860" s="4"/>
    </row>
    <row r="861" ht="12.75" customHeight="1"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231"/>
      <c r="R861" s="231"/>
      <c r="S861" s="231"/>
      <c r="T861" s="231"/>
      <c r="U861" s="231"/>
      <c r="V861" s="4"/>
      <c r="W861" s="4"/>
    </row>
    <row r="862" ht="12.75" customHeight="1"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231"/>
      <c r="R862" s="231"/>
      <c r="S862" s="231"/>
      <c r="T862" s="231"/>
      <c r="U862" s="231"/>
      <c r="V862" s="4"/>
      <c r="W862" s="4"/>
    </row>
    <row r="863" ht="12.75" customHeight="1"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231"/>
      <c r="R863" s="231"/>
      <c r="S863" s="231"/>
      <c r="T863" s="231"/>
      <c r="U863" s="231"/>
      <c r="V863" s="4"/>
      <c r="W863" s="4"/>
    </row>
    <row r="864" ht="12.75" customHeight="1"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231"/>
      <c r="R864" s="231"/>
      <c r="S864" s="231"/>
      <c r="T864" s="231"/>
      <c r="U864" s="231"/>
      <c r="V864" s="4"/>
      <c r="W864" s="4"/>
    </row>
    <row r="865" ht="12.75" customHeight="1"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231"/>
      <c r="R865" s="231"/>
      <c r="S865" s="231"/>
      <c r="T865" s="231"/>
      <c r="U865" s="231"/>
      <c r="V865" s="4"/>
      <c r="W865" s="4"/>
    </row>
    <row r="866" ht="12.75" customHeight="1"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231"/>
      <c r="R866" s="231"/>
      <c r="S866" s="231"/>
      <c r="T866" s="231"/>
      <c r="U866" s="231"/>
      <c r="V866" s="4"/>
      <c r="W866" s="4"/>
    </row>
    <row r="867" ht="12.75" customHeight="1"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231"/>
      <c r="R867" s="231"/>
      <c r="S867" s="231"/>
      <c r="T867" s="231"/>
      <c r="U867" s="231"/>
      <c r="V867" s="4"/>
      <c r="W867" s="4"/>
    </row>
    <row r="868" ht="12.75" customHeight="1"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231"/>
      <c r="R868" s="231"/>
      <c r="S868" s="231"/>
      <c r="T868" s="231"/>
      <c r="U868" s="231"/>
      <c r="V868" s="4"/>
      <c r="W868" s="4"/>
    </row>
    <row r="869" ht="12.75" customHeight="1"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231"/>
      <c r="R869" s="231"/>
      <c r="S869" s="231"/>
      <c r="T869" s="231"/>
      <c r="U869" s="231"/>
      <c r="V869" s="4"/>
      <c r="W869" s="4"/>
    </row>
    <row r="870" ht="12.75" customHeight="1"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231"/>
      <c r="R870" s="231"/>
      <c r="S870" s="231"/>
      <c r="T870" s="231"/>
      <c r="U870" s="231"/>
      <c r="V870" s="4"/>
      <c r="W870" s="4"/>
    </row>
    <row r="871" ht="12.75" customHeight="1"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231"/>
      <c r="R871" s="231"/>
      <c r="S871" s="231"/>
      <c r="T871" s="231"/>
      <c r="U871" s="231"/>
      <c r="V871" s="4"/>
      <c r="W871" s="4"/>
    </row>
    <row r="872" ht="12.75" customHeight="1"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231"/>
      <c r="R872" s="231"/>
      <c r="S872" s="231"/>
      <c r="T872" s="231"/>
      <c r="U872" s="231"/>
      <c r="V872" s="4"/>
      <c r="W872" s="4"/>
    </row>
    <row r="873" ht="12.75" customHeight="1"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231"/>
      <c r="R873" s="231"/>
      <c r="S873" s="231"/>
      <c r="T873" s="231"/>
      <c r="U873" s="231"/>
      <c r="V873" s="4"/>
      <c r="W873" s="4"/>
    </row>
    <row r="874" ht="12.75" customHeight="1"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231"/>
      <c r="R874" s="231"/>
      <c r="S874" s="231"/>
      <c r="T874" s="231"/>
      <c r="U874" s="231"/>
      <c r="V874" s="4"/>
      <c r="W874" s="4"/>
    </row>
    <row r="875" ht="12.75" customHeight="1"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231"/>
      <c r="R875" s="231"/>
      <c r="S875" s="231"/>
      <c r="T875" s="231"/>
      <c r="U875" s="231"/>
      <c r="V875" s="4"/>
      <c r="W875" s="4"/>
    </row>
    <row r="876" ht="12.75" customHeight="1"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231"/>
      <c r="R876" s="231"/>
      <c r="S876" s="231"/>
      <c r="T876" s="231"/>
      <c r="U876" s="231"/>
      <c r="V876" s="4"/>
      <c r="W876" s="4"/>
    </row>
    <row r="877" ht="12.75" customHeight="1"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231"/>
      <c r="R877" s="231"/>
      <c r="S877" s="231"/>
      <c r="T877" s="231"/>
      <c r="U877" s="231"/>
      <c r="V877" s="4"/>
      <c r="W877" s="4"/>
    </row>
    <row r="878" ht="12.75" customHeight="1"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231"/>
      <c r="R878" s="231"/>
      <c r="S878" s="231"/>
      <c r="T878" s="231"/>
      <c r="U878" s="231"/>
      <c r="V878" s="4"/>
      <c r="W878" s="4"/>
    </row>
    <row r="879" ht="12.75" customHeight="1"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231"/>
      <c r="R879" s="231"/>
      <c r="S879" s="231"/>
      <c r="T879" s="231"/>
      <c r="U879" s="231"/>
      <c r="V879" s="4"/>
      <c r="W879" s="4"/>
    </row>
    <row r="880" ht="12.75" customHeight="1"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231"/>
      <c r="R880" s="231"/>
      <c r="S880" s="231"/>
      <c r="T880" s="231"/>
      <c r="U880" s="231"/>
      <c r="V880" s="4"/>
      <c r="W880" s="4"/>
    </row>
    <row r="881" ht="12.75" customHeight="1"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231"/>
      <c r="R881" s="231"/>
      <c r="S881" s="231"/>
      <c r="T881" s="231"/>
      <c r="U881" s="231"/>
      <c r="V881" s="4"/>
      <c r="W881" s="4"/>
    </row>
    <row r="882" ht="12.75" customHeight="1"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231"/>
      <c r="R882" s="231"/>
      <c r="S882" s="231"/>
      <c r="T882" s="231"/>
      <c r="U882" s="231"/>
      <c r="V882" s="4"/>
      <c r="W882" s="4"/>
    </row>
    <row r="883" ht="12.75" customHeight="1"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231"/>
      <c r="R883" s="231"/>
      <c r="S883" s="231"/>
      <c r="T883" s="231"/>
      <c r="U883" s="231"/>
      <c r="V883" s="4"/>
      <c r="W883" s="4"/>
    </row>
    <row r="884" ht="12.75" customHeight="1"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231"/>
      <c r="R884" s="231"/>
      <c r="S884" s="231"/>
      <c r="T884" s="231"/>
      <c r="U884" s="231"/>
      <c r="V884" s="4"/>
      <c r="W884" s="4"/>
    </row>
    <row r="885" ht="12.75" customHeight="1"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231"/>
      <c r="R885" s="231"/>
      <c r="S885" s="231"/>
      <c r="T885" s="231"/>
      <c r="U885" s="231"/>
      <c r="V885" s="4"/>
      <c r="W885" s="4"/>
    </row>
    <row r="886" ht="12.75" customHeight="1"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231"/>
      <c r="R886" s="231"/>
      <c r="S886" s="231"/>
      <c r="T886" s="231"/>
      <c r="U886" s="231"/>
      <c r="V886" s="4"/>
      <c r="W886" s="4"/>
    </row>
    <row r="887" ht="12.75" customHeight="1"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231"/>
      <c r="R887" s="231"/>
      <c r="S887" s="231"/>
      <c r="T887" s="231"/>
      <c r="U887" s="231"/>
      <c r="V887" s="4"/>
      <c r="W887" s="4"/>
    </row>
    <row r="888" ht="12.75" customHeight="1"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231"/>
      <c r="R888" s="231"/>
      <c r="S888" s="231"/>
      <c r="T888" s="231"/>
      <c r="U888" s="231"/>
      <c r="V888" s="4"/>
      <c r="W888" s="4"/>
    </row>
    <row r="889" ht="12.75" customHeight="1"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231"/>
      <c r="R889" s="231"/>
      <c r="S889" s="231"/>
      <c r="T889" s="231"/>
      <c r="U889" s="231"/>
      <c r="V889" s="4"/>
      <c r="W889" s="4"/>
    </row>
    <row r="890" ht="12.75" customHeight="1"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231"/>
      <c r="R890" s="231"/>
      <c r="S890" s="231"/>
      <c r="T890" s="231"/>
      <c r="U890" s="231"/>
      <c r="V890" s="4"/>
      <c r="W890" s="4"/>
    </row>
    <row r="891" ht="12.75" customHeight="1"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231"/>
      <c r="R891" s="231"/>
      <c r="S891" s="231"/>
      <c r="T891" s="231"/>
      <c r="U891" s="231"/>
      <c r="V891" s="4"/>
      <c r="W891" s="4"/>
    </row>
    <row r="892" ht="12.75" customHeight="1"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231"/>
      <c r="R892" s="231"/>
      <c r="S892" s="231"/>
      <c r="T892" s="231"/>
      <c r="U892" s="231"/>
      <c r="V892" s="4"/>
      <c r="W892" s="4"/>
    </row>
    <row r="893" ht="12.75" customHeight="1"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231"/>
      <c r="R893" s="231"/>
      <c r="S893" s="231"/>
      <c r="T893" s="231"/>
      <c r="U893" s="231"/>
      <c r="V893" s="4"/>
      <c r="W893" s="4"/>
    </row>
    <row r="894" ht="12.75" customHeight="1"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231"/>
      <c r="R894" s="231"/>
      <c r="S894" s="231"/>
      <c r="T894" s="231"/>
      <c r="U894" s="231"/>
      <c r="V894" s="4"/>
      <c r="W894" s="4"/>
    </row>
    <row r="895" ht="12.75" customHeight="1"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231"/>
      <c r="R895" s="231"/>
      <c r="S895" s="231"/>
      <c r="T895" s="231"/>
      <c r="U895" s="231"/>
      <c r="V895" s="4"/>
      <c r="W895" s="4"/>
    </row>
    <row r="896" ht="12.75" customHeight="1"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231"/>
      <c r="R896" s="231"/>
      <c r="S896" s="231"/>
      <c r="T896" s="231"/>
      <c r="U896" s="231"/>
      <c r="V896" s="4"/>
      <c r="W896" s="4"/>
    </row>
    <row r="897" ht="12.75" customHeight="1"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231"/>
      <c r="R897" s="231"/>
      <c r="S897" s="231"/>
      <c r="T897" s="231"/>
      <c r="U897" s="231"/>
      <c r="V897" s="4"/>
      <c r="W897" s="4"/>
    </row>
    <row r="898" ht="12.75" customHeight="1"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231"/>
      <c r="R898" s="231"/>
      <c r="S898" s="231"/>
      <c r="T898" s="231"/>
      <c r="U898" s="231"/>
      <c r="V898" s="4"/>
      <c r="W898" s="4"/>
    </row>
    <row r="899" ht="12.75" customHeight="1"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231"/>
      <c r="R899" s="231"/>
      <c r="S899" s="231"/>
      <c r="T899" s="231"/>
      <c r="U899" s="231"/>
      <c r="V899" s="4"/>
      <c r="W899" s="4"/>
    </row>
    <row r="900" ht="12.75" customHeight="1"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231"/>
      <c r="R900" s="231"/>
      <c r="S900" s="231"/>
      <c r="T900" s="231"/>
      <c r="U900" s="231"/>
      <c r="V900" s="4"/>
      <c r="W900" s="4"/>
    </row>
    <row r="901" ht="12.75" customHeight="1"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231"/>
      <c r="R901" s="231"/>
      <c r="S901" s="231"/>
      <c r="T901" s="231"/>
      <c r="U901" s="231"/>
      <c r="V901" s="4"/>
      <c r="W901" s="4"/>
    </row>
    <row r="902" ht="12.75" customHeight="1"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231"/>
      <c r="R902" s="231"/>
      <c r="S902" s="231"/>
      <c r="T902" s="231"/>
      <c r="U902" s="231"/>
      <c r="V902" s="4"/>
      <c r="W902" s="4"/>
    </row>
    <row r="903" ht="12.75" customHeight="1"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231"/>
      <c r="R903" s="231"/>
      <c r="S903" s="231"/>
      <c r="T903" s="231"/>
      <c r="U903" s="231"/>
      <c r="V903" s="4"/>
      <c r="W903" s="4"/>
    </row>
    <row r="904" ht="12.75" customHeight="1"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231"/>
      <c r="R904" s="231"/>
      <c r="S904" s="231"/>
      <c r="T904" s="231"/>
      <c r="U904" s="231"/>
      <c r="V904" s="4"/>
      <c r="W904" s="4"/>
    </row>
    <row r="905" ht="12.75" customHeight="1"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231"/>
      <c r="R905" s="231"/>
      <c r="S905" s="231"/>
      <c r="T905" s="231"/>
      <c r="U905" s="231"/>
      <c r="V905" s="4"/>
      <c r="W905" s="4"/>
    </row>
    <row r="906" ht="12.75" customHeight="1"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231"/>
      <c r="R906" s="231"/>
      <c r="S906" s="231"/>
      <c r="T906" s="231"/>
      <c r="U906" s="231"/>
      <c r="V906" s="4"/>
      <c r="W906" s="4"/>
    </row>
    <row r="907" ht="12.75" customHeight="1"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231"/>
      <c r="R907" s="231"/>
      <c r="S907" s="231"/>
      <c r="T907" s="231"/>
      <c r="U907" s="231"/>
      <c r="V907" s="4"/>
      <c r="W907" s="4"/>
    </row>
    <row r="908" ht="12.75" customHeight="1"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231"/>
      <c r="R908" s="231"/>
      <c r="S908" s="231"/>
      <c r="T908" s="231"/>
      <c r="U908" s="231"/>
      <c r="V908" s="4"/>
      <c r="W908" s="4"/>
    </row>
    <row r="909" ht="12.75" customHeight="1"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231"/>
      <c r="R909" s="231"/>
      <c r="S909" s="231"/>
      <c r="T909" s="231"/>
      <c r="U909" s="231"/>
      <c r="V909" s="4"/>
      <c r="W909" s="4"/>
    </row>
    <row r="910" ht="12.75" customHeight="1"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231"/>
      <c r="R910" s="231"/>
      <c r="S910" s="231"/>
      <c r="T910" s="231"/>
      <c r="U910" s="231"/>
      <c r="V910" s="4"/>
      <c r="W910" s="4"/>
    </row>
    <row r="911" ht="12.75" customHeight="1"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231"/>
      <c r="R911" s="231"/>
      <c r="S911" s="231"/>
      <c r="T911" s="231"/>
      <c r="U911" s="231"/>
      <c r="V911" s="4"/>
      <c r="W911" s="4"/>
    </row>
    <row r="912" ht="12.75" customHeight="1"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231"/>
      <c r="R912" s="231"/>
      <c r="S912" s="231"/>
      <c r="T912" s="231"/>
      <c r="U912" s="231"/>
      <c r="V912" s="4"/>
      <c r="W912" s="4"/>
    </row>
    <row r="913" ht="12.75" customHeight="1"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231"/>
      <c r="R913" s="231"/>
      <c r="S913" s="231"/>
      <c r="T913" s="231"/>
      <c r="U913" s="231"/>
      <c r="V913" s="4"/>
      <c r="W913" s="4"/>
    </row>
    <row r="914" ht="12.75" customHeight="1"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231"/>
      <c r="R914" s="231"/>
      <c r="S914" s="231"/>
      <c r="T914" s="231"/>
      <c r="U914" s="231"/>
      <c r="V914" s="4"/>
      <c r="W914" s="4"/>
    </row>
    <row r="915" ht="12.75" customHeight="1"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231"/>
      <c r="R915" s="231"/>
      <c r="S915" s="231"/>
      <c r="T915" s="231"/>
      <c r="U915" s="231"/>
      <c r="V915" s="4"/>
      <c r="W915" s="4"/>
    </row>
    <row r="916" ht="12.75" customHeight="1"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231"/>
      <c r="R916" s="231"/>
      <c r="S916" s="231"/>
      <c r="T916" s="231"/>
      <c r="U916" s="231"/>
      <c r="V916" s="4"/>
      <c r="W916" s="4"/>
    </row>
    <row r="917" ht="12.75" customHeight="1"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231"/>
      <c r="R917" s="231"/>
      <c r="S917" s="231"/>
      <c r="T917" s="231"/>
      <c r="U917" s="231"/>
      <c r="V917" s="4"/>
      <c r="W917" s="4"/>
    </row>
    <row r="918" ht="12.75" customHeight="1"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231"/>
      <c r="R918" s="231"/>
      <c r="S918" s="231"/>
      <c r="T918" s="231"/>
      <c r="U918" s="231"/>
      <c r="V918" s="4"/>
      <c r="W918" s="4"/>
    </row>
    <row r="919" ht="12.75" customHeight="1"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231"/>
      <c r="R919" s="231"/>
      <c r="S919" s="231"/>
      <c r="T919" s="231"/>
      <c r="U919" s="231"/>
      <c r="V919" s="4"/>
      <c r="W919" s="4"/>
    </row>
    <row r="920" ht="12.75" customHeight="1"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231"/>
      <c r="R920" s="231"/>
      <c r="S920" s="231"/>
      <c r="T920" s="231"/>
      <c r="U920" s="231"/>
      <c r="V920" s="4"/>
      <c r="W920" s="4"/>
    </row>
    <row r="921" ht="12.75" customHeight="1"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231"/>
      <c r="R921" s="231"/>
      <c r="S921" s="231"/>
      <c r="T921" s="231"/>
      <c r="U921" s="231"/>
      <c r="V921" s="4"/>
      <c r="W921" s="4"/>
    </row>
    <row r="922" ht="12.75" customHeight="1"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231"/>
      <c r="R922" s="231"/>
      <c r="S922" s="231"/>
      <c r="T922" s="231"/>
      <c r="U922" s="231"/>
      <c r="V922" s="4"/>
      <c r="W922" s="4"/>
    </row>
    <row r="923" ht="12.75" customHeight="1"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231"/>
      <c r="R923" s="231"/>
      <c r="S923" s="231"/>
      <c r="T923" s="231"/>
      <c r="U923" s="231"/>
      <c r="V923" s="4"/>
      <c r="W923" s="4"/>
    </row>
    <row r="924" ht="12.75" customHeight="1"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231"/>
      <c r="R924" s="231"/>
      <c r="S924" s="231"/>
      <c r="T924" s="231"/>
      <c r="U924" s="231"/>
      <c r="V924" s="4"/>
      <c r="W924" s="4"/>
    </row>
    <row r="925" ht="12.75" customHeight="1"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231"/>
      <c r="R925" s="231"/>
      <c r="S925" s="231"/>
      <c r="T925" s="231"/>
      <c r="U925" s="231"/>
      <c r="V925" s="4"/>
      <c r="W925" s="4"/>
    </row>
    <row r="926" ht="12.75" customHeight="1"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231"/>
      <c r="R926" s="231"/>
      <c r="S926" s="231"/>
      <c r="T926" s="231"/>
      <c r="U926" s="231"/>
      <c r="V926" s="4"/>
      <c r="W926" s="4"/>
    </row>
    <row r="927" ht="12.75" customHeight="1"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231"/>
      <c r="R927" s="231"/>
      <c r="S927" s="231"/>
      <c r="T927" s="231"/>
      <c r="U927" s="231"/>
      <c r="V927" s="4"/>
      <c r="W927" s="4"/>
    </row>
    <row r="928" ht="12.75" customHeight="1"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231"/>
      <c r="R928" s="231"/>
      <c r="S928" s="231"/>
      <c r="T928" s="231"/>
      <c r="U928" s="231"/>
      <c r="V928" s="4"/>
      <c r="W928" s="4"/>
    </row>
    <row r="929" ht="12.75" customHeight="1"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231"/>
      <c r="R929" s="231"/>
      <c r="S929" s="231"/>
      <c r="T929" s="231"/>
      <c r="U929" s="231"/>
      <c r="V929" s="4"/>
      <c r="W929" s="4"/>
    </row>
    <row r="930" ht="12.75" customHeight="1"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231"/>
      <c r="R930" s="231"/>
      <c r="S930" s="231"/>
      <c r="T930" s="231"/>
      <c r="U930" s="231"/>
      <c r="V930" s="4"/>
      <c r="W930" s="4"/>
    </row>
    <row r="931" ht="12.75" customHeight="1"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231"/>
      <c r="R931" s="231"/>
      <c r="S931" s="231"/>
      <c r="T931" s="231"/>
      <c r="U931" s="231"/>
      <c r="V931" s="4"/>
      <c r="W931" s="4"/>
    </row>
    <row r="932" ht="12.75" customHeight="1"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231"/>
      <c r="R932" s="231"/>
      <c r="S932" s="231"/>
      <c r="T932" s="231"/>
      <c r="U932" s="231"/>
      <c r="V932" s="4"/>
      <c r="W932" s="4"/>
    </row>
    <row r="933" ht="12.75" customHeight="1"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231"/>
      <c r="R933" s="231"/>
      <c r="S933" s="231"/>
      <c r="T933" s="231"/>
      <c r="U933" s="231"/>
      <c r="V933" s="4"/>
      <c r="W933" s="4"/>
    </row>
    <row r="934" ht="12.75" customHeight="1"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231"/>
      <c r="R934" s="231"/>
      <c r="S934" s="231"/>
      <c r="T934" s="231"/>
      <c r="U934" s="231"/>
      <c r="V934" s="4"/>
      <c r="W934" s="4"/>
    </row>
    <row r="935" ht="12.75" customHeight="1"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231"/>
      <c r="R935" s="231"/>
      <c r="S935" s="231"/>
      <c r="T935" s="231"/>
      <c r="U935" s="231"/>
      <c r="V935" s="4"/>
      <c r="W935" s="4"/>
    </row>
    <row r="936" ht="12.75" customHeight="1"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231"/>
      <c r="R936" s="231"/>
      <c r="S936" s="231"/>
      <c r="T936" s="231"/>
      <c r="U936" s="231"/>
      <c r="V936" s="4"/>
      <c r="W936" s="4"/>
    </row>
    <row r="937" ht="12.75" customHeight="1"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231"/>
      <c r="R937" s="231"/>
      <c r="S937" s="231"/>
      <c r="T937" s="231"/>
      <c r="U937" s="231"/>
      <c r="V937" s="4"/>
      <c r="W937" s="4"/>
    </row>
    <row r="938" ht="12.75" customHeight="1"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231"/>
      <c r="R938" s="231"/>
      <c r="S938" s="231"/>
      <c r="T938" s="231"/>
      <c r="U938" s="231"/>
      <c r="V938" s="4"/>
      <c r="W938" s="4"/>
    </row>
    <row r="939" ht="12.75" customHeight="1"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231"/>
      <c r="R939" s="231"/>
      <c r="S939" s="231"/>
      <c r="T939" s="231"/>
      <c r="U939" s="231"/>
      <c r="V939" s="4"/>
      <c r="W939" s="4"/>
    </row>
    <row r="940" ht="12.75" customHeight="1"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231"/>
      <c r="R940" s="231"/>
      <c r="S940" s="231"/>
      <c r="T940" s="231"/>
      <c r="U940" s="231"/>
      <c r="V940" s="4"/>
      <c r="W940" s="4"/>
    </row>
    <row r="941" ht="12.75" customHeight="1"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231"/>
      <c r="R941" s="231"/>
      <c r="S941" s="231"/>
      <c r="T941" s="231"/>
      <c r="U941" s="231"/>
      <c r="V941" s="4"/>
      <c r="W941" s="4"/>
    </row>
    <row r="942" ht="12.75" customHeight="1"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231"/>
      <c r="R942" s="231"/>
      <c r="S942" s="231"/>
      <c r="T942" s="231"/>
      <c r="U942" s="231"/>
      <c r="V942" s="4"/>
      <c r="W942" s="4"/>
    </row>
    <row r="943" ht="12.75" customHeight="1"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231"/>
      <c r="R943" s="231"/>
      <c r="S943" s="231"/>
      <c r="T943" s="231"/>
      <c r="U943" s="231"/>
      <c r="V943" s="4"/>
      <c r="W943" s="4"/>
    </row>
    <row r="944" ht="12.75" customHeight="1"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231"/>
      <c r="R944" s="231"/>
      <c r="S944" s="231"/>
      <c r="T944" s="231"/>
      <c r="U944" s="231"/>
      <c r="V944" s="4"/>
      <c r="W944" s="4"/>
    </row>
    <row r="945" ht="12.75" customHeight="1"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231"/>
      <c r="R945" s="231"/>
      <c r="S945" s="231"/>
      <c r="T945" s="231"/>
      <c r="U945" s="231"/>
      <c r="V945" s="4"/>
      <c r="W945" s="4"/>
    </row>
    <row r="946" ht="12.75" customHeight="1"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231"/>
      <c r="R946" s="231"/>
      <c r="S946" s="231"/>
      <c r="T946" s="231"/>
      <c r="U946" s="231"/>
      <c r="V946" s="4"/>
      <c r="W946" s="4"/>
    </row>
    <row r="947" ht="12.75" customHeight="1"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231"/>
      <c r="R947" s="231"/>
      <c r="S947" s="231"/>
      <c r="T947" s="231"/>
      <c r="U947" s="231"/>
      <c r="V947" s="4"/>
      <c r="W947" s="4"/>
    </row>
    <row r="948" ht="12.75" customHeight="1"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231"/>
      <c r="R948" s="231"/>
      <c r="S948" s="231"/>
      <c r="T948" s="231"/>
      <c r="U948" s="231"/>
      <c r="V948" s="4"/>
      <c r="W948" s="4"/>
    </row>
    <row r="949" ht="12.75" customHeight="1"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231"/>
      <c r="R949" s="231"/>
      <c r="S949" s="231"/>
      <c r="T949" s="231"/>
      <c r="U949" s="231"/>
      <c r="V949" s="4"/>
      <c r="W949" s="4"/>
    </row>
    <row r="950" ht="12.75" customHeight="1"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231"/>
      <c r="R950" s="231"/>
      <c r="S950" s="231"/>
      <c r="T950" s="231"/>
      <c r="U950" s="231"/>
      <c r="V950" s="4"/>
      <c r="W950" s="4"/>
    </row>
    <row r="951" ht="12.75" customHeight="1"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231"/>
      <c r="R951" s="231"/>
      <c r="S951" s="231"/>
      <c r="T951" s="231"/>
      <c r="U951" s="231"/>
      <c r="V951" s="4"/>
      <c r="W951" s="4"/>
    </row>
    <row r="952" ht="12.75" customHeight="1"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231"/>
      <c r="R952" s="231"/>
      <c r="S952" s="231"/>
      <c r="T952" s="231"/>
      <c r="U952" s="231"/>
      <c r="V952" s="4"/>
      <c r="W952" s="4"/>
    </row>
    <row r="953" ht="12.75" customHeight="1"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231"/>
      <c r="R953" s="231"/>
      <c r="S953" s="231"/>
      <c r="T953" s="231"/>
      <c r="U953" s="231"/>
      <c r="V953" s="4"/>
      <c r="W953" s="4"/>
    </row>
    <row r="954" ht="12.75" customHeight="1"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231"/>
      <c r="R954" s="231"/>
      <c r="S954" s="231"/>
      <c r="T954" s="231"/>
      <c r="U954" s="231"/>
      <c r="V954" s="4"/>
      <c r="W954" s="4"/>
    </row>
    <row r="955" ht="12.75" customHeight="1"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231"/>
      <c r="R955" s="231"/>
      <c r="S955" s="231"/>
      <c r="T955" s="231"/>
      <c r="U955" s="231"/>
      <c r="V955" s="4"/>
      <c r="W955" s="4"/>
    </row>
    <row r="956" ht="12.75" customHeight="1"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231"/>
      <c r="R956" s="231"/>
      <c r="S956" s="231"/>
      <c r="T956" s="231"/>
      <c r="U956" s="231"/>
      <c r="V956" s="4"/>
      <c r="W956" s="4"/>
    </row>
    <row r="957" ht="12.75" customHeight="1"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231"/>
      <c r="R957" s="231"/>
      <c r="S957" s="231"/>
      <c r="T957" s="231"/>
      <c r="U957" s="231"/>
      <c r="V957" s="4"/>
      <c r="W957" s="4"/>
    </row>
    <row r="958" ht="12.75" customHeight="1"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231"/>
      <c r="R958" s="231"/>
      <c r="S958" s="231"/>
      <c r="T958" s="231"/>
      <c r="U958" s="231"/>
      <c r="V958" s="4"/>
      <c r="W958" s="4"/>
    </row>
    <row r="959" ht="12.75" customHeight="1"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231"/>
      <c r="R959" s="231"/>
      <c r="S959" s="231"/>
      <c r="T959" s="231"/>
      <c r="U959" s="231"/>
      <c r="V959" s="4"/>
      <c r="W959" s="4"/>
    </row>
    <row r="960" ht="12.75" customHeight="1"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231"/>
      <c r="R960" s="231"/>
      <c r="S960" s="231"/>
      <c r="T960" s="231"/>
      <c r="U960" s="231"/>
      <c r="V960" s="4"/>
      <c r="W960" s="4"/>
    </row>
    <row r="961" ht="12.75" customHeight="1"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231"/>
      <c r="R961" s="231"/>
      <c r="S961" s="231"/>
      <c r="T961" s="231"/>
      <c r="U961" s="231"/>
      <c r="V961" s="4"/>
      <c r="W961" s="4"/>
    </row>
    <row r="962" ht="12.75" customHeight="1"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231"/>
      <c r="R962" s="231"/>
      <c r="S962" s="231"/>
      <c r="T962" s="231"/>
      <c r="U962" s="231"/>
      <c r="V962" s="4"/>
      <c r="W962" s="4"/>
    </row>
    <row r="963" ht="12.75" customHeight="1"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231"/>
      <c r="R963" s="231"/>
      <c r="S963" s="231"/>
      <c r="T963" s="231"/>
      <c r="U963" s="231"/>
      <c r="V963" s="4"/>
      <c r="W963" s="4"/>
    </row>
    <row r="964" ht="12.75" customHeight="1"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231"/>
      <c r="R964" s="231"/>
      <c r="S964" s="231"/>
      <c r="T964" s="231"/>
      <c r="U964" s="231"/>
      <c r="V964" s="4"/>
      <c r="W964" s="4"/>
    </row>
    <row r="965" ht="12.75" customHeight="1"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231"/>
      <c r="R965" s="231"/>
      <c r="S965" s="231"/>
      <c r="T965" s="231"/>
      <c r="U965" s="231"/>
      <c r="V965" s="4"/>
      <c r="W965" s="4"/>
    </row>
    <row r="966" ht="12.75" customHeight="1"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231"/>
      <c r="R966" s="231"/>
      <c r="S966" s="231"/>
      <c r="T966" s="231"/>
      <c r="U966" s="231"/>
      <c r="V966" s="4"/>
      <c r="W966" s="4"/>
    </row>
    <row r="967" ht="12.75" customHeight="1"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231"/>
      <c r="R967" s="231"/>
      <c r="S967" s="231"/>
      <c r="T967" s="231"/>
      <c r="U967" s="231"/>
      <c r="V967" s="4"/>
      <c r="W967" s="4"/>
    </row>
    <row r="968" ht="12.75" customHeight="1"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231"/>
      <c r="R968" s="231"/>
      <c r="S968" s="231"/>
      <c r="T968" s="231"/>
      <c r="U968" s="231"/>
      <c r="V968" s="4"/>
      <c r="W968" s="4"/>
    </row>
    <row r="969" ht="12.75" customHeight="1"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231"/>
      <c r="R969" s="231"/>
      <c r="S969" s="231"/>
      <c r="T969" s="231"/>
      <c r="U969" s="231"/>
      <c r="V969" s="4"/>
      <c r="W969" s="4"/>
    </row>
    <row r="970" ht="12.75" customHeight="1"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231"/>
      <c r="R970" s="231"/>
      <c r="S970" s="231"/>
      <c r="T970" s="231"/>
      <c r="U970" s="231"/>
      <c r="V970" s="4"/>
      <c r="W970" s="4"/>
    </row>
    <row r="971" ht="12.75" customHeight="1"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231"/>
      <c r="R971" s="231"/>
      <c r="S971" s="231"/>
      <c r="T971" s="231"/>
      <c r="U971" s="231"/>
      <c r="V971" s="4"/>
      <c r="W971" s="4"/>
    </row>
    <row r="972" ht="12.75" customHeight="1"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231"/>
      <c r="R972" s="231"/>
      <c r="S972" s="231"/>
      <c r="T972" s="231"/>
      <c r="U972" s="231"/>
      <c r="V972" s="4"/>
      <c r="W972" s="4"/>
    </row>
    <row r="973" ht="12.75" customHeight="1"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231"/>
      <c r="R973" s="231"/>
      <c r="S973" s="231"/>
      <c r="T973" s="231"/>
      <c r="U973" s="231"/>
      <c r="V973" s="4"/>
      <c r="W973" s="4"/>
    </row>
    <row r="974" ht="12.75" customHeight="1"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231"/>
      <c r="R974" s="231"/>
      <c r="S974" s="231"/>
      <c r="T974" s="231"/>
      <c r="U974" s="231"/>
      <c r="V974" s="4"/>
      <c r="W974" s="4"/>
    </row>
    <row r="975" ht="12.75" customHeight="1"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231"/>
      <c r="R975" s="231"/>
      <c r="S975" s="231"/>
      <c r="T975" s="231"/>
      <c r="U975" s="231"/>
      <c r="V975" s="4"/>
      <c r="W975" s="4"/>
    </row>
    <row r="976" ht="12.75" customHeight="1"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231"/>
      <c r="R976" s="231"/>
      <c r="S976" s="231"/>
      <c r="T976" s="231"/>
      <c r="U976" s="231"/>
      <c r="V976" s="4"/>
      <c r="W976" s="4"/>
    </row>
    <row r="977" ht="12.75" customHeight="1"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231"/>
      <c r="R977" s="231"/>
      <c r="S977" s="231"/>
      <c r="T977" s="231"/>
      <c r="U977" s="231"/>
      <c r="V977" s="4"/>
      <c r="W977" s="4"/>
    </row>
    <row r="978" ht="12.75" customHeight="1"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231"/>
      <c r="R978" s="231"/>
      <c r="S978" s="231"/>
      <c r="T978" s="231"/>
      <c r="U978" s="231"/>
      <c r="V978" s="4"/>
      <c r="W978" s="4"/>
    </row>
    <row r="979" ht="12.75" customHeight="1"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231"/>
      <c r="R979" s="231"/>
      <c r="S979" s="231"/>
      <c r="T979" s="231"/>
      <c r="U979" s="231"/>
      <c r="V979" s="4"/>
      <c r="W979" s="4"/>
    </row>
    <row r="980" ht="12.75" customHeight="1"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231"/>
      <c r="R980" s="231"/>
      <c r="S980" s="231"/>
      <c r="T980" s="231"/>
      <c r="U980" s="231"/>
      <c r="V980" s="4"/>
      <c r="W980" s="4"/>
    </row>
    <row r="981" ht="12.75" customHeight="1"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231"/>
      <c r="R981" s="231"/>
      <c r="S981" s="231"/>
      <c r="T981" s="231"/>
      <c r="U981" s="231"/>
      <c r="V981" s="4"/>
      <c r="W981" s="4"/>
    </row>
    <row r="982" ht="12.75" customHeight="1"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231"/>
      <c r="R982" s="231"/>
      <c r="S982" s="231"/>
      <c r="T982" s="231"/>
      <c r="U982" s="231"/>
      <c r="V982" s="4"/>
      <c r="W982" s="4"/>
    </row>
    <row r="983" ht="12.75" customHeight="1"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231"/>
      <c r="R983" s="231"/>
      <c r="S983" s="231"/>
      <c r="T983" s="231"/>
      <c r="U983" s="231"/>
      <c r="V983" s="4"/>
      <c r="W983" s="4"/>
    </row>
    <row r="984" ht="12.75" customHeight="1"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231"/>
      <c r="R984" s="231"/>
      <c r="S984" s="231"/>
      <c r="T984" s="231"/>
      <c r="U984" s="231"/>
      <c r="V984" s="4"/>
      <c r="W984" s="4"/>
    </row>
    <row r="985" ht="12.75" customHeight="1"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231"/>
      <c r="R985" s="231"/>
      <c r="S985" s="231"/>
      <c r="T985" s="231"/>
      <c r="U985" s="231"/>
      <c r="V985" s="4"/>
      <c r="W985" s="4"/>
    </row>
    <row r="986" ht="12.75" customHeight="1"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231"/>
      <c r="R986" s="231"/>
      <c r="S986" s="231"/>
      <c r="T986" s="231"/>
      <c r="U986" s="231"/>
      <c r="V986" s="4"/>
      <c r="W986" s="4"/>
    </row>
    <row r="987" ht="12.75" customHeight="1"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231"/>
      <c r="R987" s="231"/>
      <c r="S987" s="231"/>
      <c r="T987" s="231"/>
      <c r="U987" s="231"/>
      <c r="V987" s="4"/>
      <c r="W987" s="4"/>
    </row>
    <row r="988" ht="12.75" customHeight="1"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231"/>
      <c r="R988" s="231"/>
      <c r="S988" s="231"/>
      <c r="T988" s="231"/>
      <c r="U988" s="231"/>
      <c r="V988" s="4"/>
      <c r="W988" s="4"/>
    </row>
    <row r="989" ht="12.75" customHeight="1"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231"/>
      <c r="R989" s="231"/>
      <c r="S989" s="231"/>
      <c r="T989" s="231"/>
      <c r="U989" s="231"/>
      <c r="V989" s="4"/>
      <c r="W989" s="4"/>
    </row>
    <row r="990" ht="12.75" customHeight="1"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231"/>
      <c r="R990" s="231"/>
      <c r="S990" s="231"/>
      <c r="T990" s="231"/>
      <c r="U990" s="231"/>
      <c r="V990" s="4"/>
      <c r="W990" s="4"/>
    </row>
    <row r="991" ht="12.75" customHeight="1"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231"/>
      <c r="R991" s="231"/>
      <c r="S991" s="231"/>
      <c r="T991" s="231"/>
      <c r="U991" s="231"/>
      <c r="V991" s="4"/>
      <c r="W991" s="4"/>
    </row>
    <row r="992" ht="12.75" customHeight="1"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231"/>
      <c r="R992" s="231"/>
      <c r="S992" s="231"/>
      <c r="T992" s="231"/>
      <c r="U992" s="231"/>
      <c r="V992" s="4"/>
      <c r="W992" s="4"/>
    </row>
    <row r="993" ht="12.75" customHeight="1"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231"/>
      <c r="R993" s="231"/>
      <c r="S993" s="231"/>
      <c r="T993" s="231"/>
      <c r="U993" s="231"/>
      <c r="V993" s="4"/>
      <c r="W993" s="4"/>
    </row>
    <row r="994" ht="12.75" customHeight="1"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231"/>
      <c r="R994" s="231"/>
      <c r="S994" s="231"/>
      <c r="T994" s="231"/>
      <c r="U994" s="231"/>
      <c r="V994" s="4"/>
      <c r="W994" s="4"/>
    </row>
    <row r="995" ht="12.75" customHeight="1"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231"/>
      <c r="R995" s="231"/>
      <c r="S995" s="231"/>
      <c r="T995" s="231"/>
      <c r="U995" s="231"/>
      <c r="V995" s="4"/>
      <c r="W995" s="4"/>
    </row>
    <row r="996" ht="12.75" customHeight="1"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231"/>
      <c r="R996" s="231"/>
      <c r="S996" s="231"/>
      <c r="T996" s="231"/>
      <c r="U996" s="231"/>
      <c r="V996" s="4"/>
      <c r="W996" s="4"/>
    </row>
    <row r="997" ht="12.75" customHeight="1"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231"/>
      <c r="R997" s="231"/>
      <c r="S997" s="231"/>
      <c r="T997" s="231"/>
      <c r="U997" s="231"/>
      <c r="V997" s="4"/>
      <c r="W997" s="4"/>
    </row>
    <row r="998" ht="12.75" customHeight="1"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231"/>
      <c r="R998" s="231"/>
      <c r="S998" s="231"/>
      <c r="T998" s="231"/>
      <c r="U998" s="231"/>
      <c r="V998" s="4"/>
      <c r="W998" s="4"/>
    </row>
    <row r="999" ht="12.75" customHeight="1"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231"/>
      <c r="R999" s="231"/>
      <c r="S999" s="231"/>
      <c r="T999" s="231"/>
      <c r="U999" s="231"/>
      <c r="V999" s="4"/>
      <c r="W999" s="4"/>
    </row>
    <row r="1000" ht="12.75" customHeight="1"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231"/>
      <c r="R1000" s="231"/>
      <c r="S1000" s="231"/>
      <c r="T1000" s="231"/>
      <c r="U1000" s="231"/>
      <c r="V1000" s="4"/>
      <c r="W1000" s="4"/>
    </row>
  </sheetData>
  <conditionalFormatting sqref="G2:J2 L2:O2">
    <cfRule type="cellIs" dxfId="3" priority="1" stopIfTrue="1" operator="equal">
      <formula>#REF!</formula>
    </cfRule>
  </conditionalFormatting>
  <printOptions gridLines="1"/>
  <pageMargins bottom="1.0" footer="0.0" header="0.0" left="0.75" right="0.75" top="1.0"/>
  <pageSetup fitToHeight="0" paperSize="5"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hidden="1" min="1" max="1" width="9.14"/>
    <col customWidth="1" hidden="1" min="2" max="2" width="3.14"/>
    <col customWidth="1" min="3" max="3" width="15.86"/>
    <col customWidth="1" min="4" max="4" width="4.14"/>
    <col customWidth="1" min="5" max="5" width="4.71"/>
    <col customWidth="1" min="6" max="6" width="5.86"/>
    <col customWidth="1" min="7" max="7" width="5.57"/>
    <col customWidth="1" min="8" max="8" width="8.29"/>
    <col customWidth="1" hidden="1" min="9" max="9" width="3.71"/>
    <col customWidth="1" hidden="1" min="10" max="10" width="5.71"/>
    <col customWidth="1" min="11" max="13" width="5.71"/>
    <col customWidth="1" hidden="1" min="14" max="16" width="5.71"/>
    <col customWidth="1" min="17" max="19" width="5.71"/>
    <col customWidth="1" hidden="1" min="20" max="22" width="5.71"/>
    <col customWidth="1" min="23" max="25" width="5.71"/>
    <col customWidth="1" hidden="1" min="26" max="27" width="5.71"/>
    <col customWidth="1" min="28" max="30" width="7.0"/>
    <col customWidth="1" min="31" max="31" width="5.29"/>
    <col customWidth="1" min="32" max="32" width="7.86"/>
    <col customWidth="1" min="33" max="33" width="7.0"/>
    <col customWidth="1" min="34" max="34" width="8.71"/>
    <col customWidth="1" min="35" max="35" width="8.43"/>
  </cols>
  <sheetData>
    <row r="1" ht="28.5" customHeight="1">
      <c r="A1" s="260"/>
      <c r="B1" s="261"/>
      <c r="C1" s="262" t="str">
        <f>Setup!K2</f>
        <v>Date</v>
      </c>
      <c r="D1" s="263" t="str">
        <f>Setup!C2</f>
        <v>Contest Name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3"/>
    </row>
    <row r="2" ht="34.5" customHeight="1">
      <c r="A2" s="264" t="s">
        <v>698</v>
      </c>
      <c r="B2" s="265" t="s">
        <v>811</v>
      </c>
      <c r="C2" s="266" t="s">
        <v>9</v>
      </c>
      <c r="D2" s="267" t="s">
        <v>10</v>
      </c>
      <c r="E2" s="267" t="s">
        <v>11</v>
      </c>
      <c r="F2" s="267" t="str">
        <f>Lifting!F8</f>
        <v>BWt (Kg)</v>
      </c>
      <c r="G2" s="267" t="str">
        <f>Lifting!G8</f>
        <v>WtCls (Kg)</v>
      </c>
      <c r="H2" s="268" t="str">
        <f>Lifting!H8</f>
        <v>Glossbrenner</v>
      </c>
      <c r="I2" s="267" t="s">
        <v>15</v>
      </c>
      <c r="J2" s="267" t="s">
        <v>16</v>
      </c>
      <c r="K2" s="267" t="s">
        <v>17</v>
      </c>
      <c r="L2" s="267" t="s">
        <v>18</v>
      </c>
      <c r="M2" s="267" t="s">
        <v>19</v>
      </c>
      <c r="N2" s="267" t="s">
        <v>20</v>
      </c>
      <c r="O2" s="267" t="s">
        <v>21</v>
      </c>
      <c r="P2" s="267" t="s">
        <v>22</v>
      </c>
      <c r="Q2" s="267" t="s">
        <v>51</v>
      </c>
      <c r="R2" s="267" t="s">
        <v>24</v>
      </c>
      <c r="S2" s="267" t="s">
        <v>25</v>
      </c>
      <c r="T2" s="267" t="s">
        <v>26</v>
      </c>
      <c r="U2" s="267" t="s">
        <v>27</v>
      </c>
      <c r="V2" s="267" t="s">
        <v>28</v>
      </c>
      <c r="W2" s="267" t="s">
        <v>29</v>
      </c>
      <c r="X2" s="267" t="s">
        <v>30</v>
      </c>
      <c r="Y2" s="267" t="s">
        <v>31</v>
      </c>
      <c r="Z2" s="267" t="s">
        <v>32</v>
      </c>
      <c r="AA2" s="267" t="s">
        <v>33</v>
      </c>
      <c r="AB2" s="269" t="str">
        <f>Lifting!AB8</f>
        <v>PL Total</v>
      </c>
      <c r="AC2" s="270" t="s">
        <v>34</v>
      </c>
      <c r="AD2" s="270" t="s">
        <v>35</v>
      </c>
      <c r="AE2" s="270" t="s">
        <v>36</v>
      </c>
      <c r="AF2" s="270" t="s">
        <v>37</v>
      </c>
      <c r="AG2" s="270" t="s">
        <v>38</v>
      </c>
      <c r="AH2" s="270" t="s">
        <v>39</v>
      </c>
      <c r="AI2" s="271" t="s">
        <v>702</v>
      </c>
    </row>
    <row r="3" ht="14.25" customHeight="1">
      <c r="A3" s="260"/>
      <c r="B3" s="272"/>
      <c r="C3" s="178"/>
      <c r="D3" s="272"/>
      <c r="E3" s="272"/>
      <c r="F3" s="272"/>
      <c r="G3" s="272"/>
      <c r="H3" s="273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4"/>
      <c r="AC3" s="275"/>
      <c r="AD3" s="275"/>
      <c r="AE3" s="276"/>
      <c r="AF3" s="276"/>
      <c r="AG3" s="275"/>
      <c r="AH3" s="275"/>
      <c r="AI3" s="277"/>
    </row>
    <row r="4" ht="14.25" customHeight="1">
      <c r="A4" s="260"/>
      <c r="B4" s="272"/>
      <c r="C4" s="178"/>
      <c r="D4" s="272"/>
      <c r="E4" s="272"/>
      <c r="F4" s="272"/>
      <c r="G4" s="272"/>
      <c r="H4" s="273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4"/>
      <c r="AC4" s="275"/>
      <c r="AD4" s="275"/>
      <c r="AE4" s="276"/>
      <c r="AF4" s="276"/>
      <c r="AG4" s="275"/>
      <c r="AH4" s="275"/>
      <c r="AI4" s="277"/>
    </row>
    <row r="5" ht="14.25" customHeight="1">
      <c r="A5" s="260"/>
      <c r="B5" s="272"/>
      <c r="C5" s="178"/>
      <c r="D5" s="272"/>
      <c r="E5" s="272"/>
      <c r="F5" s="272"/>
      <c r="G5" s="272"/>
      <c r="H5" s="273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4"/>
      <c r="AC5" s="275"/>
      <c r="AD5" s="275"/>
      <c r="AE5" s="276"/>
      <c r="AF5" s="276"/>
      <c r="AG5" s="275"/>
      <c r="AH5" s="275"/>
      <c r="AI5" s="277"/>
    </row>
    <row r="6" ht="14.25" customHeight="1">
      <c r="A6" s="260"/>
      <c r="B6" s="272"/>
      <c r="C6" s="178"/>
      <c r="D6" s="272"/>
      <c r="E6" s="272"/>
      <c r="F6" s="272"/>
      <c r="G6" s="272"/>
      <c r="H6" s="273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4"/>
      <c r="AC6" s="275"/>
      <c r="AD6" s="275"/>
      <c r="AE6" s="276"/>
      <c r="AF6" s="276"/>
      <c r="AG6" s="275"/>
      <c r="AH6" s="275"/>
      <c r="AI6" s="277"/>
    </row>
    <row r="7" ht="14.25" customHeight="1">
      <c r="A7" s="260"/>
      <c r="B7" s="272"/>
      <c r="C7" s="178"/>
      <c r="D7" s="272"/>
      <c r="E7" s="272"/>
      <c r="F7" s="272"/>
      <c r="G7" s="272"/>
      <c r="H7" s="273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4"/>
      <c r="AC7" s="275"/>
      <c r="AD7" s="275"/>
      <c r="AE7" s="276"/>
      <c r="AF7" s="276"/>
      <c r="AG7" s="275"/>
      <c r="AH7" s="275"/>
      <c r="AI7" s="277"/>
    </row>
    <row r="8" ht="14.25" customHeight="1">
      <c r="A8" s="260"/>
      <c r="B8" s="272"/>
      <c r="C8" s="178"/>
      <c r="D8" s="272"/>
      <c r="E8" s="272"/>
      <c r="F8" s="272"/>
      <c r="G8" s="272"/>
      <c r="H8" s="273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4"/>
      <c r="AC8" s="275"/>
      <c r="AD8" s="275"/>
      <c r="AE8" s="276"/>
      <c r="AF8" s="276"/>
      <c r="AG8" s="275"/>
      <c r="AH8" s="275"/>
      <c r="AI8" s="277"/>
    </row>
    <row r="9" ht="14.25" customHeight="1">
      <c r="A9" s="260"/>
      <c r="B9" s="272"/>
      <c r="C9" s="178"/>
      <c r="D9" s="272"/>
      <c r="E9" s="272"/>
      <c r="F9" s="272"/>
      <c r="G9" s="272"/>
      <c r="H9" s="273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4"/>
      <c r="AC9" s="275"/>
      <c r="AD9" s="275"/>
      <c r="AE9" s="276"/>
      <c r="AF9" s="276"/>
      <c r="AG9" s="275"/>
      <c r="AH9" s="275"/>
      <c r="AI9" s="277"/>
    </row>
    <row r="10" ht="14.25" customHeight="1">
      <c r="A10" s="260"/>
      <c r="B10" s="272"/>
      <c r="C10" s="178"/>
      <c r="D10" s="272"/>
      <c r="E10" s="272"/>
      <c r="F10" s="272"/>
      <c r="G10" s="272"/>
      <c r="H10" s="273"/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4"/>
      <c r="AC10" s="275"/>
      <c r="AD10" s="275"/>
      <c r="AE10" s="276"/>
      <c r="AF10" s="276"/>
      <c r="AG10" s="275"/>
      <c r="AH10" s="275"/>
      <c r="AI10" s="277"/>
    </row>
    <row r="11" ht="14.25" customHeight="1">
      <c r="A11" s="260"/>
      <c r="B11" s="272"/>
      <c r="C11" s="178"/>
      <c r="D11" s="272"/>
      <c r="E11" s="272"/>
      <c r="F11" s="272"/>
      <c r="G11" s="272"/>
      <c r="H11" s="273"/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4"/>
      <c r="AC11" s="275"/>
      <c r="AD11" s="275"/>
      <c r="AE11" s="276"/>
      <c r="AF11" s="276"/>
      <c r="AG11" s="275"/>
      <c r="AH11" s="275"/>
      <c r="AI11" s="277"/>
    </row>
    <row r="12" ht="14.25" customHeight="1">
      <c r="A12" s="260"/>
      <c r="B12" s="272"/>
      <c r="C12" s="178"/>
      <c r="D12" s="272"/>
      <c r="E12" s="272"/>
      <c r="F12" s="272"/>
      <c r="G12" s="272"/>
      <c r="H12" s="273"/>
      <c r="I12" s="272"/>
      <c r="J12" s="272"/>
      <c r="K12" s="272"/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4"/>
      <c r="AC12" s="275"/>
      <c r="AD12" s="275"/>
      <c r="AE12" s="276"/>
      <c r="AF12" s="276"/>
      <c r="AG12" s="275"/>
      <c r="AH12" s="275"/>
      <c r="AI12" s="277"/>
    </row>
    <row r="13" ht="14.25" customHeight="1">
      <c r="A13" s="260"/>
      <c r="B13" s="272"/>
      <c r="C13" s="178"/>
      <c r="D13" s="272"/>
      <c r="E13" s="272"/>
      <c r="F13" s="272"/>
      <c r="G13" s="272"/>
      <c r="H13" s="273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4"/>
      <c r="AC13" s="275"/>
      <c r="AD13" s="275"/>
      <c r="AE13" s="276"/>
      <c r="AF13" s="276"/>
      <c r="AG13" s="275"/>
      <c r="AH13" s="275"/>
      <c r="AI13" s="277"/>
    </row>
    <row r="14" ht="14.25" customHeight="1">
      <c r="A14" s="260"/>
      <c r="B14" s="272"/>
      <c r="C14" s="178"/>
      <c r="D14" s="272"/>
      <c r="E14" s="272"/>
      <c r="F14" s="272"/>
      <c r="G14" s="272"/>
      <c r="H14" s="273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4"/>
      <c r="AC14" s="275"/>
      <c r="AD14" s="275"/>
      <c r="AE14" s="276"/>
      <c r="AF14" s="276"/>
      <c r="AG14" s="275"/>
      <c r="AH14" s="275"/>
      <c r="AI14" s="277"/>
    </row>
    <row r="15" ht="14.25" customHeight="1">
      <c r="A15" s="260"/>
      <c r="B15" s="272"/>
      <c r="C15" s="178"/>
      <c r="D15" s="272"/>
      <c r="E15" s="272"/>
      <c r="F15" s="272"/>
      <c r="G15" s="272"/>
      <c r="H15" s="273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4"/>
      <c r="AC15" s="275"/>
      <c r="AD15" s="275"/>
      <c r="AE15" s="276"/>
      <c r="AF15" s="276"/>
      <c r="AG15" s="275"/>
      <c r="AH15" s="275"/>
      <c r="AI15" s="277"/>
    </row>
    <row r="16" ht="14.25" customHeight="1">
      <c r="A16" s="260"/>
      <c r="B16" s="272"/>
      <c r="C16" s="178"/>
      <c r="D16" s="272"/>
      <c r="E16" s="272"/>
      <c r="F16" s="272"/>
      <c r="G16" s="272"/>
      <c r="H16" s="273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4"/>
      <c r="AC16" s="275"/>
      <c r="AD16" s="275"/>
      <c r="AE16" s="276"/>
      <c r="AF16" s="276"/>
      <c r="AG16" s="275"/>
      <c r="AH16" s="275"/>
      <c r="AI16" s="277"/>
    </row>
    <row r="17" ht="14.25" customHeight="1">
      <c r="A17" s="260"/>
      <c r="B17" s="272"/>
      <c r="C17" s="178"/>
      <c r="D17" s="272"/>
      <c r="E17" s="272"/>
      <c r="F17" s="272"/>
      <c r="G17" s="272"/>
      <c r="H17" s="273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4"/>
      <c r="AC17" s="275"/>
      <c r="AD17" s="275"/>
      <c r="AE17" s="276"/>
      <c r="AF17" s="276"/>
      <c r="AG17" s="275"/>
      <c r="AH17" s="275"/>
      <c r="AI17" s="277"/>
    </row>
    <row r="18" ht="14.25" customHeight="1">
      <c r="A18" s="260"/>
      <c r="B18" s="272"/>
      <c r="C18" s="178"/>
      <c r="D18" s="272"/>
      <c r="E18" s="272"/>
      <c r="F18" s="272"/>
      <c r="G18" s="272"/>
      <c r="H18" s="273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4"/>
      <c r="AC18" s="275"/>
      <c r="AD18" s="275"/>
      <c r="AE18" s="276"/>
      <c r="AF18" s="276"/>
      <c r="AG18" s="275"/>
      <c r="AH18" s="275"/>
      <c r="AI18" s="277"/>
    </row>
    <row r="19" ht="14.25" customHeight="1">
      <c r="A19" s="260"/>
      <c r="B19" s="272"/>
      <c r="C19" s="178"/>
      <c r="D19" s="272"/>
      <c r="E19" s="272"/>
      <c r="F19" s="272"/>
      <c r="G19" s="272"/>
      <c r="H19" s="273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4"/>
      <c r="AC19" s="275"/>
      <c r="AD19" s="275"/>
      <c r="AE19" s="276"/>
      <c r="AF19" s="276"/>
      <c r="AG19" s="275"/>
      <c r="AH19" s="275"/>
      <c r="AI19" s="277"/>
    </row>
    <row r="20" ht="14.25" customHeight="1">
      <c r="A20" s="260"/>
      <c r="B20" s="272"/>
      <c r="C20" s="178"/>
      <c r="D20" s="272"/>
      <c r="E20" s="272"/>
      <c r="F20" s="272"/>
      <c r="G20" s="272"/>
      <c r="H20" s="273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4"/>
      <c r="AC20" s="275"/>
      <c r="AD20" s="275"/>
      <c r="AE20" s="276"/>
      <c r="AF20" s="276"/>
      <c r="AG20" s="275"/>
      <c r="AH20" s="275"/>
      <c r="AI20" s="277"/>
    </row>
    <row r="21" ht="14.25" customHeight="1">
      <c r="A21" s="260"/>
      <c r="B21" s="272"/>
      <c r="C21" s="178"/>
      <c r="D21" s="272"/>
      <c r="E21" s="272"/>
      <c r="F21" s="272"/>
      <c r="G21" s="272"/>
      <c r="H21" s="273"/>
      <c r="I21" s="272"/>
      <c r="J21" s="272"/>
      <c r="K21" s="272"/>
      <c r="L21" s="272"/>
      <c r="M21" s="272"/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4"/>
      <c r="AC21" s="275"/>
      <c r="AD21" s="275"/>
      <c r="AE21" s="276"/>
      <c r="AF21" s="276"/>
      <c r="AG21" s="275"/>
      <c r="AH21" s="275"/>
      <c r="AI21" s="277"/>
    </row>
    <row r="22" ht="14.25" customHeight="1">
      <c r="A22" s="260"/>
      <c r="B22" s="272"/>
      <c r="C22" s="178"/>
      <c r="D22" s="272"/>
      <c r="E22" s="272"/>
      <c r="F22" s="272"/>
      <c r="G22" s="272"/>
      <c r="H22" s="273"/>
      <c r="I22" s="272"/>
      <c r="J22" s="272"/>
      <c r="K22" s="272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4"/>
      <c r="AC22" s="275"/>
      <c r="AD22" s="275"/>
      <c r="AE22" s="276"/>
      <c r="AF22" s="276"/>
      <c r="AG22" s="275"/>
      <c r="AH22" s="275"/>
      <c r="AI22" s="277"/>
    </row>
    <row r="23" ht="14.25" customHeight="1">
      <c r="A23" s="260"/>
      <c r="B23" s="272"/>
      <c r="C23" s="178"/>
      <c r="D23" s="272"/>
      <c r="E23" s="272"/>
      <c r="F23" s="272"/>
      <c r="G23" s="272"/>
      <c r="H23" s="273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4"/>
      <c r="AC23" s="275"/>
      <c r="AD23" s="275"/>
      <c r="AE23" s="276"/>
      <c r="AF23" s="276"/>
      <c r="AG23" s="275"/>
      <c r="AH23" s="275"/>
      <c r="AI23" s="277"/>
    </row>
    <row r="24" ht="14.25" customHeight="1">
      <c r="A24" s="260"/>
      <c r="B24" s="272"/>
      <c r="C24" s="178"/>
      <c r="D24" s="272"/>
      <c r="E24" s="272"/>
      <c r="F24" s="272"/>
      <c r="G24" s="272"/>
      <c r="H24" s="273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4"/>
      <c r="AC24" s="275"/>
      <c r="AD24" s="275"/>
      <c r="AE24" s="276"/>
      <c r="AF24" s="276"/>
      <c r="AG24" s="275"/>
      <c r="AH24" s="275"/>
      <c r="AI24" s="277"/>
    </row>
    <row r="25" ht="14.25" customHeight="1">
      <c r="A25" s="260"/>
      <c r="B25" s="272"/>
      <c r="C25" s="178"/>
      <c r="D25" s="272"/>
      <c r="E25" s="272"/>
      <c r="F25" s="272"/>
      <c r="G25" s="272"/>
      <c r="H25" s="273"/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4"/>
      <c r="AC25" s="275"/>
      <c r="AD25" s="275"/>
      <c r="AE25" s="276"/>
      <c r="AF25" s="276"/>
      <c r="AG25" s="275"/>
      <c r="AH25" s="275"/>
      <c r="AI25" s="277"/>
    </row>
    <row r="26" ht="14.25" customHeight="1">
      <c r="A26" s="260"/>
      <c r="B26" s="272"/>
      <c r="C26" s="178"/>
      <c r="D26" s="272"/>
      <c r="E26" s="272"/>
      <c r="F26" s="272"/>
      <c r="G26" s="272"/>
      <c r="H26" s="273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4"/>
      <c r="AC26" s="275"/>
      <c r="AD26" s="275"/>
      <c r="AE26" s="276"/>
      <c r="AF26" s="276"/>
      <c r="AG26" s="275"/>
      <c r="AH26" s="275"/>
      <c r="AI26" s="277"/>
    </row>
    <row r="27" ht="14.25" customHeight="1">
      <c r="A27" s="260"/>
      <c r="B27" s="272"/>
      <c r="C27" s="178"/>
      <c r="D27" s="272"/>
      <c r="E27" s="272"/>
      <c r="F27" s="272"/>
      <c r="G27" s="272"/>
      <c r="H27" s="273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4"/>
      <c r="AC27" s="275"/>
      <c r="AD27" s="275"/>
      <c r="AE27" s="276"/>
      <c r="AF27" s="276"/>
      <c r="AG27" s="275"/>
      <c r="AH27" s="275"/>
      <c r="AI27" s="277"/>
    </row>
    <row r="28" ht="14.25" customHeight="1">
      <c r="A28" s="260"/>
      <c r="B28" s="272"/>
      <c r="C28" s="178"/>
      <c r="D28" s="272"/>
      <c r="E28" s="272"/>
      <c r="F28" s="272"/>
      <c r="G28" s="272"/>
      <c r="H28" s="273"/>
      <c r="I28" s="272"/>
      <c r="J28" s="272"/>
      <c r="K28" s="272"/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4"/>
      <c r="AC28" s="275"/>
      <c r="AD28" s="275"/>
      <c r="AE28" s="276"/>
      <c r="AF28" s="276"/>
      <c r="AG28" s="275"/>
      <c r="AH28" s="275"/>
      <c r="AI28" s="277"/>
    </row>
    <row r="29" ht="14.25" customHeight="1">
      <c r="A29" s="260"/>
      <c r="B29" s="272"/>
      <c r="C29" s="178"/>
      <c r="D29" s="272"/>
      <c r="E29" s="272"/>
      <c r="F29" s="272"/>
      <c r="G29" s="272"/>
      <c r="H29" s="273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4"/>
      <c r="AC29" s="275"/>
      <c r="AD29" s="275"/>
      <c r="AE29" s="276"/>
      <c r="AF29" s="276"/>
      <c r="AG29" s="275"/>
      <c r="AH29" s="275"/>
      <c r="AI29" s="277"/>
    </row>
    <row r="30" ht="14.25" customHeight="1">
      <c r="A30" s="260"/>
      <c r="B30" s="272"/>
      <c r="C30" s="178"/>
      <c r="D30" s="272"/>
      <c r="E30" s="272"/>
      <c r="F30" s="272"/>
      <c r="G30" s="272"/>
      <c r="H30" s="273"/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4"/>
      <c r="AC30" s="275"/>
      <c r="AD30" s="275"/>
      <c r="AE30" s="276"/>
      <c r="AF30" s="276"/>
      <c r="AG30" s="275"/>
      <c r="AH30" s="275"/>
      <c r="AI30" s="277"/>
    </row>
    <row r="31" ht="14.25" customHeight="1">
      <c r="A31" s="260"/>
      <c r="B31" s="272"/>
      <c r="C31" s="178"/>
      <c r="D31" s="272"/>
      <c r="E31" s="272"/>
      <c r="F31" s="272"/>
      <c r="G31" s="272"/>
      <c r="H31" s="273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4"/>
      <c r="AC31" s="275"/>
      <c r="AD31" s="275"/>
      <c r="AE31" s="276"/>
      <c r="AF31" s="276"/>
      <c r="AG31" s="275"/>
      <c r="AH31" s="275"/>
      <c r="AI31" s="277"/>
    </row>
    <row r="32" ht="14.25" customHeight="1">
      <c r="A32" s="260"/>
      <c r="B32" s="272"/>
      <c r="C32" s="178"/>
      <c r="D32" s="272"/>
      <c r="E32" s="272"/>
      <c r="F32" s="272"/>
      <c r="G32" s="272"/>
      <c r="H32" s="273"/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4"/>
      <c r="AC32" s="275"/>
      <c r="AD32" s="275"/>
      <c r="AE32" s="276"/>
      <c r="AF32" s="276"/>
      <c r="AG32" s="275"/>
      <c r="AH32" s="275"/>
      <c r="AI32" s="277"/>
    </row>
    <row r="33" ht="14.25" customHeight="1">
      <c r="A33" s="260"/>
      <c r="B33" s="272"/>
      <c r="C33" s="178"/>
      <c r="D33" s="272"/>
      <c r="E33" s="272"/>
      <c r="F33" s="272"/>
      <c r="G33" s="272"/>
      <c r="H33" s="273"/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4"/>
      <c r="AC33" s="275"/>
      <c r="AD33" s="275"/>
      <c r="AE33" s="276"/>
      <c r="AF33" s="276"/>
      <c r="AG33" s="275"/>
      <c r="AH33" s="275"/>
      <c r="AI33" s="277"/>
    </row>
    <row r="34" ht="14.25" customHeight="1">
      <c r="A34" s="260"/>
      <c r="B34" s="272"/>
      <c r="C34" s="178"/>
      <c r="D34" s="272"/>
      <c r="E34" s="272"/>
      <c r="F34" s="272"/>
      <c r="G34" s="272"/>
      <c r="H34" s="273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4"/>
      <c r="AC34" s="275"/>
      <c r="AD34" s="275"/>
      <c r="AE34" s="276"/>
      <c r="AF34" s="276"/>
      <c r="AG34" s="275"/>
      <c r="AH34" s="275"/>
      <c r="AI34" s="277"/>
    </row>
    <row r="35" ht="14.25" customHeight="1">
      <c r="A35" s="260"/>
      <c r="B35" s="272"/>
      <c r="C35" s="178"/>
      <c r="D35" s="272"/>
      <c r="E35" s="272"/>
      <c r="F35" s="272"/>
      <c r="G35" s="272"/>
      <c r="H35" s="273"/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272"/>
      <c r="AB35" s="274"/>
      <c r="AC35" s="275"/>
      <c r="AD35" s="275"/>
      <c r="AE35" s="276"/>
      <c r="AF35" s="276"/>
      <c r="AG35" s="275"/>
      <c r="AH35" s="275"/>
      <c r="AI35" s="277"/>
    </row>
    <row r="36" ht="14.25" customHeight="1">
      <c r="A36" s="260"/>
      <c r="B36" s="272"/>
      <c r="C36" s="178"/>
      <c r="D36" s="272"/>
      <c r="E36" s="272"/>
      <c r="F36" s="272"/>
      <c r="G36" s="272"/>
      <c r="H36" s="273"/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74"/>
      <c r="AC36" s="275"/>
      <c r="AD36" s="275"/>
      <c r="AE36" s="276"/>
      <c r="AF36" s="276"/>
      <c r="AG36" s="275"/>
      <c r="AH36" s="275"/>
      <c r="AI36" s="277"/>
    </row>
    <row r="37" ht="14.25" customHeight="1">
      <c r="A37" s="260"/>
      <c r="B37" s="272"/>
      <c r="C37" s="178"/>
      <c r="D37" s="272"/>
      <c r="E37" s="272"/>
      <c r="F37" s="272"/>
      <c r="G37" s="272"/>
      <c r="H37" s="273"/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4"/>
      <c r="AC37" s="275"/>
      <c r="AD37" s="275"/>
      <c r="AE37" s="276"/>
      <c r="AF37" s="276"/>
      <c r="AG37" s="275"/>
      <c r="AH37" s="275"/>
      <c r="AI37" s="277"/>
    </row>
    <row r="38" ht="14.25" customHeight="1">
      <c r="A38" s="260"/>
      <c r="B38" s="272"/>
      <c r="C38" s="178"/>
      <c r="D38" s="272"/>
      <c r="E38" s="272"/>
      <c r="F38" s="272"/>
      <c r="G38" s="272"/>
      <c r="H38" s="273"/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4"/>
      <c r="AC38" s="275"/>
      <c r="AD38" s="275"/>
      <c r="AE38" s="276"/>
      <c r="AF38" s="276"/>
      <c r="AG38" s="275"/>
      <c r="AH38" s="275"/>
      <c r="AI38" s="277"/>
    </row>
    <row r="39" ht="14.25" customHeight="1">
      <c r="A39" s="260"/>
      <c r="B39" s="272"/>
      <c r="C39" s="178"/>
      <c r="D39" s="272"/>
      <c r="E39" s="272"/>
      <c r="F39" s="272"/>
      <c r="G39" s="272"/>
      <c r="H39" s="273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4"/>
      <c r="AC39" s="275"/>
      <c r="AD39" s="275"/>
      <c r="AE39" s="276"/>
      <c r="AF39" s="276"/>
      <c r="AG39" s="275"/>
      <c r="AH39" s="275"/>
      <c r="AI39" s="277"/>
    </row>
    <row r="40" ht="14.25" customHeight="1">
      <c r="A40" s="260"/>
      <c r="B40" s="272"/>
      <c r="C40" s="178"/>
      <c r="D40" s="272"/>
      <c r="E40" s="272"/>
      <c r="F40" s="272"/>
      <c r="G40" s="272"/>
      <c r="H40" s="273"/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4"/>
      <c r="AC40" s="275"/>
      <c r="AD40" s="275"/>
      <c r="AE40" s="276"/>
      <c r="AF40" s="276"/>
      <c r="AG40" s="275"/>
      <c r="AH40" s="275"/>
      <c r="AI40" s="277"/>
    </row>
    <row r="41" ht="14.25" customHeight="1">
      <c r="A41" s="260"/>
      <c r="B41" s="272"/>
      <c r="C41" s="178"/>
      <c r="D41" s="272"/>
      <c r="E41" s="272"/>
      <c r="F41" s="272"/>
      <c r="G41" s="272"/>
      <c r="H41" s="273"/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  <c r="AA41" s="272"/>
      <c r="AB41" s="274"/>
      <c r="AC41" s="275"/>
      <c r="AD41" s="275"/>
      <c r="AE41" s="276"/>
      <c r="AF41" s="276"/>
      <c r="AG41" s="275"/>
      <c r="AH41" s="275"/>
      <c r="AI41" s="277"/>
    </row>
    <row r="42" ht="14.25" customHeight="1">
      <c r="A42" s="260"/>
      <c r="B42" s="272"/>
      <c r="C42" s="178"/>
      <c r="D42" s="272"/>
      <c r="E42" s="272"/>
      <c r="F42" s="272"/>
      <c r="G42" s="272"/>
      <c r="H42" s="273"/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4"/>
      <c r="AC42" s="275"/>
      <c r="AD42" s="275"/>
      <c r="AE42" s="276"/>
      <c r="AF42" s="276"/>
      <c r="AG42" s="275"/>
      <c r="AH42" s="275"/>
      <c r="AI42" s="277"/>
    </row>
    <row r="43" ht="14.25" customHeight="1">
      <c r="A43" s="260"/>
      <c r="B43" s="272"/>
      <c r="C43" s="178"/>
      <c r="D43" s="272"/>
      <c r="E43" s="272"/>
      <c r="F43" s="272"/>
      <c r="G43" s="272"/>
      <c r="H43" s="273"/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2"/>
      <c r="AB43" s="274"/>
      <c r="AC43" s="275"/>
      <c r="AD43" s="275"/>
      <c r="AE43" s="276"/>
      <c r="AF43" s="276"/>
      <c r="AG43" s="275"/>
      <c r="AH43" s="275"/>
      <c r="AI43" s="277"/>
    </row>
    <row r="44" ht="14.25" customHeight="1">
      <c r="A44" s="260"/>
      <c r="B44" s="272"/>
      <c r="C44" s="178"/>
      <c r="D44" s="272"/>
      <c r="E44" s="272"/>
      <c r="F44" s="272"/>
      <c r="G44" s="272"/>
      <c r="H44" s="273"/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272"/>
      <c r="Z44" s="272"/>
      <c r="AA44" s="272"/>
      <c r="AB44" s="274"/>
      <c r="AC44" s="275"/>
      <c r="AD44" s="275"/>
      <c r="AE44" s="276"/>
      <c r="AF44" s="276"/>
      <c r="AG44" s="275"/>
      <c r="AH44" s="275"/>
      <c r="AI44" s="277"/>
    </row>
    <row r="45" ht="14.25" customHeight="1">
      <c r="A45" s="260"/>
      <c r="B45" s="272"/>
      <c r="C45" s="178"/>
      <c r="D45" s="272"/>
      <c r="E45" s="272"/>
      <c r="F45" s="272"/>
      <c r="G45" s="272"/>
      <c r="H45" s="273"/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4"/>
      <c r="AC45" s="275"/>
      <c r="AD45" s="275"/>
      <c r="AE45" s="276"/>
      <c r="AF45" s="276"/>
      <c r="AG45" s="275"/>
      <c r="AH45" s="275"/>
      <c r="AI45" s="277"/>
    </row>
    <row r="46" ht="14.25" customHeight="1">
      <c r="A46" s="260"/>
      <c r="B46" s="272"/>
      <c r="C46" s="178"/>
      <c r="D46" s="272"/>
      <c r="E46" s="272"/>
      <c r="F46" s="272"/>
      <c r="G46" s="272"/>
      <c r="H46" s="273"/>
      <c r="I46" s="272"/>
      <c r="J46" s="272"/>
      <c r="K46" s="272"/>
      <c r="L46" s="272"/>
      <c r="M46" s="272"/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4"/>
      <c r="AC46" s="275"/>
      <c r="AD46" s="275"/>
      <c r="AE46" s="276"/>
      <c r="AF46" s="276"/>
      <c r="AG46" s="275"/>
      <c r="AH46" s="275"/>
      <c r="AI46" s="277"/>
    </row>
    <row r="47" ht="14.25" customHeight="1">
      <c r="A47" s="260"/>
      <c r="B47" s="272"/>
      <c r="C47" s="178"/>
      <c r="D47" s="272"/>
      <c r="E47" s="272"/>
      <c r="F47" s="272"/>
      <c r="G47" s="272"/>
      <c r="H47" s="273"/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  <c r="AB47" s="274"/>
      <c r="AC47" s="275"/>
      <c r="AD47" s="275"/>
      <c r="AE47" s="276"/>
      <c r="AF47" s="276"/>
      <c r="AG47" s="275"/>
      <c r="AH47" s="275"/>
      <c r="AI47" s="277"/>
    </row>
    <row r="48" ht="14.25" customHeight="1">
      <c r="A48" s="260"/>
      <c r="B48" s="272"/>
      <c r="C48" s="178"/>
      <c r="D48" s="272"/>
      <c r="E48" s="272"/>
      <c r="F48" s="272"/>
      <c r="G48" s="272"/>
      <c r="H48" s="273"/>
      <c r="I48" s="272"/>
      <c r="J48" s="272"/>
      <c r="K48" s="272"/>
      <c r="L48" s="272"/>
      <c r="M48" s="272"/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A48" s="272"/>
      <c r="AB48" s="274"/>
      <c r="AC48" s="275"/>
      <c r="AD48" s="275"/>
      <c r="AE48" s="276"/>
      <c r="AF48" s="276"/>
      <c r="AG48" s="275"/>
      <c r="AH48" s="275"/>
      <c r="AI48" s="277"/>
    </row>
    <row r="49" ht="14.25" customHeight="1">
      <c r="A49" s="260"/>
      <c r="B49" s="272"/>
      <c r="C49" s="178"/>
      <c r="D49" s="272"/>
      <c r="E49" s="272"/>
      <c r="F49" s="272"/>
      <c r="G49" s="272"/>
      <c r="H49" s="273"/>
      <c r="I49" s="272"/>
      <c r="J49" s="272"/>
      <c r="K49" s="272"/>
      <c r="L49" s="272"/>
      <c r="M49" s="272"/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  <c r="AB49" s="274"/>
      <c r="AC49" s="275"/>
      <c r="AD49" s="275"/>
      <c r="AE49" s="276"/>
      <c r="AF49" s="276"/>
      <c r="AG49" s="275"/>
      <c r="AH49" s="275"/>
      <c r="AI49" s="277"/>
    </row>
    <row r="50" ht="14.25" customHeight="1">
      <c r="A50" s="260"/>
      <c r="B50" s="272"/>
      <c r="C50" s="178"/>
      <c r="D50" s="272"/>
      <c r="E50" s="272"/>
      <c r="F50" s="272"/>
      <c r="G50" s="272"/>
      <c r="H50" s="273"/>
      <c r="I50" s="272"/>
      <c r="J50" s="272"/>
      <c r="K50" s="272"/>
      <c r="L50" s="272"/>
      <c r="M50" s="272"/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272"/>
      <c r="Z50" s="272"/>
      <c r="AA50" s="272"/>
      <c r="AB50" s="274"/>
      <c r="AC50" s="275"/>
      <c r="AD50" s="275"/>
      <c r="AE50" s="276"/>
      <c r="AF50" s="276"/>
      <c r="AG50" s="275"/>
      <c r="AH50" s="275"/>
      <c r="AI50" s="277"/>
    </row>
    <row r="51" ht="14.25" customHeight="1">
      <c r="A51" s="260"/>
      <c r="B51" s="272"/>
      <c r="C51" s="178"/>
      <c r="D51" s="272"/>
      <c r="E51" s="272"/>
      <c r="F51" s="272"/>
      <c r="G51" s="272"/>
      <c r="H51" s="273"/>
      <c r="I51" s="272"/>
      <c r="J51" s="272"/>
      <c r="K51" s="272"/>
      <c r="L51" s="272"/>
      <c r="M51" s="272"/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272"/>
      <c r="Z51" s="272"/>
      <c r="AA51" s="272"/>
      <c r="AB51" s="274"/>
      <c r="AC51" s="275"/>
      <c r="AD51" s="275"/>
      <c r="AE51" s="276"/>
      <c r="AF51" s="276"/>
      <c r="AG51" s="275"/>
      <c r="AH51" s="275"/>
      <c r="AI51" s="277"/>
    </row>
    <row r="52" ht="14.25" customHeight="1">
      <c r="A52" s="260"/>
      <c r="B52" s="272"/>
      <c r="C52" s="178"/>
      <c r="D52" s="272"/>
      <c r="E52" s="272"/>
      <c r="F52" s="272"/>
      <c r="G52" s="272"/>
      <c r="H52" s="273"/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4"/>
      <c r="AC52" s="275"/>
      <c r="AD52" s="275"/>
      <c r="AE52" s="276"/>
      <c r="AF52" s="276"/>
      <c r="AG52" s="275"/>
      <c r="AH52" s="275"/>
      <c r="AI52" s="277"/>
    </row>
    <row r="53" ht="14.25" customHeight="1">
      <c r="A53" s="260"/>
      <c r="B53" s="272"/>
      <c r="C53" s="178"/>
      <c r="D53" s="272"/>
      <c r="E53" s="272"/>
      <c r="F53" s="272"/>
      <c r="G53" s="272"/>
      <c r="H53" s="273"/>
      <c r="I53" s="272"/>
      <c r="J53" s="272"/>
      <c r="K53" s="272"/>
      <c r="L53" s="272"/>
      <c r="M53" s="272"/>
      <c r="N53" s="272"/>
      <c r="O53" s="272"/>
      <c r="P53" s="272"/>
      <c r="Q53" s="272"/>
      <c r="R53" s="272"/>
      <c r="S53" s="272"/>
      <c r="T53" s="272"/>
      <c r="U53" s="272"/>
      <c r="V53" s="272"/>
      <c r="W53" s="272"/>
      <c r="X53" s="272"/>
      <c r="Y53" s="272"/>
      <c r="Z53" s="272"/>
      <c r="AA53" s="272"/>
      <c r="AB53" s="274"/>
      <c r="AC53" s="275"/>
      <c r="AD53" s="275"/>
      <c r="AE53" s="276"/>
      <c r="AF53" s="276"/>
      <c r="AG53" s="275"/>
      <c r="AH53" s="275"/>
      <c r="AI53" s="277"/>
    </row>
    <row r="54" ht="14.25" customHeight="1">
      <c r="A54" s="260"/>
      <c r="B54" s="272"/>
      <c r="C54" s="178"/>
      <c r="D54" s="272"/>
      <c r="E54" s="272"/>
      <c r="F54" s="272"/>
      <c r="G54" s="272"/>
      <c r="H54" s="273"/>
      <c r="I54" s="272"/>
      <c r="J54" s="272"/>
      <c r="K54" s="272"/>
      <c r="L54" s="272"/>
      <c r="M54" s="272"/>
      <c r="N54" s="272"/>
      <c r="O54" s="272"/>
      <c r="P54" s="272"/>
      <c r="Q54" s="272"/>
      <c r="R54" s="272"/>
      <c r="S54" s="272"/>
      <c r="T54" s="272"/>
      <c r="U54" s="272"/>
      <c r="V54" s="272"/>
      <c r="W54" s="272"/>
      <c r="X54" s="272"/>
      <c r="Y54" s="272"/>
      <c r="Z54" s="272"/>
      <c r="AA54" s="272"/>
      <c r="AB54" s="274"/>
      <c r="AC54" s="275"/>
      <c r="AD54" s="275"/>
      <c r="AE54" s="276"/>
      <c r="AF54" s="276"/>
      <c r="AG54" s="275"/>
      <c r="AH54" s="275"/>
      <c r="AI54" s="277"/>
    </row>
    <row r="55" ht="14.25" customHeight="1">
      <c r="A55" s="260"/>
      <c r="B55" s="272"/>
      <c r="C55" s="178"/>
      <c r="D55" s="272"/>
      <c r="E55" s="272"/>
      <c r="F55" s="272"/>
      <c r="G55" s="272"/>
      <c r="H55" s="273"/>
      <c r="I55" s="272"/>
      <c r="J55" s="272"/>
      <c r="K55" s="272"/>
      <c r="L55" s="272"/>
      <c r="M55" s="272"/>
      <c r="N55" s="272"/>
      <c r="O55" s="272"/>
      <c r="P55" s="272"/>
      <c r="Q55" s="272"/>
      <c r="R55" s="272"/>
      <c r="S55" s="272"/>
      <c r="T55" s="272"/>
      <c r="U55" s="272"/>
      <c r="V55" s="272"/>
      <c r="W55" s="272"/>
      <c r="X55" s="272"/>
      <c r="Y55" s="272"/>
      <c r="Z55" s="272"/>
      <c r="AA55" s="272"/>
      <c r="AB55" s="274"/>
      <c r="AC55" s="275"/>
      <c r="AD55" s="275"/>
      <c r="AE55" s="276"/>
      <c r="AF55" s="276"/>
      <c r="AG55" s="275"/>
      <c r="AH55" s="275"/>
      <c r="AI55" s="277"/>
    </row>
    <row r="56" ht="14.25" customHeight="1">
      <c r="A56" s="260"/>
      <c r="B56" s="272"/>
      <c r="C56" s="178"/>
      <c r="D56" s="272"/>
      <c r="E56" s="272"/>
      <c r="F56" s="272"/>
      <c r="G56" s="272"/>
      <c r="H56" s="273"/>
      <c r="I56" s="272"/>
      <c r="J56" s="272"/>
      <c r="K56" s="272"/>
      <c r="L56" s="272"/>
      <c r="M56" s="272"/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272"/>
      <c r="Z56" s="272"/>
      <c r="AA56" s="272"/>
      <c r="AB56" s="274"/>
      <c r="AC56" s="275"/>
      <c r="AD56" s="275"/>
      <c r="AE56" s="276"/>
      <c r="AF56" s="276"/>
      <c r="AG56" s="275"/>
      <c r="AH56" s="275"/>
      <c r="AI56" s="277"/>
    </row>
    <row r="57" ht="14.25" customHeight="1">
      <c r="A57" s="260"/>
      <c r="B57" s="272"/>
      <c r="C57" s="178"/>
      <c r="D57" s="272"/>
      <c r="E57" s="272"/>
      <c r="F57" s="272"/>
      <c r="G57" s="272"/>
      <c r="H57" s="273"/>
      <c r="I57" s="272"/>
      <c r="J57" s="272"/>
      <c r="K57" s="272"/>
      <c r="L57" s="272"/>
      <c r="M57" s="272"/>
      <c r="N57" s="272"/>
      <c r="O57" s="272"/>
      <c r="P57" s="272"/>
      <c r="Q57" s="272"/>
      <c r="R57" s="272"/>
      <c r="S57" s="272"/>
      <c r="T57" s="272"/>
      <c r="U57" s="272"/>
      <c r="V57" s="272"/>
      <c r="W57" s="272"/>
      <c r="X57" s="272"/>
      <c r="Y57" s="272"/>
      <c r="Z57" s="272"/>
      <c r="AA57" s="272"/>
      <c r="AB57" s="274"/>
      <c r="AC57" s="275"/>
      <c r="AD57" s="275"/>
      <c r="AE57" s="276"/>
      <c r="AF57" s="276"/>
      <c r="AG57" s="275"/>
      <c r="AH57" s="275"/>
      <c r="AI57" s="277"/>
    </row>
    <row r="58" ht="14.25" customHeight="1">
      <c r="A58" s="260"/>
      <c r="B58" s="272"/>
      <c r="C58" s="178"/>
      <c r="D58" s="272"/>
      <c r="E58" s="272"/>
      <c r="F58" s="272"/>
      <c r="G58" s="272"/>
      <c r="H58" s="273"/>
      <c r="I58" s="272"/>
      <c r="J58" s="272"/>
      <c r="K58" s="272"/>
      <c r="L58" s="272"/>
      <c r="M58" s="272"/>
      <c r="N58" s="272"/>
      <c r="O58" s="272"/>
      <c r="P58" s="272"/>
      <c r="Q58" s="272"/>
      <c r="R58" s="272"/>
      <c r="S58" s="272"/>
      <c r="T58" s="272"/>
      <c r="U58" s="272"/>
      <c r="V58" s="272"/>
      <c r="W58" s="272"/>
      <c r="X58" s="272"/>
      <c r="Y58" s="272"/>
      <c r="Z58" s="272"/>
      <c r="AA58" s="272"/>
      <c r="AB58" s="274"/>
      <c r="AC58" s="275"/>
      <c r="AD58" s="275"/>
      <c r="AE58" s="276"/>
      <c r="AF58" s="276"/>
      <c r="AG58" s="275"/>
      <c r="AH58" s="275"/>
      <c r="AI58" s="277"/>
    </row>
    <row r="59" ht="14.25" customHeight="1">
      <c r="A59" s="260"/>
      <c r="B59" s="272"/>
      <c r="C59" s="178"/>
      <c r="D59" s="272"/>
      <c r="E59" s="272"/>
      <c r="F59" s="272"/>
      <c r="G59" s="272"/>
      <c r="H59" s="273"/>
      <c r="I59" s="272"/>
      <c r="J59" s="272"/>
      <c r="K59" s="272"/>
      <c r="L59" s="272"/>
      <c r="M59" s="272"/>
      <c r="N59" s="272"/>
      <c r="O59" s="272"/>
      <c r="P59" s="272"/>
      <c r="Q59" s="272"/>
      <c r="R59" s="272"/>
      <c r="S59" s="272"/>
      <c r="T59" s="272"/>
      <c r="U59" s="272"/>
      <c r="V59" s="272"/>
      <c r="W59" s="272"/>
      <c r="X59" s="272"/>
      <c r="Y59" s="272"/>
      <c r="Z59" s="272"/>
      <c r="AA59" s="272"/>
      <c r="AB59" s="274"/>
      <c r="AC59" s="275"/>
      <c r="AD59" s="275"/>
      <c r="AE59" s="276"/>
      <c r="AF59" s="276"/>
      <c r="AG59" s="275"/>
      <c r="AH59" s="275"/>
      <c r="AI59" s="277"/>
    </row>
    <row r="60" ht="14.25" customHeight="1">
      <c r="A60" s="260"/>
      <c r="B60" s="272"/>
      <c r="C60" s="178"/>
      <c r="D60" s="272"/>
      <c r="E60" s="272"/>
      <c r="F60" s="272"/>
      <c r="G60" s="272"/>
      <c r="H60" s="273"/>
      <c r="I60" s="272"/>
      <c r="J60" s="272"/>
      <c r="K60" s="272"/>
      <c r="L60" s="272"/>
      <c r="M60" s="272"/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4"/>
      <c r="AC60" s="275"/>
      <c r="AD60" s="275"/>
      <c r="AE60" s="276"/>
      <c r="AF60" s="276"/>
      <c r="AG60" s="275"/>
      <c r="AH60" s="275"/>
      <c r="AI60" s="277"/>
    </row>
    <row r="61" ht="14.25" customHeight="1">
      <c r="A61" s="260"/>
      <c r="B61" s="272"/>
      <c r="C61" s="178"/>
      <c r="D61" s="272"/>
      <c r="E61" s="272"/>
      <c r="F61" s="272"/>
      <c r="G61" s="272"/>
      <c r="H61" s="273"/>
      <c r="I61" s="272"/>
      <c r="J61" s="272"/>
      <c r="K61" s="272"/>
      <c r="L61" s="272"/>
      <c r="M61" s="272"/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  <c r="AB61" s="274"/>
      <c r="AC61" s="275"/>
      <c r="AD61" s="275"/>
      <c r="AE61" s="276"/>
      <c r="AF61" s="276"/>
      <c r="AG61" s="275"/>
      <c r="AH61" s="275"/>
      <c r="AI61" s="277"/>
    </row>
    <row r="62" ht="14.25" customHeight="1">
      <c r="A62" s="260"/>
      <c r="B62" s="272"/>
      <c r="C62" s="178"/>
      <c r="D62" s="272"/>
      <c r="E62" s="272"/>
      <c r="F62" s="272"/>
      <c r="G62" s="272"/>
      <c r="H62" s="273"/>
      <c r="I62" s="272"/>
      <c r="J62" s="272"/>
      <c r="K62" s="272"/>
      <c r="L62" s="272"/>
      <c r="M62" s="272"/>
      <c r="N62" s="272"/>
      <c r="O62" s="272"/>
      <c r="P62" s="272"/>
      <c r="Q62" s="272"/>
      <c r="R62" s="272"/>
      <c r="S62" s="272"/>
      <c r="T62" s="272"/>
      <c r="U62" s="272"/>
      <c r="V62" s="272"/>
      <c r="W62" s="272"/>
      <c r="X62" s="272"/>
      <c r="Y62" s="272"/>
      <c r="Z62" s="272"/>
      <c r="AA62" s="272"/>
      <c r="AB62" s="274"/>
      <c r="AC62" s="275"/>
      <c r="AD62" s="275"/>
      <c r="AE62" s="276"/>
      <c r="AF62" s="276"/>
      <c r="AG62" s="275"/>
      <c r="AH62" s="275"/>
      <c r="AI62" s="277"/>
    </row>
    <row r="63" ht="14.25" customHeight="1">
      <c r="A63" s="260"/>
      <c r="B63" s="272"/>
      <c r="C63" s="178"/>
      <c r="D63" s="272"/>
      <c r="E63" s="272"/>
      <c r="F63" s="272"/>
      <c r="G63" s="272"/>
      <c r="H63" s="273"/>
      <c r="I63" s="272"/>
      <c r="J63" s="272"/>
      <c r="K63" s="272"/>
      <c r="L63" s="272"/>
      <c r="M63" s="272"/>
      <c r="N63" s="272"/>
      <c r="O63" s="272"/>
      <c r="P63" s="272"/>
      <c r="Q63" s="272"/>
      <c r="R63" s="272"/>
      <c r="S63" s="272"/>
      <c r="T63" s="272"/>
      <c r="U63" s="272"/>
      <c r="V63" s="272"/>
      <c r="W63" s="272"/>
      <c r="X63" s="272"/>
      <c r="Y63" s="272"/>
      <c r="Z63" s="272"/>
      <c r="AA63" s="272"/>
      <c r="AB63" s="274"/>
      <c r="AC63" s="275"/>
      <c r="AD63" s="275"/>
      <c r="AE63" s="276"/>
      <c r="AF63" s="276"/>
      <c r="AG63" s="275"/>
      <c r="AH63" s="275"/>
      <c r="AI63" s="277"/>
    </row>
    <row r="64" ht="14.25" customHeight="1">
      <c r="A64" s="260"/>
      <c r="B64" s="272"/>
      <c r="C64" s="178"/>
      <c r="D64" s="272"/>
      <c r="E64" s="272"/>
      <c r="F64" s="272"/>
      <c r="G64" s="272"/>
      <c r="H64" s="273"/>
      <c r="I64" s="272"/>
      <c r="J64" s="272"/>
      <c r="K64" s="272"/>
      <c r="L64" s="272"/>
      <c r="M64" s="272"/>
      <c r="N64" s="272"/>
      <c r="O64" s="272"/>
      <c r="P64" s="272"/>
      <c r="Q64" s="272"/>
      <c r="R64" s="272"/>
      <c r="S64" s="272"/>
      <c r="T64" s="272"/>
      <c r="U64" s="272"/>
      <c r="V64" s="272"/>
      <c r="W64" s="272"/>
      <c r="X64" s="272"/>
      <c r="Y64" s="272"/>
      <c r="Z64" s="272"/>
      <c r="AA64" s="272"/>
      <c r="AB64" s="274"/>
      <c r="AC64" s="275"/>
      <c r="AD64" s="275"/>
      <c r="AE64" s="276"/>
      <c r="AF64" s="276"/>
      <c r="AG64" s="275"/>
      <c r="AH64" s="275"/>
      <c r="AI64" s="277"/>
    </row>
    <row r="65" ht="14.25" customHeight="1">
      <c r="A65" s="260"/>
      <c r="B65" s="272"/>
      <c r="C65" s="178"/>
      <c r="D65" s="272"/>
      <c r="E65" s="272"/>
      <c r="F65" s="272"/>
      <c r="G65" s="272"/>
      <c r="H65" s="273"/>
      <c r="I65" s="272"/>
      <c r="J65" s="272"/>
      <c r="K65" s="272"/>
      <c r="L65" s="272"/>
      <c r="M65" s="272"/>
      <c r="N65" s="272"/>
      <c r="O65" s="272"/>
      <c r="P65" s="272"/>
      <c r="Q65" s="272"/>
      <c r="R65" s="272"/>
      <c r="S65" s="272"/>
      <c r="T65" s="272"/>
      <c r="U65" s="272"/>
      <c r="V65" s="272"/>
      <c r="W65" s="272"/>
      <c r="X65" s="272"/>
      <c r="Y65" s="272"/>
      <c r="Z65" s="272"/>
      <c r="AA65" s="272"/>
      <c r="AB65" s="274"/>
      <c r="AC65" s="275"/>
      <c r="AD65" s="275"/>
      <c r="AE65" s="276"/>
      <c r="AF65" s="276"/>
      <c r="AG65" s="275"/>
      <c r="AH65" s="275"/>
      <c r="AI65" s="277"/>
    </row>
    <row r="66" ht="14.25" customHeight="1">
      <c r="A66" s="260"/>
      <c r="B66" s="272"/>
      <c r="C66" s="178"/>
      <c r="D66" s="272"/>
      <c r="E66" s="272"/>
      <c r="F66" s="272"/>
      <c r="G66" s="272"/>
      <c r="H66" s="273"/>
      <c r="I66" s="272"/>
      <c r="J66" s="272"/>
      <c r="K66" s="272"/>
      <c r="L66" s="272"/>
      <c r="M66" s="272"/>
      <c r="N66" s="272"/>
      <c r="O66" s="272"/>
      <c r="P66" s="272"/>
      <c r="Q66" s="272"/>
      <c r="R66" s="272"/>
      <c r="S66" s="272"/>
      <c r="T66" s="272"/>
      <c r="U66" s="272"/>
      <c r="V66" s="272"/>
      <c r="W66" s="272"/>
      <c r="X66" s="272"/>
      <c r="Y66" s="272"/>
      <c r="Z66" s="272"/>
      <c r="AA66" s="272"/>
      <c r="AB66" s="274"/>
      <c r="AC66" s="275"/>
      <c r="AD66" s="275"/>
      <c r="AE66" s="276"/>
      <c r="AF66" s="276"/>
      <c r="AG66" s="275"/>
      <c r="AH66" s="275"/>
      <c r="AI66" s="277"/>
    </row>
    <row r="67" ht="14.25" customHeight="1">
      <c r="A67" s="260"/>
      <c r="B67" s="272"/>
      <c r="C67" s="178"/>
      <c r="D67" s="272"/>
      <c r="E67" s="272"/>
      <c r="F67" s="272"/>
      <c r="G67" s="272"/>
      <c r="H67" s="273"/>
      <c r="I67" s="272"/>
      <c r="J67" s="272"/>
      <c r="K67" s="272"/>
      <c r="L67" s="272"/>
      <c r="M67" s="272"/>
      <c r="N67" s="272"/>
      <c r="O67" s="272"/>
      <c r="P67" s="272"/>
      <c r="Q67" s="272"/>
      <c r="R67" s="272"/>
      <c r="S67" s="272"/>
      <c r="T67" s="272"/>
      <c r="U67" s="272"/>
      <c r="V67" s="272"/>
      <c r="W67" s="272"/>
      <c r="X67" s="272"/>
      <c r="Y67" s="272"/>
      <c r="Z67" s="272"/>
      <c r="AA67" s="272"/>
      <c r="AB67" s="274"/>
      <c r="AC67" s="275"/>
      <c r="AD67" s="275"/>
      <c r="AE67" s="276"/>
      <c r="AF67" s="276"/>
      <c r="AG67" s="275"/>
      <c r="AH67" s="275"/>
      <c r="AI67" s="277"/>
    </row>
    <row r="68" ht="14.25" customHeight="1">
      <c r="A68" s="260"/>
      <c r="B68" s="272"/>
      <c r="C68" s="178"/>
      <c r="D68" s="272"/>
      <c r="E68" s="272"/>
      <c r="F68" s="272"/>
      <c r="G68" s="272"/>
      <c r="H68" s="273"/>
      <c r="I68" s="272"/>
      <c r="J68" s="272"/>
      <c r="K68" s="272"/>
      <c r="L68" s="272"/>
      <c r="M68" s="272"/>
      <c r="N68" s="272"/>
      <c r="O68" s="272"/>
      <c r="P68" s="272"/>
      <c r="Q68" s="272"/>
      <c r="R68" s="272"/>
      <c r="S68" s="272"/>
      <c r="T68" s="272"/>
      <c r="U68" s="272"/>
      <c r="V68" s="272"/>
      <c r="W68" s="272"/>
      <c r="X68" s="272"/>
      <c r="Y68" s="272"/>
      <c r="Z68" s="272"/>
      <c r="AA68" s="272"/>
      <c r="AB68" s="274"/>
      <c r="AC68" s="275"/>
      <c r="AD68" s="275"/>
      <c r="AE68" s="276"/>
      <c r="AF68" s="276"/>
      <c r="AG68" s="275"/>
      <c r="AH68" s="275"/>
      <c r="AI68" s="277"/>
    </row>
    <row r="69" ht="14.25" customHeight="1">
      <c r="A69" s="260"/>
      <c r="B69" s="272"/>
      <c r="C69" s="178"/>
      <c r="D69" s="272"/>
      <c r="E69" s="272"/>
      <c r="F69" s="272"/>
      <c r="G69" s="272"/>
      <c r="H69" s="273"/>
      <c r="I69" s="272"/>
      <c r="J69" s="272"/>
      <c r="K69" s="272"/>
      <c r="L69" s="272"/>
      <c r="M69" s="272"/>
      <c r="N69" s="272"/>
      <c r="O69" s="272"/>
      <c r="P69" s="272"/>
      <c r="Q69" s="272"/>
      <c r="R69" s="272"/>
      <c r="S69" s="272"/>
      <c r="T69" s="272"/>
      <c r="U69" s="272"/>
      <c r="V69" s="272"/>
      <c r="W69" s="272"/>
      <c r="X69" s="272"/>
      <c r="Y69" s="272"/>
      <c r="Z69" s="272"/>
      <c r="AA69" s="272"/>
      <c r="AB69" s="274"/>
      <c r="AC69" s="275"/>
      <c r="AD69" s="275"/>
      <c r="AE69" s="276"/>
      <c r="AF69" s="276"/>
      <c r="AG69" s="275"/>
      <c r="AH69" s="275"/>
      <c r="AI69" s="277"/>
    </row>
    <row r="70" ht="14.25" customHeight="1">
      <c r="A70" s="260"/>
      <c r="B70" s="272"/>
      <c r="C70" s="178"/>
      <c r="D70" s="272"/>
      <c r="E70" s="272"/>
      <c r="F70" s="272"/>
      <c r="G70" s="272"/>
      <c r="H70" s="273"/>
      <c r="I70" s="272"/>
      <c r="J70" s="272"/>
      <c r="K70" s="272"/>
      <c r="L70" s="272"/>
      <c r="M70" s="272"/>
      <c r="N70" s="272"/>
      <c r="O70" s="272"/>
      <c r="P70" s="272"/>
      <c r="Q70" s="272"/>
      <c r="R70" s="272"/>
      <c r="S70" s="272"/>
      <c r="T70" s="272"/>
      <c r="U70" s="272"/>
      <c r="V70" s="272"/>
      <c r="W70" s="272"/>
      <c r="X70" s="272"/>
      <c r="Y70" s="272"/>
      <c r="Z70" s="272"/>
      <c r="AA70" s="272"/>
      <c r="AB70" s="274"/>
      <c r="AC70" s="275"/>
      <c r="AD70" s="275"/>
      <c r="AE70" s="276"/>
      <c r="AF70" s="276"/>
      <c r="AG70" s="275"/>
      <c r="AH70" s="275"/>
      <c r="AI70" s="277"/>
    </row>
    <row r="71" ht="14.25" customHeight="1">
      <c r="A71" s="260"/>
      <c r="B71" s="272"/>
      <c r="C71" s="178"/>
      <c r="D71" s="272"/>
      <c r="E71" s="272"/>
      <c r="F71" s="272"/>
      <c r="G71" s="272"/>
      <c r="H71" s="273"/>
      <c r="I71" s="272"/>
      <c r="J71" s="272"/>
      <c r="K71" s="272"/>
      <c r="L71" s="272"/>
      <c r="M71" s="272"/>
      <c r="N71" s="272"/>
      <c r="O71" s="272"/>
      <c r="P71" s="272"/>
      <c r="Q71" s="272"/>
      <c r="R71" s="272"/>
      <c r="S71" s="272"/>
      <c r="T71" s="272"/>
      <c r="U71" s="272"/>
      <c r="V71" s="272"/>
      <c r="W71" s="272"/>
      <c r="X71" s="272"/>
      <c r="Y71" s="272"/>
      <c r="Z71" s="272"/>
      <c r="AA71" s="272"/>
      <c r="AB71" s="274"/>
      <c r="AC71" s="275"/>
      <c r="AD71" s="275"/>
      <c r="AE71" s="276"/>
      <c r="AF71" s="276"/>
      <c r="AG71" s="275"/>
      <c r="AH71" s="275"/>
      <c r="AI71" s="277"/>
    </row>
    <row r="72" ht="14.25" customHeight="1">
      <c r="A72" s="260"/>
      <c r="B72" s="272"/>
      <c r="C72" s="178"/>
      <c r="D72" s="272"/>
      <c r="E72" s="272"/>
      <c r="F72" s="272"/>
      <c r="G72" s="272"/>
      <c r="H72" s="273"/>
      <c r="I72" s="272"/>
      <c r="J72" s="272"/>
      <c r="K72" s="272"/>
      <c r="L72" s="272"/>
      <c r="M72" s="272"/>
      <c r="N72" s="272"/>
      <c r="O72" s="272"/>
      <c r="P72" s="272"/>
      <c r="Q72" s="272"/>
      <c r="R72" s="272"/>
      <c r="S72" s="272"/>
      <c r="T72" s="272"/>
      <c r="U72" s="272"/>
      <c r="V72" s="272"/>
      <c r="W72" s="272"/>
      <c r="X72" s="272"/>
      <c r="Y72" s="272"/>
      <c r="Z72" s="272"/>
      <c r="AA72" s="272"/>
      <c r="AB72" s="274"/>
      <c r="AC72" s="275"/>
      <c r="AD72" s="275"/>
      <c r="AE72" s="276"/>
      <c r="AF72" s="276"/>
      <c r="AG72" s="275"/>
      <c r="AH72" s="275"/>
      <c r="AI72" s="277"/>
    </row>
    <row r="73" ht="14.25" customHeight="1">
      <c r="A73" s="260"/>
      <c r="B73" s="272"/>
      <c r="C73" s="178"/>
      <c r="D73" s="272"/>
      <c r="E73" s="272"/>
      <c r="F73" s="272"/>
      <c r="G73" s="272"/>
      <c r="H73" s="273"/>
      <c r="I73" s="272"/>
      <c r="J73" s="272"/>
      <c r="K73" s="272"/>
      <c r="L73" s="272"/>
      <c r="M73" s="272"/>
      <c r="N73" s="272"/>
      <c r="O73" s="272"/>
      <c r="P73" s="272"/>
      <c r="Q73" s="272"/>
      <c r="R73" s="272"/>
      <c r="S73" s="272"/>
      <c r="T73" s="272"/>
      <c r="U73" s="272"/>
      <c r="V73" s="272"/>
      <c r="W73" s="272"/>
      <c r="X73" s="272"/>
      <c r="Y73" s="272"/>
      <c r="Z73" s="272"/>
      <c r="AA73" s="272"/>
      <c r="AB73" s="274"/>
      <c r="AC73" s="275"/>
      <c r="AD73" s="275"/>
      <c r="AE73" s="276"/>
      <c r="AF73" s="276"/>
      <c r="AG73" s="275"/>
      <c r="AH73" s="275"/>
      <c r="AI73" s="277"/>
    </row>
    <row r="74" ht="14.25" customHeight="1">
      <c r="A74" s="260"/>
      <c r="B74" s="272"/>
      <c r="C74" s="178"/>
      <c r="D74" s="272"/>
      <c r="E74" s="272"/>
      <c r="F74" s="272"/>
      <c r="G74" s="272"/>
      <c r="H74" s="273"/>
      <c r="I74" s="272"/>
      <c r="J74" s="272"/>
      <c r="K74" s="272"/>
      <c r="L74" s="272"/>
      <c r="M74" s="272"/>
      <c r="N74" s="272"/>
      <c r="O74" s="272"/>
      <c r="P74" s="272"/>
      <c r="Q74" s="272"/>
      <c r="R74" s="272"/>
      <c r="S74" s="272"/>
      <c r="T74" s="272"/>
      <c r="U74" s="272"/>
      <c r="V74" s="272"/>
      <c r="W74" s="272"/>
      <c r="X74" s="272"/>
      <c r="Y74" s="272"/>
      <c r="Z74" s="272"/>
      <c r="AA74" s="272"/>
      <c r="AB74" s="274"/>
      <c r="AC74" s="275"/>
      <c r="AD74" s="275"/>
      <c r="AE74" s="276"/>
      <c r="AF74" s="276"/>
      <c r="AG74" s="275"/>
      <c r="AH74" s="275"/>
      <c r="AI74" s="277"/>
    </row>
    <row r="75" ht="14.25" customHeight="1">
      <c r="A75" s="260"/>
      <c r="B75" s="272"/>
      <c r="C75" s="178"/>
      <c r="D75" s="272"/>
      <c r="E75" s="272"/>
      <c r="F75" s="272"/>
      <c r="G75" s="272"/>
      <c r="H75" s="273"/>
      <c r="I75" s="272"/>
      <c r="J75" s="272"/>
      <c r="K75" s="272"/>
      <c r="L75" s="272"/>
      <c r="M75" s="272"/>
      <c r="N75" s="272"/>
      <c r="O75" s="272"/>
      <c r="P75" s="272"/>
      <c r="Q75" s="272"/>
      <c r="R75" s="272"/>
      <c r="S75" s="272"/>
      <c r="T75" s="272"/>
      <c r="U75" s="272"/>
      <c r="V75" s="272"/>
      <c r="W75" s="272"/>
      <c r="X75" s="272"/>
      <c r="Y75" s="272"/>
      <c r="Z75" s="272"/>
      <c r="AA75" s="272"/>
      <c r="AB75" s="274"/>
      <c r="AC75" s="275"/>
      <c r="AD75" s="275"/>
      <c r="AE75" s="276"/>
      <c r="AF75" s="276"/>
      <c r="AG75" s="275"/>
      <c r="AH75" s="275"/>
      <c r="AI75" s="277"/>
    </row>
    <row r="76" ht="14.25" customHeight="1">
      <c r="A76" s="260"/>
      <c r="B76" s="272"/>
      <c r="C76" s="178"/>
      <c r="D76" s="272"/>
      <c r="E76" s="272"/>
      <c r="F76" s="272"/>
      <c r="G76" s="272"/>
      <c r="H76" s="273"/>
      <c r="I76" s="272"/>
      <c r="J76" s="272"/>
      <c r="K76" s="272"/>
      <c r="L76" s="272"/>
      <c r="M76" s="272"/>
      <c r="N76" s="272"/>
      <c r="O76" s="272"/>
      <c r="P76" s="272"/>
      <c r="Q76" s="272"/>
      <c r="R76" s="272"/>
      <c r="S76" s="272"/>
      <c r="T76" s="272"/>
      <c r="U76" s="272"/>
      <c r="V76" s="272"/>
      <c r="W76" s="272"/>
      <c r="X76" s="272"/>
      <c r="Y76" s="272"/>
      <c r="Z76" s="272"/>
      <c r="AA76" s="272"/>
      <c r="AB76" s="274"/>
      <c r="AC76" s="275"/>
      <c r="AD76" s="275"/>
      <c r="AE76" s="276"/>
      <c r="AF76" s="276"/>
      <c r="AG76" s="275"/>
      <c r="AH76" s="275"/>
      <c r="AI76" s="277"/>
    </row>
    <row r="77" ht="14.25" customHeight="1">
      <c r="A77" s="260"/>
      <c r="B77" s="272"/>
      <c r="C77" s="178"/>
      <c r="D77" s="272"/>
      <c r="E77" s="272"/>
      <c r="F77" s="272"/>
      <c r="G77" s="272"/>
      <c r="H77" s="273"/>
      <c r="I77" s="272"/>
      <c r="J77" s="272"/>
      <c r="K77" s="272"/>
      <c r="L77" s="272"/>
      <c r="M77" s="272"/>
      <c r="N77" s="272"/>
      <c r="O77" s="272"/>
      <c r="P77" s="272"/>
      <c r="Q77" s="272"/>
      <c r="R77" s="272"/>
      <c r="S77" s="272"/>
      <c r="T77" s="272"/>
      <c r="U77" s="272"/>
      <c r="V77" s="272"/>
      <c r="W77" s="272"/>
      <c r="X77" s="272"/>
      <c r="Y77" s="272"/>
      <c r="Z77" s="272"/>
      <c r="AA77" s="272"/>
      <c r="AB77" s="274"/>
      <c r="AC77" s="275"/>
      <c r="AD77" s="275"/>
      <c r="AE77" s="276"/>
      <c r="AF77" s="276"/>
      <c r="AG77" s="275"/>
      <c r="AH77" s="275"/>
      <c r="AI77" s="277"/>
    </row>
    <row r="78" ht="14.25" customHeight="1">
      <c r="A78" s="260"/>
      <c r="B78" s="272"/>
      <c r="C78" s="178"/>
      <c r="D78" s="272"/>
      <c r="E78" s="272"/>
      <c r="F78" s="272"/>
      <c r="G78" s="272"/>
      <c r="H78" s="273"/>
      <c r="I78" s="272"/>
      <c r="J78" s="272"/>
      <c r="K78" s="272"/>
      <c r="L78" s="272"/>
      <c r="M78" s="272"/>
      <c r="N78" s="272"/>
      <c r="O78" s="272"/>
      <c r="P78" s="272"/>
      <c r="Q78" s="272"/>
      <c r="R78" s="272"/>
      <c r="S78" s="272"/>
      <c r="T78" s="272"/>
      <c r="U78" s="272"/>
      <c r="V78" s="272"/>
      <c r="W78" s="272"/>
      <c r="X78" s="272"/>
      <c r="Y78" s="272"/>
      <c r="Z78" s="272"/>
      <c r="AA78" s="272"/>
      <c r="AB78" s="274"/>
      <c r="AC78" s="275"/>
      <c r="AD78" s="275"/>
      <c r="AE78" s="276"/>
      <c r="AF78" s="276"/>
      <c r="AG78" s="275"/>
      <c r="AH78" s="275"/>
      <c r="AI78" s="277"/>
    </row>
    <row r="79" ht="14.25" customHeight="1">
      <c r="A79" s="260"/>
      <c r="B79" s="272"/>
      <c r="C79" s="178"/>
      <c r="D79" s="272"/>
      <c r="E79" s="272"/>
      <c r="F79" s="272"/>
      <c r="G79" s="272"/>
      <c r="H79" s="273"/>
      <c r="I79" s="272"/>
      <c r="J79" s="272"/>
      <c r="K79" s="272"/>
      <c r="L79" s="272"/>
      <c r="M79" s="272"/>
      <c r="N79" s="272"/>
      <c r="O79" s="272"/>
      <c r="P79" s="272"/>
      <c r="Q79" s="272"/>
      <c r="R79" s="272"/>
      <c r="S79" s="272"/>
      <c r="T79" s="272"/>
      <c r="U79" s="272"/>
      <c r="V79" s="272"/>
      <c r="W79" s="272"/>
      <c r="X79" s="272"/>
      <c r="Y79" s="272"/>
      <c r="Z79" s="272"/>
      <c r="AA79" s="272"/>
      <c r="AB79" s="274"/>
      <c r="AC79" s="275"/>
      <c r="AD79" s="275"/>
      <c r="AE79" s="276"/>
      <c r="AF79" s="276"/>
      <c r="AG79" s="275"/>
      <c r="AH79" s="275"/>
      <c r="AI79" s="277"/>
    </row>
    <row r="80" ht="14.25" customHeight="1">
      <c r="A80" s="260"/>
      <c r="B80" s="272"/>
      <c r="C80" s="178"/>
      <c r="D80" s="272"/>
      <c r="E80" s="272"/>
      <c r="F80" s="272"/>
      <c r="G80" s="272"/>
      <c r="H80" s="273"/>
      <c r="I80" s="272"/>
      <c r="J80" s="272"/>
      <c r="K80" s="272"/>
      <c r="L80" s="272"/>
      <c r="M80" s="272"/>
      <c r="N80" s="272"/>
      <c r="O80" s="272"/>
      <c r="P80" s="272"/>
      <c r="Q80" s="272"/>
      <c r="R80" s="272"/>
      <c r="S80" s="272"/>
      <c r="T80" s="272"/>
      <c r="U80" s="272"/>
      <c r="V80" s="272"/>
      <c r="W80" s="272"/>
      <c r="X80" s="272"/>
      <c r="Y80" s="272"/>
      <c r="Z80" s="272"/>
      <c r="AA80" s="272"/>
      <c r="AB80" s="274"/>
      <c r="AC80" s="275"/>
      <c r="AD80" s="275"/>
      <c r="AE80" s="276"/>
      <c r="AF80" s="276"/>
      <c r="AG80" s="275"/>
      <c r="AH80" s="275"/>
      <c r="AI80" s="277"/>
    </row>
    <row r="81" ht="14.25" customHeight="1">
      <c r="A81" s="260"/>
      <c r="B81" s="272"/>
      <c r="C81" s="178"/>
      <c r="D81" s="272"/>
      <c r="E81" s="272"/>
      <c r="F81" s="272"/>
      <c r="G81" s="272"/>
      <c r="H81" s="273"/>
      <c r="I81" s="272"/>
      <c r="J81" s="272"/>
      <c r="K81" s="272"/>
      <c r="L81" s="272"/>
      <c r="M81" s="272"/>
      <c r="N81" s="272"/>
      <c r="O81" s="272"/>
      <c r="P81" s="272"/>
      <c r="Q81" s="272"/>
      <c r="R81" s="272"/>
      <c r="S81" s="272"/>
      <c r="T81" s="272"/>
      <c r="U81" s="272"/>
      <c r="V81" s="272"/>
      <c r="W81" s="272"/>
      <c r="X81" s="272"/>
      <c r="Y81" s="272"/>
      <c r="Z81" s="272"/>
      <c r="AA81" s="272"/>
      <c r="AB81" s="274"/>
      <c r="AC81" s="275"/>
      <c r="AD81" s="275"/>
      <c r="AE81" s="276"/>
      <c r="AF81" s="276"/>
      <c r="AG81" s="275"/>
      <c r="AH81" s="275"/>
      <c r="AI81" s="277"/>
    </row>
    <row r="82" ht="14.25" customHeight="1">
      <c r="A82" s="260"/>
      <c r="B82" s="272"/>
      <c r="C82" s="178"/>
      <c r="D82" s="272"/>
      <c r="E82" s="272"/>
      <c r="F82" s="272"/>
      <c r="G82" s="272"/>
      <c r="H82" s="273"/>
      <c r="I82" s="272"/>
      <c r="J82" s="272"/>
      <c r="K82" s="272"/>
      <c r="L82" s="272"/>
      <c r="M82" s="272"/>
      <c r="N82" s="272"/>
      <c r="O82" s="272"/>
      <c r="P82" s="272"/>
      <c r="Q82" s="272"/>
      <c r="R82" s="272"/>
      <c r="S82" s="272"/>
      <c r="T82" s="272"/>
      <c r="U82" s="272"/>
      <c r="V82" s="272"/>
      <c r="W82" s="272"/>
      <c r="X82" s="272"/>
      <c r="Y82" s="272"/>
      <c r="Z82" s="272"/>
      <c r="AA82" s="272"/>
      <c r="AB82" s="274"/>
      <c r="AC82" s="275"/>
      <c r="AD82" s="275"/>
      <c r="AE82" s="276"/>
      <c r="AF82" s="276"/>
      <c r="AG82" s="275"/>
      <c r="AH82" s="275"/>
      <c r="AI82" s="277"/>
    </row>
    <row r="83" ht="14.25" customHeight="1">
      <c r="A83" s="260"/>
      <c r="B83" s="272"/>
      <c r="C83" s="178"/>
      <c r="D83" s="272"/>
      <c r="E83" s="272"/>
      <c r="F83" s="272"/>
      <c r="G83" s="272"/>
      <c r="H83" s="273"/>
      <c r="I83" s="272"/>
      <c r="J83" s="272"/>
      <c r="K83" s="272"/>
      <c r="L83" s="272"/>
      <c r="M83" s="272"/>
      <c r="N83" s="272"/>
      <c r="O83" s="272"/>
      <c r="P83" s="272"/>
      <c r="Q83" s="272"/>
      <c r="R83" s="272"/>
      <c r="S83" s="272"/>
      <c r="T83" s="272"/>
      <c r="U83" s="272"/>
      <c r="V83" s="272"/>
      <c r="W83" s="272"/>
      <c r="X83" s="272"/>
      <c r="Y83" s="272"/>
      <c r="Z83" s="272"/>
      <c r="AA83" s="272"/>
      <c r="AB83" s="274"/>
      <c r="AC83" s="275"/>
      <c r="AD83" s="275"/>
      <c r="AE83" s="276"/>
      <c r="AF83" s="276"/>
      <c r="AG83" s="275"/>
      <c r="AH83" s="275"/>
      <c r="AI83" s="277"/>
    </row>
    <row r="84" ht="14.25" customHeight="1">
      <c r="A84" s="260"/>
      <c r="B84" s="272"/>
      <c r="C84" s="178"/>
      <c r="D84" s="272"/>
      <c r="E84" s="272"/>
      <c r="F84" s="272"/>
      <c r="G84" s="272"/>
      <c r="H84" s="273"/>
      <c r="I84" s="272"/>
      <c r="J84" s="272"/>
      <c r="K84" s="272"/>
      <c r="L84" s="272"/>
      <c r="M84" s="272"/>
      <c r="N84" s="272"/>
      <c r="O84" s="272"/>
      <c r="P84" s="272"/>
      <c r="Q84" s="272"/>
      <c r="R84" s="272"/>
      <c r="S84" s="272"/>
      <c r="T84" s="272"/>
      <c r="U84" s="272"/>
      <c r="V84" s="272"/>
      <c r="W84" s="272"/>
      <c r="X84" s="272"/>
      <c r="Y84" s="272"/>
      <c r="Z84" s="272"/>
      <c r="AA84" s="272"/>
      <c r="AB84" s="274"/>
      <c r="AC84" s="275"/>
      <c r="AD84" s="275"/>
      <c r="AE84" s="276"/>
      <c r="AF84" s="276"/>
      <c r="AG84" s="275"/>
      <c r="AH84" s="275"/>
      <c r="AI84" s="277"/>
    </row>
    <row r="85" ht="14.25" customHeight="1">
      <c r="A85" s="260"/>
      <c r="B85" s="272"/>
      <c r="C85" s="178"/>
      <c r="D85" s="272"/>
      <c r="E85" s="272"/>
      <c r="F85" s="272"/>
      <c r="G85" s="272"/>
      <c r="H85" s="273"/>
      <c r="I85" s="272"/>
      <c r="J85" s="272"/>
      <c r="K85" s="272"/>
      <c r="L85" s="272"/>
      <c r="M85" s="272"/>
      <c r="N85" s="272"/>
      <c r="O85" s="272"/>
      <c r="P85" s="272"/>
      <c r="Q85" s="272"/>
      <c r="R85" s="272"/>
      <c r="S85" s="272"/>
      <c r="T85" s="272"/>
      <c r="U85" s="272"/>
      <c r="V85" s="272"/>
      <c r="W85" s="272"/>
      <c r="X85" s="272"/>
      <c r="Y85" s="272"/>
      <c r="Z85" s="272"/>
      <c r="AA85" s="272"/>
      <c r="AB85" s="274"/>
      <c r="AC85" s="275"/>
      <c r="AD85" s="275"/>
      <c r="AE85" s="276"/>
      <c r="AF85" s="276"/>
      <c r="AG85" s="275"/>
      <c r="AH85" s="275"/>
      <c r="AI85" s="277"/>
    </row>
    <row r="86" ht="14.25" customHeight="1">
      <c r="A86" s="260"/>
      <c r="B86" s="272"/>
      <c r="C86" s="178"/>
      <c r="D86" s="272"/>
      <c r="E86" s="272"/>
      <c r="F86" s="272"/>
      <c r="G86" s="272"/>
      <c r="H86" s="273"/>
      <c r="I86" s="272"/>
      <c r="J86" s="272"/>
      <c r="K86" s="272"/>
      <c r="L86" s="272"/>
      <c r="M86" s="272"/>
      <c r="N86" s="272"/>
      <c r="O86" s="272"/>
      <c r="P86" s="272"/>
      <c r="Q86" s="272"/>
      <c r="R86" s="272"/>
      <c r="S86" s="272"/>
      <c r="T86" s="272"/>
      <c r="U86" s="272"/>
      <c r="V86" s="272"/>
      <c r="W86" s="272"/>
      <c r="X86" s="272"/>
      <c r="Y86" s="272"/>
      <c r="Z86" s="272"/>
      <c r="AA86" s="272"/>
      <c r="AB86" s="274"/>
      <c r="AC86" s="275"/>
      <c r="AD86" s="275"/>
      <c r="AE86" s="276"/>
      <c r="AF86" s="276"/>
      <c r="AG86" s="275"/>
      <c r="AH86" s="275"/>
      <c r="AI86" s="277"/>
    </row>
    <row r="87" ht="14.25" customHeight="1">
      <c r="A87" s="260"/>
      <c r="B87" s="272"/>
      <c r="C87" s="178"/>
      <c r="D87" s="272"/>
      <c r="E87" s="272"/>
      <c r="F87" s="272"/>
      <c r="G87" s="272"/>
      <c r="H87" s="273"/>
      <c r="I87" s="272"/>
      <c r="J87" s="272"/>
      <c r="K87" s="272"/>
      <c r="L87" s="272"/>
      <c r="M87" s="272"/>
      <c r="N87" s="272"/>
      <c r="O87" s="272"/>
      <c r="P87" s="272"/>
      <c r="Q87" s="272"/>
      <c r="R87" s="272"/>
      <c r="S87" s="272"/>
      <c r="T87" s="272"/>
      <c r="U87" s="272"/>
      <c r="V87" s="272"/>
      <c r="W87" s="272"/>
      <c r="X87" s="272"/>
      <c r="Y87" s="272"/>
      <c r="Z87" s="272"/>
      <c r="AA87" s="272"/>
      <c r="AB87" s="274"/>
      <c r="AC87" s="275"/>
      <c r="AD87" s="275"/>
      <c r="AE87" s="276"/>
      <c r="AF87" s="276"/>
      <c r="AG87" s="275"/>
      <c r="AH87" s="275"/>
      <c r="AI87" s="277"/>
    </row>
    <row r="88" ht="14.25" customHeight="1">
      <c r="A88" s="260"/>
      <c r="B88" s="272"/>
      <c r="C88" s="178"/>
      <c r="D88" s="272"/>
      <c r="E88" s="272"/>
      <c r="F88" s="272"/>
      <c r="G88" s="272"/>
      <c r="H88" s="273"/>
      <c r="I88" s="272"/>
      <c r="J88" s="272"/>
      <c r="K88" s="272"/>
      <c r="L88" s="272"/>
      <c r="M88" s="272"/>
      <c r="N88" s="272"/>
      <c r="O88" s="272"/>
      <c r="P88" s="272"/>
      <c r="Q88" s="272"/>
      <c r="R88" s="272"/>
      <c r="S88" s="272"/>
      <c r="T88" s="272"/>
      <c r="U88" s="272"/>
      <c r="V88" s="272"/>
      <c r="W88" s="272"/>
      <c r="X88" s="272"/>
      <c r="Y88" s="272"/>
      <c r="Z88" s="272"/>
      <c r="AA88" s="272"/>
      <c r="AB88" s="274"/>
      <c r="AC88" s="275"/>
      <c r="AD88" s="275"/>
      <c r="AE88" s="276"/>
      <c r="AF88" s="276"/>
      <c r="AG88" s="275"/>
      <c r="AH88" s="275"/>
      <c r="AI88" s="277"/>
    </row>
    <row r="89" ht="14.25" customHeight="1">
      <c r="A89" s="260"/>
      <c r="B89" s="272"/>
      <c r="C89" s="178"/>
      <c r="D89" s="272"/>
      <c r="E89" s="272"/>
      <c r="F89" s="272"/>
      <c r="G89" s="272"/>
      <c r="H89" s="273"/>
      <c r="I89" s="272"/>
      <c r="J89" s="272"/>
      <c r="K89" s="272"/>
      <c r="L89" s="272"/>
      <c r="M89" s="272"/>
      <c r="N89" s="272"/>
      <c r="O89" s="272"/>
      <c r="P89" s="272"/>
      <c r="Q89" s="272"/>
      <c r="R89" s="272"/>
      <c r="S89" s="272"/>
      <c r="T89" s="272"/>
      <c r="U89" s="272"/>
      <c r="V89" s="272"/>
      <c r="W89" s="272"/>
      <c r="X89" s="272"/>
      <c r="Y89" s="272"/>
      <c r="Z89" s="272"/>
      <c r="AA89" s="272"/>
      <c r="AB89" s="274"/>
      <c r="AC89" s="275"/>
      <c r="AD89" s="275"/>
      <c r="AE89" s="276"/>
      <c r="AF89" s="276"/>
      <c r="AG89" s="275"/>
      <c r="AH89" s="275"/>
      <c r="AI89" s="277"/>
    </row>
    <row r="90" ht="14.25" customHeight="1">
      <c r="A90" s="260"/>
      <c r="B90" s="272"/>
      <c r="C90" s="178"/>
      <c r="D90" s="272"/>
      <c r="E90" s="272"/>
      <c r="F90" s="272"/>
      <c r="G90" s="272"/>
      <c r="H90" s="273"/>
      <c r="I90" s="272"/>
      <c r="J90" s="272"/>
      <c r="K90" s="272"/>
      <c r="L90" s="272"/>
      <c r="M90" s="272"/>
      <c r="N90" s="272"/>
      <c r="O90" s="272"/>
      <c r="P90" s="272"/>
      <c r="Q90" s="272"/>
      <c r="R90" s="272"/>
      <c r="S90" s="272"/>
      <c r="T90" s="272"/>
      <c r="U90" s="272"/>
      <c r="V90" s="272"/>
      <c r="W90" s="272"/>
      <c r="X90" s="272"/>
      <c r="Y90" s="272"/>
      <c r="Z90" s="272"/>
      <c r="AA90" s="272"/>
      <c r="AB90" s="274"/>
      <c r="AC90" s="275"/>
      <c r="AD90" s="275"/>
      <c r="AE90" s="276"/>
      <c r="AF90" s="276"/>
      <c r="AG90" s="275"/>
      <c r="AH90" s="275"/>
      <c r="AI90" s="277"/>
    </row>
    <row r="91" ht="14.25" customHeight="1">
      <c r="A91" s="260"/>
      <c r="B91" s="272"/>
      <c r="C91" s="178"/>
      <c r="D91" s="272"/>
      <c r="E91" s="272"/>
      <c r="F91" s="272"/>
      <c r="G91" s="272"/>
      <c r="H91" s="273"/>
      <c r="I91" s="272"/>
      <c r="J91" s="272"/>
      <c r="K91" s="272"/>
      <c r="L91" s="272"/>
      <c r="M91" s="272"/>
      <c r="N91" s="272"/>
      <c r="O91" s="272"/>
      <c r="P91" s="272"/>
      <c r="Q91" s="272"/>
      <c r="R91" s="272"/>
      <c r="S91" s="272"/>
      <c r="T91" s="272"/>
      <c r="U91" s="272"/>
      <c r="V91" s="272"/>
      <c r="W91" s="272"/>
      <c r="X91" s="272"/>
      <c r="Y91" s="272"/>
      <c r="Z91" s="272"/>
      <c r="AA91" s="272"/>
      <c r="AB91" s="274"/>
      <c r="AC91" s="275"/>
      <c r="AD91" s="275"/>
      <c r="AE91" s="276"/>
      <c r="AF91" s="276"/>
      <c r="AG91" s="275"/>
      <c r="AH91" s="275"/>
      <c r="AI91" s="277"/>
    </row>
    <row r="92" ht="14.25" customHeight="1">
      <c r="A92" s="260"/>
      <c r="B92" s="272"/>
      <c r="C92" s="178"/>
      <c r="D92" s="272"/>
      <c r="E92" s="272"/>
      <c r="F92" s="272"/>
      <c r="G92" s="272"/>
      <c r="H92" s="273"/>
      <c r="I92" s="272"/>
      <c r="J92" s="272"/>
      <c r="K92" s="272"/>
      <c r="L92" s="272"/>
      <c r="M92" s="272"/>
      <c r="N92" s="272"/>
      <c r="O92" s="272"/>
      <c r="P92" s="272"/>
      <c r="Q92" s="272"/>
      <c r="R92" s="272"/>
      <c r="S92" s="272"/>
      <c r="T92" s="272"/>
      <c r="U92" s="272"/>
      <c r="V92" s="272"/>
      <c r="W92" s="272"/>
      <c r="X92" s="272"/>
      <c r="Y92" s="272"/>
      <c r="Z92" s="272"/>
      <c r="AA92" s="272"/>
      <c r="AB92" s="274"/>
      <c r="AC92" s="275"/>
      <c r="AD92" s="275"/>
      <c r="AE92" s="276"/>
      <c r="AF92" s="276"/>
      <c r="AG92" s="275"/>
      <c r="AH92" s="275"/>
      <c r="AI92" s="277"/>
    </row>
    <row r="93" ht="14.25" customHeight="1">
      <c r="A93" s="260"/>
      <c r="B93" s="272"/>
      <c r="C93" s="178"/>
      <c r="D93" s="272"/>
      <c r="E93" s="272"/>
      <c r="F93" s="272"/>
      <c r="G93" s="272"/>
      <c r="H93" s="273"/>
      <c r="I93" s="272"/>
      <c r="J93" s="272"/>
      <c r="K93" s="272"/>
      <c r="L93" s="272"/>
      <c r="M93" s="272"/>
      <c r="N93" s="272"/>
      <c r="O93" s="272"/>
      <c r="P93" s="272"/>
      <c r="Q93" s="272"/>
      <c r="R93" s="272"/>
      <c r="S93" s="272"/>
      <c r="T93" s="272"/>
      <c r="U93" s="272"/>
      <c r="V93" s="272"/>
      <c r="W93" s="272"/>
      <c r="X93" s="272"/>
      <c r="Y93" s="272"/>
      <c r="Z93" s="272"/>
      <c r="AA93" s="272"/>
      <c r="AB93" s="274"/>
      <c r="AC93" s="275"/>
      <c r="AD93" s="275"/>
      <c r="AE93" s="276"/>
      <c r="AF93" s="276"/>
      <c r="AG93" s="275"/>
      <c r="AH93" s="275"/>
      <c r="AI93" s="277"/>
    </row>
    <row r="94" ht="14.25" customHeight="1">
      <c r="A94" s="260"/>
      <c r="B94" s="272"/>
      <c r="C94" s="178"/>
      <c r="D94" s="272"/>
      <c r="E94" s="272"/>
      <c r="F94" s="272"/>
      <c r="G94" s="272"/>
      <c r="H94" s="273"/>
      <c r="I94" s="272"/>
      <c r="J94" s="272"/>
      <c r="K94" s="272"/>
      <c r="L94" s="272"/>
      <c r="M94" s="272"/>
      <c r="N94" s="272"/>
      <c r="O94" s="272"/>
      <c r="P94" s="272"/>
      <c r="Q94" s="272"/>
      <c r="R94" s="272"/>
      <c r="S94" s="272"/>
      <c r="T94" s="272"/>
      <c r="U94" s="272"/>
      <c r="V94" s="272"/>
      <c r="W94" s="272"/>
      <c r="X94" s="272"/>
      <c r="Y94" s="272"/>
      <c r="Z94" s="272"/>
      <c r="AA94" s="272"/>
      <c r="AB94" s="274"/>
      <c r="AC94" s="275"/>
      <c r="AD94" s="275"/>
      <c r="AE94" s="276"/>
      <c r="AF94" s="276"/>
      <c r="AG94" s="275"/>
      <c r="AH94" s="275"/>
      <c r="AI94" s="277"/>
    </row>
    <row r="95" ht="14.25" customHeight="1">
      <c r="A95" s="260"/>
      <c r="B95" s="272"/>
      <c r="C95" s="178"/>
      <c r="D95" s="272"/>
      <c r="E95" s="272"/>
      <c r="F95" s="272"/>
      <c r="G95" s="272"/>
      <c r="H95" s="273"/>
      <c r="I95" s="272"/>
      <c r="J95" s="272"/>
      <c r="K95" s="272"/>
      <c r="L95" s="272"/>
      <c r="M95" s="272"/>
      <c r="N95" s="272"/>
      <c r="O95" s="272"/>
      <c r="P95" s="272"/>
      <c r="Q95" s="272"/>
      <c r="R95" s="272"/>
      <c r="S95" s="272"/>
      <c r="T95" s="272"/>
      <c r="U95" s="272"/>
      <c r="V95" s="272"/>
      <c r="W95" s="272"/>
      <c r="X95" s="272"/>
      <c r="Y95" s="272"/>
      <c r="Z95" s="272"/>
      <c r="AA95" s="272"/>
      <c r="AB95" s="274"/>
      <c r="AC95" s="275"/>
      <c r="AD95" s="275"/>
      <c r="AE95" s="276"/>
      <c r="AF95" s="276"/>
      <c r="AG95" s="275"/>
      <c r="AH95" s="275"/>
      <c r="AI95" s="277"/>
    </row>
    <row r="96" ht="14.25" customHeight="1">
      <c r="A96" s="260"/>
      <c r="B96" s="272"/>
      <c r="C96" s="178"/>
      <c r="D96" s="272"/>
      <c r="E96" s="272"/>
      <c r="F96" s="272"/>
      <c r="G96" s="272"/>
      <c r="H96" s="273"/>
      <c r="I96" s="272"/>
      <c r="J96" s="272"/>
      <c r="K96" s="272"/>
      <c r="L96" s="272"/>
      <c r="M96" s="272"/>
      <c r="N96" s="272"/>
      <c r="O96" s="272"/>
      <c r="P96" s="272"/>
      <c r="Q96" s="272"/>
      <c r="R96" s="272"/>
      <c r="S96" s="272"/>
      <c r="T96" s="272"/>
      <c r="U96" s="272"/>
      <c r="V96" s="272"/>
      <c r="W96" s="272"/>
      <c r="X96" s="272"/>
      <c r="Y96" s="272"/>
      <c r="Z96" s="272"/>
      <c r="AA96" s="272"/>
      <c r="AB96" s="274"/>
      <c r="AC96" s="275"/>
      <c r="AD96" s="275"/>
      <c r="AE96" s="276"/>
      <c r="AF96" s="276"/>
      <c r="AG96" s="275"/>
      <c r="AH96" s="275"/>
      <c r="AI96" s="277"/>
    </row>
    <row r="97" ht="14.25" customHeight="1">
      <c r="A97" s="260"/>
      <c r="B97" s="272"/>
      <c r="C97" s="178"/>
      <c r="D97" s="272"/>
      <c r="E97" s="272"/>
      <c r="F97" s="272"/>
      <c r="G97" s="272"/>
      <c r="H97" s="273"/>
      <c r="I97" s="272"/>
      <c r="J97" s="272"/>
      <c r="K97" s="272"/>
      <c r="L97" s="272"/>
      <c r="M97" s="272"/>
      <c r="N97" s="272"/>
      <c r="O97" s="272"/>
      <c r="P97" s="272"/>
      <c r="Q97" s="272"/>
      <c r="R97" s="272"/>
      <c r="S97" s="272"/>
      <c r="T97" s="272"/>
      <c r="U97" s="272"/>
      <c r="V97" s="272"/>
      <c r="W97" s="272"/>
      <c r="X97" s="272"/>
      <c r="Y97" s="272"/>
      <c r="Z97" s="272"/>
      <c r="AA97" s="272"/>
      <c r="AB97" s="274"/>
      <c r="AC97" s="275"/>
      <c r="AD97" s="275"/>
      <c r="AE97" s="276"/>
      <c r="AF97" s="276"/>
      <c r="AG97" s="275"/>
      <c r="AH97" s="275"/>
      <c r="AI97" s="277"/>
    </row>
    <row r="98" ht="14.25" customHeight="1">
      <c r="A98" s="260"/>
      <c r="B98" s="272"/>
      <c r="C98" s="178"/>
      <c r="D98" s="272"/>
      <c r="E98" s="272"/>
      <c r="F98" s="272"/>
      <c r="G98" s="272"/>
      <c r="H98" s="273"/>
      <c r="I98" s="272"/>
      <c r="J98" s="272"/>
      <c r="K98" s="272"/>
      <c r="L98" s="272"/>
      <c r="M98" s="272"/>
      <c r="N98" s="272"/>
      <c r="O98" s="272"/>
      <c r="P98" s="272"/>
      <c r="Q98" s="272"/>
      <c r="R98" s="272"/>
      <c r="S98" s="272"/>
      <c r="T98" s="272"/>
      <c r="U98" s="272"/>
      <c r="V98" s="272"/>
      <c r="W98" s="272"/>
      <c r="X98" s="272"/>
      <c r="Y98" s="272"/>
      <c r="Z98" s="272"/>
      <c r="AA98" s="272"/>
      <c r="AB98" s="274"/>
      <c r="AC98" s="275"/>
      <c r="AD98" s="275"/>
      <c r="AE98" s="276"/>
      <c r="AF98" s="276"/>
      <c r="AG98" s="275"/>
      <c r="AH98" s="275"/>
      <c r="AI98" s="277"/>
    </row>
    <row r="99" ht="14.25" customHeight="1">
      <c r="A99" s="260"/>
      <c r="B99" s="272"/>
      <c r="C99" s="178"/>
      <c r="D99" s="272"/>
      <c r="E99" s="272"/>
      <c r="F99" s="272"/>
      <c r="G99" s="272"/>
      <c r="H99" s="273"/>
      <c r="I99" s="272"/>
      <c r="J99" s="272"/>
      <c r="K99" s="272"/>
      <c r="L99" s="272"/>
      <c r="M99" s="272"/>
      <c r="N99" s="272"/>
      <c r="O99" s="272"/>
      <c r="P99" s="272"/>
      <c r="Q99" s="272"/>
      <c r="R99" s="272"/>
      <c r="S99" s="272"/>
      <c r="T99" s="272"/>
      <c r="U99" s="272"/>
      <c r="V99" s="272"/>
      <c r="W99" s="272"/>
      <c r="X99" s="272"/>
      <c r="Y99" s="272"/>
      <c r="Z99" s="272"/>
      <c r="AA99" s="272"/>
      <c r="AB99" s="274"/>
      <c r="AC99" s="275"/>
      <c r="AD99" s="275"/>
      <c r="AE99" s="276"/>
      <c r="AF99" s="276"/>
      <c r="AG99" s="275"/>
      <c r="AH99" s="275"/>
      <c r="AI99" s="277"/>
    </row>
    <row r="100" ht="14.25" customHeight="1">
      <c r="A100" s="260"/>
      <c r="B100" s="272"/>
      <c r="C100" s="178"/>
      <c r="D100" s="272"/>
      <c r="E100" s="272"/>
      <c r="F100" s="272"/>
      <c r="G100" s="272"/>
      <c r="H100" s="273"/>
      <c r="I100" s="272"/>
      <c r="J100" s="272"/>
      <c r="K100" s="272"/>
      <c r="L100" s="272"/>
      <c r="M100" s="272"/>
      <c r="N100" s="272"/>
      <c r="O100" s="272"/>
      <c r="P100" s="272"/>
      <c r="Q100" s="272"/>
      <c r="R100" s="272"/>
      <c r="S100" s="272"/>
      <c r="T100" s="272"/>
      <c r="U100" s="272"/>
      <c r="V100" s="272"/>
      <c r="W100" s="272"/>
      <c r="X100" s="272"/>
      <c r="Y100" s="272"/>
      <c r="Z100" s="272"/>
      <c r="AA100" s="272"/>
      <c r="AB100" s="274"/>
      <c r="AC100" s="275"/>
      <c r="AD100" s="275"/>
      <c r="AE100" s="276"/>
      <c r="AF100" s="276"/>
      <c r="AG100" s="275"/>
      <c r="AH100" s="275"/>
      <c r="AI100" s="277"/>
    </row>
    <row r="101" ht="14.25" customHeight="1">
      <c r="A101" s="260"/>
      <c r="B101" s="272"/>
      <c r="C101" s="178"/>
      <c r="D101" s="272"/>
      <c r="E101" s="272"/>
      <c r="F101" s="272"/>
      <c r="G101" s="272"/>
      <c r="H101" s="273"/>
      <c r="I101" s="272"/>
      <c r="J101" s="272"/>
      <c r="K101" s="272"/>
      <c r="L101" s="272"/>
      <c r="M101" s="272"/>
      <c r="N101" s="272"/>
      <c r="O101" s="272"/>
      <c r="P101" s="272"/>
      <c r="Q101" s="272"/>
      <c r="R101" s="272"/>
      <c r="S101" s="272"/>
      <c r="T101" s="272"/>
      <c r="U101" s="272"/>
      <c r="V101" s="272"/>
      <c r="W101" s="272"/>
      <c r="X101" s="272"/>
      <c r="Y101" s="272"/>
      <c r="Z101" s="272"/>
      <c r="AA101" s="272"/>
      <c r="AB101" s="274"/>
      <c r="AC101" s="275"/>
      <c r="AD101" s="275"/>
      <c r="AE101" s="276"/>
      <c r="AF101" s="276"/>
      <c r="AG101" s="275"/>
      <c r="AH101" s="275"/>
      <c r="AI101" s="277"/>
    </row>
    <row r="102" ht="14.25" customHeight="1">
      <c r="A102" s="260"/>
      <c r="B102" s="272"/>
      <c r="C102" s="178"/>
      <c r="D102" s="272"/>
      <c r="E102" s="272"/>
      <c r="F102" s="272"/>
      <c r="G102" s="272"/>
      <c r="H102" s="273"/>
      <c r="I102" s="272"/>
      <c r="J102" s="272"/>
      <c r="K102" s="272"/>
      <c r="L102" s="272"/>
      <c r="M102" s="272"/>
      <c r="N102" s="272"/>
      <c r="O102" s="272"/>
      <c r="P102" s="272"/>
      <c r="Q102" s="272"/>
      <c r="R102" s="272"/>
      <c r="S102" s="272"/>
      <c r="T102" s="272"/>
      <c r="U102" s="272"/>
      <c r="V102" s="272"/>
      <c r="W102" s="272"/>
      <c r="X102" s="272"/>
      <c r="Y102" s="272"/>
      <c r="Z102" s="272"/>
      <c r="AA102" s="272"/>
      <c r="AB102" s="274"/>
      <c r="AC102" s="275"/>
      <c r="AD102" s="275"/>
      <c r="AE102" s="276"/>
      <c r="AF102" s="276"/>
      <c r="AG102" s="275"/>
      <c r="AH102" s="275"/>
      <c r="AI102" s="277"/>
    </row>
    <row r="103" ht="14.25" customHeight="1">
      <c r="A103" s="260"/>
      <c r="B103" s="272"/>
      <c r="C103" s="178"/>
      <c r="D103" s="272"/>
      <c r="E103" s="272"/>
      <c r="F103" s="272"/>
      <c r="G103" s="272"/>
      <c r="H103" s="273"/>
      <c r="I103" s="272"/>
      <c r="J103" s="272"/>
      <c r="K103" s="272"/>
      <c r="L103" s="272"/>
      <c r="M103" s="272"/>
      <c r="N103" s="272"/>
      <c r="O103" s="272"/>
      <c r="P103" s="272"/>
      <c r="Q103" s="272"/>
      <c r="R103" s="272"/>
      <c r="S103" s="272"/>
      <c r="T103" s="272"/>
      <c r="U103" s="272"/>
      <c r="V103" s="272"/>
      <c r="W103" s="272"/>
      <c r="X103" s="272"/>
      <c r="Y103" s="272"/>
      <c r="Z103" s="272"/>
      <c r="AA103" s="272"/>
      <c r="AB103" s="274"/>
      <c r="AC103" s="275"/>
      <c r="AD103" s="275"/>
      <c r="AE103" s="276"/>
      <c r="AF103" s="276"/>
      <c r="AG103" s="275"/>
      <c r="AH103" s="275"/>
      <c r="AI103" s="277"/>
    </row>
    <row r="104" ht="14.25" customHeight="1">
      <c r="A104" s="260"/>
      <c r="B104" s="272"/>
      <c r="C104" s="178"/>
      <c r="D104" s="272"/>
      <c r="E104" s="272"/>
      <c r="F104" s="272"/>
      <c r="G104" s="272"/>
      <c r="H104" s="273"/>
      <c r="I104" s="272"/>
      <c r="J104" s="272"/>
      <c r="K104" s="272"/>
      <c r="L104" s="272"/>
      <c r="M104" s="272"/>
      <c r="N104" s="272"/>
      <c r="O104" s="272"/>
      <c r="P104" s="272"/>
      <c r="Q104" s="272"/>
      <c r="R104" s="272"/>
      <c r="S104" s="272"/>
      <c r="T104" s="272"/>
      <c r="U104" s="272"/>
      <c r="V104" s="272"/>
      <c r="W104" s="272"/>
      <c r="X104" s="272"/>
      <c r="Y104" s="272"/>
      <c r="Z104" s="272"/>
      <c r="AA104" s="272"/>
      <c r="AB104" s="274"/>
      <c r="AC104" s="275"/>
      <c r="AD104" s="275"/>
      <c r="AE104" s="276"/>
      <c r="AF104" s="276"/>
      <c r="AG104" s="275"/>
      <c r="AH104" s="275"/>
      <c r="AI104" s="277"/>
    </row>
    <row r="105" ht="14.25" customHeight="1">
      <c r="A105" s="260"/>
      <c r="B105" s="272"/>
      <c r="C105" s="178"/>
      <c r="D105" s="272"/>
      <c r="E105" s="272"/>
      <c r="F105" s="272"/>
      <c r="G105" s="272"/>
      <c r="H105" s="273"/>
      <c r="I105" s="272"/>
      <c r="J105" s="272"/>
      <c r="K105" s="272"/>
      <c r="L105" s="272"/>
      <c r="M105" s="272"/>
      <c r="N105" s="272"/>
      <c r="O105" s="272"/>
      <c r="P105" s="272"/>
      <c r="Q105" s="272"/>
      <c r="R105" s="272"/>
      <c r="S105" s="272"/>
      <c r="T105" s="272"/>
      <c r="U105" s="272"/>
      <c r="V105" s="272"/>
      <c r="W105" s="272"/>
      <c r="X105" s="272"/>
      <c r="Y105" s="272"/>
      <c r="Z105" s="272"/>
      <c r="AA105" s="272"/>
      <c r="AB105" s="274"/>
      <c r="AC105" s="275"/>
      <c r="AD105" s="275"/>
      <c r="AE105" s="276"/>
      <c r="AF105" s="276"/>
      <c r="AG105" s="275"/>
      <c r="AH105" s="275"/>
      <c r="AI105" s="277"/>
    </row>
    <row r="106" ht="14.25" customHeight="1">
      <c r="A106" s="260"/>
      <c r="B106" s="272"/>
      <c r="C106" s="178"/>
      <c r="D106" s="272"/>
      <c r="E106" s="272"/>
      <c r="F106" s="272"/>
      <c r="G106" s="272"/>
      <c r="H106" s="273"/>
      <c r="I106" s="272"/>
      <c r="J106" s="272"/>
      <c r="K106" s="272"/>
      <c r="L106" s="272"/>
      <c r="M106" s="272"/>
      <c r="N106" s="272"/>
      <c r="O106" s="272"/>
      <c r="P106" s="272"/>
      <c r="Q106" s="272"/>
      <c r="R106" s="272"/>
      <c r="S106" s="272"/>
      <c r="T106" s="272"/>
      <c r="U106" s="272"/>
      <c r="V106" s="272"/>
      <c r="W106" s="272"/>
      <c r="X106" s="272"/>
      <c r="Y106" s="272"/>
      <c r="Z106" s="272"/>
      <c r="AA106" s="272"/>
      <c r="AB106" s="274"/>
      <c r="AC106" s="275"/>
      <c r="AD106" s="275"/>
      <c r="AE106" s="276"/>
      <c r="AF106" s="276"/>
      <c r="AG106" s="275"/>
      <c r="AH106" s="275"/>
      <c r="AI106" s="277"/>
    </row>
    <row r="107" ht="14.25" customHeight="1">
      <c r="A107" s="260"/>
      <c r="B107" s="272"/>
      <c r="C107" s="178"/>
      <c r="D107" s="272"/>
      <c r="E107" s="272"/>
      <c r="F107" s="272"/>
      <c r="G107" s="272"/>
      <c r="H107" s="273"/>
      <c r="I107" s="272"/>
      <c r="J107" s="272"/>
      <c r="K107" s="272"/>
      <c r="L107" s="272"/>
      <c r="M107" s="272"/>
      <c r="N107" s="272"/>
      <c r="O107" s="272"/>
      <c r="P107" s="272"/>
      <c r="Q107" s="272"/>
      <c r="R107" s="272"/>
      <c r="S107" s="272"/>
      <c r="T107" s="272"/>
      <c r="U107" s="272"/>
      <c r="V107" s="272"/>
      <c r="W107" s="272"/>
      <c r="X107" s="272"/>
      <c r="Y107" s="272"/>
      <c r="Z107" s="272"/>
      <c r="AA107" s="272"/>
      <c r="AB107" s="274"/>
      <c r="AC107" s="275"/>
      <c r="AD107" s="275"/>
      <c r="AE107" s="276"/>
      <c r="AF107" s="276"/>
      <c r="AG107" s="275"/>
      <c r="AH107" s="275"/>
      <c r="AI107" s="277"/>
    </row>
    <row r="108" ht="14.25" customHeight="1">
      <c r="A108" s="260"/>
      <c r="B108" s="272"/>
      <c r="C108" s="178"/>
      <c r="D108" s="272"/>
      <c r="E108" s="272"/>
      <c r="F108" s="272"/>
      <c r="G108" s="272"/>
      <c r="H108" s="273"/>
      <c r="I108" s="272"/>
      <c r="J108" s="272"/>
      <c r="K108" s="272"/>
      <c r="L108" s="272"/>
      <c r="M108" s="272"/>
      <c r="N108" s="272"/>
      <c r="O108" s="272"/>
      <c r="P108" s="272"/>
      <c r="Q108" s="272"/>
      <c r="R108" s="272"/>
      <c r="S108" s="272"/>
      <c r="T108" s="272"/>
      <c r="U108" s="272"/>
      <c r="V108" s="272"/>
      <c r="W108" s="272"/>
      <c r="X108" s="272"/>
      <c r="Y108" s="272"/>
      <c r="Z108" s="272"/>
      <c r="AA108" s="272"/>
      <c r="AB108" s="274"/>
      <c r="AC108" s="275"/>
      <c r="AD108" s="275"/>
      <c r="AE108" s="276"/>
      <c r="AF108" s="276"/>
      <c r="AG108" s="275"/>
      <c r="AH108" s="275"/>
      <c r="AI108" s="277"/>
    </row>
    <row r="109" ht="14.25" customHeight="1">
      <c r="A109" s="260"/>
      <c r="B109" s="272"/>
      <c r="C109" s="178"/>
      <c r="D109" s="272"/>
      <c r="E109" s="272"/>
      <c r="F109" s="272"/>
      <c r="G109" s="272"/>
      <c r="H109" s="273"/>
      <c r="I109" s="272"/>
      <c r="J109" s="272"/>
      <c r="K109" s="272"/>
      <c r="L109" s="272"/>
      <c r="M109" s="272"/>
      <c r="N109" s="272"/>
      <c r="O109" s="272"/>
      <c r="P109" s="272"/>
      <c r="Q109" s="272"/>
      <c r="R109" s="272"/>
      <c r="S109" s="272"/>
      <c r="T109" s="272"/>
      <c r="U109" s="272"/>
      <c r="V109" s="272"/>
      <c r="W109" s="272"/>
      <c r="X109" s="272"/>
      <c r="Y109" s="272"/>
      <c r="Z109" s="272"/>
      <c r="AA109" s="272"/>
      <c r="AB109" s="274"/>
      <c r="AC109" s="275"/>
      <c r="AD109" s="275"/>
      <c r="AE109" s="276"/>
      <c r="AF109" s="276"/>
      <c r="AG109" s="275"/>
      <c r="AH109" s="275"/>
      <c r="AI109" s="277"/>
    </row>
    <row r="110" ht="14.25" customHeight="1">
      <c r="A110" s="260"/>
      <c r="B110" s="272"/>
      <c r="C110" s="178"/>
      <c r="D110" s="272"/>
      <c r="E110" s="272"/>
      <c r="F110" s="272"/>
      <c r="G110" s="272"/>
      <c r="H110" s="273"/>
      <c r="I110" s="272"/>
      <c r="J110" s="272"/>
      <c r="K110" s="272"/>
      <c r="L110" s="272"/>
      <c r="M110" s="272"/>
      <c r="N110" s="272"/>
      <c r="O110" s="272"/>
      <c r="P110" s="272"/>
      <c r="Q110" s="272"/>
      <c r="R110" s="272"/>
      <c r="S110" s="272"/>
      <c r="T110" s="272"/>
      <c r="U110" s="272"/>
      <c r="V110" s="272"/>
      <c r="W110" s="272"/>
      <c r="X110" s="272"/>
      <c r="Y110" s="272"/>
      <c r="Z110" s="272"/>
      <c r="AA110" s="272"/>
      <c r="AB110" s="274"/>
      <c r="AC110" s="275"/>
      <c r="AD110" s="275"/>
      <c r="AE110" s="276"/>
      <c r="AF110" s="276"/>
      <c r="AG110" s="275"/>
      <c r="AH110" s="275"/>
      <c r="AI110" s="277"/>
    </row>
    <row r="111" ht="14.25" customHeight="1">
      <c r="A111" s="260"/>
      <c r="B111" s="272"/>
      <c r="C111" s="178"/>
      <c r="D111" s="272"/>
      <c r="E111" s="272"/>
      <c r="F111" s="272"/>
      <c r="G111" s="272"/>
      <c r="H111" s="273"/>
      <c r="I111" s="272"/>
      <c r="J111" s="272"/>
      <c r="K111" s="272"/>
      <c r="L111" s="272"/>
      <c r="M111" s="272"/>
      <c r="N111" s="272"/>
      <c r="O111" s="272"/>
      <c r="P111" s="272"/>
      <c r="Q111" s="272"/>
      <c r="R111" s="272"/>
      <c r="S111" s="272"/>
      <c r="T111" s="272"/>
      <c r="U111" s="272"/>
      <c r="V111" s="272"/>
      <c r="W111" s="272"/>
      <c r="X111" s="272"/>
      <c r="Y111" s="272"/>
      <c r="Z111" s="272"/>
      <c r="AA111" s="272"/>
      <c r="AB111" s="274"/>
      <c r="AC111" s="275"/>
      <c r="AD111" s="275"/>
      <c r="AE111" s="276"/>
      <c r="AF111" s="276"/>
      <c r="AG111" s="275"/>
      <c r="AH111" s="275"/>
      <c r="AI111" s="277"/>
    </row>
    <row r="112" ht="14.25" customHeight="1">
      <c r="A112" s="260"/>
      <c r="B112" s="272"/>
      <c r="C112" s="178"/>
      <c r="D112" s="272"/>
      <c r="E112" s="272"/>
      <c r="F112" s="272"/>
      <c r="G112" s="272"/>
      <c r="H112" s="273"/>
      <c r="I112" s="272"/>
      <c r="J112" s="272"/>
      <c r="K112" s="272"/>
      <c r="L112" s="272"/>
      <c r="M112" s="272"/>
      <c r="N112" s="272"/>
      <c r="O112" s="272"/>
      <c r="P112" s="272"/>
      <c r="Q112" s="272"/>
      <c r="R112" s="272"/>
      <c r="S112" s="272"/>
      <c r="T112" s="272"/>
      <c r="U112" s="272"/>
      <c r="V112" s="272"/>
      <c r="W112" s="272"/>
      <c r="X112" s="272"/>
      <c r="Y112" s="272"/>
      <c r="Z112" s="272"/>
      <c r="AA112" s="272"/>
      <c r="AB112" s="274"/>
      <c r="AC112" s="275"/>
      <c r="AD112" s="275"/>
      <c r="AE112" s="276"/>
      <c r="AF112" s="276"/>
      <c r="AG112" s="275"/>
      <c r="AH112" s="275"/>
      <c r="AI112" s="277"/>
    </row>
    <row r="113" ht="14.25" customHeight="1">
      <c r="A113" s="260"/>
      <c r="B113" s="272"/>
      <c r="C113" s="178"/>
      <c r="D113" s="272"/>
      <c r="E113" s="272"/>
      <c r="F113" s="272"/>
      <c r="G113" s="272"/>
      <c r="H113" s="273"/>
      <c r="I113" s="272"/>
      <c r="J113" s="272"/>
      <c r="K113" s="272"/>
      <c r="L113" s="272"/>
      <c r="M113" s="272"/>
      <c r="N113" s="272"/>
      <c r="O113" s="272"/>
      <c r="P113" s="272"/>
      <c r="Q113" s="272"/>
      <c r="R113" s="272"/>
      <c r="S113" s="272"/>
      <c r="T113" s="272"/>
      <c r="U113" s="272"/>
      <c r="V113" s="272"/>
      <c r="W113" s="272"/>
      <c r="X113" s="272"/>
      <c r="Y113" s="272"/>
      <c r="Z113" s="272"/>
      <c r="AA113" s="272"/>
      <c r="AB113" s="274"/>
      <c r="AC113" s="275"/>
      <c r="AD113" s="275"/>
      <c r="AE113" s="276"/>
      <c r="AF113" s="276"/>
      <c r="AG113" s="275"/>
      <c r="AH113" s="275"/>
      <c r="AI113" s="277"/>
    </row>
    <row r="114" ht="14.25" customHeight="1">
      <c r="A114" s="260"/>
      <c r="B114" s="272"/>
      <c r="C114" s="178"/>
      <c r="D114" s="272"/>
      <c r="E114" s="272"/>
      <c r="F114" s="272"/>
      <c r="G114" s="272"/>
      <c r="H114" s="273"/>
      <c r="I114" s="272"/>
      <c r="J114" s="272"/>
      <c r="K114" s="272"/>
      <c r="L114" s="272"/>
      <c r="M114" s="272"/>
      <c r="N114" s="272"/>
      <c r="O114" s="272"/>
      <c r="P114" s="272"/>
      <c r="Q114" s="272"/>
      <c r="R114" s="272"/>
      <c r="S114" s="272"/>
      <c r="T114" s="272"/>
      <c r="U114" s="272"/>
      <c r="V114" s="272"/>
      <c r="W114" s="272"/>
      <c r="X114" s="272"/>
      <c r="Y114" s="272"/>
      <c r="Z114" s="272"/>
      <c r="AA114" s="272"/>
      <c r="AB114" s="274"/>
      <c r="AC114" s="275"/>
      <c r="AD114" s="275"/>
      <c r="AE114" s="276"/>
      <c r="AF114" s="276"/>
      <c r="AG114" s="275"/>
      <c r="AH114" s="275"/>
      <c r="AI114" s="277"/>
    </row>
    <row r="115" ht="14.25" customHeight="1">
      <c r="A115" s="260"/>
      <c r="B115" s="272"/>
      <c r="C115" s="178"/>
      <c r="D115" s="272"/>
      <c r="E115" s="272"/>
      <c r="F115" s="272"/>
      <c r="G115" s="272"/>
      <c r="H115" s="273"/>
      <c r="I115" s="272"/>
      <c r="J115" s="272"/>
      <c r="K115" s="272"/>
      <c r="L115" s="272"/>
      <c r="M115" s="272"/>
      <c r="N115" s="272"/>
      <c r="O115" s="272"/>
      <c r="P115" s="272"/>
      <c r="Q115" s="272"/>
      <c r="R115" s="272"/>
      <c r="S115" s="272"/>
      <c r="T115" s="272"/>
      <c r="U115" s="272"/>
      <c r="V115" s="272"/>
      <c r="W115" s="272"/>
      <c r="X115" s="272"/>
      <c r="Y115" s="272"/>
      <c r="Z115" s="272"/>
      <c r="AA115" s="272"/>
      <c r="AB115" s="274"/>
      <c r="AC115" s="275"/>
      <c r="AD115" s="275"/>
      <c r="AE115" s="276"/>
      <c r="AF115" s="276"/>
      <c r="AG115" s="275"/>
      <c r="AH115" s="275"/>
      <c r="AI115" s="277"/>
    </row>
    <row r="116" ht="14.25" customHeight="1">
      <c r="A116" s="260"/>
      <c r="B116" s="272"/>
      <c r="C116" s="178"/>
      <c r="D116" s="272"/>
      <c r="E116" s="272"/>
      <c r="F116" s="272"/>
      <c r="G116" s="272"/>
      <c r="H116" s="273"/>
      <c r="I116" s="272"/>
      <c r="J116" s="272"/>
      <c r="K116" s="272"/>
      <c r="L116" s="272"/>
      <c r="M116" s="272"/>
      <c r="N116" s="272"/>
      <c r="O116" s="272"/>
      <c r="P116" s="272"/>
      <c r="Q116" s="272"/>
      <c r="R116" s="272"/>
      <c r="S116" s="272"/>
      <c r="T116" s="272"/>
      <c r="U116" s="272"/>
      <c r="V116" s="272"/>
      <c r="W116" s="272"/>
      <c r="X116" s="272"/>
      <c r="Y116" s="272"/>
      <c r="Z116" s="272"/>
      <c r="AA116" s="272"/>
      <c r="AB116" s="274"/>
      <c r="AC116" s="275"/>
      <c r="AD116" s="275"/>
      <c r="AE116" s="276"/>
      <c r="AF116" s="276"/>
      <c r="AG116" s="275"/>
      <c r="AH116" s="275"/>
      <c r="AI116" s="277"/>
    </row>
    <row r="117" ht="14.25" customHeight="1">
      <c r="A117" s="260"/>
      <c r="B117" s="272"/>
      <c r="C117" s="178"/>
      <c r="D117" s="272"/>
      <c r="E117" s="272"/>
      <c r="F117" s="272"/>
      <c r="G117" s="272"/>
      <c r="H117" s="273"/>
      <c r="I117" s="272"/>
      <c r="J117" s="272"/>
      <c r="K117" s="272"/>
      <c r="L117" s="272"/>
      <c r="M117" s="272"/>
      <c r="N117" s="272"/>
      <c r="O117" s="272"/>
      <c r="P117" s="272"/>
      <c r="Q117" s="272"/>
      <c r="R117" s="272"/>
      <c r="S117" s="272"/>
      <c r="T117" s="272"/>
      <c r="U117" s="272"/>
      <c r="V117" s="272"/>
      <c r="W117" s="272"/>
      <c r="X117" s="272"/>
      <c r="Y117" s="272"/>
      <c r="Z117" s="272"/>
      <c r="AA117" s="272"/>
      <c r="AB117" s="274"/>
      <c r="AC117" s="275"/>
      <c r="AD117" s="275"/>
      <c r="AE117" s="276"/>
      <c r="AF117" s="276"/>
      <c r="AG117" s="275"/>
      <c r="AH117" s="275"/>
      <c r="AI117" s="277"/>
    </row>
    <row r="118" ht="14.25" customHeight="1">
      <c r="A118" s="260"/>
      <c r="B118" s="272"/>
      <c r="C118" s="178"/>
      <c r="D118" s="272"/>
      <c r="E118" s="272"/>
      <c r="F118" s="272"/>
      <c r="G118" s="272"/>
      <c r="H118" s="273"/>
      <c r="I118" s="272"/>
      <c r="J118" s="272"/>
      <c r="K118" s="272"/>
      <c r="L118" s="272"/>
      <c r="M118" s="272"/>
      <c r="N118" s="272"/>
      <c r="O118" s="272"/>
      <c r="P118" s="272"/>
      <c r="Q118" s="272"/>
      <c r="R118" s="272"/>
      <c r="S118" s="272"/>
      <c r="T118" s="272"/>
      <c r="U118" s="272"/>
      <c r="V118" s="272"/>
      <c r="W118" s="272"/>
      <c r="X118" s="272"/>
      <c r="Y118" s="272"/>
      <c r="Z118" s="272"/>
      <c r="AA118" s="272"/>
      <c r="AB118" s="274"/>
      <c r="AC118" s="275"/>
      <c r="AD118" s="275"/>
      <c r="AE118" s="276"/>
      <c r="AF118" s="276"/>
      <c r="AG118" s="275"/>
      <c r="AH118" s="275"/>
      <c r="AI118" s="277"/>
    </row>
    <row r="119" ht="14.25" customHeight="1">
      <c r="A119" s="260"/>
      <c r="B119" s="272"/>
      <c r="C119" s="178"/>
      <c r="D119" s="272"/>
      <c r="E119" s="272"/>
      <c r="F119" s="272"/>
      <c r="G119" s="272"/>
      <c r="H119" s="273"/>
      <c r="I119" s="272"/>
      <c r="J119" s="272"/>
      <c r="K119" s="272"/>
      <c r="L119" s="272"/>
      <c r="M119" s="272"/>
      <c r="N119" s="272"/>
      <c r="O119" s="272"/>
      <c r="P119" s="272"/>
      <c r="Q119" s="272"/>
      <c r="R119" s="272"/>
      <c r="S119" s="272"/>
      <c r="T119" s="272"/>
      <c r="U119" s="272"/>
      <c r="V119" s="272"/>
      <c r="W119" s="272"/>
      <c r="X119" s="272"/>
      <c r="Y119" s="272"/>
      <c r="Z119" s="272"/>
      <c r="AA119" s="272"/>
      <c r="AB119" s="274"/>
      <c r="AC119" s="275"/>
      <c r="AD119" s="275"/>
      <c r="AE119" s="276"/>
      <c r="AF119" s="276"/>
      <c r="AG119" s="275"/>
      <c r="AH119" s="275"/>
      <c r="AI119" s="277"/>
    </row>
    <row r="120" ht="14.25" customHeight="1">
      <c r="A120" s="260"/>
      <c r="B120" s="272"/>
      <c r="C120" s="178"/>
      <c r="D120" s="272"/>
      <c r="E120" s="272"/>
      <c r="F120" s="272"/>
      <c r="G120" s="272"/>
      <c r="H120" s="273"/>
      <c r="I120" s="272"/>
      <c r="J120" s="272"/>
      <c r="K120" s="272"/>
      <c r="L120" s="272"/>
      <c r="M120" s="272"/>
      <c r="N120" s="272"/>
      <c r="O120" s="272"/>
      <c r="P120" s="272"/>
      <c r="Q120" s="272"/>
      <c r="R120" s="272"/>
      <c r="S120" s="272"/>
      <c r="T120" s="272"/>
      <c r="U120" s="272"/>
      <c r="V120" s="272"/>
      <c r="W120" s="272"/>
      <c r="X120" s="272"/>
      <c r="Y120" s="272"/>
      <c r="Z120" s="272"/>
      <c r="AA120" s="272"/>
      <c r="AB120" s="274"/>
      <c r="AC120" s="275"/>
      <c r="AD120" s="275"/>
      <c r="AE120" s="276"/>
      <c r="AF120" s="276"/>
      <c r="AG120" s="275"/>
      <c r="AH120" s="275"/>
      <c r="AI120" s="277"/>
    </row>
    <row r="121" ht="14.25" customHeight="1">
      <c r="A121" s="260"/>
      <c r="B121" s="272"/>
      <c r="C121" s="178"/>
      <c r="D121" s="272"/>
      <c r="E121" s="272"/>
      <c r="F121" s="272"/>
      <c r="G121" s="272"/>
      <c r="H121" s="273"/>
      <c r="I121" s="272"/>
      <c r="J121" s="272"/>
      <c r="K121" s="272"/>
      <c r="L121" s="272"/>
      <c r="M121" s="272"/>
      <c r="N121" s="272"/>
      <c r="O121" s="272"/>
      <c r="P121" s="272"/>
      <c r="Q121" s="272"/>
      <c r="R121" s="272"/>
      <c r="S121" s="272"/>
      <c r="T121" s="272"/>
      <c r="U121" s="272"/>
      <c r="V121" s="272"/>
      <c r="W121" s="272"/>
      <c r="X121" s="272"/>
      <c r="Y121" s="272"/>
      <c r="Z121" s="272"/>
      <c r="AA121" s="272"/>
      <c r="AB121" s="274"/>
      <c r="AC121" s="275"/>
      <c r="AD121" s="275"/>
      <c r="AE121" s="276"/>
      <c r="AF121" s="276"/>
      <c r="AG121" s="275"/>
      <c r="AH121" s="275"/>
      <c r="AI121" s="277"/>
    </row>
    <row r="122" ht="14.25" customHeight="1">
      <c r="A122" s="260"/>
      <c r="B122" s="272"/>
      <c r="C122" s="178"/>
      <c r="D122" s="272"/>
      <c r="E122" s="272"/>
      <c r="F122" s="272"/>
      <c r="G122" s="272"/>
      <c r="H122" s="273"/>
      <c r="I122" s="272"/>
      <c r="J122" s="272"/>
      <c r="K122" s="272"/>
      <c r="L122" s="272"/>
      <c r="M122" s="272"/>
      <c r="N122" s="272"/>
      <c r="O122" s="272"/>
      <c r="P122" s="272"/>
      <c r="Q122" s="272"/>
      <c r="R122" s="272"/>
      <c r="S122" s="272"/>
      <c r="T122" s="272"/>
      <c r="U122" s="272"/>
      <c r="V122" s="272"/>
      <c r="W122" s="272"/>
      <c r="X122" s="272"/>
      <c r="Y122" s="272"/>
      <c r="Z122" s="272"/>
      <c r="AA122" s="272"/>
      <c r="AB122" s="274"/>
      <c r="AC122" s="275"/>
      <c r="AD122" s="275"/>
      <c r="AE122" s="276"/>
      <c r="AF122" s="276"/>
      <c r="AG122" s="275"/>
      <c r="AH122" s="275"/>
      <c r="AI122" s="277"/>
    </row>
    <row r="123" ht="14.25" customHeight="1">
      <c r="A123" s="260"/>
      <c r="B123" s="272"/>
      <c r="C123" s="178"/>
      <c r="D123" s="272"/>
      <c r="E123" s="272"/>
      <c r="F123" s="272"/>
      <c r="G123" s="272"/>
      <c r="H123" s="273"/>
      <c r="I123" s="272"/>
      <c r="J123" s="272"/>
      <c r="K123" s="272"/>
      <c r="L123" s="272"/>
      <c r="M123" s="272"/>
      <c r="N123" s="272"/>
      <c r="O123" s="272"/>
      <c r="P123" s="272"/>
      <c r="Q123" s="272"/>
      <c r="R123" s="272"/>
      <c r="S123" s="272"/>
      <c r="T123" s="272"/>
      <c r="U123" s="272"/>
      <c r="V123" s="272"/>
      <c r="W123" s="272"/>
      <c r="X123" s="272"/>
      <c r="Y123" s="272"/>
      <c r="Z123" s="272"/>
      <c r="AA123" s="272"/>
      <c r="AB123" s="274"/>
      <c r="AC123" s="275"/>
      <c r="AD123" s="275"/>
      <c r="AE123" s="276"/>
      <c r="AF123" s="276"/>
      <c r="AG123" s="275"/>
      <c r="AH123" s="275"/>
      <c r="AI123" s="277"/>
    </row>
    <row r="124" ht="14.25" customHeight="1">
      <c r="A124" s="260"/>
      <c r="B124" s="272"/>
      <c r="C124" s="178"/>
      <c r="D124" s="272"/>
      <c r="E124" s="272"/>
      <c r="F124" s="272"/>
      <c r="G124" s="272"/>
      <c r="H124" s="273"/>
      <c r="I124" s="272"/>
      <c r="J124" s="272"/>
      <c r="K124" s="272"/>
      <c r="L124" s="272"/>
      <c r="M124" s="272"/>
      <c r="N124" s="272"/>
      <c r="O124" s="272"/>
      <c r="P124" s="272"/>
      <c r="Q124" s="272"/>
      <c r="R124" s="272"/>
      <c r="S124" s="272"/>
      <c r="T124" s="272"/>
      <c r="U124" s="272"/>
      <c r="V124" s="272"/>
      <c r="W124" s="272"/>
      <c r="X124" s="272"/>
      <c r="Y124" s="272"/>
      <c r="Z124" s="272"/>
      <c r="AA124" s="272"/>
      <c r="AB124" s="274"/>
      <c r="AC124" s="275"/>
      <c r="AD124" s="275"/>
      <c r="AE124" s="276"/>
      <c r="AF124" s="276"/>
      <c r="AG124" s="275"/>
      <c r="AH124" s="275"/>
      <c r="AI124" s="277"/>
    </row>
    <row r="125" ht="14.25" customHeight="1">
      <c r="A125" s="260"/>
      <c r="B125" s="272"/>
      <c r="C125" s="178"/>
      <c r="D125" s="272"/>
      <c r="E125" s="272"/>
      <c r="F125" s="272"/>
      <c r="G125" s="272"/>
      <c r="H125" s="273"/>
      <c r="I125" s="272"/>
      <c r="J125" s="272"/>
      <c r="K125" s="272"/>
      <c r="L125" s="272"/>
      <c r="M125" s="272"/>
      <c r="N125" s="272"/>
      <c r="O125" s="272"/>
      <c r="P125" s="272"/>
      <c r="Q125" s="272"/>
      <c r="R125" s="272"/>
      <c r="S125" s="272"/>
      <c r="T125" s="272"/>
      <c r="U125" s="272"/>
      <c r="V125" s="272"/>
      <c r="W125" s="272"/>
      <c r="X125" s="272"/>
      <c r="Y125" s="272"/>
      <c r="Z125" s="272"/>
      <c r="AA125" s="272"/>
      <c r="AB125" s="274"/>
      <c r="AC125" s="275"/>
      <c r="AD125" s="275"/>
      <c r="AE125" s="276"/>
      <c r="AF125" s="276"/>
      <c r="AG125" s="275"/>
      <c r="AH125" s="275"/>
      <c r="AI125" s="277"/>
    </row>
    <row r="126" ht="14.25" customHeight="1">
      <c r="A126" s="260"/>
      <c r="B126" s="272"/>
      <c r="C126" s="178"/>
      <c r="D126" s="272"/>
      <c r="E126" s="272"/>
      <c r="F126" s="272"/>
      <c r="G126" s="272"/>
      <c r="H126" s="273"/>
      <c r="I126" s="272"/>
      <c r="J126" s="272"/>
      <c r="K126" s="272"/>
      <c r="L126" s="272"/>
      <c r="M126" s="272"/>
      <c r="N126" s="272"/>
      <c r="O126" s="272"/>
      <c r="P126" s="272"/>
      <c r="Q126" s="272"/>
      <c r="R126" s="272"/>
      <c r="S126" s="272"/>
      <c r="T126" s="272"/>
      <c r="U126" s="272"/>
      <c r="V126" s="272"/>
      <c r="W126" s="272"/>
      <c r="X126" s="272"/>
      <c r="Y126" s="272"/>
      <c r="Z126" s="272"/>
      <c r="AA126" s="272"/>
      <c r="AB126" s="274"/>
      <c r="AC126" s="275"/>
      <c r="AD126" s="275"/>
      <c r="AE126" s="276"/>
      <c r="AF126" s="276"/>
      <c r="AG126" s="275"/>
      <c r="AH126" s="275"/>
      <c r="AI126" s="277"/>
    </row>
    <row r="127" ht="14.25" customHeight="1">
      <c r="A127" s="260"/>
      <c r="B127" s="272"/>
      <c r="C127" s="178"/>
      <c r="D127" s="272"/>
      <c r="E127" s="272"/>
      <c r="F127" s="272"/>
      <c r="G127" s="272"/>
      <c r="H127" s="273"/>
      <c r="I127" s="272"/>
      <c r="J127" s="272"/>
      <c r="K127" s="272"/>
      <c r="L127" s="272"/>
      <c r="M127" s="272"/>
      <c r="N127" s="272"/>
      <c r="O127" s="272"/>
      <c r="P127" s="272"/>
      <c r="Q127" s="272"/>
      <c r="R127" s="272"/>
      <c r="S127" s="272"/>
      <c r="T127" s="272"/>
      <c r="U127" s="272"/>
      <c r="V127" s="272"/>
      <c r="W127" s="272"/>
      <c r="X127" s="272"/>
      <c r="Y127" s="272"/>
      <c r="Z127" s="272"/>
      <c r="AA127" s="272"/>
      <c r="AB127" s="274"/>
      <c r="AC127" s="275"/>
      <c r="AD127" s="275"/>
      <c r="AE127" s="276"/>
      <c r="AF127" s="276"/>
      <c r="AG127" s="275"/>
      <c r="AH127" s="275"/>
      <c r="AI127" s="277"/>
    </row>
    <row r="128" ht="14.25" customHeight="1">
      <c r="A128" s="260"/>
      <c r="B128" s="272"/>
      <c r="C128" s="178"/>
      <c r="D128" s="272"/>
      <c r="E128" s="272"/>
      <c r="F128" s="272"/>
      <c r="G128" s="272"/>
      <c r="H128" s="273"/>
      <c r="I128" s="272"/>
      <c r="J128" s="272"/>
      <c r="K128" s="272"/>
      <c r="L128" s="272"/>
      <c r="M128" s="272"/>
      <c r="N128" s="272"/>
      <c r="O128" s="272"/>
      <c r="P128" s="272"/>
      <c r="Q128" s="272"/>
      <c r="R128" s="272"/>
      <c r="S128" s="272"/>
      <c r="T128" s="272"/>
      <c r="U128" s="272"/>
      <c r="V128" s="272"/>
      <c r="W128" s="272"/>
      <c r="X128" s="272"/>
      <c r="Y128" s="272"/>
      <c r="Z128" s="272"/>
      <c r="AA128" s="272"/>
      <c r="AB128" s="274"/>
      <c r="AC128" s="275"/>
      <c r="AD128" s="275"/>
      <c r="AE128" s="276"/>
      <c r="AF128" s="276"/>
      <c r="AG128" s="275"/>
      <c r="AH128" s="275"/>
      <c r="AI128" s="277"/>
    </row>
    <row r="129" ht="14.25" customHeight="1">
      <c r="A129" s="260"/>
      <c r="B129" s="272"/>
      <c r="C129" s="178"/>
      <c r="D129" s="272"/>
      <c r="E129" s="272"/>
      <c r="F129" s="272"/>
      <c r="G129" s="272"/>
      <c r="H129" s="273"/>
      <c r="I129" s="272"/>
      <c r="J129" s="272"/>
      <c r="K129" s="272"/>
      <c r="L129" s="272"/>
      <c r="M129" s="272"/>
      <c r="N129" s="272"/>
      <c r="O129" s="272"/>
      <c r="P129" s="272"/>
      <c r="Q129" s="272"/>
      <c r="R129" s="272"/>
      <c r="S129" s="272"/>
      <c r="T129" s="272"/>
      <c r="U129" s="272"/>
      <c r="V129" s="272"/>
      <c r="W129" s="272"/>
      <c r="X129" s="272"/>
      <c r="Y129" s="272"/>
      <c r="Z129" s="272"/>
      <c r="AA129" s="272"/>
      <c r="AB129" s="274"/>
      <c r="AC129" s="275"/>
      <c r="AD129" s="275"/>
      <c r="AE129" s="276"/>
      <c r="AF129" s="276"/>
      <c r="AG129" s="275"/>
      <c r="AH129" s="275"/>
      <c r="AI129" s="277"/>
    </row>
    <row r="130" ht="14.25" customHeight="1">
      <c r="A130" s="260"/>
      <c r="B130" s="272"/>
      <c r="C130" s="178"/>
      <c r="D130" s="272"/>
      <c r="E130" s="272"/>
      <c r="F130" s="272"/>
      <c r="G130" s="272"/>
      <c r="H130" s="273"/>
      <c r="I130" s="272"/>
      <c r="J130" s="272"/>
      <c r="K130" s="272"/>
      <c r="L130" s="272"/>
      <c r="M130" s="272"/>
      <c r="N130" s="272"/>
      <c r="O130" s="272"/>
      <c r="P130" s="272"/>
      <c r="Q130" s="272"/>
      <c r="R130" s="272"/>
      <c r="S130" s="272"/>
      <c r="T130" s="272"/>
      <c r="U130" s="272"/>
      <c r="V130" s="272"/>
      <c r="W130" s="272"/>
      <c r="X130" s="272"/>
      <c r="Y130" s="272"/>
      <c r="Z130" s="272"/>
      <c r="AA130" s="272"/>
      <c r="AB130" s="274"/>
      <c r="AC130" s="275"/>
      <c r="AD130" s="275"/>
      <c r="AE130" s="276"/>
      <c r="AF130" s="276"/>
      <c r="AG130" s="275"/>
      <c r="AH130" s="275"/>
      <c r="AI130" s="277"/>
    </row>
    <row r="131" ht="14.25" customHeight="1">
      <c r="A131" s="260"/>
      <c r="B131" s="272"/>
      <c r="C131" s="178"/>
      <c r="D131" s="272"/>
      <c r="E131" s="272"/>
      <c r="F131" s="272"/>
      <c r="G131" s="272"/>
      <c r="H131" s="273"/>
      <c r="I131" s="272"/>
      <c r="J131" s="272"/>
      <c r="K131" s="272"/>
      <c r="L131" s="272"/>
      <c r="M131" s="272"/>
      <c r="N131" s="272"/>
      <c r="O131" s="272"/>
      <c r="P131" s="272"/>
      <c r="Q131" s="272"/>
      <c r="R131" s="272"/>
      <c r="S131" s="272"/>
      <c r="T131" s="272"/>
      <c r="U131" s="272"/>
      <c r="V131" s="272"/>
      <c r="W131" s="272"/>
      <c r="X131" s="272"/>
      <c r="Y131" s="272"/>
      <c r="Z131" s="272"/>
      <c r="AA131" s="272"/>
      <c r="AB131" s="274"/>
      <c r="AC131" s="275"/>
      <c r="AD131" s="275"/>
      <c r="AE131" s="276"/>
      <c r="AF131" s="276"/>
      <c r="AG131" s="275"/>
      <c r="AH131" s="275"/>
      <c r="AI131" s="277"/>
    </row>
    <row r="132" ht="14.25" customHeight="1">
      <c r="A132" s="260"/>
      <c r="B132" s="272"/>
      <c r="C132" s="178"/>
      <c r="D132" s="272"/>
      <c r="E132" s="272"/>
      <c r="F132" s="272"/>
      <c r="G132" s="272"/>
      <c r="H132" s="273"/>
      <c r="I132" s="272"/>
      <c r="J132" s="272"/>
      <c r="K132" s="272"/>
      <c r="L132" s="272"/>
      <c r="M132" s="272"/>
      <c r="N132" s="272"/>
      <c r="O132" s="272"/>
      <c r="P132" s="272"/>
      <c r="Q132" s="272"/>
      <c r="R132" s="272"/>
      <c r="S132" s="272"/>
      <c r="T132" s="272"/>
      <c r="U132" s="272"/>
      <c r="V132" s="272"/>
      <c r="W132" s="272"/>
      <c r="X132" s="272"/>
      <c r="Y132" s="272"/>
      <c r="Z132" s="272"/>
      <c r="AA132" s="272"/>
      <c r="AB132" s="274"/>
      <c r="AC132" s="275"/>
      <c r="AD132" s="275"/>
      <c r="AE132" s="276"/>
      <c r="AF132" s="276"/>
      <c r="AG132" s="275"/>
      <c r="AH132" s="275"/>
      <c r="AI132" s="277"/>
    </row>
    <row r="133" ht="14.25" customHeight="1">
      <c r="A133" s="260"/>
      <c r="B133" s="272"/>
      <c r="C133" s="178"/>
      <c r="D133" s="272"/>
      <c r="E133" s="272"/>
      <c r="F133" s="272"/>
      <c r="G133" s="272"/>
      <c r="H133" s="273"/>
      <c r="I133" s="272"/>
      <c r="J133" s="272"/>
      <c r="K133" s="272"/>
      <c r="L133" s="272"/>
      <c r="M133" s="272"/>
      <c r="N133" s="272"/>
      <c r="O133" s="272"/>
      <c r="P133" s="272"/>
      <c r="Q133" s="272"/>
      <c r="R133" s="272"/>
      <c r="S133" s="272"/>
      <c r="T133" s="272"/>
      <c r="U133" s="272"/>
      <c r="V133" s="272"/>
      <c r="W133" s="272"/>
      <c r="X133" s="272"/>
      <c r="Y133" s="272"/>
      <c r="Z133" s="272"/>
      <c r="AA133" s="272"/>
      <c r="AB133" s="274"/>
      <c r="AC133" s="275"/>
      <c r="AD133" s="275"/>
      <c r="AE133" s="276"/>
      <c r="AF133" s="276"/>
      <c r="AG133" s="275"/>
      <c r="AH133" s="275"/>
      <c r="AI133" s="277"/>
    </row>
    <row r="134" ht="14.25" customHeight="1">
      <c r="A134" s="260"/>
      <c r="B134" s="272"/>
      <c r="C134" s="178"/>
      <c r="D134" s="272"/>
      <c r="E134" s="272"/>
      <c r="F134" s="272"/>
      <c r="G134" s="272"/>
      <c r="H134" s="273"/>
      <c r="I134" s="272"/>
      <c r="J134" s="272"/>
      <c r="K134" s="272"/>
      <c r="L134" s="272"/>
      <c r="M134" s="272"/>
      <c r="N134" s="272"/>
      <c r="O134" s="272"/>
      <c r="P134" s="272"/>
      <c r="Q134" s="272"/>
      <c r="R134" s="272"/>
      <c r="S134" s="272"/>
      <c r="T134" s="272"/>
      <c r="U134" s="272"/>
      <c r="V134" s="272"/>
      <c r="W134" s="272"/>
      <c r="X134" s="272"/>
      <c r="Y134" s="272"/>
      <c r="Z134" s="272"/>
      <c r="AA134" s="272"/>
      <c r="AB134" s="274"/>
      <c r="AC134" s="275"/>
      <c r="AD134" s="275"/>
      <c r="AE134" s="276"/>
      <c r="AF134" s="276"/>
      <c r="AG134" s="275"/>
      <c r="AH134" s="275"/>
      <c r="AI134" s="277"/>
    </row>
    <row r="135" ht="14.25" customHeight="1">
      <c r="A135" s="260"/>
      <c r="B135" s="272"/>
      <c r="C135" s="178"/>
      <c r="D135" s="272"/>
      <c r="E135" s="272"/>
      <c r="F135" s="272"/>
      <c r="G135" s="272"/>
      <c r="H135" s="273"/>
      <c r="I135" s="272"/>
      <c r="J135" s="272"/>
      <c r="K135" s="272"/>
      <c r="L135" s="272"/>
      <c r="M135" s="272"/>
      <c r="N135" s="272"/>
      <c r="O135" s="272"/>
      <c r="P135" s="272"/>
      <c r="Q135" s="272"/>
      <c r="R135" s="272"/>
      <c r="S135" s="272"/>
      <c r="T135" s="272"/>
      <c r="U135" s="272"/>
      <c r="V135" s="272"/>
      <c r="W135" s="272"/>
      <c r="X135" s="272"/>
      <c r="Y135" s="272"/>
      <c r="Z135" s="272"/>
      <c r="AA135" s="272"/>
      <c r="AB135" s="274"/>
      <c r="AC135" s="275"/>
      <c r="AD135" s="275"/>
      <c r="AE135" s="276"/>
      <c r="AF135" s="276"/>
      <c r="AG135" s="275"/>
      <c r="AH135" s="275"/>
      <c r="AI135" s="277"/>
    </row>
    <row r="136" ht="14.25" customHeight="1">
      <c r="A136" s="260"/>
      <c r="B136" s="272"/>
      <c r="C136" s="178"/>
      <c r="D136" s="272"/>
      <c r="E136" s="272"/>
      <c r="F136" s="272"/>
      <c r="G136" s="272"/>
      <c r="H136" s="273"/>
      <c r="I136" s="272"/>
      <c r="J136" s="272"/>
      <c r="K136" s="272"/>
      <c r="L136" s="272"/>
      <c r="M136" s="272"/>
      <c r="N136" s="272"/>
      <c r="O136" s="272"/>
      <c r="P136" s="272"/>
      <c r="Q136" s="272"/>
      <c r="R136" s="272"/>
      <c r="S136" s="272"/>
      <c r="T136" s="272"/>
      <c r="U136" s="272"/>
      <c r="V136" s="272"/>
      <c r="W136" s="272"/>
      <c r="X136" s="272"/>
      <c r="Y136" s="272"/>
      <c r="Z136" s="272"/>
      <c r="AA136" s="272"/>
      <c r="AB136" s="274"/>
      <c r="AC136" s="275"/>
      <c r="AD136" s="275"/>
      <c r="AE136" s="276"/>
      <c r="AF136" s="276"/>
      <c r="AG136" s="275"/>
      <c r="AH136" s="275"/>
      <c r="AI136" s="277"/>
    </row>
    <row r="137" ht="14.25" customHeight="1">
      <c r="A137" s="260"/>
      <c r="B137" s="272"/>
      <c r="C137" s="178"/>
      <c r="D137" s="272"/>
      <c r="E137" s="272"/>
      <c r="F137" s="272"/>
      <c r="G137" s="272"/>
      <c r="H137" s="273"/>
      <c r="I137" s="272"/>
      <c r="J137" s="272"/>
      <c r="K137" s="272"/>
      <c r="L137" s="272"/>
      <c r="M137" s="272"/>
      <c r="N137" s="272"/>
      <c r="O137" s="272"/>
      <c r="P137" s="272"/>
      <c r="Q137" s="272"/>
      <c r="R137" s="272"/>
      <c r="S137" s="272"/>
      <c r="T137" s="272"/>
      <c r="U137" s="272"/>
      <c r="V137" s="272"/>
      <c r="W137" s="272"/>
      <c r="X137" s="272"/>
      <c r="Y137" s="272"/>
      <c r="Z137" s="272"/>
      <c r="AA137" s="272"/>
      <c r="AB137" s="274"/>
      <c r="AC137" s="275"/>
      <c r="AD137" s="275"/>
      <c r="AE137" s="276"/>
      <c r="AF137" s="276"/>
      <c r="AG137" s="275"/>
      <c r="AH137" s="275"/>
      <c r="AI137" s="277"/>
    </row>
    <row r="138" ht="14.25" customHeight="1">
      <c r="A138" s="260"/>
      <c r="B138" s="272"/>
      <c r="C138" s="178"/>
      <c r="D138" s="272"/>
      <c r="E138" s="272"/>
      <c r="F138" s="272"/>
      <c r="G138" s="272"/>
      <c r="H138" s="273"/>
      <c r="I138" s="272"/>
      <c r="J138" s="272"/>
      <c r="K138" s="272"/>
      <c r="L138" s="272"/>
      <c r="M138" s="272"/>
      <c r="N138" s="272"/>
      <c r="O138" s="272"/>
      <c r="P138" s="272"/>
      <c r="Q138" s="272"/>
      <c r="R138" s="272"/>
      <c r="S138" s="272"/>
      <c r="T138" s="272"/>
      <c r="U138" s="272"/>
      <c r="V138" s="272"/>
      <c r="W138" s="272"/>
      <c r="X138" s="272"/>
      <c r="Y138" s="272"/>
      <c r="Z138" s="272"/>
      <c r="AA138" s="272"/>
      <c r="AB138" s="274"/>
      <c r="AC138" s="275"/>
      <c r="AD138" s="275"/>
      <c r="AE138" s="276"/>
      <c r="AF138" s="276"/>
      <c r="AG138" s="275"/>
      <c r="AH138" s="275"/>
      <c r="AI138" s="277"/>
    </row>
    <row r="139" ht="14.25" customHeight="1">
      <c r="A139" s="260"/>
      <c r="B139" s="272"/>
      <c r="C139" s="178"/>
      <c r="D139" s="272"/>
      <c r="E139" s="272"/>
      <c r="F139" s="272"/>
      <c r="G139" s="272"/>
      <c r="H139" s="273"/>
      <c r="I139" s="272"/>
      <c r="J139" s="272"/>
      <c r="K139" s="272"/>
      <c r="L139" s="272"/>
      <c r="M139" s="272"/>
      <c r="N139" s="272"/>
      <c r="O139" s="272"/>
      <c r="P139" s="272"/>
      <c r="Q139" s="272"/>
      <c r="R139" s="272"/>
      <c r="S139" s="272"/>
      <c r="T139" s="272"/>
      <c r="U139" s="272"/>
      <c r="V139" s="272"/>
      <c r="W139" s="272"/>
      <c r="X139" s="272"/>
      <c r="Y139" s="272"/>
      <c r="Z139" s="272"/>
      <c r="AA139" s="272"/>
      <c r="AB139" s="274"/>
      <c r="AC139" s="275"/>
      <c r="AD139" s="275"/>
      <c r="AE139" s="276"/>
      <c r="AF139" s="276"/>
      <c r="AG139" s="275"/>
      <c r="AH139" s="275"/>
      <c r="AI139" s="277"/>
    </row>
    <row r="140" ht="14.25" customHeight="1">
      <c r="A140" s="260"/>
      <c r="B140" s="272"/>
      <c r="C140" s="178"/>
      <c r="D140" s="272"/>
      <c r="E140" s="272"/>
      <c r="F140" s="272"/>
      <c r="G140" s="272"/>
      <c r="H140" s="273"/>
      <c r="I140" s="272"/>
      <c r="J140" s="272"/>
      <c r="K140" s="272"/>
      <c r="L140" s="272"/>
      <c r="M140" s="272"/>
      <c r="N140" s="272"/>
      <c r="O140" s="272"/>
      <c r="P140" s="272"/>
      <c r="Q140" s="272"/>
      <c r="R140" s="272"/>
      <c r="S140" s="272"/>
      <c r="T140" s="272"/>
      <c r="U140" s="272"/>
      <c r="V140" s="272"/>
      <c r="W140" s="272"/>
      <c r="X140" s="272"/>
      <c r="Y140" s="272"/>
      <c r="Z140" s="272"/>
      <c r="AA140" s="272"/>
      <c r="AB140" s="274"/>
      <c r="AC140" s="275"/>
      <c r="AD140" s="275"/>
      <c r="AE140" s="276"/>
      <c r="AF140" s="276"/>
      <c r="AG140" s="275"/>
      <c r="AH140" s="275"/>
      <c r="AI140" s="277"/>
    </row>
    <row r="141" ht="14.25" customHeight="1">
      <c r="A141" s="260"/>
      <c r="B141" s="272"/>
      <c r="C141" s="178"/>
      <c r="D141" s="272"/>
      <c r="E141" s="272"/>
      <c r="F141" s="272"/>
      <c r="G141" s="272"/>
      <c r="H141" s="273"/>
      <c r="I141" s="272"/>
      <c r="J141" s="272"/>
      <c r="K141" s="272"/>
      <c r="L141" s="272"/>
      <c r="M141" s="272"/>
      <c r="N141" s="272"/>
      <c r="O141" s="272"/>
      <c r="P141" s="272"/>
      <c r="Q141" s="272"/>
      <c r="R141" s="272"/>
      <c r="S141" s="272"/>
      <c r="T141" s="272"/>
      <c r="U141" s="272"/>
      <c r="V141" s="272"/>
      <c r="W141" s="272"/>
      <c r="X141" s="272"/>
      <c r="Y141" s="272"/>
      <c r="Z141" s="272"/>
      <c r="AA141" s="272"/>
      <c r="AB141" s="274"/>
      <c r="AC141" s="275"/>
      <c r="AD141" s="275"/>
      <c r="AE141" s="276"/>
      <c r="AF141" s="276"/>
      <c r="AG141" s="275"/>
      <c r="AH141" s="275"/>
      <c r="AI141" s="277"/>
    </row>
    <row r="142" ht="14.25" customHeight="1">
      <c r="A142" s="260"/>
      <c r="B142" s="272"/>
      <c r="C142" s="178"/>
      <c r="D142" s="272"/>
      <c r="E142" s="272"/>
      <c r="F142" s="272"/>
      <c r="G142" s="272"/>
      <c r="H142" s="273"/>
      <c r="I142" s="272"/>
      <c r="J142" s="272"/>
      <c r="K142" s="272"/>
      <c r="L142" s="272"/>
      <c r="M142" s="272"/>
      <c r="N142" s="272"/>
      <c r="O142" s="272"/>
      <c r="P142" s="272"/>
      <c r="Q142" s="272"/>
      <c r="R142" s="272"/>
      <c r="S142" s="272"/>
      <c r="T142" s="272"/>
      <c r="U142" s="272"/>
      <c r="V142" s="272"/>
      <c r="W142" s="272"/>
      <c r="X142" s="272"/>
      <c r="Y142" s="272"/>
      <c r="Z142" s="272"/>
      <c r="AA142" s="272"/>
      <c r="AB142" s="274"/>
      <c r="AC142" s="275"/>
      <c r="AD142" s="275"/>
      <c r="AE142" s="276"/>
      <c r="AF142" s="276"/>
      <c r="AG142" s="275"/>
      <c r="AH142" s="275"/>
      <c r="AI142" s="277"/>
    </row>
    <row r="143" ht="14.25" customHeight="1">
      <c r="A143" s="260"/>
      <c r="B143" s="272"/>
      <c r="C143" s="178"/>
      <c r="D143" s="272"/>
      <c r="E143" s="272"/>
      <c r="F143" s="272"/>
      <c r="G143" s="272"/>
      <c r="H143" s="273"/>
      <c r="I143" s="272"/>
      <c r="J143" s="272"/>
      <c r="K143" s="272"/>
      <c r="L143" s="272"/>
      <c r="M143" s="272"/>
      <c r="N143" s="272"/>
      <c r="O143" s="272"/>
      <c r="P143" s="272"/>
      <c r="Q143" s="272"/>
      <c r="R143" s="272"/>
      <c r="S143" s="272"/>
      <c r="T143" s="272"/>
      <c r="U143" s="272"/>
      <c r="V143" s="272"/>
      <c r="W143" s="272"/>
      <c r="X143" s="272"/>
      <c r="Y143" s="272"/>
      <c r="Z143" s="272"/>
      <c r="AA143" s="272"/>
      <c r="AB143" s="274"/>
      <c r="AC143" s="275"/>
      <c r="AD143" s="275"/>
      <c r="AE143" s="276"/>
      <c r="AF143" s="276"/>
      <c r="AG143" s="275"/>
      <c r="AH143" s="275"/>
      <c r="AI143" s="277"/>
    </row>
    <row r="144" ht="14.25" customHeight="1">
      <c r="A144" s="260"/>
      <c r="B144" s="272"/>
      <c r="C144" s="178"/>
      <c r="D144" s="272"/>
      <c r="E144" s="272"/>
      <c r="F144" s="272"/>
      <c r="G144" s="272"/>
      <c r="H144" s="273"/>
      <c r="I144" s="272"/>
      <c r="J144" s="272"/>
      <c r="K144" s="272"/>
      <c r="L144" s="272"/>
      <c r="M144" s="272"/>
      <c r="N144" s="272"/>
      <c r="O144" s="272"/>
      <c r="P144" s="272"/>
      <c r="Q144" s="272"/>
      <c r="R144" s="272"/>
      <c r="S144" s="272"/>
      <c r="T144" s="272"/>
      <c r="U144" s="272"/>
      <c r="V144" s="272"/>
      <c r="W144" s="272"/>
      <c r="X144" s="272"/>
      <c r="Y144" s="272"/>
      <c r="Z144" s="272"/>
      <c r="AA144" s="272"/>
      <c r="AB144" s="274"/>
      <c r="AC144" s="275"/>
      <c r="AD144" s="275"/>
      <c r="AE144" s="276"/>
      <c r="AF144" s="276"/>
      <c r="AG144" s="275"/>
      <c r="AH144" s="275"/>
      <c r="AI144" s="277"/>
    </row>
    <row r="145" ht="14.25" customHeight="1">
      <c r="A145" s="260"/>
      <c r="B145" s="272"/>
      <c r="C145" s="178"/>
      <c r="D145" s="272"/>
      <c r="E145" s="272"/>
      <c r="F145" s="272"/>
      <c r="G145" s="272"/>
      <c r="H145" s="273"/>
      <c r="I145" s="272"/>
      <c r="J145" s="272"/>
      <c r="K145" s="272"/>
      <c r="L145" s="272"/>
      <c r="M145" s="272"/>
      <c r="N145" s="272"/>
      <c r="O145" s="272"/>
      <c r="P145" s="272"/>
      <c r="Q145" s="272"/>
      <c r="R145" s="272"/>
      <c r="S145" s="272"/>
      <c r="T145" s="272"/>
      <c r="U145" s="272"/>
      <c r="V145" s="272"/>
      <c r="W145" s="272"/>
      <c r="X145" s="272"/>
      <c r="Y145" s="272"/>
      <c r="Z145" s="272"/>
      <c r="AA145" s="272"/>
      <c r="AB145" s="274"/>
      <c r="AC145" s="275"/>
      <c r="AD145" s="275"/>
      <c r="AE145" s="276"/>
      <c r="AF145" s="276"/>
      <c r="AG145" s="275"/>
      <c r="AH145" s="275"/>
      <c r="AI145" s="277"/>
    </row>
    <row r="146" ht="14.25" customHeight="1">
      <c r="A146" s="260"/>
      <c r="B146" s="272"/>
      <c r="C146" s="178"/>
      <c r="D146" s="272"/>
      <c r="E146" s="272"/>
      <c r="F146" s="272"/>
      <c r="G146" s="272"/>
      <c r="H146" s="273"/>
      <c r="I146" s="272"/>
      <c r="J146" s="272"/>
      <c r="K146" s="272"/>
      <c r="L146" s="272"/>
      <c r="M146" s="272"/>
      <c r="N146" s="272"/>
      <c r="O146" s="272"/>
      <c r="P146" s="272"/>
      <c r="Q146" s="272"/>
      <c r="R146" s="272"/>
      <c r="S146" s="272"/>
      <c r="T146" s="272"/>
      <c r="U146" s="272"/>
      <c r="V146" s="272"/>
      <c r="W146" s="272"/>
      <c r="X146" s="272"/>
      <c r="Y146" s="272"/>
      <c r="Z146" s="272"/>
      <c r="AA146" s="272"/>
      <c r="AB146" s="274"/>
      <c r="AC146" s="275"/>
      <c r="AD146" s="275"/>
      <c r="AE146" s="276"/>
      <c r="AF146" s="276"/>
      <c r="AG146" s="275"/>
      <c r="AH146" s="275"/>
      <c r="AI146" s="277"/>
    </row>
    <row r="147" ht="14.25" customHeight="1">
      <c r="A147" s="260"/>
      <c r="B147" s="272"/>
      <c r="C147" s="178"/>
      <c r="D147" s="272"/>
      <c r="E147" s="272"/>
      <c r="F147" s="272"/>
      <c r="G147" s="272"/>
      <c r="H147" s="273"/>
      <c r="I147" s="272"/>
      <c r="J147" s="272"/>
      <c r="K147" s="272"/>
      <c r="L147" s="272"/>
      <c r="M147" s="272"/>
      <c r="N147" s="272"/>
      <c r="O147" s="272"/>
      <c r="P147" s="272"/>
      <c r="Q147" s="272"/>
      <c r="R147" s="272"/>
      <c r="S147" s="272"/>
      <c r="T147" s="272"/>
      <c r="U147" s="272"/>
      <c r="V147" s="272"/>
      <c r="W147" s="272"/>
      <c r="X147" s="272"/>
      <c r="Y147" s="272"/>
      <c r="Z147" s="272"/>
      <c r="AA147" s="272"/>
      <c r="AB147" s="274"/>
      <c r="AC147" s="275"/>
      <c r="AD147" s="275"/>
      <c r="AE147" s="276"/>
      <c r="AF147" s="276"/>
      <c r="AG147" s="275"/>
      <c r="AH147" s="275"/>
      <c r="AI147" s="277"/>
    </row>
    <row r="148" ht="14.25" customHeight="1">
      <c r="A148" s="260"/>
      <c r="B148" s="272"/>
      <c r="C148" s="178"/>
      <c r="D148" s="272"/>
      <c r="E148" s="272"/>
      <c r="F148" s="272"/>
      <c r="G148" s="272"/>
      <c r="H148" s="273"/>
      <c r="I148" s="272"/>
      <c r="J148" s="272"/>
      <c r="K148" s="272"/>
      <c r="L148" s="272"/>
      <c r="M148" s="272"/>
      <c r="N148" s="272"/>
      <c r="O148" s="272"/>
      <c r="P148" s="272"/>
      <c r="Q148" s="272"/>
      <c r="R148" s="272"/>
      <c r="S148" s="272"/>
      <c r="T148" s="272"/>
      <c r="U148" s="272"/>
      <c r="V148" s="272"/>
      <c r="W148" s="272"/>
      <c r="X148" s="272"/>
      <c r="Y148" s="272"/>
      <c r="Z148" s="272"/>
      <c r="AA148" s="272"/>
      <c r="AB148" s="274"/>
      <c r="AC148" s="275"/>
      <c r="AD148" s="275"/>
      <c r="AE148" s="276"/>
      <c r="AF148" s="276"/>
      <c r="AG148" s="275"/>
      <c r="AH148" s="275"/>
      <c r="AI148" s="277"/>
    </row>
    <row r="149" ht="14.25" customHeight="1">
      <c r="A149" s="260"/>
      <c r="B149" s="272"/>
      <c r="C149" s="178"/>
      <c r="D149" s="272"/>
      <c r="E149" s="272"/>
      <c r="F149" s="272"/>
      <c r="G149" s="272"/>
      <c r="H149" s="273"/>
      <c r="I149" s="272"/>
      <c r="J149" s="272"/>
      <c r="K149" s="272"/>
      <c r="L149" s="272"/>
      <c r="M149" s="272"/>
      <c r="N149" s="272"/>
      <c r="O149" s="272"/>
      <c r="P149" s="272"/>
      <c r="Q149" s="272"/>
      <c r="R149" s="272"/>
      <c r="S149" s="272"/>
      <c r="T149" s="272"/>
      <c r="U149" s="272"/>
      <c r="V149" s="272"/>
      <c r="W149" s="272"/>
      <c r="X149" s="272"/>
      <c r="Y149" s="272"/>
      <c r="Z149" s="272"/>
      <c r="AA149" s="272"/>
      <c r="AB149" s="274"/>
      <c r="AC149" s="275"/>
      <c r="AD149" s="275"/>
      <c r="AE149" s="276"/>
      <c r="AF149" s="276"/>
      <c r="AG149" s="275"/>
      <c r="AH149" s="275"/>
      <c r="AI149" s="277"/>
    </row>
    <row r="150" ht="14.25" customHeight="1">
      <c r="A150" s="260"/>
      <c r="B150" s="272"/>
      <c r="C150" s="178"/>
      <c r="D150" s="272"/>
      <c r="E150" s="272"/>
      <c r="F150" s="272"/>
      <c r="G150" s="272"/>
      <c r="H150" s="273"/>
      <c r="I150" s="272"/>
      <c r="J150" s="272"/>
      <c r="K150" s="272"/>
      <c r="L150" s="272"/>
      <c r="M150" s="272"/>
      <c r="N150" s="272"/>
      <c r="O150" s="272"/>
      <c r="P150" s="272"/>
      <c r="Q150" s="272"/>
      <c r="R150" s="272"/>
      <c r="S150" s="272"/>
      <c r="T150" s="272"/>
      <c r="U150" s="272"/>
      <c r="V150" s="272"/>
      <c r="W150" s="272"/>
      <c r="X150" s="272"/>
      <c r="Y150" s="272"/>
      <c r="Z150" s="272"/>
      <c r="AA150" s="272"/>
      <c r="AB150" s="274"/>
      <c r="AC150" s="275"/>
      <c r="AD150" s="275"/>
      <c r="AE150" s="276"/>
      <c r="AF150" s="276"/>
      <c r="AG150" s="275"/>
      <c r="AH150" s="275"/>
      <c r="AI150" s="277"/>
    </row>
    <row r="151" ht="14.25" customHeight="1">
      <c r="A151" s="260"/>
      <c r="B151" s="272"/>
      <c r="C151" s="178"/>
      <c r="D151" s="272"/>
      <c r="E151" s="272"/>
      <c r="F151" s="272"/>
      <c r="G151" s="272"/>
      <c r="H151" s="273"/>
      <c r="I151" s="272"/>
      <c r="J151" s="272"/>
      <c r="K151" s="272"/>
      <c r="L151" s="272"/>
      <c r="M151" s="272"/>
      <c r="N151" s="272"/>
      <c r="O151" s="272"/>
      <c r="P151" s="272"/>
      <c r="Q151" s="272"/>
      <c r="R151" s="272"/>
      <c r="S151" s="272"/>
      <c r="T151" s="272"/>
      <c r="U151" s="272"/>
      <c r="V151" s="272"/>
      <c r="W151" s="272"/>
      <c r="X151" s="272"/>
      <c r="Y151" s="272"/>
      <c r="Z151" s="272"/>
      <c r="AA151" s="272"/>
      <c r="AB151" s="274"/>
      <c r="AC151" s="275"/>
      <c r="AD151" s="275"/>
      <c r="AE151" s="276"/>
      <c r="AF151" s="276"/>
      <c r="AG151" s="275"/>
      <c r="AH151" s="275"/>
      <c r="AI151" s="277"/>
    </row>
    <row r="152" ht="14.25" customHeight="1">
      <c r="A152" s="260"/>
      <c r="B152" s="272"/>
      <c r="C152" s="178"/>
      <c r="D152" s="272"/>
      <c r="E152" s="272"/>
      <c r="F152" s="272"/>
      <c r="G152" s="272"/>
      <c r="H152" s="273"/>
      <c r="I152" s="272"/>
      <c r="J152" s="272"/>
      <c r="K152" s="272"/>
      <c r="L152" s="272"/>
      <c r="M152" s="272"/>
      <c r="N152" s="272"/>
      <c r="O152" s="272"/>
      <c r="P152" s="272"/>
      <c r="Q152" s="272"/>
      <c r="R152" s="272"/>
      <c r="S152" s="272"/>
      <c r="T152" s="272"/>
      <c r="U152" s="272"/>
      <c r="V152" s="272"/>
      <c r="W152" s="272"/>
      <c r="X152" s="272"/>
      <c r="Y152" s="272"/>
      <c r="Z152" s="272"/>
      <c r="AA152" s="272"/>
      <c r="AB152" s="274"/>
      <c r="AC152" s="275"/>
      <c r="AD152" s="275"/>
      <c r="AE152" s="276"/>
      <c r="AF152" s="276"/>
      <c r="AG152" s="275"/>
      <c r="AH152" s="275"/>
      <c r="AI152" s="277"/>
    </row>
    <row r="153" ht="14.25" customHeight="1">
      <c r="A153" s="260"/>
      <c r="B153" s="272"/>
      <c r="C153" s="178"/>
      <c r="D153" s="272"/>
      <c r="E153" s="272"/>
      <c r="F153" s="272"/>
      <c r="G153" s="272"/>
      <c r="H153" s="273"/>
      <c r="I153" s="272"/>
      <c r="J153" s="272"/>
      <c r="K153" s="272"/>
      <c r="L153" s="272"/>
      <c r="M153" s="272"/>
      <c r="N153" s="272"/>
      <c r="O153" s="272"/>
      <c r="P153" s="272"/>
      <c r="Q153" s="272"/>
      <c r="R153" s="272"/>
      <c r="S153" s="272"/>
      <c r="T153" s="272"/>
      <c r="U153" s="272"/>
      <c r="V153" s="272"/>
      <c r="W153" s="272"/>
      <c r="X153" s="272"/>
      <c r="Y153" s="272"/>
      <c r="Z153" s="272"/>
      <c r="AA153" s="272"/>
      <c r="AB153" s="274"/>
      <c r="AC153" s="275"/>
      <c r="AD153" s="275"/>
      <c r="AE153" s="276"/>
      <c r="AF153" s="276"/>
      <c r="AG153" s="275"/>
      <c r="AH153" s="275"/>
      <c r="AI153" s="277"/>
    </row>
    <row r="154" ht="14.25" customHeight="1">
      <c r="A154" s="260"/>
      <c r="B154" s="272"/>
      <c r="C154" s="178"/>
      <c r="D154" s="272"/>
      <c r="E154" s="272"/>
      <c r="F154" s="272"/>
      <c r="G154" s="272"/>
      <c r="H154" s="273"/>
      <c r="I154" s="272"/>
      <c r="J154" s="272"/>
      <c r="K154" s="272"/>
      <c r="L154" s="272"/>
      <c r="M154" s="272"/>
      <c r="N154" s="272"/>
      <c r="O154" s="272"/>
      <c r="P154" s="272"/>
      <c r="Q154" s="272"/>
      <c r="R154" s="272"/>
      <c r="S154" s="272"/>
      <c r="T154" s="272"/>
      <c r="U154" s="272"/>
      <c r="V154" s="272"/>
      <c r="W154" s="272"/>
      <c r="X154" s="272"/>
      <c r="Y154" s="272"/>
      <c r="Z154" s="272"/>
      <c r="AA154" s="272"/>
      <c r="AB154" s="274"/>
      <c r="AC154" s="275"/>
      <c r="AD154" s="275"/>
      <c r="AE154" s="276"/>
      <c r="AF154" s="276"/>
      <c r="AG154" s="275"/>
      <c r="AH154" s="275"/>
      <c r="AI154" s="277"/>
    </row>
    <row r="155" ht="14.25" customHeight="1">
      <c r="A155" s="260"/>
      <c r="B155" s="272"/>
      <c r="C155" s="178"/>
      <c r="D155" s="272"/>
      <c r="E155" s="272"/>
      <c r="F155" s="272"/>
      <c r="G155" s="272"/>
      <c r="H155" s="273"/>
      <c r="I155" s="272"/>
      <c r="J155" s="272"/>
      <c r="K155" s="272"/>
      <c r="L155" s="272"/>
      <c r="M155" s="272"/>
      <c r="N155" s="272"/>
      <c r="O155" s="272"/>
      <c r="P155" s="272"/>
      <c r="Q155" s="272"/>
      <c r="R155" s="272"/>
      <c r="S155" s="272"/>
      <c r="T155" s="272"/>
      <c r="U155" s="272"/>
      <c r="V155" s="272"/>
      <c r="W155" s="272"/>
      <c r="X155" s="272"/>
      <c r="Y155" s="272"/>
      <c r="Z155" s="272"/>
      <c r="AA155" s="272"/>
      <c r="AB155" s="274"/>
      <c r="AC155" s="275"/>
      <c r="AD155" s="275"/>
      <c r="AE155" s="276"/>
      <c r="AF155" s="276"/>
      <c r="AG155" s="275"/>
      <c r="AH155" s="275"/>
      <c r="AI155" s="277"/>
    </row>
    <row r="156" ht="14.25" customHeight="1">
      <c r="A156" s="260"/>
      <c r="B156" s="272"/>
      <c r="C156" s="178"/>
      <c r="D156" s="272"/>
      <c r="E156" s="272"/>
      <c r="F156" s="272"/>
      <c r="G156" s="272"/>
      <c r="H156" s="273"/>
      <c r="I156" s="272"/>
      <c r="J156" s="272"/>
      <c r="K156" s="272"/>
      <c r="L156" s="272"/>
      <c r="M156" s="272"/>
      <c r="N156" s="272"/>
      <c r="O156" s="272"/>
      <c r="P156" s="272"/>
      <c r="Q156" s="272"/>
      <c r="R156" s="272"/>
      <c r="S156" s="272"/>
      <c r="T156" s="272"/>
      <c r="U156" s="272"/>
      <c r="V156" s="272"/>
      <c r="W156" s="272"/>
      <c r="X156" s="272"/>
      <c r="Y156" s="272"/>
      <c r="Z156" s="272"/>
      <c r="AA156" s="272"/>
      <c r="AB156" s="274"/>
      <c r="AC156" s="275"/>
      <c r="AD156" s="275"/>
      <c r="AE156" s="276"/>
      <c r="AF156" s="276"/>
      <c r="AG156" s="275"/>
      <c r="AH156" s="275"/>
      <c r="AI156" s="277"/>
    </row>
    <row r="157" ht="14.25" customHeight="1">
      <c r="A157" s="260"/>
      <c r="B157" s="272"/>
      <c r="C157" s="178"/>
      <c r="D157" s="272"/>
      <c r="E157" s="272"/>
      <c r="F157" s="272"/>
      <c r="G157" s="272"/>
      <c r="H157" s="273"/>
      <c r="I157" s="272"/>
      <c r="J157" s="272"/>
      <c r="K157" s="272"/>
      <c r="L157" s="272"/>
      <c r="M157" s="272"/>
      <c r="N157" s="272"/>
      <c r="O157" s="272"/>
      <c r="P157" s="272"/>
      <c r="Q157" s="272"/>
      <c r="R157" s="272"/>
      <c r="S157" s="272"/>
      <c r="T157" s="272"/>
      <c r="U157" s="272"/>
      <c r="V157" s="272"/>
      <c r="W157" s="272"/>
      <c r="X157" s="272"/>
      <c r="Y157" s="272"/>
      <c r="Z157" s="272"/>
      <c r="AA157" s="272"/>
      <c r="AB157" s="274"/>
      <c r="AC157" s="275"/>
      <c r="AD157" s="275"/>
      <c r="AE157" s="276"/>
      <c r="AF157" s="276"/>
      <c r="AG157" s="275"/>
      <c r="AH157" s="275"/>
      <c r="AI157" s="277"/>
    </row>
    <row r="158" ht="14.25" customHeight="1">
      <c r="A158" s="260"/>
      <c r="B158" s="272"/>
      <c r="C158" s="178"/>
      <c r="D158" s="272"/>
      <c r="E158" s="272"/>
      <c r="F158" s="272"/>
      <c r="G158" s="272"/>
      <c r="H158" s="273"/>
      <c r="I158" s="272"/>
      <c r="J158" s="272"/>
      <c r="K158" s="272"/>
      <c r="L158" s="272"/>
      <c r="M158" s="272"/>
      <c r="N158" s="272"/>
      <c r="O158" s="272"/>
      <c r="P158" s="272"/>
      <c r="Q158" s="272"/>
      <c r="R158" s="272"/>
      <c r="S158" s="272"/>
      <c r="T158" s="272"/>
      <c r="U158" s="272"/>
      <c r="V158" s="272"/>
      <c r="W158" s="272"/>
      <c r="X158" s="272"/>
      <c r="Y158" s="272"/>
      <c r="Z158" s="272"/>
      <c r="AA158" s="272"/>
      <c r="AB158" s="274"/>
      <c r="AC158" s="275"/>
      <c r="AD158" s="275"/>
      <c r="AE158" s="276"/>
      <c r="AF158" s="276"/>
      <c r="AG158" s="275"/>
      <c r="AH158" s="275"/>
      <c r="AI158" s="277"/>
    </row>
    <row r="159" ht="14.25" customHeight="1">
      <c r="A159" s="260"/>
      <c r="B159" s="272"/>
      <c r="C159" s="178"/>
      <c r="D159" s="272"/>
      <c r="E159" s="272"/>
      <c r="F159" s="272"/>
      <c r="G159" s="272"/>
      <c r="H159" s="273"/>
      <c r="I159" s="272"/>
      <c r="J159" s="272"/>
      <c r="K159" s="272"/>
      <c r="L159" s="272"/>
      <c r="M159" s="272"/>
      <c r="N159" s="272"/>
      <c r="O159" s="272"/>
      <c r="P159" s="272"/>
      <c r="Q159" s="272"/>
      <c r="R159" s="272"/>
      <c r="S159" s="272"/>
      <c r="T159" s="272"/>
      <c r="U159" s="272"/>
      <c r="V159" s="272"/>
      <c r="W159" s="272"/>
      <c r="X159" s="272"/>
      <c r="Y159" s="272"/>
      <c r="Z159" s="272"/>
      <c r="AA159" s="272"/>
      <c r="AB159" s="274"/>
      <c r="AC159" s="275"/>
      <c r="AD159" s="275"/>
      <c r="AE159" s="276"/>
      <c r="AF159" s="276"/>
      <c r="AG159" s="275"/>
      <c r="AH159" s="275"/>
      <c r="AI159" s="277"/>
    </row>
    <row r="160" ht="14.25" customHeight="1">
      <c r="A160" s="260"/>
      <c r="B160" s="272"/>
      <c r="C160" s="178"/>
      <c r="D160" s="272"/>
      <c r="E160" s="272"/>
      <c r="F160" s="272"/>
      <c r="G160" s="272"/>
      <c r="H160" s="273"/>
      <c r="I160" s="272"/>
      <c r="J160" s="272"/>
      <c r="K160" s="272"/>
      <c r="L160" s="272"/>
      <c r="M160" s="272"/>
      <c r="N160" s="272"/>
      <c r="O160" s="272"/>
      <c r="P160" s="272"/>
      <c r="Q160" s="272"/>
      <c r="R160" s="272"/>
      <c r="S160" s="272"/>
      <c r="T160" s="272"/>
      <c r="U160" s="272"/>
      <c r="V160" s="272"/>
      <c r="W160" s="272"/>
      <c r="X160" s="272"/>
      <c r="Y160" s="272"/>
      <c r="Z160" s="272"/>
      <c r="AA160" s="272"/>
      <c r="AB160" s="274"/>
      <c r="AC160" s="275"/>
      <c r="AD160" s="275"/>
      <c r="AE160" s="276"/>
      <c r="AF160" s="276"/>
      <c r="AG160" s="275"/>
      <c r="AH160" s="275"/>
      <c r="AI160" s="277"/>
    </row>
    <row r="161" ht="14.25" customHeight="1">
      <c r="A161" s="260"/>
      <c r="B161" s="272"/>
      <c r="C161" s="178"/>
      <c r="D161" s="272"/>
      <c r="E161" s="272"/>
      <c r="F161" s="272"/>
      <c r="G161" s="272"/>
      <c r="H161" s="273"/>
      <c r="I161" s="272"/>
      <c r="J161" s="272"/>
      <c r="K161" s="272"/>
      <c r="L161" s="272"/>
      <c r="M161" s="272"/>
      <c r="N161" s="272"/>
      <c r="O161" s="272"/>
      <c r="P161" s="272"/>
      <c r="Q161" s="272"/>
      <c r="R161" s="272"/>
      <c r="S161" s="272"/>
      <c r="T161" s="272"/>
      <c r="U161" s="272"/>
      <c r="V161" s="272"/>
      <c r="W161" s="272"/>
      <c r="X161" s="272"/>
      <c r="Y161" s="272"/>
      <c r="Z161" s="272"/>
      <c r="AA161" s="272"/>
      <c r="AB161" s="274"/>
      <c r="AC161" s="275"/>
      <c r="AD161" s="275"/>
      <c r="AE161" s="276"/>
      <c r="AF161" s="276"/>
      <c r="AG161" s="275"/>
      <c r="AH161" s="275"/>
      <c r="AI161" s="277"/>
    </row>
    <row r="162" ht="14.25" customHeight="1">
      <c r="A162" s="260"/>
      <c r="B162" s="272"/>
      <c r="C162" s="178"/>
      <c r="D162" s="272"/>
      <c r="E162" s="272"/>
      <c r="F162" s="272"/>
      <c r="G162" s="272"/>
      <c r="H162" s="273"/>
      <c r="I162" s="272"/>
      <c r="J162" s="272"/>
      <c r="K162" s="272"/>
      <c r="L162" s="272"/>
      <c r="M162" s="272"/>
      <c r="N162" s="272"/>
      <c r="O162" s="272"/>
      <c r="P162" s="272"/>
      <c r="Q162" s="272"/>
      <c r="R162" s="272"/>
      <c r="S162" s="272"/>
      <c r="T162" s="272"/>
      <c r="U162" s="272"/>
      <c r="V162" s="272"/>
      <c r="W162" s="272"/>
      <c r="X162" s="272"/>
      <c r="Y162" s="272"/>
      <c r="Z162" s="272"/>
      <c r="AA162" s="272"/>
      <c r="AB162" s="274"/>
      <c r="AC162" s="275"/>
      <c r="AD162" s="275"/>
      <c r="AE162" s="276"/>
      <c r="AF162" s="276"/>
      <c r="AG162" s="275"/>
      <c r="AH162" s="275"/>
      <c r="AI162" s="277"/>
    </row>
    <row r="163" ht="14.25" customHeight="1">
      <c r="A163" s="260"/>
      <c r="B163" s="272"/>
      <c r="C163" s="178"/>
      <c r="D163" s="272"/>
      <c r="E163" s="272"/>
      <c r="F163" s="272"/>
      <c r="G163" s="272"/>
      <c r="H163" s="273"/>
      <c r="I163" s="272"/>
      <c r="J163" s="272"/>
      <c r="K163" s="272"/>
      <c r="L163" s="272"/>
      <c r="M163" s="272"/>
      <c r="N163" s="272"/>
      <c r="O163" s="272"/>
      <c r="P163" s="272"/>
      <c r="Q163" s="272"/>
      <c r="R163" s="272"/>
      <c r="S163" s="272"/>
      <c r="T163" s="272"/>
      <c r="U163" s="272"/>
      <c r="V163" s="272"/>
      <c r="W163" s="272"/>
      <c r="X163" s="272"/>
      <c r="Y163" s="272"/>
      <c r="Z163" s="272"/>
      <c r="AA163" s="272"/>
      <c r="AB163" s="274"/>
      <c r="AC163" s="275"/>
      <c r="AD163" s="275"/>
      <c r="AE163" s="276"/>
      <c r="AF163" s="276"/>
      <c r="AG163" s="275"/>
      <c r="AH163" s="275"/>
      <c r="AI163" s="277"/>
    </row>
    <row r="164" ht="14.25" customHeight="1">
      <c r="A164" s="260"/>
      <c r="B164" s="272"/>
      <c r="C164" s="178"/>
      <c r="D164" s="272"/>
      <c r="E164" s="272"/>
      <c r="F164" s="272"/>
      <c r="G164" s="272"/>
      <c r="H164" s="273"/>
      <c r="I164" s="272"/>
      <c r="J164" s="272"/>
      <c r="K164" s="272"/>
      <c r="L164" s="272"/>
      <c r="M164" s="272"/>
      <c r="N164" s="272"/>
      <c r="O164" s="272"/>
      <c r="P164" s="272"/>
      <c r="Q164" s="272"/>
      <c r="R164" s="272"/>
      <c r="S164" s="272"/>
      <c r="T164" s="272"/>
      <c r="U164" s="272"/>
      <c r="V164" s="272"/>
      <c r="W164" s="272"/>
      <c r="X164" s="272"/>
      <c r="Y164" s="272"/>
      <c r="Z164" s="272"/>
      <c r="AA164" s="272"/>
      <c r="AB164" s="274"/>
      <c r="AC164" s="275"/>
      <c r="AD164" s="275"/>
      <c r="AE164" s="276"/>
      <c r="AF164" s="276"/>
      <c r="AG164" s="275"/>
      <c r="AH164" s="275"/>
      <c r="AI164" s="277"/>
    </row>
    <row r="165" ht="14.25" customHeight="1">
      <c r="A165" s="260"/>
      <c r="B165" s="272"/>
      <c r="C165" s="178"/>
      <c r="D165" s="272"/>
      <c r="E165" s="272"/>
      <c r="F165" s="272"/>
      <c r="G165" s="272"/>
      <c r="H165" s="273"/>
      <c r="I165" s="272"/>
      <c r="J165" s="272"/>
      <c r="K165" s="272"/>
      <c r="L165" s="272"/>
      <c r="M165" s="272"/>
      <c r="N165" s="272"/>
      <c r="O165" s="272"/>
      <c r="P165" s="272"/>
      <c r="Q165" s="272"/>
      <c r="R165" s="272"/>
      <c r="S165" s="272"/>
      <c r="T165" s="272"/>
      <c r="U165" s="272"/>
      <c r="V165" s="272"/>
      <c r="W165" s="272"/>
      <c r="X165" s="272"/>
      <c r="Y165" s="272"/>
      <c r="Z165" s="272"/>
      <c r="AA165" s="272"/>
      <c r="AB165" s="274"/>
      <c r="AC165" s="275"/>
      <c r="AD165" s="275"/>
      <c r="AE165" s="276"/>
      <c r="AF165" s="276"/>
      <c r="AG165" s="275"/>
      <c r="AH165" s="275"/>
      <c r="AI165" s="277"/>
    </row>
    <row r="166" ht="14.25" customHeight="1">
      <c r="A166" s="260"/>
      <c r="B166" s="272"/>
      <c r="C166" s="178"/>
      <c r="D166" s="272"/>
      <c r="E166" s="272"/>
      <c r="F166" s="272"/>
      <c r="G166" s="272"/>
      <c r="H166" s="273"/>
      <c r="I166" s="272"/>
      <c r="J166" s="272"/>
      <c r="K166" s="272"/>
      <c r="L166" s="272"/>
      <c r="M166" s="272"/>
      <c r="N166" s="272"/>
      <c r="O166" s="272"/>
      <c r="P166" s="272"/>
      <c r="Q166" s="272"/>
      <c r="R166" s="272"/>
      <c r="S166" s="272"/>
      <c r="T166" s="272"/>
      <c r="U166" s="272"/>
      <c r="V166" s="272"/>
      <c r="W166" s="272"/>
      <c r="X166" s="272"/>
      <c r="Y166" s="272"/>
      <c r="Z166" s="272"/>
      <c r="AA166" s="272"/>
      <c r="AB166" s="274"/>
      <c r="AC166" s="275"/>
      <c r="AD166" s="275"/>
      <c r="AE166" s="276"/>
      <c r="AF166" s="276"/>
      <c r="AG166" s="275"/>
      <c r="AH166" s="275"/>
      <c r="AI166" s="277"/>
    </row>
    <row r="167" ht="14.25" customHeight="1">
      <c r="A167" s="260"/>
      <c r="B167" s="272"/>
      <c r="C167" s="178"/>
      <c r="D167" s="272"/>
      <c r="E167" s="272"/>
      <c r="F167" s="272"/>
      <c r="G167" s="272"/>
      <c r="H167" s="273"/>
      <c r="I167" s="272"/>
      <c r="J167" s="272"/>
      <c r="K167" s="272"/>
      <c r="L167" s="272"/>
      <c r="M167" s="272"/>
      <c r="N167" s="272"/>
      <c r="O167" s="272"/>
      <c r="P167" s="272"/>
      <c r="Q167" s="272"/>
      <c r="R167" s="272"/>
      <c r="S167" s="272"/>
      <c r="T167" s="272"/>
      <c r="U167" s="272"/>
      <c r="V167" s="272"/>
      <c r="W167" s="272"/>
      <c r="X167" s="272"/>
      <c r="Y167" s="272"/>
      <c r="Z167" s="272"/>
      <c r="AA167" s="272"/>
      <c r="AB167" s="274"/>
      <c r="AC167" s="275"/>
      <c r="AD167" s="275"/>
      <c r="AE167" s="276"/>
      <c r="AF167" s="276"/>
      <c r="AG167" s="275"/>
      <c r="AH167" s="275"/>
      <c r="AI167" s="277"/>
    </row>
    <row r="168" ht="14.25" customHeight="1">
      <c r="A168" s="260"/>
      <c r="B168" s="272"/>
      <c r="C168" s="178"/>
      <c r="D168" s="272"/>
      <c r="E168" s="272"/>
      <c r="F168" s="272"/>
      <c r="G168" s="272"/>
      <c r="H168" s="273"/>
      <c r="I168" s="272"/>
      <c r="J168" s="272"/>
      <c r="K168" s="272"/>
      <c r="L168" s="272"/>
      <c r="M168" s="272"/>
      <c r="N168" s="272"/>
      <c r="O168" s="272"/>
      <c r="P168" s="272"/>
      <c r="Q168" s="272"/>
      <c r="R168" s="272"/>
      <c r="S168" s="272"/>
      <c r="T168" s="272"/>
      <c r="U168" s="272"/>
      <c r="V168" s="272"/>
      <c r="W168" s="272"/>
      <c r="X168" s="272"/>
      <c r="Y168" s="272"/>
      <c r="Z168" s="272"/>
      <c r="AA168" s="272"/>
      <c r="AB168" s="274"/>
      <c r="AC168" s="275"/>
      <c r="AD168" s="275"/>
      <c r="AE168" s="276"/>
      <c r="AF168" s="276"/>
      <c r="AG168" s="275"/>
      <c r="AH168" s="275"/>
      <c r="AI168" s="277"/>
    </row>
    <row r="169" ht="14.25" customHeight="1">
      <c r="A169" s="260"/>
      <c r="B169" s="272"/>
      <c r="C169" s="178"/>
      <c r="D169" s="272"/>
      <c r="E169" s="272"/>
      <c r="F169" s="272"/>
      <c r="G169" s="272"/>
      <c r="H169" s="273"/>
      <c r="I169" s="272"/>
      <c r="J169" s="272"/>
      <c r="K169" s="272"/>
      <c r="L169" s="272"/>
      <c r="M169" s="272"/>
      <c r="N169" s="272"/>
      <c r="O169" s="272"/>
      <c r="P169" s="272"/>
      <c r="Q169" s="272"/>
      <c r="R169" s="272"/>
      <c r="S169" s="272"/>
      <c r="T169" s="272"/>
      <c r="U169" s="272"/>
      <c r="V169" s="272"/>
      <c r="W169" s="272"/>
      <c r="X169" s="272"/>
      <c r="Y169" s="272"/>
      <c r="Z169" s="272"/>
      <c r="AA169" s="272"/>
      <c r="AB169" s="274"/>
      <c r="AC169" s="275"/>
      <c r="AD169" s="275"/>
      <c r="AE169" s="276"/>
      <c r="AF169" s="276"/>
      <c r="AG169" s="275"/>
      <c r="AH169" s="275"/>
      <c r="AI169" s="277"/>
    </row>
    <row r="170" ht="14.25" customHeight="1">
      <c r="A170" s="260"/>
      <c r="B170" s="272"/>
      <c r="C170" s="178"/>
      <c r="D170" s="272"/>
      <c r="E170" s="272"/>
      <c r="F170" s="272"/>
      <c r="G170" s="272"/>
      <c r="H170" s="273"/>
      <c r="I170" s="272"/>
      <c r="J170" s="272"/>
      <c r="K170" s="272"/>
      <c r="L170" s="272"/>
      <c r="M170" s="272"/>
      <c r="N170" s="272"/>
      <c r="O170" s="272"/>
      <c r="P170" s="272"/>
      <c r="Q170" s="272"/>
      <c r="R170" s="272"/>
      <c r="S170" s="272"/>
      <c r="T170" s="272"/>
      <c r="U170" s="272"/>
      <c r="V170" s="272"/>
      <c r="W170" s="272"/>
      <c r="X170" s="272"/>
      <c r="Y170" s="272"/>
      <c r="Z170" s="272"/>
      <c r="AA170" s="272"/>
      <c r="AB170" s="274"/>
      <c r="AC170" s="275"/>
      <c r="AD170" s="275"/>
      <c r="AE170" s="276"/>
      <c r="AF170" s="276"/>
      <c r="AG170" s="275"/>
      <c r="AH170" s="275"/>
      <c r="AI170" s="277"/>
    </row>
    <row r="171" ht="14.25" customHeight="1">
      <c r="A171" s="260"/>
      <c r="B171" s="272"/>
      <c r="C171" s="178"/>
      <c r="D171" s="272"/>
      <c r="E171" s="272"/>
      <c r="F171" s="272"/>
      <c r="G171" s="272"/>
      <c r="H171" s="273"/>
      <c r="I171" s="272"/>
      <c r="J171" s="272"/>
      <c r="K171" s="272"/>
      <c r="L171" s="272"/>
      <c r="M171" s="272"/>
      <c r="N171" s="272"/>
      <c r="O171" s="272"/>
      <c r="P171" s="272"/>
      <c r="Q171" s="272"/>
      <c r="R171" s="272"/>
      <c r="S171" s="272"/>
      <c r="T171" s="272"/>
      <c r="U171" s="272"/>
      <c r="V171" s="272"/>
      <c r="W171" s="272"/>
      <c r="X171" s="272"/>
      <c r="Y171" s="272"/>
      <c r="Z171" s="272"/>
      <c r="AA171" s="272"/>
      <c r="AB171" s="274"/>
      <c r="AC171" s="275"/>
      <c r="AD171" s="275"/>
      <c r="AE171" s="276"/>
      <c r="AF171" s="276"/>
      <c r="AG171" s="275"/>
      <c r="AH171" s="275"/>
      <c r="AI171" s="277"/>
    </row>
    <row r="172" ht="14.25" customHeight="1">
      <c r="A172" s="260"/>
      <c r="B172" s="272"/>
      <c r="C172" s="178"/>
      <c r="D172" s="272"/>
      <c r="E172" s="272"/>
      <c r="F172" s="272"/>
      <c r="G172" s="272"/>
      <c r="H172" s="273"/>
      <c r="I172" s="272"/>
      <c r="J172" s="272"/>
      <c r="K172" s="272"/>
      <c r="L172" s="272"/>
      <c r="M172" s="272"/>
      <c r="N172" s="272"/>
      <c r="O172" s="272"/>
      <c r="P172" s="272"/>
      <c r="Q172" s="272"/>
      <c r="R172" s="272"/>
      <c r="S172" s="272"/>
      <c r="T172" s="272"/>
      <c r="U172" s="272"/>
      <c r="V172" s="272"/>
      <c r="W172" s="272"/>
      <c r="X172" s="272"/>
      <c r="Y172" s="272"/>
      <c r="Z172" s="272"/>
      <c r="AA172" s="272"/>
      <c r="AB172" s="274"/>
      <c r="AC172" s="275"/>
      <c r="AD172" s="275"/>
      <c r="AE172" s="276"/>
      <c r="AF172" s="276"/>
      <c r="AG172" s="275"/>
      <c r="AH172" s="275"/>
      <c r="AI172" s="277"/>
    </row>
    <row r="173" ht="14.25" customHeight="1">
      <c r="A173" s="260"/>
      <c r="B173" s="272"/>
      <c r="C173" s="178"/>
      <c r="D173" s="272"/>
      <c r="E173" s="272"/>
      <c r="F173" s="272"/>
      <c r="G173" s="272"/>
      <c r="H173" s="273"/>
      <c r="I173" s="272"/>
      <c r="J173" s="272"/>
      <c r="K173" s="272"/>
      <c r="L173" s="272"/>
      <c r="M173" s="272"/>
      <c r="N173" s="272"/>
      <c r="O173" s="272"/>
      <c r="P173" s="272"/>
      <c r="Q173" s="272"/>
      <c r="R173" s="272"/>
      <c r="S173" s="272"/>
      <c r="T173" s="272"/>
      <c r="U173" s="272"/>
      <c r="V173" s="272"/>
      <c r="W173" s="272"/>
      <c r="X173" s="272"/>
      <c r="Y173" s="272"/>
      <c r="Z173" s="272"/>
      <c r="AA173" s="272"/>
      <c r="AB173" s="274"/>
      <c r="AC173" s="275"/>
      <c r="AD173" s="275"/>
      <c r="AE173" s="276"/>
      <c r="AF173" s="276"/>
      <c r="AG173" s="275"/>
      <c r="AH173" s="275"/>
      <c r="AI173" s="277"/>
    </row>
    <row r="174" ht="14.25" customHeight="1">
      <c r="A174" s="260"/>
      <c r="B174" s="272"/>
      <c r="C174" s="178"/>
      <c r="D174" s="272"/>
      <c r="E174" s="272"/>
      <c r="F174" s="272"/>
      <c r="G174" s="272"/>
      <c r="H174" s="273"/>
      <c r="I174" s="272"/>
      <c r="J174" s="272"/>
      <c r="K174" s="272"/>
      <c r="L174" s="272"/>
      <c r="M174" s="272"/>
      <c r="N174" s="272"/>
      <c r="O174" s="272"/>
      <c r="P174" s="272"/>
      <c r="Q174" s="272"/>
      <c r="R174" s="272"/>
      <c r="S174" s="272"/>
      <c r="T174" s="272"/>
      <c r="U174" s="272"/>
      <c r="V174" s="272"/>
      <c r="W174" s="272"/>
      <c r="X174" s="272"/>
      <c r="Y174" s="272"/>
      <c r="Z174" s="272"/>
      <c r="AA174" s="272"/>
      <c r="AB174" s="274"/>
      <c r="AC174" s="275"/>
      <c r="AD174" s="275"/>
      <c r="AE174" s="276"/>
      <c r="AF174" s="276"/>
      <c r="AG174" s="275"/>
      <c r="AH174" s="275"/>
      <c r="AI174" s="277"/>
    </row>
    <row r="175" ht="14.25" customHeight="1">
      <c r="A175" s="260"/>
      <c r="B175" s="272"/>
      <c r="C175" s="178"/>
      <c r="D175" s="272"/>
      <c r="E175" s="272"/>
      <c r="F175" s="272"/>
      <c r="G175" s="272"/>
      <c r="H175" s="273"/>
      <c r="I175" s="272"/>
      <c r="J175" s="272"/>
      <c r="K175" s="272"/>
      <c r="L175" s="272"/>
      <c r="M175" s="272"/>
      <c r="N175" s="272"/>
      <c r="O175" s="272"/>
      <c r="P175" s="272"/>
      <c r="Q175" s="272"/>
      <c r="R175" s="272"/>
      <c r="S175" s="272"/>
      <c r="T175" s="272"/>
      <c r="U175" s="272"/>
      <c r="V175" s="272"/>
      <c r="W175" s="272"/>
      <c r="X175" s="272"/>
      <c r="Y175" s="272"/>
      <c r="Z175" s="272"/>
      <c r="AA175" s="272"/>
      <c r="AB175" s="274"/>
      <c r="AC175" s="275"/>
      <c r="AD175" s="275"/>
      <c r="AE175" s="276"/>
      <c r="AF175" s="276"/>
      <c r="AG175" s="275"/>
      <c r="AH175" s="275"/>
      <c r="AI175" s="277"/>
    </row>
    <row r="176" ht="14.25" customHeight="1">
      <c r="A176" s="260"/>
      <c r="B176" s="272"/>
      <c r="C176" s="178"/>
      <c r="D176" s="272"/>
      <c r="E176" s="272"/>
      <c r="F176" s="272"/>
      <c r="G176" s="272"/>
      <c r="H176" s="273"/>
      <c r="I176" s="272"/>
      <c r="J176" s="272"/>
      <c r="K176" s="272"/>
      <c r="L176" s="272"/>
      <c r="M176" s="272"/>
      <c r="N176" s="272"/>
      <c r="O176" s="272"/>
      <c r="P176" s="272"/>
      <c r="Q176" s="272"/>
      <c r="R176" s="272"/>
      <c r="S176" s="272"/>
      <c r="T176" s="272"/>
      <c r="U176" s="272"/>
      <c r="V176" s="272"/>
      <c r="W176" s="272"/>
      <c r="X176" s="272"/>
      <c r="Y176" s="272"/>
      <c r="Z176" s="272"/>
      <c r="AA176" s="272"/>
      <c r="AB176" s="274"/>
      <c r="AC176" s="275"/>
      <c r="AD176" s="275"/>
      <c r="AE176" s="276"/>
      <c r="AF176" s="276"/>
      <c r="AG176" s="275"/>
      <c r="AH176" s="275"/>
      <c r="AI176" s="277"/>
    </row>
    <row r="177" ht="14.25" customHeight="1">
      <c r="A177" s="260"/>
      <c r="B177" s="272"/>
      <c r="C177" s="178"/>
      <c r="D177" s="272"/>
      <c r="E177" s="272"/>
      <c r="F177" s="272"/>
      <c r="G177" s="272"/>
      <c r="H177" s="273"/>
      <c r="I177" s="272"/>
      <c r="J177" s="272"/>
      <c r="K177" s="272"/>
      <c r="L177" s="272"/>
      <c r="M177" s="272"/>
      <c r="N177" s="272"/>
      <c r="O177" s="272"/>
      <c r="P177" s="272"/>
      <c r="Q177" s="272"/>
      <c r="R177" s="272"/>
      <c r="S177" s="272"/>
      <c r="T177" s="272"/>
      <c r="U177" s="272"/>
      <c r="V177" s="272"/>
      <c r="W177" s="272"/>
      <c r="X177" s="272"/>
      <c r="Y177" s="272"/>
      <c r="Z177" s="272"/>
      <c r="AA177" s="272"/>
      <c r="AB177" s="274"/>
      <c r="AC177" s="275"/>
      <c r="AD177" s="275"/>
      <c r="AE177" s="276"/>
      <c r="AF177" s="276"/>
      <c r="AG177" s="275"/>
      <c r="AH177" s="275"/>
      <c r="AI177" s="277"/>
    </row>
    <row r="178" ht="14.25" customHeight="1">
      <c r="A178" s="260"/>
      <c r="B178" s="272"/>
      <c r="C178" s="178"/>
      <c r="D178" s="272"/>
      <c r="E178" s="272"/>
      <c r="F178" s="272"/>
      <c r="G178" s="272"/>
      <c r="H178" s="273"/>
      <c r="I178" s="272"/>
      <c r="J178" s="272"/>
      <c r="K178" s="272"/>
      <c r="L178" s="272"/>
      <c r="M178" s="272"/>
      <c r="N178" s="272"/>
      <c r="O178" s="272"/>
      <c r="P178" s="272"/>
      <c r="Q178" s="272"/>
      <c r="R178" s="272"/>
      <c r="S178" s="272"/>
      <c r="T178" s="272"/>
      <c r="U178" s="272"/>
      <c r="V178" s="272"/>
      <c r="W178" s="272"/>
      <c r="X178" s="272"/>
      <c r="Y178" s="272"/>
      <c r="Z178" s="272"/>
      <c r="AA178" s="272"/>
      <c r="AB178" s="274"/>
      <c r="AC178" s="275"/>
      <c r="AD178" s="275"/>
      <c r="AE178" s="276"/>
      <c r="AF178" s="276"/>
      <c r="AG178" s="275"/>
      <c r="AH178" s="275"/>
      <c r="AI178" s="277"/>
    </row>
    <row r="179" ht="14.25" customHeight="1">
      <c r="A179" s="260"/>
      <c r="B179" s="272"/>
      <c r="C179" s="178"/>
      <c r="D179" s="272"/>
      <c r="E179" s="272"/>
      <c r="F179" s="272"/>
      <c r="G179" s="272"/>
      <c r="H179" s="273"/>
      <c r="I179" s="272"/>
      <c r="J179" s="272"/>
      <c r="K179" s="272"/>
      <c r="L179" s="272"/>
      <c r="M179" s="272"/>
      <c r="N179" s="272"/>
      <c r="O179" s="272"/>
      <c r="P179" s="272"/>
      <c r="Q179" s="272"/>
      <c r="R179" s="272"/>
      <c r="S179" s="272"/>
      <c r="T179" s="272"/>
      <c r="U179" s="272"/>
      <c r="V179" s="272"/>
      <c r="W179" s="272"/>
      <c r="X179" s="272"/>
      <c r="Y179" s="272"/>
      <c r="Z179" s="272"/>
      <c r="AA179" s="272"/>
      <c r="AB179" s="274"/>
      <c r="AC179" s="275"/>
      <c r="AD179" s="275"/>
      <c r="AE179" s="276"/>
      <c r="AF179" s="276"/>
      <c r="AG179" s="275"/>
      <c r="AH179" s="275"/>
      <c r="AI179" s="277"/>
    </row>
    <row r="180" ht="14.25" customHeight="1">
      <c r="A180" s="260"/>
      <c r="B180" s="272"/>
      <c r="C180" s="178"/>
      <c r="D180" s="272"/>
      <c r="E180" s="272"/>
      <c r="F180" s="272"/>
      <c r="G180" s="272"/>
      <c r="H180" s="273"/>
      <c r="I180" s="272"/>
      <c r="J180" s="272"/>
      <c r="K180" s="272"/>
      <c r="L180" s="272"/>
      <c r="M180" s="272"/>
      <c r="N180" s="272"/>
      <c r="O180" s="272"/>
      <c r="P180" s="272"/>
      <c r="Q180" s="272"/>
      <c r="R180" s="272"/>
      <c r="S180" s="272"/>
      <c r="T180" s="272"/>
      <c r="U180" s="272"/>
      <c r="V180" s="272"/>
      <c r="W180" s="272"/>
      <c r="X180" s="272"/>
      <c r="Y180" s="272"/>
      <c r="Z180" s="272"/>
      <c r="AA180" s="272"/>
      <c r="AB180" s="274"/>
      <c r="AC180" s="275"/>
      <c r="AD180" s="275"/>
      <c r="AE180" s="276"/>
      <c r="AF180" s="276"/>
      <c r="AG180" s="275"/>
      <c r="AH180" s="275"/>
      <c r="AI180" s="277"/>
    </row>
    <row r="181" ht="14.25" customHeight="1">
      <c r="A181" s="260"/>
      <c r="B181" s="272"/>
      <c r="C181" s="178"/>
      <c r="D181" s="272"/>
      <c r="E181" s="272"/>
      <c r="F181" s="272"/>
      <c r="G181" s="272"/>
      <c r="H181" s="273"/>
      <c r="I181" s="272"/>
      <c r="J181" s="272"/>
      <c r="K181" s="272"/>
      <c r="L181" s="272"/>
      <c r="M181" s="272"/>
      <c r="N181" s="272"/>
      <c r="O181" s="272"/>
      <c r="P181" s="272"/>
      <c r="Q181" s="272"/>
      <c r="R181" s="272"/>
      <c r="S181" s="272"/>
      <c r="T181" s="272"/>
      <c r="U181" s="272"/>
      <c r="V181" s="272"/>
      <c r="W181" s="272"/>
      <c r="X181" s="272"/>
      <c r="Y181" s="272"/>
      <c r="Z181" s="272"/>
      <c r="AA181" s="272"/>
      <c r="AB181" s="274"/>
      <c r="AC181" s="275"/>
      <c r="AD181" s="275"/>
      <c r="AE181" s="276"/>
      <c r="AF181" s="276"/>
      <c r="AG181" s="275"/>
      <c r="AH181" s="275"/>
      <c r="AI181" s="277"/>
    </row>
    <row r="182" ht="14.25" customHeight="1">
      <c r="A182" s="260"/>
      <c r="B182" s="272"/>
      <c r="C182" s="178"/>
      <c r="D182" s="272"/>
      <c r="E182" s="272"/>
      <c r="F182" s="272"/>
      <c r="G182" s="272"/>
      <c r="H182" s="273"/>
      <c r="I182" s="272"/>
      <c r="J182" s="272"/>
      <c r="K182" s="272"/>
      <c r="L182" s="272"/>
      <c r="M182" s="272"/>
      <c r="N182" s="272"/>
      <c r="O182" s="272"/>
      <c r="P182" s="272"/>
      <c r="Q182" s="272"/>
      <c r="R182" s="272"/>
      <c r="S182" s="272"/>
      <c r="T182" s="272"/>
      <c r="U182" s="272"/>
      <c r="V182" s="272"/>
      <c r="W182" s="272"/>
      <c r="X182" s="272"/>
      <c r="Y182" s="272"/>
      <c r="Z182" s="272"/>
      <c r="AA182" s="272"/>
      <c r="AB182" s="274"/>
      <c r="AC182" s="275"/>
      <c r="AD182" s="275"/>
      <c r="AE182" s="276"/>
      <c r="AF182" s="276"/>
      <c r="AG182" s="275"/>
      <c r="AH182" s="275"/>
      <c r="AI182" s="277"/>
    </row>
    <row r="183" ht="14.25" customHeight="1">
      <c r="A183" s="260"/>
      <c r="B183" s="272"/>
      <c r="C183" s="178"/>
      <c r="D183" s="272"/>
      <c r="E183" s="272"/>
      <c r="F183" s="272"/>
      <c r="G183" s="272"/>
      <c r="H183" s="273"/>
      <c r="I183" s="272"/>
      <c r="J183" s="272"/>
      <c r="K183" s="272"/>
      <c r="L183" s="272"/>
      <c r="M183" s="272"/>
      <c r="N183" s="272"/>
      <c r="O183" s="272"/>
      <c r="P183" s="272"/>
      <c r="Q183" s="272"/>
      <c r="R183" s="272"/>
      <c r="S183" s="272"/>
      <c r="T183" s="272"/>
      <c r="U183" s="272"/>
      <c r="V183" s="272"/>
      <c r="W183" s="272"/>
      <c r="X183" s="272"/>
      <c r="Y183" s="272"/>
      <c r="Z183" s="272"/>
      <c r="AA183" s="272"/>
      <c r="AB183" s="274"/>
      <c r="AC183" s="275"/>
      <c r="AD183" s="275"/>
      <c r="AE183" s="276"/>
      <c r="AF183" s="276"/>
      <c r="AG183" s="275"/>
      <c r="AH183" s="275"/>
      <c r="AI183" s="277"/>
    </row>
    <row r="184" ht="14.25" customHeight="1">
      <c r="A184" s="260"/>
      <c r="B184" s="272"/>
      <c r="C184" s="178"/>
      <c r="D184" s="272"/>
      <c r="E184" s="272"/>
      <c r="F184" s="272"/>
      <c r="G184" s="272"/>
      <c r="H184" s="273"/>
      <c r="I184" s="272"/>
      <c r="J184" s="272"/>
      <c r="K184" s="272"/>
      <c r="L184" s="272"/>
      <c r="M184" s="272"/>
      <c r="N184" s="272"/>
      <c r="O184" s="272"/>
      <c r="P184" s="272"/>
      <c r="Q184" s="272"/>
      <c r="R184" s="272"/>
      <c r="S184" s="272"/>
      <c r="T184" s="272"/>
      <c r="U184" s="272"/>
      <c r="V184" s="272"/>
      <c r="W184" s="272"/>
      <c r="X184" s="272"/>
      <c r="Y184" s="272"/>
      <c r="Z184" s="272"/>
      <c r="AA184" s="272"/>
      <c r="AB184" s="274"/>
      <c r="AC184" s="275"/>
      <c r="AD184" s="275"/>
      <c r="AE184" s="276"/>
      <c r="AF184" s="276"/>
      <c r="AG184" s="275"/>
      <c r="AH184" s="275"/>
      <c r="AI184" s="277"/>
    </row>
    <row r="185" ht="14.25" customHeight="1">
      <c r="A185" s="260"/>
      <c r="B185" s="272"/>
      <c r="C185" s="178"/>
      <c r="D185" s="272"/>
      <c r="E185" s="272"/>
      <c r="F185" s="272"/>
      <c r="G185" s="272"/>
      <c r="H185" s="273"/>
      <c r="I185" s="272"/>
      <c r="J185" s="272"/>
      <c r="K185" s="272"/>
      <c r="L185" s="272"/>
      <c r="M185" s="272"/>
      <c r="N185" s="272"/>
      <c r="O185" s="272"/>
      <c r="P185" s="272"/>
      <c r="Q185" s="272"/>
      <c r="R185" s="272"/>
      <c r="S185" s="272"/>
      <c r="T185" s="272"/>
      <c r="U185" s="272"/>
      <c r="V185" s="272"/>
      <c r="W185" s="272"/>
      <c r="X185" s="272"/>
      <c r="Y185" s="272"/>
      <c r="Z185" s="272"/>
      <c r="AA185" s="272"/>
      <c r="AB185" s="274"/>
      <c r="AC185" s="275"/>
      <c r="AD185" s="275"/>
      <c r="AE185" s="276"/>
      <c r="AF185" s="276"/>
      <c r="AG185" s="275"/>
      <c r="AH185" s="275"/>
      <c r="AI185" s="277"/>
    </row>
    <row r="186" ht="14.25" customHeight="1">
      <c r="A186" s="260"/>
      <c r="B186" s="272"/>
      <c r="C186" s="178"/>
      <c r="D186" s="272"/>
      <c r="E186" s="272"/>
      <c r="F186" s="272"/>
      <c r="G186" s="272"/>
      <c r="H186" s="273"/>
      <c r="I186" s="272"/>
      <c r="J186" s="272"/>
      <c r="K186" s="272"/>
      <c r="L186" s="272"/>
      <c r="M186" s="272"/>
      <c r="N186" s="272"/>
      <c r="O186" s="272"/>
      <c r="P186" s="272"/>
      <c r="Q186" s="272"/>
      <c r="R186" s="272"/>
      <c r="S186" s="272"/>
      <c r="T186" s="272"/>
      <c r="U186" s="272"/>
      <c r="V186" s="272"/>
      <c r="W186" s="272"/>
      <c r="X186" s="272"/>
      <c r="Y186" s="272"/>
      <c r="Z186" s="272"/>
      <c r="AA186" s="272"/>
      <c r="AB186" s="274"/>
      <c r="AC186" s="275"/>
      <c r="AD186" s="275"/>
      <c r="AE186" s="276"/>
      <c r="AF186" s="276"/>
      <c r="AG186" s="275"/>
      <c r="AH186" s="275"/>
      <c r="AI186" s="277"/>
    </row>
    <row r="187" ht="14.25" customHeight="1">
      <c r="A187" s="260"/>
      <c r="B187" s="272"/>
      <c r="C187" s="178"/>
      <c r="D187" s="272"/>
      <c r="E187" s="272"/>
      <c r="F187" s="272"/>
      <c r="G187" s="272"/>
      <c r="H187" s="273"/>
      <c r="I187" s="272"/>
      <c r="J187" s="272"/>
      <c r="K187" s="272"/>
      <c r="L187" s="272"/>
      <c r="M187" s="272"/>
      <c r="N187" s="272"/>
      <c r="O187" s="272"/>
      <c r="P187" s="272"/>
      <c r="Q187" s="272"/>
      <c r="R187" s="272"/>
      <c r="S187" s="272"/>
      <c r="T187" s="272"/>
      <c r="U187" s="272"/>
      <c r="V187" s="272"/>
      <c r="W187" s="272"/>
      <c r="X187" s="272"/>
      <c r="Y187" s="272"/>
      <c r="Z187" s="272"/>
      <c r="AA187" s="272"/>
      <c r="AB187" s="274"/>
      <c r="AC187" s="275"/>
      <c r="AD187" s="275"/>
      <c r="AE187" s="276"/>
      <c r="AF187" s="276"/>
      <c r="AG187" s="275"/>
      <c r="AH187" s="275"/>
      <c r="AI187" s="277"/>
    </row>
    <row r="188" ht="14.25" customHeight="1">
      <c r="A188" s="260"/>
      <c r="B188" s="272"/>
      <c r="C188" s="178"/>
      <c r="D188" s="272"/>
      <c r="E188" s="272"/>
      <c r="F188" s="272"/>
      <c r="G188" s="272"/>
      <c r="H188" s="273"/>
      <c r="I188" s="272"/>
      <c r="J188" s="272"/>
      <c r="K188" s="272"/>
      <c r="L188" s="272"/>
      <c r="M188" s="272"/>
      <c r="N188" s="272"/>
      <c r="O188" s="272"/>
      <c r="P188" s="272"/>
      <c r="Q188" s="272"/>
      <c r="R188" s="272"/>
      <c r="S188" s="272"/>
      <c r="T188" s="272"/>
      <c r="U188" s="272"/>
      <c r="V188" s="272"/>
      <c r="W188" s="272"/>
      <c r="X188" s="272"/>
      <c r="Y188" s="272"/>
      <c r="Z188" s="272"/>
      <c r="AA188" s="272"/>
      <c r="AB188" s="274"/>
      <c r="AC188" s="275"/>
      <c r="AD188" s="275"/>
      <c r="AE188" s="276"/>
      <c r="AF188" s="276"/>
      <c r="AG188" s="275"/>
      <c r="AH188" s="275"/>
      <c r="AI188" s="277"/>
    </row>
    <row r="189" ht="14.25" customHeight="1">
      <c r="A189" s="260"/>
      <c r="B189" s="272"/>
      <c r="C189" s="178"/>
      <c r="D189" s="272"/>
      <c r="E189" s="272"/>
      <c r="F189" s="272"/>
      <c r="G189" s="272"/>
      <c r="H189" s="273"/>
      <c r="I189" s="272"/>
      <c r="J189" s="272"/>
      <c r="K189" s="272"/>
      <c r="L189" s="272"/>
      <c r="M189" s="272"/>
      <c r="N189" s="272"/>
      <c r="O189" s="272"/>
      <c r="P189" s="272"/>
      <c r="Q189" s="272"/>
      <c r="R189" s="272"/>
      <c r="S189" s="272"/>
      <c r="T189" s="272"/>
      <c r="U189" s="272"/>
      <c r="V189" s="272"/>
      <c r="W189" s="272"/>
      <c r="X189" s="272"/>
      <c r="Y189" s="272"/>
      <c r="Z189" s="272"/>
      <c r="AA189" s="272"/>
      <c r="AB189" s="274"/>
      <c r="AC189" s="275"/>
      <c r="AD189" s="275"/>
      <c r="AE189" s="276"/>
      <c r="AF189" s="276"/>
      <c r="AG189" s="275"/>
      <c r="AH189" s="275"/>
      <c r="AI189" s="277"/>
    </row>
    <row r="190" ht="14.25" customHeight="1">
      <c r="A190" s="260"/>
      <c r="B190" s="272"/>
      <c r="C190" s="178"/>
      <c r="D190" s="272"/>
      <c r="E190" s="272"/>
      <c r="F190" s="272"/>
      <c r="G190" s="272"/>
      <c r="H190" s="273"/>
      <c r="I190" s="272"/>
      <c r="J190" s="272"/>
      <c r="K190" s="272"/>
      <c r="L190" s="272"/>
      <c r="M190" s="272"/>
      <c r="N190" s="272"/>
      <c r="O190" s="272"/>
      <c r="P190" s="272"/>
      <c r="Q190" s="272"/>
      <c r="R190" s="272"/>
      <c r="S190" s="272"/>
      <c r="T190" s="272"/>
      <c r="U190" s="272"/>
      <c r="V190" s="272"/>
      <c r="W190" s="272"/>
      <c r="X190" s="272"/>
      <c r="Y190" s="272"/>
      <c r="Z190" s="272"/>
      <c r="AA190" s="272"/>
      <c r="AB190" s="274"/>
      <c r="AC190" s="275"/>
      <c r="AD190" s="275"/>
      <c r="AE190" s="276"/>
      <c r="AF190" s="276"/>
      <c r="AG190" s="275"/>
      <c r="AH190" s="275"/>
      <c r="AI190" s="277"/>
    </row>
    <row r="191" ht="14.25" customHeight="1">
      <c r="A191" s="260"/>
      <c r="B191" s="272"/>
      <c r="C191" s="178"/>
      <c r="D191" s="272"/>
      <c r="E191" s="272"/>
      <c r="F191" s="272"/>
      <c r="G191" s="272"/>
      <c r="H191" s="273"/>
      <c r="I191" s="272"/>
      <c r="J191" s="272"/>
      <c r="K191" s="272"/>
      <c r="L191" s="272"/>
      <c r="M191" s="272"/>
      <c r="N191" s="272"/>
      <c r="O191" s="272"/>
      <c r="P191" s="272"/>
      <c r="Q191" s="272"/>
      <c r="R191" s="272"/>
      <c r="S191" s="272"/>
      <c r="T191" s="272"/>
      <c r="U191" s="272"/>
      <c r="V191" s="272"/>
      <c r="W191" s="272"/>
      <c r="X191" s="272"/>
      <c r="Y191" s="272"/>
      <c r="Z191" s="272"/>
      <c r="AA191" s="272"/>
      <c r="AB191" s="274"/>
      <c r="AC191" s="275"/>
      <c r="AD191" s="275"/>
      <c r="AE191" s="276"/>
      <c r="AF191" s="276"/>
      <c r="AG191" s="275"/>
      <c r="AH191" s="275"/>
      <c r="AI191" s="277"/>
    </row>
    <row r="192" ht="14.25" customHeight="1">
      <c r="A192" s="260"/>
      <c r="B192" s="272"/>
      <c r="C192" s="178"/>
      <c r="D192" s="272"/>
      <c r="E192" s="272"/>
      <c r="F192" s="272"/>
      <c r="G192" s="272"/>
      <c r="H192" s="273"/>
      <c r="I192" s="272"/>
      <c r="J192" s="272"/>
      <c r="K192" s="272"/>
      <c r="L192" s="272"/>
      <c r="M192" s="272"/>
      <c r="N192" s="272"/>
      <c r="O192" s="272"/>
      <c r="P192" s="272"/>
      <c r="Q192" s="272"/>
      <c r="R192" s="272"/>
      <c r="S192" s="272"/>
      <c r="T192" s="272"/>
      <c r="U192" s="272"/>
      <c r="V192" s="272"/>
      <c r="W192" s="272"/>
      <c r="X192" s="272"/>
      <c r="Y192" s="272"/>
      <c r="Z192" s="272"/>
      <c r="AA192" s="272"/>
      <c r="AB192" s="274"/>
      <c r="AC192" s="275"/>
      <c r="AD192" s="275"/>
      <c r="AE192" s="276"/>
      <c r="AF192" s="276"/>
      <c r="AG192" s="275"/>
      <c r="AH192" s="275"/>
      <c r="AI192" s="277"/>
    </row>
    <row r="193" ht="14.25" customHeight="1">
      <c r="A193" s="260"/>
      <c r="B193" s="272"/>
      <c r="C193" s="178"/>
      <c r="D193" s="272"/>
      <c r="E193" s="272"/>
      <c r="F193" s="272"/>
      <c r="G193" s="272"/>
      <c r="H193" s="273"/>
      <c r="I193" s="272"/>
      <c r="J193" s="272"/>
      <c r="K193" s="272"/>
      <c r="L193" s="272"/>
      <c r="M193" s="272"/>
      <c r="N193" s="272"/>
      <c r="O193" s="272"/>
      <c r="P193" s="272"/>
      <c r="Q193" s="272"/>
      <c r="R193" s="272"/>
      <c r="S193" s="272"/>
      <c r="T193" s="272"/>
      <c r="U193" s="272"/>
      <c r="V193" s="272"/>
      <c r="W193" s="272"/>
      <c r="X193" s="272"/>
      <c r="Y193" s="272"/>
      <c r="Z193" s="272"/>
      <c r="AA193" s="272"/>
      <c r="AB193" s="274"/>
      <c r="AC193" s="275"/>
      <c r="AD193" s="275"/>
      <c r="AE193" s="276"/>
      <c r="AF193" s="276"/>
      <c r="AG193" s="275"/>
      <c r="AH193" s="275"/>
      <c r="AI193" s="277"/>
    </row>
    <row r="194" ht="14.25" customHeight="1">
      <c r="A194" s="260"/>
      <c r="B194" s="272"/>
      <c r="C194" s="178"/>
      <c r="D194" s="272"/>
      <c r="E194" s="272"/>
      <c r="F194" s="272"/>
      <c r="G194" s="272"/>
      <c r="H194" s="273"/>
      <c r="I194" s="272"/>
      <c r="J194" s="272"/>
      <c r="K194" s="272"/>
      <c r="L194" s="272"/>
      <c r="M194" s="272"/>
      <c r="N194" s="272"/>
      <c r="O194" s="272"/>
      <c r="P194" s="272"/>
      <c r="Q194" s="272"/>
      <c r="R194" s="272"/>
      <c r="S194" s="272"/>
      <c r="T194" s="272"/>
      <c r="U194" s="272"/>
      <c r="V194" s="272"/>
      <c r="W194" s="272"/>
      <c r="X194" s="272"/>
      <c r="Y194" s="272"/>
      <c r="Z194" s="272"/>
      <c r="AA194" s="272"/>
      <c r="AB194" s="274"/>
      <c r="AC194" s="275"/>
      <c r="AD194" s="275"/>
      <c r="AE194" s="276"/>
      <c r="AF194" s="276"/>
      <c r="AG194" s="275"/>
      <c r="AH194" s="275"/>
      <c r="AI194" s="277"/>
    </row>
    <row r="195" ht="14.25" customHeight="1">
      <c r="A195" s="260"/>
      <c r="B195" s="272"/>
      <c r="C195" s="178"/>
      <c r="D195" s="272"/>
      <c r="E195" s="272"/>
      <c r="F195" s="272"/>
      <c r="G195" s="272"/>
      <c r="H195" s="273"/>
      <c r="I195" s="272"/>
      <c r="J195" s="272"/>
      <c r="K195" s="272"/>
      <c r="L195" s="272"/>
      <c r="M195" s="272"/>
      <c r="N195" s="272"/>
      <c r="O195" s="272"/>
      <c r="P195" s="272"/>
      <c r="Q195" s="272"/>
      <c r="R195" s="272"/>
      <c r="S195" s="272"/>
      <c r="T195" s="272"/>
      <c r="U195" s="272"/>
      <c r="V195" s="272"/>
      <c r="W195" s="272"/>
      <c r="X195" s="272"/>
      <c r="Y195" s="272"/>
      <c r="Z195" s="272"/>
      <c r="AA195" s="272"/>
      <c r="AB195" s="274"/>
      <c r="AC195" s="275"/>
      <c r="AD195" s="275"/>
      <c r="AE195" s="276"/>
      <c r="AF195" s="276"/>
      <c r="AG195" s="275"/>
      <c r="AH195" s="275"/>
      <c r="AI195" s="277"/>
    </row>
    <row r="196" ht="14.25" customHeight="1">
      <c r="A196" s="260"/>
      <c r="B196" s="272"/>
      <c r="C196" s="178"/>
      <c r="D196" s="272"/>
      <c r="E196" s="272"/>
      <c r="F196" s="272"/>
      <c r="G196" s="272"/>
      <c r="H196" s="273"/>
      <c r="I196" s="272"/>
      <c r="J196" s="272"/>
      <c r="K196" s="272"/>
      <c r="L196" s="272"/>
      <c r="M196" s="272"/>
      <c r="N196" s="272"/>
      <c r="O196" s="272"/>
      <c r="P196" s="272"/>
      <c r="Q196" s="272"/>
      <c r="R196" s="272"/>
      <c r="S196" s="272"/>
      <c r="T196" s="272"/>
      <c r="U196" s="272"/>
      <c r="V196" s="272"/>
      <c r="W196" s="272"/>
      <c r="X196" s="272"/>
      <c r="Y196" s="272"/>
      <c r="Z196" s="272"/>
      <c r="AA196" s="272"/>
      <c r="AB196" s="274"/>
      <c r="AC196" s="275"/>
      <c r="AD196" s="275"/>
      <c r="AE196" s="276"/>
      <c r="AF196" s="276"/>
      <c r="AG196" s="275"/>
      <c r="AH196" s="275"/>
      <c r="AI196" s="277"/>
    </row>
    <row r="197" ht="14.25" customHeight="1">
      <c r="A197" s="260"/>
      <c r="B197" s="272"/>
      <c r="C197" s="178"/>
      <c r="D197" s="272"/>
      <c r="E197" s="272"/>
      <c r="F197" s="272"/>
      <c r="G197" s="272"/>
      <c r="H197" s="273"/>
      <c r="I197" s="272"/>
      <c r="J197" s="272"/>
      <c r="K197" s="272"/>
      <c r="L197" s="272"/>
      <c r="M197" s="272"/>
      <c r="N197" s="272"/>
      <c r="O197" s="272"/>
      <c r="P197" s="272"/>
      <c r="Q197" s="272"/>
      <c r="R197" s="272"/>
      <c r="S197" s="272"/>
      <c r="T197" s="272"/>
      <c r="U197" s="272"/>
      <c r="V197" s="272"/>
      <c r="W197" s="272"/>
      <c r="X197" s="272"/>
      <c r="Y197" s="272"/>
      <c r="Z197" s="272"/>
      <c r="AA197" s="272"/>
      <c r="AB197" s="274"/>
      <c r="AC197" s="275"/>
      <c r="AD197" s="275"/>
      <c r="AE197" s="276"/>
      <c r="AF197" s="276"/>
      <c r="AG197" s="275"/>
      <c r="AH197" s="275"/>
      <c r="AI197" s="277"/>
    </row>
    <row r="198" ht="14.25" customHeight="1">
      <c r="A198" s="260"/>
      <c r="B198" s="272"/>
      <c r="C198" s="178"/>
      <c r="D198" s="272"/>
      <c r="E198" s="272"/>
      <c r="F198" s="272"/>
      <c r="G198" s="272"/>
      <c r="H198" s="273"/>
      <c r="I198" s="272"/>
      <c r="J198" s="272"/>
      <c r="K198" s="272"/>
      <c r="L198" s="272"/>
      <c r="M198" s="272"/>
      <c r="N198" s="272"/>
      <c r="O198" s="272"/>
      <c r="P198" s="272"/>
      <c r="Q198" s="272"/>
      <c r="R198" s="272"/>
      <c r="S198" s="272"/>
      <c r="T198" s="272"/>
      <c r="U198" s="272"/>
      <c r="V198" s="272"/>
      <c r="W198" s="272"/>
      <c r="X198" s="272"/>
      <c r="Y198" s="272"/>
      <c r="Z198" s="272"/>
      <c r="AA198" s="272"/>
      <c r="AB198" s="274"/>
      <c r="AC198" s="275"/>
      <c r="AD198" s="275"/>
      <c r="AE198" s="276"/>
      <c r="AF198" s="276"/>
      <c r="AG198" s="275"/>
      <c r="AH198" s="275"/>
      <c r="AI198" s="277"/>
    </row>
    <row r="199" ht="14.25" customHeight="1">
      <c r="A199" s="260"/>
      <c r="B199" s="272"/>
      <c r="C199" s="178"/>
      <c r="D199" s="272"/>
      <c r="E199" s="272"/>
      <c r="F199" s="272"/>
      <c r="G199" s="272"/>
      <c r="H199" s="273"/>
      <c r="I199" s="272"/>
      <c r="J199" s="272"/>
      <c r="K199" s="272"/>
      <c r="L199" s="272"/>
      <c r="M199" s="272"/>
      <c r="N199" s="272"/>
      <c r="O199" s="272"/>
      <c r="P199" s="272"/>
      <c r="Q199" s="272"/>
      <c r="R199" s="272"/>
      <c r="S199" s="272"/>
      <c r="T199" s="272"/>
      <c r="U199" s="272"/>
      <c r="V199" s="272"/>
      <c r="W199" s="272"/>
      <c r="X199" s="272"/>
      <c r="Y199" s="272"/>
      <c r="Z199" s="272"/>
      <c r="AA199" s="272"/>
      <c r="AB199" s="274"/>
      <c r="AC199" s="275"/>
      <c r="AD199" s="275"/>
      <c r="AE199" s="276"/>
      <c r="AF199" s="276"/>
      <c r="AG199" s="275"/>
      <c r="AH199" s="275"/>
      <c r="AI199" s="277"/>
    </row>
    <row r="200" ht="14.25" customHeight="1">
      <c r="A200" s="260"/>
      <c r="B200" s="272"/>
      <c r="C200" s="178"/>
      <c r="D200" s="272"/>
      <c r="E200" s="272"/>
      <c r="F200" s="272"/>
      <c r="G200" s="272"/>
      <c r="H200" s="273"/>
      <c r="I200" s="272"/>
      <c r="J200" s="272"/>
      <c r="K200" s="272"/>
      <c r="L200" s="272"/>
      <c r="M200" s="272"/>
      <c r="N200" s="272"/>
      <c r="O200" s="272"/>
      <c r="P200" s="272"/>
      <c r="Q200" s="272"/>
      <c r="R200" s="272"/>
      <c r="S200" s="272"/>
      <c r="T200" s="272"/>
      <c r="U200" s="272"/>
      <c r="V200" s="272"/>
      <c r="W200" s="272"/>
      <c r="X200" s="272"/>
      <c r="Y200" s="272"/>
      <c r="Z200" s="272"/>
      <c r="AA200" s="272"/>
      <c r="AB200" s="274"/>
      <c r="AC200" s="275"/>
      <c r="AD200" s="275"/>
      <c r="AE200" s="276"/>
      <c r="AF200" s="276"/>
      <c r="AG200" s="275"/>
      <c r="AH200" s="275"/>
      <c r="AI200" s="277"/>
    </row>
    <row r="201" ht="14.25" customHeight="1">
      <c r="A201" s="260"/>
      <c r="B201" s="272"/>
      <c r="C201" s="178"/>
      <c r="D201" s="272"/>
      <c r="E201" s="272"/>
      <c r="F201" s="272"/>
      <c r="G201" s="272"/>
      <c r="H201" s="273"/>
      <c r="I201" s="272"/>
      <c r="J201" s="272"/>
      <c r="K201" s="272"/>
      <c r="L201" s="272"/>
      <c r="M201" s="272"/>
      <c r="N201" s="272"/>
      <c r="O201" s="272"/>
      <c r="P201" s="272"/>
      <c r="Q201" s="272"/>
      <c r="R201" s="272"/>
      <c r="S201" s="272"/>
      <c r="T201" s="272"/>
      <c r="U201" s="272"/>
      <c r="V201" s="272"/>
      <c r="W201" s="272"/>
      <c r="X201" s="272"/>
      <c r="Y201" s="272"/>
      <c r="Z201" s="272"/>
      <c r="AA201" s="272"/>
      <c r="AB201" s="274"/>
      <c r="AC201" s="275"/>
      <c r="AD201" s="275"/>
      <c r="AE201" s="276"/>
      <c r="AF201" s="276"/>
      <c r="AG201" s="275"/>
      <c r="AH201" s="275"/>
      <c r="AI201" s="277"/>
    </row>
    <row r="202" ht="14.25" customHeight="1">
      <c r="A202" s="260"/>
      <c r="B202" s="272"/>
      <c r="C202" s="178"/>
      <c r="D202" s="272"/>
      <c r="E202" s="272"/>
      <c r="F202" s="272"/>
      <c r="G202" s="272"/>
      <c r="H202" s="273"/>
      <c r="I202" s="272"/>
      <c r="J202" s="272"/>
      <c r="K202" s="272"/>
      <c r="L202" s="272"/>
      <c r="M202" s="272"/>
      <c r="N202" s="272"/>
      <c r="O202" s="272"/>
      <c r="P202" s="272"/>
      <c r="Q202" s="272"/>
      <c r="R202" s="272"/>
      <c r="S202" s="272"/>
      <c r="T202" s="272"/>
      <c r="U202" s="272"/>
      <c r="V202" s="272"/>
      <c r="W202" s="272"/>
      <c r="X202" s="272"/>
      <c r="Y202" s="272"/>
      <c r="Z202" s="272"/>
      <c r="AA202" s="272"/>
      <c r="AB202" s="274"/>
      <c r="AC202" s="275"/>
      <c r="AD202" s="275"/>
      <c r="AE202" s="276"/>
      <c r="AF202" s="276"/>
      <c r="AG202" s="275"/>
      <c r="AH202" s="275"/>
      <c r="AI202" s="277"/>
    </row>
    <row r="203" ht="14.25" customHeight="1">
      <c r="A203" s="260"/>
      <c r="B203" s="272"/>
      <c r="C203" s="178"/>
      <c r="D203" s="272"/>
      <c r="E203" s="272"/>
      <c r="F203" s="272"/>
      <c r="G203" s="272"/>
      <c r="H203" s="273"/>
      <c r="I203" s="272"/>
      <c r="J203" s="272"/>
      <c r="K203" s="272"/>
      <c r="L203" s="272"/>
      <c r="M203" s="272"/>
      <c r="N203" s="272"/>
      <c r="O203" s="272"/>
      <c r="P203" s="272"/>
      <c r="Q203" s="272"/>
      <c r="R203" s="272"/>
      <c r="S203" s="272"/>
      <c r="T203" s="272"/>
      <c r="U203" s="272"/>
      <c r="V203" s="272"/>
      <c r="W203" s="272"/>
      <c r="X203" s="272"/>
      <c r="Y203" s="272"/>
      <c r="Z203" s="272"/>
      <c r="AA203" s="272"/>
      <c r="AB203" s="274"/>
      <c r="AC203" s="275"/>
      <c r="AD203" s="275"/>
      <c r="AE203" s="276"/>
      <c r="AF203" s="276"/>
      <c r="AG203" s="275"/>
      <c r="AH203" s="275"/>
      <c r="AI203" s="277"/>
    </row>
    <row r="204" ht="11.25" customHeight="1">
      <c r="A204" s="260"/>
      <c r="B204" s="261"/>
      <c r="C204" s="296"/>
      <c r="D204" s="261"/>
      <c r="E204" s="261"/>
      <c r="F204" s="261"/>
      <c r="G204" s="261"/>
      <c r="H204" s="63"/>
      <c r="I204" s="261"/>
      <c r="J204" s="261"/>
      <c r="K204" s="261"/>
      <c r="L204" s="261"/>
      <c r="M204" s="261"/>
      <c r="N204" s="261"/>
      <c r="O204" s="261"/>
      <c r="P204" s="261"/>
      <c r="Q204" s="272"/>
      <c r="R204" s="272"/>
      <c r="S204" s="272"/>
      <c r="T204" s="261"/>
      <c r="U204" s="261"/>
      <c r="V204" s="261"/>
      <c r="W204" s="272"/>
      <c r="X204" s="272"/>
      <c r="Y204" s="272"/>
      <c r="Z204" s="261"/>
      <c r="AA204" s="261"/>
      <c r="AB204" s="297"/>
      <c r="AC204" s="298"/>
      <c r="AD204" s="298"/>
      <c r="AE204" s="299"/>
      <c r="AF204" s="299"/>
      <c r="AG204" s="298"/>
      <c r="AH204" s="298"/>
      <c r="AI204" s="300"/>
    </row>
    <row r="205" ht="11.25" customHeight="1">
      <c r="A205" s="260"/>
      <c r="B205" s="261"/>
      <c r="C205" s="296"/>
      <c r="D205" s="261"/>
      <c r="E205" s="261"/>
      <c r="F205" s="261"/>
      <c r="G205" s="261"/>
      <c r="H205" s="63"/>
      <c r="I205" s="261"/>
      <c r="J205" s="261"/>
      <c r="K205" s="261"/>
      <c r="L205" s="261"/>
      <c r="M205" s="261"/>
      <c r="N205" s="261"/>
      <c r="O205" s="261"/>
      <c r="P205" s="261"/>
      <c r="Q205" s="272"/>
      <c r="R205" s="272"/>
      <c r="S205" s="272"/>
      <c r="T205" s="261"/>
      <c r="U205" s="261"/>
      <c r="V205" s="261"/>
      <c r="W205" s="272"/>
      <c r="X205" s="272"/>
      <c r="Y205" s="272"/>
      <c r="Z205" s="261"/>
      <c r="AA205" s="261"/>
      <c r="AB205" s="297"/>
      <c r="AC205" s="298"/>
      <c r="AD205" s="298"/>
      <c r="AE205" s="299"/>
      <c r="AF205" s="299"/>
      <c r="AG205" s="298"/>
      <c r="AH205" s="298"/>
      <c r="AI205" s="300"/>
    </row>
    <row r="206" ht="11.25" customHeight="1">
      <c r="A206" s="260"/>
      <c r="B206" s="261"/>
      <c r="C206" s="296"/>
      <c r="D206" s="261"/>
      <c r="E206" s="261"/>
      <c r="F206" s="261"/>
      <c r="G206" s="261"/>
      <c r="H206" s="63"/>
      <c r="I206" s="261"/>
      <c r="J206" s="261"/>
      <c r="K206" s="261"/>
      <c r="L206" s="261"/>
      <c r="M206" s="261"/>
      <c r="N206" s="261"/>
      <c r="O206" s="261"/>
      <c r="P206" s="261"/>
      <c r="Q206" s="272"/>
      <c r="R206" s="272"/>
      <c r="S206" s="272"/>
      <c r="T206" s="261"/>
      <c r="U206" s="261"/>
      <c r="V206" s="261"/>
      <c r="W206" s="272"/>
      <c r="X206" s="272"/>
      <c r="Y206" s="272"/>
      <c r="Z206" s="261"/>
      <c r="AA206" s="261"/>
      <c r="AB206" s="297"/>
      <c r="AC206" s="298"/>
      <c r="AD206" s="298"/>
      <c r="AE206" s="299"/>
      <c r="AF206" s="299"/>
      <c r="AG206" s="298"/>
      <c r="AH206" s="298"/>
      <c r="AI206" s="300"/>
    </row>
    <row r="207" ht="11.25" customHeight="1">
      <c r="A207" s="260"/>
      <c r="B207" s="261"/>
      <c r="C207" s="296"/>
      <c r="D207" s="261"/>
      <c r="E207" s="261"/>
      <c r="F207" s="261"/>
      <c r="G207" s="261"/>
      <c r="H207" s="63"/>
      <c r="I207" s="261"/>
      <c r="J207" s="261"/>
      <c r="K207" s="261"/>
      <c r="L207" s="261"/>
      <c r="M207" s="261"/>
      <c r="N207" s="261"/>
      <c r="O207" s="261"/>
      <c r="P207" s="261"/>
      <c r="Q207" s="272"/>
      <c r="R207" s="272"/>
      <c r="S207" s="272"/>
      <c r="T207" s="261"/>
      <c r="U207" s="261"/>
      <c r="V207" s="261"/>
      <c r="W207" s="272"/>
      <c r="X207" s="272"/>
      <c r="Y207" s="272"/>
      <c r="Z207" s="261"/>
      <c r="AA207" s="261"/>
      <c r="AB207" s="297"/>
      <c r="AC207" s="298"/>
      <c r="AD207" s="298"/>
      <c r="AE207" s="299"/>
      <c r="AF207" s="299"/>
      <c r="AG207" s="298"/>
      <c r="AH207" s="298"/>
      <c r="AI207" s="300"/>
    </row>
    <row r="208" ht="11.25" customHeight="1">
      <c r="A208" s="260"/>
      <c r="B208" s="261"/>
      <c r="C208" s="296"/>
      <c r="D208" s="261"/>
      <c r="E208" s="261"/>
      <c r="F208" s="261"/>
      <c r="G208" s="261"/>
      <c r="H208" s="63"/>
      <c r="I208" s="261"/>
      <c r="J208" s="261"/>
      <c r="K208" s="261"/>
      <c r="L208" s="261"/>
      <c r="M208" s="261"/>
      <c r="N208" s="261"/>
      <c r="O208" s="261"/>
      <c r="P208" s="261"/>
      <c r="Q208" s="272"/>
      <c r="R208" s="272"/>
      <c r="S208" s="272"/>
      <c r="T208" s="261"/>
      <c r="U208" s="261"/>
      <c r="V208" s="261"/>
      <c r="W208" s="272"/>
      <c r="X208" s="272"/>
      <c r="Y208" s="272"/>
      <c r="Z208" s="261"/>
      <c r="AA208" s="261"/>
      <c r="AB208" s="297"/>
      <c r="AC208" s="298"/>
      <c r="AD208" s="298"/>
      <c r="AE208" s="299"/>
      <c r="AF208" s="299"/>
      <c r="AG208" s="298"/>
      <c r="AH208" s="298"/>
      <c r="AI208" s="300"/>
    </row>
    <row r="209" ht="11.25" customHeight="1">
      <c r="A209" s="260"/>
      <c r="B209" s="261"/>
      <c r="C209" s="296"/>
      <c r="D209" s="261"/>
      <c r="E209" s="261"/>
      <c r="F209" s="261"/>
      <c r="G209" s="261"/>
      <c r="H209" s="63"/>
      <c r="I209" s="261"/>
      <c r="J209" s="261"/>
      <c r="K209" s="261"/>
      <c r="L209" s="261"/>
      <c r="M209" s="261"/>
      <c r="N209" s="261"/>
      <c r="O209" s="261"/>
      <c r="P209" s="261"/>
      <c r="Q209" s="272"/>
      <c r="R209" s="272"/>
      <c r="S209" s="272"/>
      <c r="T209" s="261"/>
      <c r="U209" s="261"/>
      <c r="V209" s="261"/>
      <c r="W209" s="272"/>
      <c r="X209" s="272"/>
      <c r="Y209" s="272"/>
      <c r="Z209" s="261"/>
      <c r="AA209" s="261"/>
      <c r="AB209" s="297"/>
      <c r="AC209" s="298"/>
      <c r="AD209" s="298"/>
      <c r="AE209" s="299"/>
      <c r="AF209" s="299"/>
      <c r="AG209" s="298"/>
      <c r="AH209" s="298"/>
      <c r="AI209" s="300"/>
    </row>
    <row r="210" ht="11.25" customHeight="1">
      <c r="A210" s="260"/>
      <c r="B210" s="261"/>
      <c r="C210" s="296"/>
      <c r="D210" s="261"/>
      <c r="E210" s="261"/>
      <c r="F210" s="261"/>
      <c r="G210" s="261"/>
      <c r="H210" s="63"/>
      <c r="I210" s="261"/>
      <c r="J210" s="261"/>
      <c r="K210" s="261"/>
      <c r="L210" s="261"/>
      <c r="M210" s="261"/>
      <c r="N210" s="261"/>
      <c r="O210" s="261"/>
      <c r="P210" s="261"/>
      <c r="Q210" s="272"/>
      <c r="R210" s="272"/>
      <c r="S210" s="272"/>
      <c r="T210" s="261"/>
      <c r="U210" s="261"/>
      <c r="V210" s="261"/>
      <c r="W210" s="272"/>
      <c r="X210" s="272"/>
      <c r="Y210" s="272"/>
      <c r="Z210" s="261"/>
      <c r="AA210" s="261"/>
      <c r="AB210" s="297"/>
      <c r="AC210" s="298"/>
      <c r="AD210" s="298"/>
      <c r="AE210" s="299"/>
      <c r="AF210" s="299"/>
      <c r="AG210" s="298"/>
      <c r="AH210" s="298"/>
      <c r="AI210" s="300"/>
    </row>
    <row r="211" ht="11.25" customHeight="1">
      <c r="A211" s="260"/>
      <c r="B211" s="261"/>
      <c r="C211" s="296"/>
      <c r="D211" s="261"/>
      <c r="E211" s="261"/>
      <c r="F211" s="261"/>
      <c r="G211" s="261"/>
      <c r="H211" s="63"/>
      <c r="I211" s="261"/>
      <c r="J211" s="261"/>
      <c r="K211" s="261"/>
      <c r="L211" s="261"/>
      <c r="M211" s="261"/>
      <c r="N211" s="261"/>
      <c r="O211" s="261"/>
      <c r="P211" s="261"/>
      <c r="Q211" s="272"/>
      <c r="R211" s="272"/>
      <c r="S211" s="272"/>
      <c r="T211" s="261"/>
      <c r="U211" s="261"/>
      <c r="V211" s="261"/>
      <c r="W211" s="272"/>
      <c r="X211" s="272"/>
      <c r="Y211" s="272"/>
      <c r="Z211" s="261"/>
      <c r="AA211" s="261"/>
      <c r="AB211" s="297"/>
      <c r="AC211" s="298"/>
      <c r="AD211" s="298"/>
      <c r="AE211" s="299"/>
      <c r="AF211" s="299"/>
      <c r="AG211" s="298"/>
      <c r="AH211" s="298"/>
      <c r="AI211" s="300"/>
    </row>
    <row r="212" ht="11.25" customHeight="1">
      <c r="A212" s="260"/>
      <c r="B212" s="261"/>
      <c r="C212" s="296"/>
      <c r="D212" s="261"/>
      <c r="E212" s="261"/>
      <c r="F212" s="261"/>
      <c r="G212" s="261"/>
      <c r="H212" s="63"/>
      <c r="I212" s="261"/>
      <c r="J212" s="261"/>
      <c r="K212" s="261"/>
      <c r="L212" s="261"/>
      <c r="M212" s="261"/>
      <c r="N212" s="261"/>
      <c r="O212" s="261"/>
      <c r="P212" s="261"/>
      <c r="Q212" s="272"/>
      <c r="R212" s="272"/>
      <c r="S212" s="272"/>
      <c r="T212" s="261"/>
      <c r="U212" s="261"/>
      <c r="V212" s="261"/>
      <c r="W212" s="272"/>
      <c r="X212" s="272"/>
      <c r="Y212" s="272"/>
      <c r="Z212" s="261"/>
      <c r="AA212" s="261"/>
      <c r="AB212" s="297"/>
      <c r="AC212" s="298"/>
      <c r="AD212" s="298"/>
      <c r="AE212" s="299"/>
      <c r="AF212" s="299"/>
      <c r="AG212" s="298"/>
      <c r="AH212" s="298"/>
      <c r="AI212" s="300"/>
    </row>
    <row r="213" ht="11.25" customHeight="1">
      <c r="A213" s="260"/>
      <c r="B213" s="261"/>
      <c r="C213" s="296"/>
      <c r="D213" s="261"/>
      <c r="E213" s="261"/>
      <c r="F213" s="261"/>
      <c r="G213" s="261"/>
      <c r="H213" s="63"/>
      <c r="I213" s="261"/>
      <c r="J213" s="261"/>
      <c r="K213" s="261"/>
      <c r="L213" s="261"/>
      <c r="M213" s="261"/>
      <c r="N213" s="261"/>
      <c r="O213" s="261"/>
      <c r="P213" s="261"/>
      <c r="Q213" s="272"/>
      <c r="R213" s="272"/>
      <c r="S213" s="272"/>
      <c r="T213" s="261"/>
      <c r="U213" s="261"/>
      <c r="V213" s="261"/>
      <c r="W213" s="272"/>
      <c r="X213" s="272"/>
      <c r="Y213" s="272"/>
      <c r="Z213" s="261"/>
      <c r="AA213" s="261"/>
      <c r="AB213" s="297"/>
      <c r="AC213" s="298"/>
      <c r="AD213" s="298"/>
      <c r="AE213" s="299"/>
      <c r="AF213" s="299"/>
      <c r="AG213" s="298"/>
      <c r="AH213" s="298"/>
      <c r="AI213" s="300"/>
    </row>
    <row r="214" ht="11.25" customHeight="1">
      <c r="A214" s="260"/>
      <c r="B214" s="261"/>
      <c r="C214" s="296"/>
      <c r="D214" s="261"/>
      <c r="E214" s="261"/>
      <c r="F214" s="261"/>
      <c r="G214" s="261"/>
      <c r="H214" s="63"/>
      <c r="I214" s="261"/>
      <c r="J214" s="261"/>
      <c r="K214" s="261"/>
      <c r="L214" s="261"/>
      <c r="M214" s="261"/>
      <c r="N214" s="261"/>
      <c r="O214" s="261"/>
      <c r="P214" s="261"/>
      <c r="Q214" s="272"/>
      <c r="R214" s="272"/>
      <c r="S214" s="272"/>
      <c r="T214" s="261"/>
      <c r="U214" s="261"/>
      <c r="V214" s="261"/>
      <c r="W214" s="272"/>
      <c r="X214" s="272"/>
      <c r="Y214" s="272"/>
      <c r="Z214" s="261"/>
      <c r="AA214" s="261"/>
      <c r="AB214" s="297"/>
      <c r="AC214" s="298"/>
      <c r="AD214" s="298"/>
      <c r="AE214" s="299"/>
      <c r="AF214" s="299"/>
      <c r="AG214" s="298"/>
      <c r="AH214" s="298"/>
      <c r="AI214" s="300"/>
    </row>
    <row r="215" ht="11.25" customHeight="1">
      <c r="A215" s="260"/>
      <c r="B215" s="261"/>
      <c r="C215" s="296"/>
      <c r="D215" s="261"/>
      <c r="E215" s="261"/>
      <c r="F215" s="261"/>
      <c r="G215" s="261"/>
      <c r="H215" s="63"/>
      <c r="I215" s="261"/>
      <c r="J215" s="261"/>
      <c r="K215" s="261"/>
      <c r="L215" s="261"/>
      <c r="M215" s="261"/>
      <c r="N215" s="261"/>
      <c r="O215" s="261"/>
      <c r="P215" s="261"/>
      <c r="Q215" s="272"/>
      <c r="R215" s="272"/>
      <c r="S215" s="272"/>
      <c r="T215" s="261"/>
      <c r="U215" s="261"/>
      <c r="V215" s="261"/>
      <c r="W215" s="272"/>
      <c r="X215" s="272"/>
      <c r="Y215" s="272"/>
      <c r="Z215" s="261"/>
      <c r="AA215" s="261"/>
      <c r="AB215" s="297"/>
      <c r="AC215" s="298"/>
      <c r="AD215" s="298"/>
      <c r="AE215" s="299"/>
      <c r="AF215" s="299"/>
      <c r="AG215" s="298"/>
      <c r="AH215" s="298"/>
      <c r="AI215" s="300"/>
    </row>
    <row r="216" ht="11.25" customHeight="1">
      <c r="A216" s="260"/>
      <c r="B216" s="261"/>
      <c r="C216" s="296"/>
      <c r="D216" s="261"/>
      <c r="E216" s="261"/>
      <c r="F216" s="261"/>
      <c r="G216" s="261"/>
      <c r="H216" s="63"/>
      <c r="I216" s="261"/>
      <c r="J216" s="261"/>
      <c r="K216" s="261"/>
      <c r="L216" s="261"/>
      <c r="M216" s="261"/>
      <c r="N216" s="261"/>
      <c r="O216" s="261"/>
      <c r="P216" s="261"/>
      <c r="Q216" s="272"/>
      <c r="R216" s="272"/>
      <c r="S216" s="272"/>
      <c r="T216" s="261"/>
      <c r="U216" s="261"/>
      <c r="V216" s="261"/>
      <c r="W216" s="272"/>
      <c r="X216" s="272"/>
      <c r="Y216" s="272"/>
      <c r="Z216" s="261"/>
      <c r="AA216" s="261"/>
      <c r="AB216" s="297"/>
      <c r="AC216" s="298"/>
      <c r="AD216" s="298"/>
      <c r="AE216" s="299"/>
      <c r="AF216" s="299"/>
      <c r="AG216" s="298"/>
      <c r="AH216" s="298"/>
      <c r="AI216" s="300"/>
    </row>
    <row r="217" ht="11.25" customHeight="1">
      <c r="A217" s="260"/>
      <c r="B217" s="261"/>
      <c r="C217" s="296"/>
      <c r="D217" s="261"/>
      <c r="E217" s="261"/>
      <c r="F217" s="261"/>
      <c r="G217" s="261"/>
      <c r="H217" s="63"/>
      <c r="I217" s="261"/>
      <c r="J217" s="261"/>
      <c r="K217" s="261"/>
      <c r="L217" s="261"/>
      <c r="M217" s="261"/>
      <c r="N217" s="261"/>
      <c r="O217" s="261"/>
      <c r="P217" s="261"/>
      <c r="Q217" s="272"/>
      <c r="R217" s="272"/>
      <c r="S217" s="272"/>
      <c r="T217" s="261"/>
      <c r="U217" s="261"/>
      <c r="V217" s="261"/>
      <c r="W217" s="272"/>
      <c r="X217" s="272"/>
      <c r="Y217" s="272"/>
      <c r="Z217" s="261"/>
      <c r="AA217" s="261"/>
      <c r="AB217" s="297"/>
      <c r="AC217" s="298"/>
      <c r="AD217" s="298"/>
      <c r="AE217" s="299"/>
      <c r="AF217" s="299"/>
      <c r="AG217" s="298"/>
      <c r="AH217" s="298"/>
      <c r="AI217" s="300"/>
    </row>
    <row r="218" ht="11.25" customHeight="1">
      <c r="A218" s="260"/>
      <c r="B218" s="261"/>
      <c r="C218" s="296"/>
      <c r="D218" s="261"/>
      <c r="E218" s="261"/>
      <c r="F218" s="261"/>
      <c r="G218" s="261"/>
      <c r="H218" s="63"/>
      <c r="I218" s="261"/>
      <c r="J218" s="261"/>
      <c r="K218" s="261"/>
      <c r="L218" s="261"/>
      <c r="M218" s="261"/>
      <c r="N218" s="261"/>
      <c r="O218" s="261"/>
      <c r="P218" s="261"/>
      <c r="Q218" s="272"/>
      <c r="R218" s="272"/>
      <c r="S218" s="272"/>
      <c r="T218" s="261"/>
      <c r="U218" s="261"/>
      <c r="V218" s="261"/>
      <c r="W218" s="272"/>
      <c r="X218" s="272"/>
      <c r="Y218" s="272"/>
      <c r="Z218" s="261"/>
      <c r="AA218" s="261"/>
      <c r="AB218" s="297"/>
      <c r="AC218" s="298"/>
      <c r="AD218" s="298"/>
      <c r="AE218" s="299"/>
      <c r="AF218" s="299"/>
      <c r="AG218" s="298"/>
      <c r="AH218" s="298"/>
      <c r="AI218" s="300"/>
    </row>
    <row r="219" ht="11.25" customHeight="1">
      <c r="A219" s="260"/>
      <c r="B219" s="261"/>
      <c r="C219" s="296"/>
      <c r="D219" s="261"/>
      <c r="E219" s="261"/>
      <c r="F219" s="261"/>
      <c r="G219" s="261"/>
      <c r="H219" s="63"/>
      <c r="I219" s="261"/>
      <c r="J219" s="261"/>
      <c r="K219" s="261"/>
      <c r="L219" s="261"/>
      <c r="M219" s="261"/>
      <c r="N219" s="261"/>
      <c r="O219" s="261"/>
      <c r="P219" s="261"/>
      <c r="Q219" s="272"/>
      <c r="R219" s="272"/>
      <c r="S219" s="272"/>
      <c r="T219" s="261"/>
      <c r="U219" s="261"/>
      <c r="V219" s="261"/>
      <c r="W219" s="272"/>
      <c r="X219" s="272"/>
      <c r="Y219" s="272"/>
      <c r="Z219" s="261"/>
      <c r="AA219" s="261"/>
      <c r="AB219" s="297"/>
      <c r="AC219" s="298"/>
      <c r="AD219" s="298"/>
      <c r="AE219" s="299"/>
      <c r="AF219" s="299"/>
      <c r="AG219" s="298"/>
      <c r="AH219" s="298"/>
      <c r="AI219" s="300"/>
    </row>
    <row r="220" ht="11.25" customHeight="1">
      <c r="A220" s="260"/>
      <c r="B220" s="261"/>
      <c r="C220" s="296"/>
      <c r="D220" s="261"/>
      <c r="E220" s="261"/>
      <c r="F220" s="261"/>
      <c r="G220" s="261"/>
      <c r="H220" s="63"/>
      <c r="I220" s="261"/>
      <c r="J220" s="261"/>
      <c r="K220" s="261"/>
      <c r="L220" s="261"/>
      <c r="M220" s="261"/>
      <c r="N220" s="261"/>
      <c r="O220" s="261"/>
      <c r="P220" s="261"/>
      <c r="Q220" s="272"/>
      <c r="R220" s="272"/>
      <c r="S220" s="272"/>
      <c r="T220" s="261"/>
      <c r="U220" s="261"/>
      <c r="V220" s="261"/>
      <c r="W220" s="272"/>
      <c r="X220" s="272"/>
      <c r="Y220" s="272"/>
      <c r="Z220" s="261"/>
      <c r="AA220" s="261"/>
      <c r="AB220" s="297"/>
      <c r="AC220" s="298"/>
      <c r="AD220" s="298"/>
      <c r="AE220" s="299"/>
      <c r="AF220" s="299"/>
      <c r="AG220" s="298"/>
      <c r="AH220" s="298"/>
      <c r="AI220" s="300"/>
    </row>
    <row r="221" ht="11.25" customHeight="1">
      <c r="A221" s="260"/>
      <c r="B221" s="261"/>
      <c r="C221" s="296"/>
      <c r="D221" s="261"/>
      <c r="E221" s="261"/>
      <c r="F221" s="261"/>
      <c r="G221" s="261"/>
      <c r="H221" s="63"/>
      <c r="I221" s="261"/>
      <c r="J221" s="261"/>
      <c r="K221" s="261"/>
      <c r="L221" s="261"/>
      <c r="M221" s="261"/>
      <c r="N221" s="261"/>
      <c r="O221" s="261"/>
      <c r="P221" s="261"/>
      <c r="Q221" s="261"/>
      <c r="R221" s="261"/>
      <c r="S221" s="261"/>
      <c r="T221" s="261"/>
      <c r="U221" s="261"/>
      <c r="V221" s="261"/>
      <c r="W221" s="272"/>
      <c r="X221" s="272"/>
      <c r="Y221" s="272"/>
      <c r="Z221" s="261"/>
      <c r="AA221" s="261"/>
      <c r="AB221" s="297"/>
      <c r="AC221" s="298"/>
      <c r="AD221" s="298"/>
      <c r="AE221" s="299"/>
      <c r="AF221" s="299"/>
      <c r="AG221" s="298"/>
      <c r="AH221" s="298"/>
      <c r="AI221" s="300"/>
    </row>
    <row r="222" ht="11.25" customHeight="1">
      <c r="A222" s="260"/>
      <c r="B222" s="261"/>
      <c r="C222" s="296"/>
      <c r="D222" s="261"/>
      <c r="E222" s="261"/>
      <c r="F222" s="261"/>
      <c r="G222" s="261"/>
      <c r="H222" s="63"/>
      <c r="I222" s="261"/>
      <c r="J222" s="261"/>
      <c r="K222" s="261"/>
      <c r="L222" s="261"/>
      <c r="M222" s="261"/>
      <c r="N222" s="261"/>
      <c r="O222" s="261"/>
      <c r="P222" s="261"/>
      <c r="Q222" s="261"/>
      <c r="R222" s="261"/>
      <c r="S222" s="261"/>
      <c r="T222" s="261"/>
      <c r="U222" s="261"/>
      <c r="V222" s="261"/>
      <c r="W222" s="272"/>
      <c r="X222" s="272"/>
      <c r="Y222" s="272"/>
      <c r="Z222" s="261"/>
      <c r="AA222" s="261"/>
      <c r="AB222" s="297"/>
      <c r="AC222" s="298"/>
      <c r="AD222" s="298"/>
      <c r="AE222" s="299"/>
      <c r="AF222" s="299"/>
      <c r="AG222" s="298"/>
      <c r="AH222" s="298"/>
      <c r="AI222" s="300"/>
    </row>
    <row r="223" ht="11.25" customHeight="1">
      <c r="A223" s="260"/>
      <c r="B223" s="261"/>
      <c r="C223" s="296"/>
      <c r="D223" s="261"/>
      <c r="E223" s="261"/>
      <c r="F223" s="261"/>
      <c r="G223" s="261"/>
      <c r="H223" s="63"/>
      <c r="I223" s="261"/>
      <c r="J223" s="261"/>
      <c r="K223" s="261"/>
      <c r="L223" s="261"/>
      <c r="M223" s="261"/>
      <c r="N223" s="261"/>
      <c r="O223" s="261"/>
      <c r="P223" s="261"/>
      <c r="Q223" s="261"/>
      <c r="R223" s="261"/>
      <c r="S223" s="261"/>
      <c r="T223" s="261"/>
      <c r="U223" s="261"/>
      <c r="V223" s="261"/>
      <c r="W223" s="272"/>
      <c r="X223" s="272"/>
      <c r="Y223" s="272"/>
      <c r="Z223" s="261"/>
      <c r="AA223" s="261"/>
      <c r="AB223" s="297"/>
      <c r="AC223" s="298"/>
      <c r="AD223" s="298"/>
      <c r="AE223" s="299"/>
      <c r="AF223" s="299"/>
      <c r="AG223" s="298"/>
      <c r="AH223" s="298"/>
      <c r="AI223" s="300"/>
    </row>
    <row r="224" ht="11.25" customHeight="1">
      <c r="A224" s="260"/>
      <c r="B224" s="261"/>
      <c r="C224" s="296"/>
      <c r="D224" s="261"/>
      <c r="E224" s="261"/>
      <c r="F224" s="261"/>
      <c r="G224" s="261"/>
      <c r="H224" s="63"/>
      <c r="I224" s="261"/>
      <c r="J224" s="261"/>
      <c r="K224" s="261"/>
      <c r="L224" s="261"/>
      <c r="M224" s="261"/>
      <c r="N224" s="261"/>
      <c r="O224" s="261"/>
      <c r="P224" s="261"/>
      <c r="Q224" s="261"/>
      <c r="R224" s="261"/>
      <c r="S224" s="261"/>
      <c r="T224" s="261"/>
      <c r="U224" s="261"/>
      <c r="V224" s="261"/>
      <c r="W224" s="272"/>
      <c r="X224" s="272"/>
      <c r="Y224" s="272"/>
      <c r="Z224" s="261"/>
      <c r="AA224" s="261"/>
      <c r="AB224" s="297"/>
      <c r="AC224" s="298"/>
      <c r="AD224" s="298"/>
      <c r="AE224" s="299"/>
      <c r="AF224" s="299"/>
      <c r="AG224" s="298"/>
      <c r="AH224" s="298"/>
      <c r="AI224" s="300"/>
    </row>
    <row r="225" ht="11.25" customHeight="1">
      <c r="A225" s="260"/>
      <c r="B225" s="261"/>
      <c r="C225" s="296"/>
      <c r="D225" s="261"/>
      <c r="E225" s="261"/>
      <c r="F225" s="261"/>
      <c r="G225" s="261"/>
      <c r="H225" s="63"/>
      <c r="I225" s="261"/>
      <c r="J225" s="261"/>
      <c r="K225" s="261"/>
      <c r="L225" s="261"/>
      <c r="M225" s="261"/>
      <c r="N225" s="261"/>
      <c r="O225" s="261"/>
      <c r="P225" s="261"/>
      <c r="Q225" s="261"/>
      <c r="R225" s="261"/>
      <c r="S225" s="261"/>
      <c r="T225" s="261"/>
      <c r="U225" s="261"/>
      <c r="V225" s="261"/>
      <c r="W225" s="272"/>
      <c r="X225" s="272"/>
      <c r="Y225" s="272"/>
      <c r="Z225" s="261"/>
      <c r="AA225" s="261"/>
      <c r="AB225" s="297"/>
      <c r="AC225" s="298"/>
      <c r="AD225" s="298"/>
      <c r="AE225" s="299"/>
      <c r="AF225" s="299"/>
      <c r="AG225" s="298"/>
      <c r="AH225" s="298"/>
      <c r="AI225" s="300"/>
    </row>
    <row r="226" ht="11.25" customHeight="1">
      <c r="A226" s="260"/>
      <c r="B226" s="261"/>
      <c r="C226" s="296"/>
      <c r="D226" s="261"/>
      <c r="E226" s="261"/>
      <c r="F226" s="261"/>
      <c r="G226" s="261"/>
      <c r="H226" s="63"/>
      <c r="I226" s="261"/>
      <c r="J226" s="261"/>
      <c r="K226" s="261"/>
      <c r="L226" s="261"/>
      <c r="M226" s="261"/>
      <c r="N226" s="261"/>
      <c r="O226" s="261"/>
      <c r="P226" s="261"/>
      <c r="Q226" s="261"/>
      <c r="R226" s="261"/>
      <c r="S226" s="261"/>
      <c r="T226" s="261"/>
      <c r="U226" s="261"/>
      <c r="V226" s="261"/>
      <c r="W226" s="272"/>
      <c r="X226" s="272"/>
      <c r="Y226" s="272"/>
      <c r="Z226" s="261"/>
      <c r="AA226" s="261"/>
      <c r="AB226" s="297"/>
      <c r="AC226" s="298"/>
      <c r="AD226" s="298"/>
      <c r="AE226" s="299"/>
      <c r="AF226" s="299"/>
      <c r="AG226" s="298"/>
      <c r="AH226" s="298"/>
      <c r="AI226" s="300"/>
    </row>
    <row r="227" ht="11.25" customHeight="1">
      <c r="A227" s="260"/>
      <c r="B227" s="261"/>
      <c r="C227" s="296"/>
      <c r="D227" s="261"/>
      <c r="E227" s="261"/>
      <c r="F227" s="261"/>
      <c r="G227" s="261"/>
      <c r="H227" s="63"/>
      <c r="I227" s="261"/>
      <c r="J227" s="261"/>
      <c r="K227" s="261"/>
      <c r="L227" s="261"/>
      <c r="M227" s="261"/>
      <c r="N227" s="261"/>
      <c r="O227" s="261"/>
      <c r="P227" s="261"/>
      <c r="Q227" s="261"/>
      <c r="R227" s="261"/>
      <c r="S227" s="261"/>
      <c r="T227" s="261"/>
      <c r="U227" s="261"/>
      <c r="V227" s="261"/>
      <c r="W227" s="272"/>
      <c r="X227" s="272"/>
      <c r="Y227" s="272"/>
      <c r="Z227" s="261"/>
      <c r="AA227" s="261"/>
      <c r="AB227" s="297"/>
      <c r="AC227" s="298"/>
      <c r="AD227" s="298"/>
      <c r="AE227" s="299"/>
      <c r="AF227" s="299"/>
      <c r="AG227" s="298"/>
      <c r="AH227" s="298"/>
      <c r="AI227" s="300"/>
    </row>
    <row r="228" ht="11.25" customHeight="1">
      <c r="A228" s="260"/>
      <c r="B228" s="261"/>
      <c r="C228" s="296"/>
      <c r="D228" s="261"/>
      <c r="E228" s="261"/>
      <c r="F228" s="261"/>
      <c r="G228" s="261"/>
      <c r="H228" s="63"/>
      <c r="I228" s="261"/>
      <c r="J228" s="261"/>
      <c r="K228" s="261"/>
      <c r="L228" s="261"/>
      <c r="M228" s="261"/>
      <c r="N228" s="261"/>
      <c r="O228" s="261"/>
      <c r="P228" s="261"/>
      <c r="Q228" s="261"/>
      <c r="R228" s="261"/>
      <c r="S228" s="261"/>
      <c r="T228" s="261"/>
      <c r="U228" s="261"/>
      <c r="V228" s="261"/>
      <c r="W228" s="272"/>
      <c r="X228" s="272"/>
      <c r="Y228" s="272"/>
      <c r="Z228" s="261"/>
      <c r="AA228" s="261"/>
      <c r="AB228" s="297"/>
      <c r="AC228" s="298"/>
      <c r="AD228" s="298"/>
      <c r="AE228" s="299"/>
      <c r="AF228" s="299"/>
      <c r="AG228" s="298"/>
      <c r="AH228" s="298"/>
      <c r="AI228" s="300"/>
    </row>
    <row r="229" ht="11.25" customHeight="1">
      <c r="A229" s="260"/>
      <c r="B229" s="261"/>
      <c r="C229" s="296"/>
      <c r="D229" s="261"/>
      <c r="E229" s="261"/>
      <c r="F229" s="261"/>
      <c r="G229" s="261"/>
      <c r="H229" s="63"/>
      <c r="I229" s="261"/>
      <c r="J229" s="261"/>
      <c r="K229" s="261"/>
      <c r="L229" s="261"/>
      <c r="M229" s="261"/>
      <c r="N229" s="261"/>
      <c r="O229" s="261"/>
      <c r="P229" s="261"/>
      <c r="Q229" s="261"/>
      <c r="R229" s="261"/>
      <c r="S229" s="261"/>
      <c r="T229" s="261"/>
      <c r="U229" s="261"/>
      <c r="V229" s="261"/>
      <c r="W229" s="272"/>
      <c r="X229" s="272"/>
      <c r="Y229" s="272"/>
      <c r="Z229" s="261"/>
      <c r="AA229" s="261"/>
      <c r="AB229" s="297"/>
      <c r="AC229" s="298"/>
      <c r="AD229" s="298"/>
      <c r="AE229" s="299"/>
      <c r="AF229" s="299"/>
      <c r="AG229" s="298"/>
      <c r="AH229" s="298"/>
      <c r="AI229" s="300"/>
    </row>
    <row r="230" ht="11.25" customHeight="1">
      <c r="A230" s="260"/>
      <c r="B230" s="261"/>
      <c r="C230" s="296"/>
      <c r="D230" s="261"/>
      <c r="E230" s="261"/>
      <c r="F230" s="261"/>
      <c r="G230" s="261"/>
      <c r="H230" s="63"/>
      <c r="I230" s="261"/>
      <c r="J230" s="261"/>
      <c r="K230" s="261"/>
      <c r="L230" s="261"/>
      <c r="M230" s="261"/>
      <c r="N230" s="261"/>
      <c r="O230" s="261"/>
      <c r="P230" s="261"/>
      <c r="Q230" s="261"/>
      <c r="R230" s="261"/>
      <c r="S230" s="261"/>
      <c r="T230" s="261"/>
      <c r="U230" s="261"/>
      <c r="V230" s="261"/>
      <c r="W230" s="272"/>
      <c r="X230" s="272"/>
      <c r="Y230" s="272"/>
      <c r="Z230" s="261"/>
      <c r="AA230" s="261"/>
      <c r="AB230" s="297"/>
      <c r="AC230" s="298"/>
      <c r="AD230" s="298"/>
      <c r="AE230" s="299"/>
      <c r="AF230" s="299"/>
      <c r="AG230" s="298"/>
      <c r="AH230" s="298"/>
      <c r="AI230" s="300"/>
    </row>
    <row r="231" ht="11.25" customHeight="1">
      <c r="A231" s="260"/>
      <c r="B231" s="261"/>
      <c r="C231" s="296"/>
      <c r="D231" s="261"/>
      <c r="E231" s="261"/>
      <c r="F231" s="261"/>
      <c r="G231" s="261"/>
      <c r="H231" s="63"/>
      <c r="I231" s="261"/>
      <c r="J231" s="261"/>
      <c r="K231" s="261"/>
      <c r="L231" s="261"/>
      <c r="M231" s="261"/>
      <c r="N231" s="261"/>
      <c r="O231" s="261"/>
      <c r="P231" s="261"/>
      <c r="Q231" s="261"/>
      <c r="R231" s="261"/>
      <c r="S231" s="261"/>
      <c r="T231" s="261"/>
      <c r="U231" s="261"/>
      <c r="V231" s="261"/>
      <c r="W231" s="272"/>
      <c r="X231" s="272"/>
      <c r="Y231" s="272"/>
      <c r="Z231" s="261"/>
      <c r="AA231" s="261"/>
      <c r="AB231" s="297"/>
      <c r="AC231" s="298"/>
      <c r="AD231" s="298"/>
      <c r="AE231" s="299"/>
      <c r="AF231" s="299"/>
      <c r="AG231" s="298"/>
      <c r="AH231" s="298"/>
      <c r="AI231" s="300"/>
    </row>
    <row r="232" ht="11.25" customHeight="1">
      <c r="A232" s="260"/>
      <c r="B232" s="261"/>
      <c r="C232" s="296"/>
      <c r="D232" s="261"/>
      <c r="E232" s="261"/>
      <c r="F232" s="261"/>
      <c r="G232" s="261"/>
      <c r="H232" s="63"/>
      <c r="I232" s="261"/>
      <c r="J232" s="261"/>
      <c r="K232" s="261"/>
      <c r="L232" s="261"/>
      <c r="M232" s="261"/>
      <c r="N232" s="261"/>
      <c r="O232" s="261"/>
      <c r="P232" s="261"/>
      <c r="Q232" s="261"/>
      <c r="R232" s="261"/>
      <c r="S232" s="261"/>
      <c r="T232" s="261"/>
      <c r="U232" s="261"/>
      <c r="V232" s="261"/>
      <c r="W232" s="272"/>
      <c r="X232" s="272"/>
      <c r="Y232" s="272"/>
      <c r="Z232" s="261"/>
      <c r="AA232" s="261"/>
      <c r="AB232" s="297"/>
      <c r="AC232" s="298"/>
      <c r="AD232" s="298"/>
      <c r="AE232" s="299"/>
      <c r="AF232" s="299"/>
      <c r="AG232" s="298"/>
      <c r="AH232" s="298"/>
      <c r="AI232" s="300"/>
    </row>
    <row r="233" ht="11.25" customHeight="1">
      <c r="A233" s="260"/>
      <c r="B233" s="261"/>
      <c r="C233" s="296"/>
      <c r="D233" s="261"/>
      <c r="E233" s="261"/>
      <c r="F233" s="261"/>
      <c r="G233" s="261"/>
      <c r="H233" s="63"/>
      <c r="I233" s="261"/>
      <c r="J233" s="261"/>
      <c r="K233" s="261"/>
      <c r="L233" s="261"/>
      <c r="M233" s="261"/>
      <c r="N233" s="261"/>
      <c r="O233" s="261"/>
      <c r="P233" s="261"/>
      <c r="Q233" s="261"/>
      <c r="R233" s="261"/>
      <c r="S233" s="261"/>
      <c r="T233" s="261"/>
      <c r="U233" s="261"/>
      <c r="V233" s="261"/>
      <c r="W233" s="272"/>
      <c r="X233" s="272"/>
      <c r="Y233" s="272"/>
      <c r="Z233" s="261"/>
      <c r="AA233" s="261"/>
      <c r="AB233" s="297"/>
      <c r="AC233" s="298"/>
      <c r="AD233" s="298"/>
      <c r="AE233" s="299"/>
      <c r="AF233" s="299"/>
      <c r="AG233" s="298"/>
      <c r="AH233" s="298"/>
      <c r="AI233" s="300"/>
    </row>
    <row r="234" ht="11.25" customHeight="1">
      <c r="A234" s="260"/>
      <c r="B234" s="261"/>
      <c r="C234" s="296"/>
      <c r="D234" s="261"/>
      <c r="E234" s="261"/>
      <c r="F234" s="261"/>
      <c r="G234" s="261"/>
      <c r="H234" s="63"/>
      <c r="I234" s="261"/>
      <c r="J234" s="261"/>
      <c r="K234" s="261"/>
      <c r="L234" s="261"/>
      <c r="M234" s="261"/>
      <c r="N234" s="261"/>
      <c r="O234" s="261"/>
      <c r="P234" s="261"/>
      <c r="Q234" s="261"/>
      <c r="R234" s="261"/>
      <c r="S234" s="261"/>
      <c r="T234" s="261"/>
      <c r="U234" s="261"/>
      <c r="V234" s="261"/>
      <c r="W234" s="272"/>
      <c r="X234" s="272"/>
      <c r="Y234" s="272"/>
      <c r="Z234" s="261"/>
      <c r="AA234" s="261"/>
      <c r="AB234" s="297"/>
      <c r="AC234" s="298"/>
      <c r="AD234" s="298"/>
      <c r="AE234" s="299"/>
      <c r="AF234" s="299"/>
      <c r="AG234" s="298"/>
      <c r="AH234" s="298"/>
      <c r="AI234" s="300"/>
    </row>
    <row r="235" ht="11.25" customHeight="1">
      <c r="A235" s="260"/>
      <c r="B235" s="261"/>
      <c r="C235" s="296"/>
      <c r="D235" s="261"/>
      <c r="E235" s="261"/>
      <c r="F235" s="261"/>
      <c r="G235" s="261"/>
      <c r="H235" s="63"/>
      <c r="I235" s="261"/>
      <c r="J235" s="261"/>
      <c r="K235" s="261"/>
      <c r="L235" s="261"/>
      <c r="M235" s="261"/>
      <c r="N235" s="261"/>
      <c r="O235" s="261"/>
      <c r="P235" s="261"/>
      <c r="Q235" s="261"/>
      <c r="R235" s="261"/>
      <c r="S235" s="261"/>
      <c r="T235" s="261"/>
      <c r="U235" s="261"/>
      <c r="V235" s="261"/>
      <c r="W235" s="272"/>
      <c r="X235" s="272"/>
      <c r="Y235" s="272"/>
      <c r="Z235" s="261"/>
      <c r="AA235" s="261"/>
      <c r="AB235" s="297"/>
      <c r="AC235" s="298"/>
      <c r="AD235" s="298"/>
      <c r="AE235" s="299"/>
      <c r="AF235" s="299"/>
      <c r="AG235" s="298"/>
      <c r="AH235" s="298"/>
      <c r="AI235" s="300"/>
    </row>
    <row r="236" ht="11.25" customHeight="1">
      <c r="A236" s="260"/>
      <c r="B236" s="261"/>
      <c r="C236" s="296"/>
      <c r="D236" s="261"/>
      <c r="E236" s="261"/>
      <c r="F236" s="261"/>
      <c r="G236" s="261"/>
      <c r="H236" s="63"/>
      <c r="I236" s="261"/>
      <c r="J236" s="261"/>
      <c r="K236" s="261"/>
      <c r="L236" s="261"/>
      <c r="M236" s="261"/>
      <c r="N236" s="261"/>
      <c r="O236" s="261"/>
      <c r="P236" s="261"/>
      <c r="Q236" s="261"/>
      <c r="R236" s="261"/>
      <c r="S236" s="261"/>
      <c r="T236" s="261"/>
      <c r="U236" s="261"/>
      <c r="V236" s="261"/>
      <c r="W236" s="272"/>
      <c r="X236" s="272"/>
      <c r="Y236" s="272"/>
      <c r="Z236" s="261"/>
      <c r="AA236" s="261"/>
      <c r="AB236" s="297"/>
      <c r="AC236" s="298"/>
      <c r="AD236" s="298"/>
      <c r="AE236" s="299"/>
      <c r="AF236" s="299"/>
      <c r="AG236" s="298"/>
      <c r="AH236" s="298"/>
      <c r="AI236" s="300"/>
    </row>
    <row r="237" ht="11.25" customHeight="1">
      <c r="A237" s="260"/>
      <c r="B237" s="261"/>
      <c r="C237" s="296"/>
      <c r="D237" s="261"/>
      <c r="E237" s="261"/>
      <c r="F237" s="261"/>
      <c r="G237" s="261"/>
      <c r="H237" s="63"/>
      <c r="I237" s="261"/>
      <c r="J237" s="261"/>
      <c r="K237" s="261"/>
      <c r="L237" s="261"/>
      <c r="M237" s="261"/>
      <c r="N237" s="261"/>
      <c r="O237" s="261"/>
      <c r="P237" s="261"/>
      <c r="Q237" s="261"/>
      <c r="R237" s="261"/>
      <c r="S237" s="261"/>
      <c r="T237" s="261"/>
      <c r="U237" s="261"/>
      <c r="V237" s="261"/>
      <c r="W237" s="272"/>
      <c r="X237" s="272"/>
      <c r="Y237" s="272"/>
      <c r="Z237" s="261"/>
      <c r="AA237" s="261"/>
      <c r="AB237" s="297"/>
      <c r="AC237" s="298"/>
      <c r="AD237" s="298"/>
      <c r="AE237" s="299"/>
      <c r="AF237" s="299"/>
      <c r="AG237" s="298"/>
      <c r="AH237" s="298"/>
      <c r="AI237" s="300"/>
    </row>
    <row r="238" ht="11.25" customHeight="1">
      <c r="A238" s="260"/>
      <c r="B238" s="261"/>
      <c r="C238" s="296"/>
      <c r="D238" s="261"/>
      <c r="E238" s="261"/>
      <c r="F238" s="261"/>
      <c r="G238" s="261"/>
      <c r="H238" s="63"/>
      <c r="I238" s="261"/>
      <c r="J238" s="261"/>
      <c r="K238" s="261"/>
      <c r="L238" s="261"/>
      <c r="M238" s="261"/>
      <c r="N238" s="261"/>
      <c r="O238" s="261"/>
      <c r="P238" s="261"/>
      <c r="Q238" s="261"/>
      <c r="R238" s="261"/>
      <c r="S238" s="261"/>
      <c r="T238" s="261"/>
      <c r="U238" s="261"/>
      <c r="V238" s="261"/>
      <c r="W238" s="272"/>
      <c r="X238" s="272"/>
      <c r="Y238" s="272"/>
      <c r="Z238" s="261"/>
      <c r="AA238" s="261"/>
      <c r="AB238" s="297"/>
      <c r="AC238" s="298"/>
      <c r="AD238" s="298"/>
      <c r="AE238" s="299"/>
      <c r="AF238" s="299"/>
      <c r="AG238" s="298"/>
      <c r="AH238" s="298"/>
      <c r="AI238" s="300"/>
    </row>
    <row r="239" ht="11.25" customHeight="1">
      <c r="A239" s="260"/>
      <c r="B239" s="261"/>
      <c r="C239" s="296"/>
      <c r="D239" s="261"/>
      <c r="E239" s="261"/>
      <c r="F239" s="261"/>
      <c r="G239" s="261"/>
      <c r="H239" s="63"/>
      <c r="I239" s="261"/>
      <c r="J239" s="261"/>
      <c r="K239" s="261"/>
      <c r="L239" s="261"/>
      <c r="M239" s="261"/>
      <c r="N239" s="261"/>
      <c r="O239" s="261"/>
      <c r="P239" s="261"/>
      <c r="Q239" s="261"/>
      <c r="R239" s="261"/>
      <c r="S239" s="261"/>
      <c r="T239" s="261"/>
      <c r="U239" s="261"/>
      <c r="V239" s="261"/>
      <c r="W239" s="272"/>
      <c r="X239" s="272"/>
      <c r="Y239" s="272"/>
      <c r="Z239" s="261"/>
      <c r="AA239" s="261"/>
      <c r="AB239" s="297"/>
      <c r="AC239" s="298"/>
      <c r="AD239" s="298"/>
      <c r="AE239" s="299"/>
      <c r="AF239" s="299"/>
      <c r="AG239" s="298"/>
      <c r="AH239" s="298"/>
      <c r="AI239" s="300"/>
    </row>
    <row r="240" ht="11.25" customHeight="1">
      <c r="A240" s="260"/>
      <c r="B240" s="261"/>
      <c r="C240" s="296"/>
      <c r="D240" s="261"/>
      <c r="E240" s="261"/>
      <c r="F240" s="261"/>
      <c r="G240" s="261"/>
      <c r="H240" s="63"/>
      <c r="I240" s="261"/>
      <c r="J240" s="261"/>
      <c r="K240" s="261"/>
      <c r="L240" s="261"/>
      <c r="M240" s="261"/>
      <c r="N240" s="261"/>
      <c r="O240" s="261"/>
      <c r="P240" s="261"/>
      <c r="Q240" s="261"/>
      <c r="R240" s="261"/>
      <c r="S240" s="261"/>
      <c r="T240" s="261"/>
      <c r="U240" s="261"/>
      <c r="V240" s="261"/>
      <c r="W240" s="272"/>
      <c r="X240" s="272"/>
      <c r="Y240" s="272"/>
      <c r="Z240" s="261"/>
      <c r="AA240" s="261"/>
      <c r="AB240" s="297"/>
      <c r="AC240" s="298"/>
      <c r="AD240" s="298"/>
      <c r="AE240" s="299"/>
      <c r="AF240" s="299"/>
      <c r="AG240" s="298"/>
      <c r="AH240" s="298"/>
      <c r="AI240" s="300"/>
    </row>
    <row r="241" ht="11.25" customHeight="1">
      <c r="A241" s="260"/>
      <c r="B241" s="261"/>
      <c r="C241" s="296"/>
      <c r="D241" s="261"/>
      <c r="E241" s="261"/>
      <c r="F241" s="261"/>
      <c r="G241" s="261"/>
      <c r="H241" s="63"/>
      <c r="I241" s="261"/>
      <c r="J241" s="261"/>
      <c r="K241" s="261"/>
      <c r="L241" s="261"/>
      <c r="M241" s="261"/>
      <c r="N241" s="261"/>
      <c r="O241" s="261"/>
      <c r="P241" s="261"/>
      <c r="Q241" s="261"/>
      <c r="R241" s="261"/>
      <c r="S241" s="261"/>
      <c r="T241" s="261"/>
      <c r="U241" s="261"/>
      <c r="V241" s="261"/>
      <c r="W241" s="272"/>
      <c r="X241" s="272"/>
      <c r="Y241" s="272"/>
      <c r="Z241" s="261"/>
      <c r="AA241" s="261"/>
      <c r="AB241" s="297"/>
      <c r="AC241" s="298"/>
      <c r="AD241" s="298"/>
      <c r="AE241" s="299"/>
      <c r="AF241" s="299"/>
      <c r="AG241" s="298"/>
      <c r="AH241" s="298"/>
      <c r="AI241" s="300"/>
    </row>
    <row r="242" ht="11.25" customHeight="1">
      <c r="A242" s="260"/>
      <c r="B242" s="261"/>
      <c r="C242" s="296"/>
      <c r="D242" s="261"/>
      <c r="E242" s="261"/>
      <c r="F242" s="261"/>
      <c r="G242" s="261"/>
      <c r="H242" s="63"/>
      <c r="I242" s="261"/>
      <c r="J242" s="261"/>
      <c r="K242" s="261"/>
      <c r="L242" s="261"/>
      <c r="M242" s="261"/>
      <c r="N242" s="261"/>
      <c r="O242" s="261"/>
      <c r="P242" s="261"/>
      <c r="Q242" s="261"/>
      <c r="R242" s="261"/>
      <c r="S242" s="261"/>
      <c r="T242" s="261"/>
      <c r="U242" s="261"/>
      <c r="V242" s="261"/>
      <c r="W242" s="272"/>
      <c r="X242" s="272"/>
      <c r="Y242" s="272"/>
      <c r="Z242" s="261"/>
      <c r="AA242" s="261"/>
      <c r="AB242" s="297"/>
      <c r="AC242" s="298"/>
      <c r="AD242" s="298"/>
      <c r="AE242" s="299"/>
      <c r="AF242" s="299"/>
      <c r="AG242" s="298"/>
      <c r="AH242" s="298"/>
      <c r="AI242" s="300"/>
    </row>
    <row r="243" ht="11.25" customHeight="1">
      <c r="A243" s="260"/>
      <c r="B243" s="261"/>
      <c r="C243" s="296"/>
      <c r="D243" s="261"/>
      <c r="E243" s="261"/>
      <c r="F243" s="261"/>
      <c r="G243" s="261"/>
      <c r="H243" s="63"/>
      <c r="I243" s="261"/>
      <c r="J243" s="261"/>
      <c r="K243" s="261"/>
      <c r="L243" s="261"/>
      <c r="M243" s="261"/>
      <c r="N243" s="261"/>
      <c r="O243" s="261"/>
      <c r="P243" s="261"/>
      <c r="Q243" s="261"/>
      <c r="R243" s="261"/>
      <c r="S243" s="261"/>
      <c r="T243" s="261"/>
      <c r="U243" s="261"/>
      <c r="V243" s="261"/>
      <c r="W243" s="272"/>
      <c r="X243" s="272"/>
      <c r="Y243" s="272"/>
      <c r="Z243" s="261"/>
      <c r="AA243" s="261"/>
      <c r="AB243" s="297"/>
      <c r="AC243" s="298"/>
      <c r="AD243" s="298"/>
      <c r="AE243" s="299"/>
      <c r="AF243" s="299"/>
      <c r="AG243" s="298"/>
      <c r="AH243" s="298"/>
      <c r="AI243" s="300"/>
    </row>
    <row r="244" ht="11.25" customHeight="1">
      <c r="A244" s="260"/>
      <c r="B244" s="261"/>
      <c r="C244" s="296"/>
      <c r="D244" s="261"/>
      <c r="E244" s="261"/>
      <c r="F244" s="261"/>
      <c r="G244" s="261"/>
      <c r="H244" s="63"/>
      <c r="I244" s="261"/>
      <c r="J244" s="261"/>
      <c r="K244" s="261"/>
      <c r="L244" s="261"/>
      <c r="M244" s="261"/>
      <c r="N244" s="261"/>
      <c r="O244" s="261"/>
      <c r="P244" s="261"/>
      <c r="Q244" s="261"/>
      <c r="R244" s="261"/>
      <c r="S244" s="261"/>
      <c r="T244" s="261"/>
      <c r="U244" s="261"/>
      <c r="V244" s="261"/>
      <c r="W244" s="272"/>
      <c r="X244" s="272"/>
      <c r="Y244" s="272"/>
      <c r="Z244" s="261"/>
      <c r="AA244" s="261"/>
      <c r="AB244" s="297"/>
      <c r="AC244" s="298"/>
      <c r="AD244" s="298"/>
      <c r="AE244" s="299"/>
      <c r="AF244" s="299"/>
      <c r="AG244" s="298"/>
      <c r="AH244" s="298"/>
      <c r="AI244" s="300"/>
    </row>
    <row r="245" ht="11.25" customHeight="1">
      <c r="A245" s="260"/>
      <c r="B245" s="261"/>
      <c r="C245" s="296"/>
      <c r="D245" s="261"/>
      <c r="E245" s="261"/>
      <c r="F245" s="261"/>
      <c r="G245" s="261"/>
      <c r="H245" s="63"/>
      <c r="I245" s="261"/>
      <c r="J245" s="261"/>
      <c r="K245" s="261"/>
      <c r="L245" s="261"/>
      <c r="M245" s="261"/>
      <c r="N245" s="261"/>
      <c r="O245" s="261"/>
      <c r="P245" s="261"/>
      <c r="Q245" s="261"/>
      <c r="R245" s="261"/>
      <c r="S245" s="261"/>
      <c r="T245" s="261"/>
      <c r="U245" s="261"/>
      <c r="V245" s="261"/>
      <c r="W245" s="272"/>
      <c r="X245" s="272"/>
      <c r="Y245" s="272"/>
      <c r="Z245" s="261"/>
      <c r="AA245" s="261"/>
      <c r="AB245" s="297"/>
      <c r="AC245" s="298"/>
      <c r="AD245" s="298"/>
      <c r="AE245" s="299"/>
      <c r="AF245" s="299"/>
      <c r="AG245" s="298"/>
      <c r="AH245" s="298"/>
      <c r="AI245" s="300"/>
    </row>
    <row r="246" ht="11.25" customHeight="1">
      <c r="A246" s="260"/>
      <c r="B246" s="261"/>
      <c r="C246" s="296"/>
      <c r="D246" s="261"/>
      <c r="E246" s="261"/>
      <c r="F246" s="261"/>
      <c r="G246" s="261"/>
      <c r="H246" s="63"/>
      <c r="I246" s="261"/>
      <c r="J246" s="261"/>
      <c r="K246" s="261"/>
      <c r="L246" s="261"/>
      <c r="M246" s="261"/>
      <c r="N246" s="261"/>
      <c r="O246" s="261"/>
      <c r="P246" s="261"/>
      <c r="Q246" s="261"/>
      <c r="R246" s="261"/>
      <c r="S246" s="261"/>
      <c r="T246" s="261"/>
      <c r="U246" s="261"/>
      <c r="V246" s="261"/>
      <c r="W246" s="272"/>
      <c r="X246" s="272"/>
      <c r="Y246" s="272"/>
      <c r="Z246" s="261"/>
      <c r="AA246" s="261"/>
      <c r="AB246" s="297"/>
      <c r="AC246" s="298"/>
      <c r="AD246" s="298"/>
      <c r="AE246" s="299"/>
      <c r="AF246" s="299"/>
      <c r="AG246" s="298"/>
      <c r="AH246" s="298"/>
      <c r="AI246" s="300"/>
    </row>
    <row r="247" ht="11.25" customHeight="1">
      <c r="A247" s="260"/>
      <c r="B247" s="261"/>
      <c r="C247" s="296"/>
      <c r="D247" s="261"/>
      <c r="E247" s="261"/>
      <c r="F247" s="261"/>
      <c r="G247" s="261"/>
      <c r="H247" s="63"/>
      <c r="I247" s="261"/>
      <c r="J247" s="261"/>
      <c r="K247" s="261"/>
      <c r="L247" s="261"/>
      <c r="M247" s="261"/>
      <c r="N247" s="261"/>
      <c r="O247" s="261"/>
      <c r="P247" s="261"/>
      <c r="Q247" s="261"/>
      <c r="R247" s="261"/>
      <c r="S247" s="261"/>
      <c r="T247" s="261"/>
      <c r="U247" s="261"/>
      <c r="V247" s="261"/>
      <c r="W247" s="272"/>
      <c r="X247" s="272"/>
      <c r="Y247" s="272"/>
      <c r="Z247" s="261"/>
      <c r="AA247" s="261"/>
      <c r="AB247" s="297"/>
      <c r="AC247" s="298"/>
      <c r="AD247" s="298"/>
      <c r="AE247" s="299"/>
      <c r="AF247" s="299"/>
      <c r="AG247" s="298"/>
      <c r="AH247" s="298"/>
      <c r="AI247" s="300"/>
    </row>
    <row r="248" ht="11.25" customHeight="1">
      <c r="A248" s="260"/>
      <c r="B248" s="261"/>
      <c r="C248" s="296"/>
      <c r="D248" s="261"/>
      <c r="E248" s="261"/>
      <c r="F248" s="261"/>
      <c r="G248" s="261"/>
      <c r="H248" s="63"/>
      <c r="I248" s="261"/>
      <c r="J248" s="261"/>
      <c r="K248" s="261"/>
      <c r="L248" s="261"/>
      <c r="M248" s="261"/>
      <c r="N248" s="261"/>
      <c r="O248" s="261"/>
      <c r="P248" s="261"/>
      <c r="Q248" s="261"/>
      <c r="R248" s="261"/>
      <c r="S248" s="261"/>
      <c r="T248" s="261"/>
      <c r="U248" s="261"/>
      <c r="V248" s="261"/>
      <c r="W248" s="272"/>
      <c r="X248" s="272"/>
      <c r="Y248" s="272"/>
      <c r="Z248" s="261"/>
      <c r="AA248" s="261"/>
      <c r="AB248" s="297"/>
      <c r="AC248" s="298"/>
      <c r="AD248" s="298"/>
      <c r="AE248" s="299"/>
      <c r="AF248" s="299"/>
      <c r="AG248" s="298"/>
      <c r="AH248" s="298"/>
      <c r="AI248" s="300"/>
    </row>
    <row r="249" ht="11.25" customHeight="1">
      <c r="A249" s="260"/>
      <c r="B249" s="261"/>
      <c r="C249" s="296"/>
      <c r="D249" s="261"/>
      <c r="E249" s="261"/>
      <c r="F249" s="261"/>
      <c r="G249" s="261"/>
      <c r="H249" s="63"/>
      <c r="I249" s="261"/>
      <c r="J249" s="261"/>
      <c r="K249" s="261"/>
      <c r="L249" s="261"/>
      <c r="M249" s="261"/>
      <c r="N249" s="261"/>
      <c r="O249" s="261"/>
      <c r="P249" s="261"/>
      <c r="Q249" s="261"/>
      <c r="R249" s="261"/>
      <c r="S249" s="261"/>
      <c r="T249" s="261"/>
      <c r="U249" s="261"/>
      <c r="V249" s="261"/>
      <c r="W249" s="272"/>
      <c r="X249" s="272"/>
      <c r="Y249" s="272"/>
      <c r="Z249" s="261"/>
      <c r="AA249" s="261"/>
      <c r="AB249" s="297"/>
      <c r="AC249" s="298"/>
      <c r="AD249" s="298"/>
      <c r="AE249" s="299"/>
      <c r="AF249" s="299"/>
      <c r="AG249" s="298"/>
      <c r="AH249" s="298"/>
      <c r="AI249" s="300"/>
    </row>
    <row r="250" ht="11.25" customHeight="1">
      <c r="A250" s="260"/>
      <c r="B250" s="261"/>
      <c r="C250" s="296"/>
      <c r="D250" s="261"/>
      <c r="E250" s="261"/>
      <c r="F250" s="261"/>
      <c r="G250" s="261"/>
      <c r="H250" s="63"/>
      <c r="I250" s="261"/>
      <c r="J250" s="261"/>
      <c r="K250" s="261"/>
      <c r="L250" s="261"/>
      <c r="M250" s="261"/>
      <c r="N250" s="261"/>
      <c r="O250" s="261"/>
      <c r="P250" s="261"/>
      <c r="Q250" s="261"/>
      <c r="R250" s="261"/>
      <c r="S250" s="261"/>
      <c r="T250" s="261"/>
      <c r="U250" s="261"/>
      <c r="V250" s="261"/>
      <c r="W250" s="272"/>
      <c r="X250" s="272"/>
      <c r="Y250" s="272"/>
      <c r="Z250" s="261"/>
      <c r="AA250" s="261"/>
      <c r="AB250" s="297"/>
      <c r="AC250" s="298"/>
      <c r="AD250" s="298"/>
      <c r="AE250" s="299"/>
      <c r="AF250" s="299"/>
      <c r="AG250" s="298"/>
      <c r="AH250" s="298"/>
      <c r="AI250" s="300"/>
    </row>
    <row r="251" ht="11.25" customHeight="1">
      <c r="A251" s="260"/>
      <c r="B251" s="261"/>
      <c r="C251" s="296"/>
      <c r="D251" s="261"/>
      <c r="E251" s="261"/>
      <c r="F251" s="261"/>
      <c r="G251" s="261"/>
      <c r="H251" s="63"/>
      <c r="I251" s="261"/>
      <c r="J251" s="261"/>
      <c r="K251" s="261"/>
      <c r="L251" s="261"/>
      <c r="M251" s="261"/>
      <c r="N251" s="261"/>
      <c r="O251" s="261"/>
      <c r="P251" s="261"/>
      <c r="Q251" s="261"/>
      <c r="R251" s="261"/>
      <c r="S251" s="261"/>
      <c r="T251" s="261"/>
      <c r="U251" s="261"/>
      <c r="V251" s="261"/>
      <c r="W251" s="272"/>
      <c r="X251" s="272"/>
      <c r="Y251" s="272"/>
      <c r="Z251" s="261"/>
      <c r="AA251" s="261"/>
      <c r="AB251" s="297"/>
      <c r="AC251" s="298"/>
      <c r="AD251" s="298"/>
      <c r="AE251" s="299"/>
      <c r="AF251" s="299"/>
      <c r="AG251" s="298"/>
      <c r="AH251" s="298"/>
      <c r="AI251" s="300"/>
    </row>
    <row r="252" ht="11.25" customHeight="1">
      <c r="A252" s="260"/>
      <c r="B252" s="261"/>
      <c r="C252" s="296"/>
      <c r="D252" s="261"/>
      <c r="E252" s="261"/>
      <c r="F252" s="261"/>
      <c r="G252" s="261"/>
      <c r="H252" s="63"/>
      <c r="I252" s="261"/>
      <c r="J252" s="261"/>
      <c r="K252" s="261"/>
      <c r="L252" s="261"/>
      <c r="M252" s="261"/>
      <c r="N252" s="261"/>
      <c r="O252" s="261"/>
      <c r="P252" s="261"/>
      <c r="Q252" s="261"/>
      <c r="R252" s="261"/>
      <c r="S252" s="261"/>
      <c r="T252" s="261"/>
      <c r="U252" s="261"/>
      <c r="V252" s="261"/>
      <c r="W252" s="272"/>
      <c r="X252" s="272"/>
      <c r="Y252" s="272"/>
      <c r="Z252" s="261"/>
      <c r="AA252" s="261"/>
      <c r="AB252" s="297"/>
      <c r="AC252" s="298"/>
      <c r="AD252" s="298"/>
      <c r="AE252" s="299"/>
      <c r="AF252" s="299"/>
      <c r="AG252" s="298"/>
      <c r="AH252" s="298"/>
      <c r="AI252" s="300"/>
    </row>
    <row r="253" ht="11.25" customHeight="1">
      <c r="A253" s="260"/>
      <c r="B253" s="261"/>
      <c r="C253" s="296"/>
      <c r="D253" s="261"/>
      <c r="E253" s="261"/>
      <c r="F253" s="261"/>
      <c r="G253" s="261"/>
      <c r="H253" s="63"/>
      <c r="I253" s="261"/>
      <c r="J253" s="261"/>
      <c r="K253" s="261"/>
      <c r="L253" s="261"/>
      <c r="M253" s="261"/>
      <c r="N253" s="261"/>
      <c r="O253" s="261"/>
      <c r="P253" s="261"/>
      <c r="Q253" s="261"/>
      <c r="R253" s="261"/>
      <c r="S253" s="261"/>
      <c r="T253" s="261"/>
      <c r="U253" s="261"/>
      <c r="V253" s="261"/>
      <c r="W253" s="272"/>
      <c r="X253" s="272"/>
      <c r="Y253" s="272"/>
      <c r="Z253" s="261"/>
      <c r="AA253" s="261"/>
      <c r="AB253" s="297"/>
      <c r="AC253" s="298"/>
      <c r="AD253" s="298"/>
      <c r="AE253" s="299"/>
      <c r="AF253" s="299"/>
      <c r="AG253" s="298"/>
      <c r="AH253" s="298"/>
      <c r="AI253" s="300"/>
    </row>
    <row r="254" ht="11.25" customHeight="1">
      <c r="A254" s="260"/>
      <c r="B254" s="261"/>
      <c r="C254" s="296"/>
      <c r="D254" s="261"/>
      <c r="E254" s="261"/>
      <c r="F254" s="261"/>
      <c r="G254" s="261"/>
      <c r="H254" s="63"/>
      <c r="I254" s="261"/>
      <c r="J254" s="261"/>
      <c r="K254" s="261"/>
      <c r="L254" s="261"/>
      <c r="M254" s="261"/>
      <c r="N254" s="261"/>
      <c r="O254" s="261"/>
      <c r="P254" s="261"/>
      <c r="Q254" s="261"/>
      <c r="R254" s="261"/>
      <c r="S254" s="261"/>
      <c r="T254" s="261"/>
      <c r="U254" s="261"/>
      <c r="V254" s="261"/>
      <c r="W254" s="272"/>
      <c r="X254" s="272"/>
      <c r="Y254" s="272"/>
      <c r="Z254" s="261"/>
      <c r="AA254" s="261"/>
      <c r="AB254" s="297"/>
      <c r="AC254" s="298"/>
      <c r="AD254" s="298"/>
      <c r="AE254" s="299"/>
      <c r="AF254" s="299"/>
      <c r="AG254" s="298"/>
      <c r="AH254" s="298"/>
      <c r="AI254" s="300"/>
    </row>
    <row r="255" ht="11.25" customHeight="1">
      <c r="A255" s="260"/>
      <c r="B255" s="261"/>
      <c r="C255" s="296"/>
      <c r="D255" s="261"/>
      <c r="E255" s="261"/>
      <c r="F255" s="261"/>
      <c r="G255" s="261"/>
      <c r="H255" s="63"/>
      <c r="I255" s="261"/>
      <c r="J255" s="261"/>
      <c r="K255" s="261"/>
      <c r="L255" s="261"/>
      <c r="M255" s="261"/>
      <c r="N255" s="261"/>
      <c r="O255" s="261"/>
      <c r="P255" s="261"/>
      <c r="Q255" s="261"/>
      <c r="R255" s="261"/>
      <c r="S255" s="261"/>
      <c r="T255" s="261"/>
      <c r="U255" s="261"/>
      <c r="V255" s="261"/>
      <c r="W255" s="272"/>
      <c r="X255" s="272"/>
      <c r="Y255" s="272"/>
      <c r="Z255" s="261"/>
      <c r="AA255" s="261"/>
      <c r="AB255" s="297"/>
      <c r="AC255" s="298"/>
      <c r="AD255" s="298"/>
      <c r="AE255" s="299"/>
      <c r="AF255" s="299"/>
      <c r="AG255" s="298"/>
      <c r="AH255" s="298"/>
      <c r="AI255" s="300"/>
    </row>
    <row r="256" ht="11.25" customHeight="1">
      <c r="A256" s="260"/>
      <c r="B256" s="261"/>
      <c r="C256" s="296"/>
      <c r="D256" s="261"/>
      <c r="E256" s="261"/>
      <c r="F256" s="261"/>
      <c r="G256" s="261"/>
      <c r="H256" s="63"/>
      <c r="I256" s="261"/>
      <c r="J256" s="261"/>
      <c r="K256" s="261"/>
      <c r="L256" s="261"/>
      <c r="M256" s="261"/>
      <c r="N256" s="261"/>
      <c r="O256" s="261"/>
      <c r="P256" s="261"/>
      <c r="Q256" s="261"/>
      <c r="R256" s="261"/>
      <c r="S256" s="261"/>
      <c r="T256" s="261"/>
      <c r="U256" s="261"/>
      <c r="V256" s="261"/>
      <c r="W256" s="272"/>
      <c r="X256" s="272"/>
      <c r="Y256" s="272"/>
      <c r="Z256" s="261"/>
      <c r="AA256" s="261"/>
      <c r="AB256" s="297"/>
      <c r="AC256" s="298"/>
      <c r="AD256" s="298"/>
      <c r="AE256" s="299"/>
      <c r="AF256" s="299"/>
      <c r="AG256" s="298"/>
      <c r="AH256" s="298"/>
      <c r="AI256" s="300"/>
    </row>
    <row r="257" ht="11.25" customHeight="1">
      <c r="A257" s="260"/>
      <c r="B257" s="261"/>
      <c r="C257" s="296"/>
      <c r="D257" s="261"/>
      <c r="E257" s="261"/>
      <c r="F257" s="261"/>
      <c r="G257" s="261"/>
      <c r="H257" s="63"/>
      <c r="I257" s="261"/>
      <c r="J257" s="261"/>
      <c r="K257" s="261"/>
      <c r="L257" s="261"/>
      <c r="M257" s="261"/>
      <c r="N257" s="261"/>
      <c r="O257" s="261"/>
      <c r="P257" s="261"/>
      <c r="Q257" s="261"/>
      <c r="R257" s="261"/>
      <c r="S257" s="261"/>
      <c r="T257" s="261"/>
      <c r="U257" s="261"/>
      <c r="V257" s="261"/>
      <c r="W257" s="272"/>
      <c r="X257" s="272"/>
      <c r="Y257" s="272"/>
      <c r="Z257" s="261"/>
      <c r="AA257" s="261"/>
      <c r="AB257" s="297"/>
      <c r="AC257" s="298"/>
      <c r="AD257" s="298"/>
      <c r="AE257" s="299"/>
      <c r="AF257" s="299"/>
      <c r="AG257" s="298"/>
      <c r="AH257" s="298"/>
      <c r="AI257" s="300"/>
    </row>
    <row r="258" ht="11.25" customHeight="1">
      <c r="A258" s="260"/>
      <c r="B258" s="261"/>
      <c r="C258" s="296"/>
      <c r="D258" s="261"/>
      <c r="E258" s="261"/>
      <c r="F258" s="261"/>
      <c r="G258" s="261"/>
      <c r="H258" s="63"/>
      <c r="I258" s="261"/>
      <c r="J258" s="261"/>
      <c r="K258" s="261"/>
      <c r="L258" s="261"/>
      <c r="M258" s="261"/>
      <c r="N258" s="261"/>
      <c r="O258" s="261"/>
      <c r="P258" s="261"/>
      <c r="Q258" s="261"/>
      <c r="R258" s="261"/>
      <c r="S258" s="261"/>
      <c r="T258" s="261"/>
      <c r="U258" s="261"/>
      <c r="V258" s="261"/>
      <c r="W258" s="272"/>
      <c r="X258" s="272"/>
      <c r="Y258" s="272"/>
      <c r="Z258" s="261"/>
      <c r="AA258" s="261"/>
      <c r="AB258" s="297"/>
      <c r="AC258" s="298"/>
      <c r="AD258" s="298"/>
      <c r="AE258" s="299"/>
      <c r="AF258" s="299"/>
      <c r="AG258" s="298"/>
      <c r="AH258" s="298"/>
      <c r="AI258" s="300"/>
    </row>
    <row r="259" ht="11.25" customHeight="1">
      <c r="A259" s="260"/>
      <c r="B259" s="261"/>
      <c r="C259" s="296"/>
      <c r="D259" s="261"/>
      <c r="E259" s="261"/>
      <c r="F259" s="261"/>
      <c r="G259" s="261"/>
      <c r="H259" s="63"/>
      <c r="I259" s="261"/>
      <c r="J259" s="261"/>
      <c r="K259" s="261"/>
      <c r="L259" s="261"/>
      <c r="M259" s="261"/>
      <c r="N259" s="261"/>
      <c r="O259" s="261"/>
      <c r="P259" s="261"/>
      <c r="Q259" s="261"/>
      <c r="R259" s="261"/>
      <c r="S259" s="261"/>
      <c r="T259" s="261"/>
      <c r="U259" s="261"/>
      <c r="V259" s="261"/>
      <c r="W259" s="272"/>
      <c r="X259" s="272"/>
      <c r="Y259" s="272"/>
      <c r="Z259" s="261"/>
      <c r="AA259" s="261"/>
      <c r="AB259" s="297"/>
      <c r="AC259" s="298"/>
      <c r="AD259" s="298"/>
      <c r="AE259" s="299"/>
      <c r="AF259" s="299"/>
      <c r="AG259" s="298"/>
      <c r="AH259" s="298"/>
      <c r="AI259" s="300"/>
    </row>
    <row r="260" ht="11.25" customHeight="1">
      <c r="A260" s="260"/>
      <c r="B260" s="261"/>
      <c r="C260" s="296"/>
      <c r="D260" s="261"/>
      <c r="E260" s="261"/>
      <c r="F260" s="261"/>
      <c r="G260" s="261"/>
      <c r="H260" s="63"/>
      <c r="I260" s="261"/>
      <c r="J260" s="261"/>
      <c r="K260" s="261"/>
      <c r="L260" s="261"/>
      <c r="M260" s="261"/>
      <c r="N260" s="261"/>
      <c r="O260" s="261"/>
      <c r="P260" s="261"/>
      <c r="Q260" s="261"/>
      <c r="R260" s="261"/>
      <c r="S260" s="261"/>
      <c r="T260" s="261"/>
      <c r="U260" s="261"/>
      <c r="V260" s="261"/>
      <c r="W260" s="272"/>
      <c r="X260" s="272"/>
      <c r="Y260" s="272"/>
      <c r="Z260" s="261"/>
      <c r="AA260" s="261"/>
      <c r="AB260" s="297"/>
      <c r="AC260" s="298"/>
      <c r="AD260" s="298"/>
      <c r="AE260" s="299"/>
      <c r="AF260" s="299"/>
      <c r="AG260" s="298"/>
      <c r="AH260" s="298"/>
      <c r="AI260" s="300"/>
    </row>
    <row r="261" ht="11.25" customHeight="1">
      <c r="A261" s="260"/>
      <c r="B261" s="261"/>
      <c r="C261" s="296"/>
      <c r="D261" s="261"/>
      <c r="E261" s="261"/>
      <c r="F261" s="261"/>
      <c r="G261" s="261"/>
      <c r="H261" s="63"/>
      <c r="I261" s="261"/>
      <c r="J261" s="261"/>
      <c r="K261" s="261"/>
      <c r="L261" s="261"/>
      <c r="M261" s="261"/>
      <c r="N261" s="261"/>
      <c r="O261" s="261"/>
      <c r="P261" s="261"/>
      <c r="Q261" s="261"/>
      <c r="R261" s="261"/>
      <c r="S261" s="261"/>
      <c r="T261" s="261"/>
      <c r="U261" s="261"/>
      <c r="V261" s="261"/>
      <c r="W261" s="272"/>
      <c r="X261" s="272"/>
      <c r="Y261" s="272"/>
      <c r="Z261" s="261"/>
      <c r="AA261" s="261"/>
      <c r="AB261" s="297"/>
      <c r="AC261" s="298"/>
      <c r="AD261" s="298"/>
      <c r="AE261" s="299"/>
      <c r="AF261" s="299"/>
      <c r="AG261" s="298"/>
      <c r="AH261" s="298"/>
      <c r="AI261" s="300"/>
    </row>
    <row r="262" ht="11.25" customHeight="1">
      <c r="A262" s="260"/>
      <c r="B262" s="261"/>
      <c r="C262" s="296"/>
      <c r="D262" s="261"/>
      <c r="E262" s="261"/>
      <c r="F262" s="261"/>
      <c r="G262" s="261"/>
      <c r="H262" s="63"/>
      <c r="I262" s="261"/>
      <c r="J262" s="261"/>
      <c r="K262" s="261"/>
      <c r="L262" s="261"/>
      <c r="M262" s="261"/>
      <c r="N262" s="261"/>
      <c r="O262" s="261"/>
      <c r="P262" s="261"/>
      <c r="Q262" s="261"/>
      <c r="R262" s="261"/>
      <c r="S262" s="261"/>
      <c r="T262" s="261"/>
      <c r="U262" s="261"/>
      <c r="V262" s="261"/>
      <c r="W262" s="272"/>
      <c r="X262" s="272"/>
      <c r="Y262" s="272"/>
      <c r="Z262" s="261"/>
      <c r="AA262" s="261"/>
      <c r="AB262" s="297"/>
      <c r="AC262" s="298"/>
      <c r="AD262" s="298"/>
      <c r="AE262" s="299"/>
      <c r="AF262" s="299"/>
      <c r="AG262" s="298"/>
      <c r="AH262" s="298"/>
      <c r="AI262" s="300"/>
    </row>
    <row r="263" ht="11.25" customHeight="1">
      <c r="A263" s="260"/>
      <c r="B263" s="261"/>
      <c r="C263" s="296"/>
      <c r="D263" s="261"/>
      <c r="E263" s="261"/>
      <c r="F263" s="261"/>
      <c r="G263" s="261"/>
      <c r="H263" s="63"/>
      <c r="I263" s="261"/>
      <c r="J263" s="261"/>
      <c r="K263" s="261"/>
      <c r="L263" s="261"/>
      <c r="M263" s="261"/>
      <c r="N263" s="261"/>
      <c r="O263" s="261"/>
      <c r="P263" s="261"/>
      <c r="Q263" s="261"/>
      <c r="R263" s="261"/>
      <c r="S263" s="261"/>
      <c r="T263" s="261"/>
      <c r="U263" s="261"/>
      <c r="V263" s="261"/>
      <c r="W263" s="272"/>
      <c r="X263" s="272"/>
      <c r="Y263" s="272"/>
      <c r="Z263" s="261"/>
      <c r="AA263" s="261"/>
      <c r="AB263" s="297"/>
      <c r="AC263" s="298"/>
      <c r="AD263" s="298"/>
      <c r="AE263" s="299"/>
      <c r="AF263" s="299"/>
      <c r="AG263" s="298"/>
      <c r="AH263" s="298"/>
      <c r="AI263" s="300"/>
    </row>
    <row r="264" ht="11.25" customHeight="1">
      <c r="A264" s="260"/>
      <c r="B264" s="261"/>
      <c r="C264" s="296"/>
      <c r="D264" s="261"/>
      <c r="E264" s="261"/>
      <c r="F264" s="261"/>
      <c r="G264" s="261"/>
      <c r="H264" s="63"/>
      <c r="I264" s="261"/>
      <c r="J264" s="261"/>
      <c r="K264" s="261"/>
      <c r="L264" s="261"/>
      <c r="M264" s="261"/>
      <c r="N264" s="261"/>
      <c r="O264" s="261"/>
      <c r="P264" s="261"/>
      <c r="Q264" s="261"/>
      <c r="R264" s="261"/>
      <c r="S264" s="261"/>
      <c r="T264" s="261"/>
      <c r="U264" s="261"/>
      <c r="V264" s="261"/>
      <c r="W264" s="272"/>
      <c r="X264" s="272"/>
      <c r="Y264" s="272"/>
      <c r="Z264" s="261"/>
      <c r="AA264" s="261"/>
      <c r="AB264" s="297"/>
      <c r="AC264" s="298"/>
      <c r="AD264" s="298"/>
      <c r="AE264" s="299"/>
      <c r="AF264" s="299"/>
      <c r="AG264" s="298"/>
      <c r="AH264" s="298"/>
      <c r="AI264" s="300"/>
    </row>
    <row r="265" ht="11.25" customHeight="1">
      <c r="A265" s="260"/>
      <c r="B265" s="261"/>
      <c r="C265" s="296"/>
      <c r="D265" s="261"/>
      <c r="E265" s="261"/>
      <c r="F265" s="261"/>
      <c r="G265" s="261"/>
      <c r="H265" s="63"/>
      <c r="I265" s="261"/>
      <c r="J265" s="261"/>
      <c r="K265" s="261"/>
      <c r="L265" s="261"/>
      <c r="M265" s="261"/>
      <c r="N265" s="261"/>
      <c r="O265" s="261"/>
      <c r="P265" s="261"/>
      <c r="Q265" s="261"/>
      <c r="R265" s="261"/>
      <c r="S265" s="261"/>
      <c r="T265" s="261"/>
      <c r="U265" s="261"/>
      <c r="V265" s="261"/>
      <c r="W265" s="272"/>
      <c r="X265" s="272"/>
      <c r="Y265" s="272"/>
      <c r="Z265" s="261"/>
      <c r="AA265" s="261"/>
      <c r="AB265" s="297"/>
      <c r="AC265" s="298"/>
      <c r="AD265" s="298"/>
      <c r="AE265" s="299"/>
      <c r="AF265" s="299"/>
      <c r="AG265" s="298"/>
      <c r="AH265" s="298"/>
      <c r="AI265" s="300"/>
    </row>
    <row r="266" ht="11.25" customHeight="1">
      <c r="A266" s="260"/>
      <c r="B266" s="261"/>
      <c r="C266" s="296"/>
      <c r="D266" s="261"/>
      <c r="E266" s="261"/>
      <c r="F266" s="261"/>
      <c r="G266" s="261"/>
      <c r="H266" s="63"/>
      <c r="I266" s="261"/>
      <c r="J266" s="261"/>
      <c r="K266" s="261"/>
      <c r="L266" s="261"/>
      <c r="M266" s="261"/>
      <c r="N266" s="261"/>
      <c r="O266" s="261"/>
      <c r="P266" s="261"/>
      <c r="Q266" s="261"/>
      <c r="R266" s="261"/>
      <c r="S266" s="261"/>
      <c r="T266" s="261"/>
      <c r="U266" s="261"/>
      <c r="V266" s="261"/>
      <c r="W266" s="272"/>
      <c r="X266" s="272"/>
      <c r="Y266" s="272"/>
      <c r="Z266" s="261"/>
      <c r="AA266" s="261"/>
      <c r="AB266" s="297"/>
      <c r="AC266" s="298"/>
      <c r="AD266" s="298"/>
      <c r="AE266" s="299"/>
      <c r="AF266" s="299"/>
      <c r="AG266" s="298"/>
      <c r="AH266" s="298"/>
      <c r="AI266" s="300"/>
    </row>
    <row r="267" ht="11.25" customHeight="1">
      <c r="A267" s="260"/>
      <c r="B267" s="261"/>
      <c r="C267" s="296"/>
      <c r="D267" s="261"/>
      <c r="E267" s="261"/>
      <c r="F267" s="261"/>
      <c r="G267" s="261"/>
      <c r="H267" s="63"/>
      <c r="I267" s="261"/>
      <c r="J267" s="261"/>
      <c r="K267" s="261"/>
      <c r="L267" s="261"/>
      <c r="M267" s="261"/>
      <c r="N267" s="261"/>
      <c r="O267" s="261"/>
      <c r="P267" s="261"/>
      <c r="Q267" s="261"/>
      <c r="R267" s="261"/>
      <c r="S267" s="261"/>
      <c r="T267" s="261"/>
      <c r="U267" s="261"/>
      <c r="V267" s="261"/>
      <c r="W267" s="272"/>
      <c r="X267" s="272"/>
      <c r="Y267" s="272"/>
      <c r="Z267" s="261"/>
      <c r="AA267" s="261"/>
      <c r="AB267" s="297"/>
      <c r="AC267" s="298"/>
      <c r="AD267" s="298"/>
      <c r="AE267" s="299"/>
      <c r="AF267" s="299"/>
      <c r="AG267" s="298"/>
      <c r="AH267" s="298"/>
      <c r="AI267" s="300"/>
    </row>
    <row r="268" ht="11.25" customHeight="1">
      <c r="A268" s="260"/>
      <c r="B268" s="261"/>
      <c r="C268" s="296"/>
      <c r="D268" s="261"/>
      <c r="E268" s="261"/>
      <c r="F268" s="261"/>
      <c r="G268" s="261"/>
      <c r="H268" s="63"/>
      <c r="I268" s="261"/>
      <c r="J268" s="261"/>
      <c r="K268" s="261"/>
      <c r="L268" s="261"/>
      <c r="M268" s="261"/>
      <c r="N268" s="261"/>
      <c r="O268" s="261"/>
      <c r="P268" s="261"/>
      <c r="Q268" s="261"/>
      <c r="R268" s="261"/>
      <c r="S268" s="261"/>
      <c r="T268" s="261"/>
      <c r="U268" s="261"/>
      <c r="V268" s="261"/>
      <c r="W268" s="272"/>
      <c r="X268" s="272"/>
      <c r="Y268" s="272"/>
      <c r="Z268" s="261"/>
      <c r="AA268" s="261"/>
      <c r="AB268" s="297"/>
      <c r="AC268" s="298"/>
      <c r="AD268" s="298"/>
      <c r="AE268" s="299"/>
      <c r="AF268" s="299"/>
      <c r="AG268" s="298"/>
      <c r="AH268" s="298"/>
      <c r="AI268" s="300"/>
    </row>
    <row r="269" ht="11.25" customHeight="1">
      <c r="A269" s="260"/>
      <c r="B269" s="261"/>
      <c r="C269" s="296"/>
      <c r="D269" s="261"/>
      <c r="E269" s="261"/>
      <c r="F269" s="261"/>
      <c r="G269" s="261"/>
      <c r="H269" s="63"/>
      <c r="I269" s="261"/>
      <c r="J269" s="261"/>
      <c r="K269" s="261"/>
      <c r="L269" s="261"/>
      <c r="M269" s="261"/>
      <c r="N269" s="261"/>
      <c r="O269" s="261"/>
      <c r="P269" s="261"/>
      <c r="Q269" s="261"/>
      <c r="R269" s="261"/>
      <c r="S269" s="261"/>
      <c r="T269" s="261"/>
      <c r="U269" s="261"/>
      <c r="V269" s="261"/>
      <c r="W269" s="272"/>
      <c r="X269" s="272"/>
      <c r="Y269" s="272"/>
      <c r="Z269" s="261"/>
      <c r="AA269" s="261"/>
      <c r="AB269" s="297"/>
      <c r="AC269" s="298"/>
      <c r="AD269" s="298"/>
      <c r="AE269" s="299"/>
      <c r="AF269" s="299"/>
      <c r="AG269" s="298"/>
      <c r="AH269" s="298"/>
      <c r="AI269" s="300"/>
    </row>
    <row r="270" ht="11.25" customHeight="1">
      <c r="A270" s="260"/>
      <c r="B270" s="261"/>
      <c r="C270" s="296"/>
      <c r="D270" s="261"/>
      <c r="E270" s="261"/>
      <c r="F270" s="261"/>
      <c r="G270" s="261"/>
      <c r="H270" s="63"/>
      <c r="I270" s="261"/>
      <c r="J270" s="261"/>
      <c r="K270" s="261"/>
      <c r="L270" s="261"/>
      <c r="M270" s="261"/>
      <c r="N270" s="261"/>
      <c r="O270" s="261"/>
      <c r="P270" s="261"/>
      <c r="Q270" s="261"/>
      <c r="R270" s="261"/>
      <c r="S270" s="261"/>
      <c r="T270" s="261"/>
      <c r="U270" s="261"/>
      <c r="V270" s="261"/>
      <c r="W270" s="272"/>
      <c r="X270" s="272"/>
      <c r="Y270" s="272"/>
      <c r="Z270" s="261"/>
      <c r="AA270" s="261"/>
      <c r="AB270" s="297"/>
      <c r="AC270" s="298"/>
      <c r="AD270" s="298"/>
      <c r="AE270" s="299"/>
      <c r="AF270" s="299"/>
      <c r="AG270" s="298"/>
      <c r="AH270" s="298"/>
      <c r="AI270" s="300"/>
    </row>
    <row r="271" ht="11.25" customHeight="1">
      <c r="A271" s="260"/>
      <c r="B271" s="261"/>
      <c r="C271" s="296"/>
      <c r="D271" s="261"/>
      <c r="E271" s="261"/>
      <c r="F271" s="261"/>
      <c r="G271" s="261"/>
      <c r="H271" s="63"/>
      <c r="I271" s="261"/>
      <c r="J271" s="261"/>
      <c r="K271" s="261"/>
      <c r="L271" s="261"/>
      <c r="M271" s="261"/>
      <c r="N271" s="261"/>
      <c r="O271" s="261"/>
      <c r="P271" s="261"/>
      <c r="Q271" s="261"/>
      <c r="R271" s="261"/>
      <c r="S271" s="261"/>
      <c r="T271" s="261"/>
      <c r="U271" s="261"/>
      <c r="V271" s="261"/>
      <c r="W271" s="272"/>
      <c r="X271" s="272"/>
      <c r="Y271" s="272"/>
      <c r="Z271" s="261"/>
      <c r="AA271" s="261"/>
      <c r="AB271" s="297"/>
      <c r="AC271" s="298"/>
      <c r="AD271" s="298"/>
      <c r="AE271" s="299"/>
      <c r="AF271" s="299"/>
      <c r="AG271" s="298"/>
      <c r="AH271" s="298"/>
      <c r="AI271" s="300"/>
    </row>
    <row r="272" ht="11.25" customHeight="1">
      <c r="A272" s="260"/>
      <c r="B272" s="261"/>
      <c r="C272" s="296"/>
      <c r="D272" s="261"/>
      <c r="E272" s="261"/>
      <c r="F272" s="261"/>
      <c r="G272" s="261"/>
      <c r="H272" s="63"/>
      <c r="I272" s="261"/>
      <c r="J272" s="261"/>
      <c r="K272" s="261"/>
      <c r="L272" s="261"/>
      <c r="M272" s="261"/>
      <c r="N272" s="261"/>
      <c r="O272" s="261"/>
      <c r="P272" s="261"/>
      <c r="Q272" s="261"/>
      <c r="R272" s="261"/>
      <c r="S272" s="261"/>
      <c r="T272" s="261"/>
      <c r="U272" s="261"/>
      <c r="V272" s="261"/>
      <c r="W272" s="272"/>
      <c r="X272" s="272"/>
      <c r="Y272" s="272"/>
      <c r="Z272" s="261"/>
      <c r="AA272" s="261"/>
      <c r="AB272" s="297"/>
      <c r="AC272" s="298"/>
      <c r="AD272" s="298"/>
      <c r="AE272" s="299"/>
      <c r="AF272" s="299"/>
      <c r="AG272" s="298"/>
      <c r="AH272" s="298"/>
      <c r="AI272" s="300"/>
    </row>
    <row r="273" ht="11.25" customHeight="1">
      <c r="A273" s="260"/>
      <c r="B273" s="261"/>
      <c r="C273" s="296"/>
      <c r="D273" s="261"/>
      <c r="E273" s="261"/>
      <c r="F273" s="261"/>
      <c r="G273" s="261"/>
      <c r="H273" s="63"/>
      <c r="I273" s="261"/>
      <c r="J273" s="261"/>
      <c r="K273" s="261"/>
      <c r="L273" s="261"/>
      <c r="M273" s="261"/>
      <c r="N273" s="261"/>
      <c r="O273" s="261"/>
      <c r="P273" s="261"/>
      <c r="Q273" s="261"/>
      <c r="R273" s="261"/>
      <c r="S273" s="261"/>
      <c r="T273" s="261"/>
      <c r="U273" s="261"/>
      <c r="V273" s="261"/>
      <c r="W273" s="272"/>
      <c r="X273" s="272"/>
      <c r="Y273" s="272"/>
      <c r="Z273" s="261"/>
      <c r="AA273" s="261"/>
      <c r="AB273" s="297"/>
      <c r="AC273" s="298"/>
      <c r="AD273" s="298"/>
      <c r="AE273" s="299"/>
      <c r="AF273" s="299"/>
      <c r="AG273" s="298"/>
      <c r="AH273" s="298"/>
      <c r="AI273" s="300"/>
    </row>
    <row r="274" ht="11.25" customHeight="1">
      <c r="A274" s="260"/>
      <c r="B274" s="261"/>
      <c r="C274" s="296"/>
      <c r="D274" s="261"/>
      <c r="E274" s="261"/>
      <c r="F274" s="261"/>
      <c r="G274" s="261"/>
      <c r="H274" s="63"/>
      <c r="I274" s="261"/>
      <c r="J274" s="261"/>
      <c r="K274" s="261"/>
      <c r="L274" s="261"/>
      <c r="M274" s="261"/>
      <c r="N274" s="261"/>
      <c r="O274" s="261"/>
      <c r="P274" s="261"/>
      <c r="Q274" s="261"/>
      <c r="R274" s="261"/>
      <c r="S274" s="261"/>
      <c r="T274" s="261"/>
      <c r="U274" s="261"/>
      <c r="V274" s="261"/>
      <c r="W274" s="272"/>
      <c r="X274" s="272"/>
      <c r="Y274" s="272"/>
      <c r="Z274" s="261"/>
      <c r="AA274" s="261"/>
      <c r="AB274" s="297"/>
      <c r="AC274" s="298"/>
      <c r="AD274" s="298"/>
      <c r="AE274" s="299"/>
      <c r="AF274" s="299"/>
      <c r="AG274" s="298"/>
      <c r="AH274" s="298"/>
      <c r="AI274" s="300"/>
    </row>
    <row r="275" ht="11.25" customHeight="1">
      <c r="A275" s="260"/>
      <c r="B275" s="261"/>
      <c r="C275" s="296"/>
      <c r="D275" s="261"/>
      <c r="E275" s="261"/>
      <c r="F275" s="261"/>
      <c r="G275" s="261"/>
      <c r="H275" s="63"/>
      <c r="I275" s="261"/>
      <c r="J275" s="261"/>
      <c r="K275" s="261"/>
      <c r="L275" s="261"/>
      <c r="M275" s="261"/>
      <c r="N275" s="261"/>
      <c r="O275" s="261"/>
      <c r="P275" s="261"/>
      <c r="Q275" s="261"/>
      <c r="R275" s="261"/>
      <c r="S275" s="261"/>
      <c r="T275" s="261"/>
      <c r="U275" s="261"/>
      <c r="V275" s="261"/>
      <c r="W275" s="272"/>
      <c r="X275" s="272"/>
      <c r="Y275" s="272"/>
      <c r="Z275" s="261"/>
      <c r="AA275" s="261"/>
      <c r="AB275" s="297"/>
      <c r="AC275" s="298"/>
      <c r="AD275" s="298"/>
      <c r="AE275" s="299"/>
      <c r="AF275" s="299"/>
      <c r="AG275" s="298"/>
      <c r="AH275" s="298"/>
      <c r="AI275" s="300"/>
    </row>
    <row r="276" ht="11.25" customHeight="1">
      <c r="A276" s="260"/>
      <c r="B276" s="261"/>
      <c r="C276" s="296"/>
      <c r="D276" s="261"/>
      <c r="E276" s="261"/>
      <c r="F276" s="261"/>
      <c r="G276" s="261"/>
      <c r="H276" s="63"/>
      <c r="I276" s="261"/>
      <c r="J276" s="261"/>
      <c r="K276" s="261"/>
      <c r="L276" s="261"/>
      <c r="M276" s="261"/>
      <c r="N276" s="261"/>
      <c r="O276" s="261"/>
      <c r="P276" s="261"/>
      <c r="Q276" s="261"/>
      <c r="R276" s="261"/>
      <c r="S276" s="261"/>
      <c r="T276" s="261"/>
      <c r="U276" s="261"/>
      <c r="V276" s="261"/>
      <c r="W276" s="272"/>
      <c r="X276" s="272"/>
      <c r="Y276" s="272"/>
      <c r="Z276" s="261"/>
      <c r="AA276" s="261"/>
      <c r="AB276" s="297"/>
      <c r="AC276" s="298"/>
      <c r="AD276" s="298"/>
      <c r="AE276" s="299"/>
      <c r="AF276" s="299"/>
      <c r="AG276" s="298"/>
      <c r="AH276" s="298"/>
      <c r="AI276" s="300"/>
    </row>
    <row r="277" ht="11.25" customHeight="1">
      <c r="A277" s="260"/>
      <c r="B277" s="261"/>
      <c r="C277" s="296"/>
      <c r="D277" s="261"/>
      <c r="E277" s="261"/>
      <c r="F277" s="261"/>
      <c r="G277" s="261"/>
      <c r="H277" s="63"/>
      <c r="I277" s="261"/>
      <c r="J277" s="261"/>
      <c r="K277" s="261"/>
      <c r="L277" s="261"/>
      <c r="M277" s="261"/>
      <c r="N277" s="261"/>
      <c r="O277" s="261"/>
      <c r="P277" s="261"/>
      <c r="Q277" s="261"/>
      <c r="R277" s="261"/>
      <c r="S277" s="261"/>
      <c r="T277" s="261"/>
      <c r="U277" s="261"/>
      <c r="V277" s="261"/>
      <c r="W277" s="272"/>
      <c r="X277" s="272"/>
      <c r="Y277" s="272"/>
      <c r="Z277" s="261"/>
      <c r="AA277" s="261"/>
      <c r="AB277" s="297"/>
      <c r="AC277" s="298"/>
      <c r="AD277" s="298"/>
      <c r="AE277" s="299"/>
      <c r="AF277" s="299"/>
      <c r="AG277" s="298"/>
      <c r="AH277" s="298"/>
      <c r="AI277" s="300"/>
    </row>
    <row r="278" ht="11.25" customHeight="1">
      <c r="A278" s="260"/>
      <c r="B278" s="261"/>
      <c r="C278" s="296"/>
      <c r="D278" s="261"/>
      <c r="E278" s="261"/>
      <c r="F278" s="261"/>
      <c r="G278" s="261"/>
      <c r="H278" s="63"/>
      <c r="I278" s="261"/>
      <c r="J278" s="261"/>
      <c r="K278" s="261"/>
      <c r="L278" s="261"/>
      <c r="M278" s="261"/>
      <c r="N278" s="261"/>
      <c r="O278" s="261"/>
      <c r="P278" s="261"/>
      <c r="Q278" s="261"/>
      <c r="R278" s="261"/>
      <c r="S278" s="261"/>
      <c r="T278" s="261"/>
      <c r="U278" s="261"/>
      <c r="V278" s="261"/>
      <c r="W278" s="272"/>
      <c r="X278" s="272"/>
      <c r="Y278" s="272"/>
      <c r="Z278" s="261"/>
      <c r="AA278" s="261"/>
      <c r="AB278" s="297"/>
      <c r="AC278" s="298"/>
      <c r="AD278" s="298"/>
      <c r="AE278" s="299"/>
      <c r="AF278" s="299"/>
      <c r="AG278" s="298"/>
      <c r="AH278" s="298"/>
      <c r="AI278" s="300"/>
    </row>
    <row r="279" ht="11.25" customHeight="1">
      <c r="A279" s="260"/>
      <c r="B279" s="261"/>
      <c r="C279" s="296"/>
      <c r="D279" s="261"/>
      <c r="E279" s="261"/>
      <c r="F279" s="261"/>
      <c r="G279" s="261"/>
      <c r="H279" s="63"/>
      <c r="I279" s="261"/>
      <c r="J279" s="261"/>
      <c r="K279" s="261"/>
      <c r="L279" s="261"/>
      <c r="M279" s="261"/>
      <c r="N279" s="261"/>
      <c r="O279" s="261"/>
      <c r="P279" s="261"/>
      <c r="Q279" s="261"/>
      <c r="R279" s="261"/>
      <c r="S279" s="261"/>
      <c r="T279" s="261"/>
      <c r="U279" s="261"/>
      <c r="V279" s="261"/>
      <c r="W279" s="272"/>
      <c r="X279" s="272"/>
      <c r="Y279" s="272"/>
      <c r="Z279" s="261"/>
      <c r="AA279" s="261"/>
      <c r="AB279" s="297"/>
      <c r="AC279" s="298"/>
      <c r="AD279" s="298"/>
      <c r="AE279" s="299"/>
      <c r="AF279" s="299"/>
      <c r="AG279" s="298"/>
      <c r="AH279" s="298"/>
      <c r="AI279" s="300"/>
    </row>
    <row r="280" ht="11.25" customHeight="1">
      <c r="A280" s="260"/>
      <c r="B280" s="261"/>
      <c r="C280" s="296"/>
      <c r="D280" s="261"/>
      <c r="E280" s="261"/>
      <c r="F280" s="261"/>
      <c r="G280" s="261"/>
      <c r="H280" s="63"/>
      <c r="I280" s="261"/>
      <c r="J280" s="261"/>
      <c r="K280" s="261"/>
      <c r="L280" s="261"/>
      <c r="M280" s="261"/>
      <c r="N280" s="261"/>
      <c r="O280" s="261"/>
      <c r="P280" s="261"/>
      <c r="Q280" s="261"/>
      <c r="R280" s="261"/>
      <c r="S280" s="261"/>
      <c r="T280" s="261"/>
      <c r="U280" s="261"/>
      <c r="V280" s="261"/>
      <c r="W280" s="272"/>
      <c r="X280" s="272"/>
      <c r="Y280" s="272"/>
      <c r="Z280" s="261"/>
      <c r="AA280" s="261"/>
      <c r="AB280" s="297"/>
      <c r="AC280" s="298"/>
      <c r="AD280" s="298"/>
      <c r="AE280" s="299"/>
      <c r="AF280" s="299"/>
      <c r="AG280" s="298"/>
      <c r="AH280" s="298"/>
      <c r="AI280" s="300"/>
    </row>
    <row r="281" ht="11.25" customHeight="1">
      <c r="A281" s="260"/>
      <c r="B281" s="261"/>
      <c r="C281" s="296"/>
      <c r="D281" s="261"/>
      <c r="E281" s="261"/>
      <c r="F281" s="261"/>
      <c r="G281" s="261"/>
      <c r="H281" s="63"/>
      <c r="I281" s="261"/>
      <c r="J281" s="261"/>
      <c r="K281" s="261"/>
      <c r="L281" s="261"/>
      <c r="M281" s="261"/>
      <c r="N281" s="261"/>
      <c r="O281" s="261"/>
      <c r="P281" s="261"/>
      <c r="Q281" s="261"/>
      <c r="R281" s="261"/>
      <c r="S281" s="261"/>
      <c r="T281" s="261"/>
      <c r="U281" s="261"/>
      <c r="V281" s="261"/>
      <c r="W281" s="272"/>
      <c r="X281" s="272"/>
      <c r="Y281" s="272"/>
      <c r="Z281" s="261"/>
      <c r="AA281" s="261"/>
      <c r="AB281" s="297"/>
      <c r="AC281" s="298"/>
      <c r="AD281" s="298"/>
      <c r="AE281" s="299"/>
      <c r="AF281" s="299"/>
      <c r="AG281" s="298"/>
      <c r="AH281" s="298"/>
      <c r="AI281" s="300"/>
    </row>
    <row r="282" ht="11.25" customHeight="1">
      <c r="A282" s="260"/>
      <c r="B282" s="261"/>
      <c r="C282" s="296"/>
      <c r="D282" s="261"/>
      <c r="E282" s="261"/>
      <c r="F282" s="261"/>
      <c r="G282" s="261"/>
      <c r="H282" s="63"/>
      <c r="I282" s="261"/>
      <c r="J282" s="261"/>
      <c r="K282" s="261"/>
      <c r="L282" s="261"/>
      <c r="M282" s="261"/>
      <c r="N282" s="261"/>
      <c r="O282" s="261"/>
      <c r="P282" s="261"/>
      <c r="Q282" s="261"/>
      <c r="R282" s="261"/>
      <c r="S282" s="261"/>
      <c r="T282" s="261"/>
      <c r="U282" s="261"/>
      <c r="V282" s="261"/>
      <c r="W282" s="272"/>
      <c r="X282" s="272"/>
      <c r="Y282" s="272"/>
      <c r="Z282" s="261"/>
      <c r="AA282" s="261"/>
      <c r="AB282" s="297"/>
      <c r="AC282" s="298"/>
      <c r="AD282" s="298"/>
      <c r="AE282" s="299"/>
      <c r="AF282" s="299"/>
      <c r="AG282" s="298"/>
      <c r="AH282" s="298"/>
      <c r="AI282" s="300"/>
    </row>
    <row r="283" ht="11.25" customHeight="1">
      <c r="A283" s="260"/>
      <c r="B283" s="261"/>
      <c r="C283" s="296"/>
      <c r="D283" s="261"/>
      <c r="E283" s="261"/>
      <c r="F283" s="261"/>
      <c r="G283" s="261"/>
      <c r="H283" s="63"/>
      <c r="I283" s="261"/>
      <c r="J283" s="261"/>
      <c r="K283" s="261"/>
      <c r="L283" s="261"/>
      <c r="M283" s="261"/>
      <c r="N283" s="261"/>
      <c r="O283" s="261"/>
      <c r="P283" s="261"/>
      <c r="Q283" s="261"/>
      <c r="R283" s="261"/>
      <c r="S283" s="261"/>
      <c r="T283" s="261"/>
      <c r="U283" s="261"/>
      <c r="V283" s="261"/>
      <c r="W283" s="272"/>
      <c r="X283" s="272"/>
      <c r="Y283" s="272"/>
      <c r="Z283" s="261"/>
      <c r="AA283" s="261"/>
      <c r="AB283" s="297"/>
      <c r="AC283" s="298"/>
      <c r="AD283" s="298"/>
      <c r="AE283" s="299"/>
      <c r="AF283" s="299"/>
      <c r="AG283" s="298"/>
      <c r="AH283" s="298"/>
      <c r="AI283" s="300"/>
    </row>
    <row r="284" ht="11.25" customHeight="1">
      <c r="A284" s="260"/>
      <c r="B284" s="261"/>
      <c r="C284" s="296"/>
      <c r="D284" s="261"/>
      <c r="E284" s="261"/>
      <c r="F284" s="261"/>
      <c r="G284" s="261"/>
      <c r="H284" s="63"/>
      <c r="I284" s="261"/>
      <c r="J284" s="261"/>
      <c r="K284" s="261"/>
      <c r="L284" s="261"/>
      <c r="M284" s="261"/>
      <c r="N284" s="261"/>
      <c r="O284" s="261"/>
      <c r="P284" s="261"/>
      <c r="Q284" s="261"/>
      <c r="R284" s="261"/>
      <c r="S284" s="261"/>
      <c r="T284" s="261"/>
      <c r="U284" s="261"/>
      <c r="V284" s="261"/>
      <c r="W284" s="272"/>
      <c r="X284" s="272"/>
      <c r="Y284" s="272"/>
      <c r="Z284" s="261"/>
      <c r="AA284" s="261"/>
      <c r="AB284" s="297"/>
      <c r="AC284" s="298"/>
      <c r="AD284" s="298"/>
      <c r="AE284" s="299"/>
      <c r="AF284" s="299"/>
      <c r="AG284" s="298"/>
      <c r="AH284" s="298"/>
      <c r="AI284" s="300"/>
    </row>
    <row r="285" ht="11.25" customHeight="1">
      <c r="A285" s="260"/>
      <c r="B285" s="261"/>
      <c r="C285" s="296"/>
      <c r="D285" s="261"/>
      <c r="E285" s="261"/>
      <c r="F285" s="261"/>
      <c r="G285" s="261"/>
      <c r="H285" s="63"/>
      <c r="I285" s="261"/>
      <c r="J285" s="261"/>
      <c r="K285" s="261"/>
      <c r="L285" s="261"/>
      <c r="M285" s="261"/>
      <c r="N285" s="261"/>
      <c r="O285" s="261"/>
      <c r="P285" s="261"/>
      <c r="Q285" s="261"/>
      <c r="R285" s="261"/>
      <c r="S285" s="261"/>
      <c r="T285" s="261"/>
      <c r="U285" s="261"/>
      <c r="V285" s="261"/>
      <c r="W285" s="272"/>
      <c r="X285" s="272"/>
      <c r="Y285" s="272"/>
      <c r="Z285" s="261"/>
      <c r="AA285" s="261"/>
      <c r="AB285" s="297"/>
      <c r="AC285" s="298"/>
      <c r="AD285" s="298"/>
      <c r="AE285" s="299"/>
      <c r="AF285" s="299"/>
      <c r="AG285" s="298"/>
      <c r="AH285" s="298"/>
      <c r="AI285" s="300"/>
    </row>
    <row r="286" ht="11.25" customHeight="1">
      <c r="A286" s="260"/>
      <c r="B286" s="261"/>
      <c r="C286" s="296"/>
      <c r="D286" s="261"/>
      <c r="E286" s="261"/>
      <c r="F286" s="261"/>
      <c r="G286" s="261"/>
      <c r="H286" s="63"/>
      <c r="I286" s="261"/>
      <c r="J286" s="261"/>
      <c r="K286" s="261"/>
      <c r="L286" s="261"/>
      <c r="M286" s="261"/>
      <c r="N286" s="261"/>
      <c r="O286" s="261"/>
      <c r="P286" s="261"/>
      <c r="Q286" s="261"/>
      <c r="R286" s="261"/>
      <c r="S286" s="261"/>
      <c r="T286" s="261"/>
      <c r="U286" s="261"/>
      <c r="V286" s="261"/>
      <c r="W286" s="272"/>
      <c r="X286" s="272"/>
      <c r="Y286" s="272"/>
      <c r="Z286" s="261"/>
      <c r="AA286" s="261"/>
      <c r="AB286" s="297"/>
      <c r="AC286" s="298"/>
      <c r="AD286" s="298"/>
      <c r="AE286" s="299"/>
      <c r="AF286" s="299"/>
      <c r="AG286" s="298"/>
      <c r="AH286" s="298"/>
      <c r="AI286" s="300"/>
    </row>
    <row r="287" ht="11.25" customHeight="1">
      <c r="A287" s="260"/>
      <c r="B287" s="261"/>
      <c r="C287" s="296"/>
      <c r="D287" s="261"/>
      <c r="E287" s="261"/>
      <c r="F287" s="261"/>
      <c r="G287" s="261"/>
      <c r="H287" s="63"/>
      <c r="I287" s="261"/>
      <c r="J287" s="261"/>
      <c r="K287" s="261"/>
      <c r="L287" s="261"/>
      <c r="M287" s="261"/>
      <c r="N287" s="261"/>
      <c r="O287" s="261"/>
      <c r="P287" s="261"/>
      <c r="Q287" s="261"/>
      <c r="R287" s="261"/>
      <c r="S287" s="261"/>
      <c r="T287" s="261"/>
      <c r="U287" s="261"/>
      <c r="V287" s="261"/>
      <c r="W287" s="272"/>
      <c r="X287" s="272"/>
      <c r="Y287" s="272"/>
      <c r="Z287" s="261"/>
      <c r="AA287" s="261"/>
      <c r="AB287" s="297"/>
      <c r="AC287" s="298"/>
      <c r="AD287" s="298"/>
      <c r="AE287" s="299"/>
      <c r="AF287" s="299"/>
      <c r="AG287" s="298"/>
      <c r="AH287" s="298"/>
      <c r="AI287" s="300"/>
    </row>
    <row r="288" ht="11.25" customHeight="1">
      <c r="A288" s="260"/>
      <c r="B288" s="261"/>
      <c r="C288" s="296"/>
      <c r="D288" s="261"/>
      <c r="E288" s="261"/>
      <c r="F288" s="261"/>
      <c r="G288" s="261"/>
      <c r="H288" s="63"/>
      <c r="I288" s="261"/>
      <c r="J288" s="261"/>
      <c r="K288" s="261"/>
      <c r="L288" s="261"/>
      <c r="M288" s="261"/>
      <c r="N288" s="261"/>
      <c r="O288" s="261"/>
      <c r="P288" s="261"/>
      <c r="Q288" s="261"/>
      <c r="R288" s="261"/>
      <c r="S288" s="261"/>
      <c r="T288" s="261"/>
      <c r="U288" s="261"/>
      <c r="V288" s="261"/>
      <c r="W288" s="272"/>
      <c r="X288" s="272"/>
      <c r="Y288" s="272"/>
      <c r="Z288" s="261"/>
      <c r="AA288" s="261"/>
      <c r="AB288" s="297"/>
      <c r="AC288" s="298"/>
      <c r="AD288" s="298"/>
      <c r="AE288" s="299"/>
      <c r="AF288" s="299"/>
      <c r="AG288" s="298"/>
      <c r="AH288" s="298"/>
      <c r="AI288" s="300"/>
    </row>
    <row r="289" ht="11.25" customHeight="1">
      <c r="A289" s="260"/>
      <c r="B289" s="261"/>
      <c r="C289" s="296"/>
      <c r="D289" s="261"/>
      <c r="E289" s="261"/>
      <c r="F289" s="261"/>
      <c r="G289" s="261"/>
      <c r="H289" s="63"/>
      <c r="I289" s="261"/>
      <c r="J289" s="261"/>
      <c r="K289" s="261"/>
      <c r="L289" s="261"/>
      <c r="M289" s="261"/>
      <c r="N289" s="261"/>
      <c r="O289" s="261"/>
      <c r="P289" s="261"/>
      <c r="Q289" s="261"/>
      <c r="R289" s="261"/>
      <c r="S289" s="261"/>
      <c r="T289" s="261"/>
      <c r="U289" s="261"/>
      <c r="V289" s="261"/>
      <c r="W289" s="272"/>
      <c r="X289" s="272"/>
      <c r="Y289" s="272"/>
      <c r="Z289" s="261"/>
      <c r="AA289" s="261"/>
      <c r="AB289" s="297"/>
      <c r="AC289" s="298"/>
      <c r="AD289" s="298"/>
      <c r="AE289" s="299"/>
      <c r="AF289" s="299"/>
      <c r="AG289" s="298"/>
      <c r="AH289" s="298"/>
      <c r="AI289" s="300"/>
    </row>
    <row r="290" ht="11.25" customHeight="1">
      <c r="A290" s="260"/>
      <c r="B290" s="261"/>
      <c r="C290" s="296"/>
      <c r="D290" s="261"/>
      <c r="E290" s="261"/>
      <c r="F290" s="261"/>
      <c r="G290" s="261"/>
      <c r="H290" s="63"/>
      <c r="I290" s="261"/>
      <c r="J290" s="261"/>
      <c r="K290" s="261"/>
      <c r="L290" s="261"/>
      <c r="M290" s="261"/>
      <c r="N290" s="261"/>
      <c r="O290" s="261"/>
      <c r="P290" s="261"/>
      <c r="Q290" s="261"/>
      <c r="R290" s="261"/>
      <c r="S290" s="261"/>
      <c r="T290" s="261"/>
      <c r="U290" s="261"/>
      <c r="V290" s="261"/>
      <c r="W290" s="272"/>
      <c r="X290" s="272"/>
      <c r="Y290" s="272"/>
      <c r="Z290" s="261"/>
      <c r="AA290" s="261"/>
      <c r="AB290" s="297"/>
      <c r="AC290" s="298"/>
      <c r="AD290" s="298"/>
      <c r="AE290" s="299"/>
      <c r="AF290" s="299"/>
      <c r="AG290" s="298"/>
      <c r="AH290" s="298"/>
      <c r="AI290" s="300"/>
    </row>
    <row r="291" ht="11.25" customHeight="1">
      <c r="A291" s="260"/>
      <c r="B291" s="261"/>
      <c r="C291" s="296"/>
      <c r="D291" s="261"/>
      <c r="E291" s="261"/>
      <c r="F291" s="261"/>
      <c r="G291" s="261"/>
      <c r="H291" s="63"/>
      <c r="I291" s="261"/>
      <c r="J291" s="261"/>
      <c r="K291" s="261"/>
      <c r="L291" s="261"/>
      <c r="M291" s="261"/>
      <c r="N291" s="261"/>
      <c r="O291" s="261"/>
      <c r="P291" s="261"/>
      <c r="Q291" s="261"/>
      <c r="R291" s="261"/>
      <c r="S291" s="261"/>
      <c r="T291" s="261"/>
      <c r="U291" s="261"/>
      <c r="V291" s="261"/>
      <c r="W291" s="272"/>
      <c r="X291" s="272"/>
      <c r="Y291" s="272"/>
      <c r="Z291" s="261"/>
      <c r="AA291" s="261"/>
      <c r="AB291" s="297"/>
      <c r="AC291" s="298"/>
      <c r="AD291" s="298"/>
      <c r="AE291" s="299"/>
      <c r="AF291" s="299"/>
      <c r="AG291" s="298"/>
      <c r="AH291" s="298"/>
      <c r="AI291" s="300"/>
    </row>
    <row r="292" ht="11.25" customHeight="1">
      <c r="A292" s="260"/>
      <c r="B292" s="261"/>
      <c r="C292" s="296"/>
      <c r="D292" s="261"/>
      <c r="E292" s="261"/>
      <c r="F292" s="261"/>
      <c r="G292" s="261"/>
      <c r="H292" s="63"/>
      <c r="I292" s="261"/>
      <c r="J292" s="261"/>
      <c r="K292" s="261"/>
      <c r="L292" s="261"/>
      <c r="M292" s="261"/>
      <c r="N292" s="261"/>
      <c r="O292" s="261"/>
      <c r="P292" s="261"/>
      <c r="Q292" s="261"/>
      <c r="R292" s="261"/>
      <c r="S292" s="261"/>
      <c r="T292" s="261"/>
      <c r="U292" s="261"/>
      <c r="V292" s="261"/>
      <c r="W292" s="272"/>
      <c r="X292" s="272"/>
      <c r="Y292" s="272"/>
      <c r="Z292" s="261"/>
      <c r="AA292" s="261"/>
      <c r="AB292" s="297"/>
      <c r="AC292" s="298"/>
      <c r="AD292" s="298"/>
      <c r="AE292" s="299"/>
      <c r="AF292" s="299"/>
      <c r="AG292" s="298"/>
      <c r="AH292" s="298"/>
      <c r="AI292" s="300"/>
    </row>
    <row r="293" ht="11.25" customHeight="1">
      <c r="A293" s="260"/>
      <c r="B293" s="261"/>
      <c r="C293" s="296"/>
      <c r="D293" s="261"/>
      <c r="E293" s="261"/>
      <c r="F293" s="261"/>
      <c r="G293" s="261"/>
      <c r="H293" s="63"/>
      <c r="I293" s="261"/>
      <c r="J293" s="261"/>
      <c r="K293" s="261"/>
      <c r="L293" s="261"/>
      <c r="M293" s="261"/>
      <c r="N293" s="261"/>
      <c r="O293" s="261"/>
      <c r="P293" s="261"/>
      <c r="Q293" s="261"/>
      <c r="R293" s="261"/>
      <c r="S293" s="261"/>
      <c r="T293" s="261"/>
      <c r="U293" s="261"/>
      <c r="V293" s="261"/>
      <c r="W293" s="272"/>
      <c r="X293" s="272"/>
      <c r="Y293" s="272"/>
      <c r="Z293" s="261"/>
      <c r="AA293" s="261"/>
      <c r="AB293" s="297"/>
      <c r="AC293" s="298"/>
      <c r="AD293" s="298"/>
      <c r="AE293" s="299"/>
      <c r="AF293" s="299"/>
      <c r="AG293" s="298"/>
      <c r="AH293" s="298"/>
      <c r="AI293" s="300"/>
    </row>
    <row r="294" ht="11.25" customHeight="1">
      <c r="A294" s="260"/>
      <c r="B294" s="261"/>
      <c r="C294" s="296"/>
      <c r="D294" s="261"/>
      <c r="E294" s="261"/>
      <c r="F294" s="261"/>
      <c r="G294" s="261"/>
      <c r="H294" s="63"/>
      <c r="I294" s="261"/>
      <c r="J294" s="261"/>
      <c r="K294" s="261"/>
      <c r="L294" s="261"/>
      <c r="M294" s="261"/>
      <c r="N294" s="261"/>
      <c r="O294" s="261"/>
      <c r="P294" s="261"/>
      <c r="Q294" s="261"/>
      <c r="R294" s="261"/>
      <c r="S294" s="261"/>
      <c r="T294" s="261"/>
      <c r="U294" s="261"/>
      <c r="V294" s="261"/>
      <c r="W294" s="272"/>
      <c r="X294" s="272"/>
      <c r="Y294" s="272"/>
      <c r="Z294" s="261"/>
      <c r="AA294" s="261"/>
      <c r="AB294" s="297"/>
      <c r="AC294" s="298"/>
      <c r="AD294" s="298"/>
      <c r="AE294" s="299"/>
      <c r="AF294" s="299"/>
      <c r="AG294" s="298"/>
      <c r="AH294" s="298"/>
      <c r="AI294" s="300"/>
    </row>
    <row r="295" ht="11.25" customHeight="1">
      <c r="A295" s="260"/>
      <c r="B295" s="261"/>
      <c r="C295" s="296"/>
      <c r="D295" s="261"/>
      <c r="E295" s="261"/>
      <c r="F295" s="261"/>
      <c r="G295" s="261"/>
      <c r="H295" s="63"/>
      <c r="I295" s="261"/>
      <c r="J295" s="261"/>
      <c r="K295" s="261"/>
      <c r="L295" s="261"/>
      <c r="M295" s="261"/>
      <c r="N295" s="261"/>
      <c r="O295" s="261"/>
      <c r="P295" s="261"/>
      <c r="Q295" s="261"/>
      <c r="R295" s="261"/>
      <c r="S295" s="261"/>
      <c r="T295" s="261"/>
      <c r="U295" s="261"/>
      <c r="V295" s="261"/>
      <c r="W295" s="272"/>
      <c r="X295" s="272"/>
      <c r="Y295" s="272"/>
      <c r="Z295" s="261"/>
      <c r="AA295" s="261"/>
      <c r="AB295" s="297"/>
      <c r="AC295" s="298"/>
      <c r="AD295" s="298"/>
      <c r="AE295" s="299"/>
      <c r="AF295" s="299"/>
      <c r="AG295" s="298"/>
      <c r="AH295" s="298"/>
      <c r="AI295" s="300"/>
    </row>
    <row r="296" ht="11.25" customHeight="1">
      <c r="A296" s="260"/>
      <c r="B296" s="261"/>
      <c r="C296" s="296"/>
      <c r="D296" s="261"/>
      <c r="E296" s="261"/>
      <c r="F296" s="261"/>
      <c r="G296" s="261"/>
      <c r="H296" s="63"/>
      <c r="I296" s="261"/>
      <c r="J296" s="261"/>
      <c r="K296" s="261"/>
      <c r="L296" s="261"/>
      <c r="M296" s="261"/>
      <c r="N296" s="261"/>
      <c r="O296" s="261"/>
      <c r="P296" s="261"/>
      <c r="Q296" s="261"/>
      <c r="R296" s="261"/>
      <c r="S296" s="261"/>
      <c r="T296" s="261"/>
      <c r="U296" s="261"/>
      <c r="V296" s="261"/>
      <c r="W296" s="272"/>
      <c r="X296" s="272"/>
      <c r="Y296" s="272"/>
      <c r="Z296" s="261"/>
      <c r="AA296" s="261"/>
      <c r="AB296" s="297"/>
      <c r="AC296" s="298"/>
      <c r="AD296" s="298"/>
      <c r="AE296" s="299"/>
      <c r="AF296" s="299"/>
      <c r="AG296" s="298"/>
      <c r="AH296" s="298"/>
      <c r="AI296" s="300"/>
    </row>
    <row r="297" ht="11.25" customHeight="1">
      <c r="A297" s="260"/>
      <c r="B297" s="261"/>
      <c r="C297" s="296"/>
      <c r="D297" s="261"/>
      <c r="E297" s="261"/>
      <c r="F297" s="261"/>
      <c r="G297" s="261"/>
      <c r="H297" s="63"/>
      <c r="I297" s="261"/>
      <c r="J297" s="261"/>
      <c r="K297" s="261"/>
      <c r="L297" s="261"/>
      <c r="M297" s="261"/>
      <c r="N297" s="261"/>
      <c r="O297" s="261"/>
      <c r="P297" s="261"/>
      <c r="Q297" s="261"/>
      <c r="R297" s="261"/>
      <c r="S297" s="261"/>
      <c r="T297" s="261"/>
      <c r="U297" s="261"/>
      <c r="V297" s="261"/>
      <c r="W297" s="272"/>
      <c r="X297" s="272"/>
      <c r="Y297" s="272"/>
      <c r="Z297" s="261"/>
      <c r="AA297" s="261"/>
      <c r="AB297" s="297"/>
      <c r="AC297" s="298"/>
      <c r="AD297" s="298"/>
      <c r="AE297" s="299"/>
      <c r="AF297" s="299"/>
      <c r="AG297" s="298"/>
      <c r="AH297" s="298"/>
      <c r="AI297" s="300"/>
    </row>
    <row r="298" ht="11.25" customHeight="1">
      <c r="A298" s="260"/>
      <c r="B298" s="261"/>
      <c r="C298" s="296"/>
      <c r="D298" s="261"/>
      <c r="E298" s="261"/>
      <c r="F298" s="261"/>
      <c r="G298" s="261"/>
      <c r="H298" s="63"/>
      <c r="I298" s="261"/>
      <c r="J298" s="261"/>
      <c r="K298" s="261"/>
      <c r="L298" s="261"/>
      <c r="M298" s="261"/>
      <c r="N298" s="261"/>
      <c r="O298" s="261"/>
      <c r="P298" s="261"/>
      <c r="Q298" s="261"/>
      <c r="R298" s="261"/>
      <c r="S298" s="261"/>
      <c r="T298" s="261"/>
      <c r="U298" s="261"/>
      <c r="V298" s="261"/>
      <c r="W298" s="272"/>
      <c r="X298" s="272"/>
      <c r="Y298" s="272"/>
      <c r="Z298" s="261"/>
      <c r="AA298" s="261"/>
      <c r="AB298" s="297"/>
      <c r="AC298" s="298"/>
      <c r="AD298" s="298"/>
      <c r="AE298" s="299"/>
      <c r="AF298" s="299"/>
      <c r="AG298" s="298"/>
      <c r="AH298" s="298"/>
      <c r="AI298" s="300"/>
    </row>
    <row r="299" ht="11.25" customHeight="1">
      <c r="A299" s="260"/>
      <c r="B299" s="261"/>
      <c r="C299" s="296"/>
      <c r="D299" s="261"/>
      <c r="E299" s="261"/>
      <c r="F299" s="261"/>
      <c r="G299" s="261"/>
      <c r="H299" s="63"/>
      <c r="I299" s="261"/>
      <c r="J299" s="261"/>
      <c r="K299" s="261"/>
      <c r="L299" s="261"/>
      <c r="M299" s="261"/>
      <c r="N299" s="261"/>
      <c r="O299" s="261"/>
      <c r="P299" s="261"/>
      <c r="Q299" s="261"/>
      <c r="R299" s="261"/>
      <c r="S299" s="261"/>
      <c r="T299" s="261"/>
      <c r="U299" s="261"/>
      <c r="V299" s="261"/>
      <c r="W299" s="272"/>
      <c r="X299" s="272"/>
      <c r="Y299" s="272"/>
      <c r="Z299" s="261"/>
      <c r="AA299" s="261"/>
      <c r="AB299" s="297"/>
      <c r="AC299" s="298"/>
      <c r="AD299" s="298"/>
      <c r="AE299" s="299"/>
      <c r="AF299" s="299"/>
      <c r="AG299" s="298"/>
      <c r="AH299" s="298"/>
      <c r="AI299" s="300"/>
    </row>
    <row r="300" ht="11.25" customHeight="1">
      <c r="A300" s="260"/>
      <c r="B300" s="261"/>
      <c r="C300" s="296"/>
      <c r="D300" s="261"/>
      <c r="E300" s="261"/>
      <c r="F300" s="261"/>
      <c r="G300" s="261"/>
      <c r="H300" s="63"/>
      <c r="I300" s="261"/>
      <c r="J300" s="261"/>
      <c r="K300" s="261"/>
      <c r="L300" s="261"/>
      <c r="M300" s="261"/>
      <c r="N300" s="261"/>
      <c r="O300" s="261"/>
      <c r="P300" s="261"/>
      <c r="Q300" s="261"/>
      <c r="R300" s="261"/>
      <c r="S300" s="261"/>
      <c r="T300" s="261"/>
      <c r="U300" s="261"/>
      <c r="V300" s="261"/>
      <c r="W300" s="272"/>
      <c r="X300" s="272"/>
      <c r="Y300" s="272"/>
      <c r="Z300" s="261"/>
      <c r="AA300" s="261"/>
      <c r="AB300" s="297"/>
      <c r="AC300" s="298"/>
      <c r="AD300" s="298"/>
      <c r="AE300" s="299"/>
      <c r="AF300" s="299"/>
      <c r="AG300" s="298"/>
      <c r="AH300" s="298"/>
      <c r="AI300" s="300"/>
    </row>
    <row r="301" ht="11.25" customHeight="1">
      <c r="A301" s="260"/>
      <c r="B301" s="261"/>
      <c r="C301" s="296"/>
      <c r="D301" s="261"/>
      <c r="E301" s="261"/>
      <c r="F301" s="261"/>
      <c r="G301" s="261"/>
      <c r="H301" s="63"/>
      <c r="I301" s="261"/>
      <c r="J301" s="261"/>
      <c r="K301" s="261"/>
      <c r="L301" s="261"/>
      <c r="M301" s="261"/>
      <c r="N301" s="261"/>
      <c r="O301" s="261"/>
      <c r="P301" s="261"/>
      <c r="Q301" s="261"/>
      <c r="R301" s="261"/>
      <c r="S301" s="261"/>
      <c r="T301" s="261"/>
      <c r="U301" s="261"/>
      <c r="V301" s="261"/>
      <c r="W301" s="272"/>
      <c r="X301" s="272"/>
      <c r="Y301" s="272"/>
      <c r="Z301" s="261"/>
      <c r="AA301" s="261"/>
      <c r="AB301" s="297"/>
      <c r="AC301" s="298"/>
      <c r="AD301" s="298"/>
      <c r="AE301" s="299"/>
      <c r="AF301" s="299"/>
      <c r="AG301" s="298"/>
      <c r="AH301" s="298"/>
      <c r="AI301" s="300"/>
    </row>
    <row r="302" ht="11.25" customHeight="1">
      <c r="A302" s="260"/>
      <c r="B302" s="261"/>
      <c r="C302" s="296"/>
      <c r="D302" s="261"/>
      <c r="E302" s="261"/>
      <c r="F302" s="261"/>
      <c r="G302" s="261"/>
      <c r="H302" s="63"/>
      <c r="I302" s="261"/>
      <c r="J302" s="261"/>
      <c r="K302" s="261"/>
      <c r="L302" s="261"/>
      <c r="M302" s="261"/>
      <c r="N302" s="261"/>
      <c r="O302" s="261"/>
      <c r="P302" s="261"/>
      <c r="Q302" s="261"/>
      <c r="R302" s="261"/>
      <c r="S302" s="261"/>
      <c r="T302" s="261"/>
      <c r="U302" s="261"/>
      <c r="V302" s="261"/>
      <c r="W302" s="272"/>
      <c r="X302" s="272"/>
      <c r="Y302" s="272"/>
      <c r="Z302" s="261"/>
      <c r="AA302" s="261"/>
      <c r="AB302" s="297"/>
      <c r="AC302" s="298"/>
      <c r="AD302" s="298"/>
      <c r="AE302" s="299"/>
      <c r="AF302" s="299"/>
      <c r="AG302" s="298"/>
      <c r="AH302" s="298"/>
      <c r="AI302" s="300"/>
    </row>
    <row r="303" ht="11.25" customHeight="1">
      <c r="A303" s="260"/>
      <c r="B303" s="261"/>
      <c r="C303" s="296"/>
      <c r="D303" s="261"/>
      <c r="E303" s="261"/>
      <c r="F303" s="261"/>
      <c r="G303" s="261"/>
      <c r="H303" s="63"/>
      <c r="I303" s="261"/>
      <c r="J303" s="261"/>
      <c r="K303" s="261"/>
      <c r="L303" s="261"/>
      <c r="M303" s="261"/>
      <c r="N303" s="261"/>
      <c r="O303" s="261"/>
      <c r="P303" s="261"/>
      <c r="Q303" s="261"/>
      <c r="R303" s="261"/>
      <c r="S303" s="261"/>
      <c r="T303" s="261"/>
      <c r="U303" s="261"/>
      <c r="V303" s="261"/>
      <c r="W303" s="272"/>
      <c r="X303" s="272"/>
      <c r="Y303" s="272"/>
      <c r="Z303" s="261"/>
      <c r="AA303" s="261"/>
      <c r="AB303" s="297"/>
      <c r="AC303" s="298"/>
      <c r="AD303" s="298"/>
      <c r="AE303" s="299"/>
      <c r="AF303" s="299"/>
      <c r="AG303" s="298"/>
      <c r="AH303" s="298"/>
      <c r="AI303" s="300"/>
    </row>
    <row r="304" ht="11.25" customHeight="1">
      <c r="A304" s="260"/>
      <c r="B304" s="261"/>
      <c r="C304" s="296"/>
      <c r="D304" s="261"/>
      <c r="E304" s="261"/>
      <c r="F304" s="261"/>
      <c r="G304" s="261"/>
      <c r="H304" s="63"/>
      <c r="I304" s="261"/>
      <c r="J304" s="261"/>
      <c r="K304" s="261"/>
      <c r="L304" s="261"/>
      <c r="M304" s="261"/>
      <c r="N304" s="261"/>
      <c r="O304" s="261"/>
      <c r="P304" s="261"/>
      <c r="Q304" s="261"/>
      <c r="R304" s="261"/>
      <c r="S304" s="261"/>
      <c r="T304" s="261"/>
      <c r="U304" s="261"/>
      <c r="V304" s="261"/>
      <c r="W304" s="272"/>
      <c r="X304" s="272"/>
      <c r="Y304" s="272"/>
      <c r="Z304" s="261"/>
      <c r="AA304" s="261"/>
      <c r="AB304" s="297"/>
      <c r="AC304" s="298"/>
      <c r="AD304" s="298"/>
      <c r="AE304" s="299"/>
      <c r="AF304" s="299"/>
      <c r="AG304" s="298"/>
      <c r="AH304" s="298"/>
      <c r="AI304" s="300"/>
    </row>
    <row r="305" ht="11.25" customHeight="1">
      <c r="A305" s="260"/>
      <c r="B305" s="261"/>
      <c r="C305" s="296"/>
      <c r="D305" s="261"/>
      <c r="E305" s="261"/>
      <c r="F305" s="261"/>
      <c r="G305" s="261"/>
      <c r="H305" s="63"/>
      <c r="I305" s="261"/>
      <c r="J305" s="261"/>
      <c r="K305" s="261"/>
      <c r="L305" s="261"/>
      <c r="M305" s="261"/>
      <c r="N305" s="261"/>
      <c r="O305" s="261"/>
      <c r="P305" s="261"/>
      <c r="Q305" s="261"/>
      <c r="R305" s="261"/>
      <c r="S305" s="261"/>
      <c r="T305" s="261"/>
      <c r="U305" s="261"/>
      <c r="V305" s="261"/>
      <c r="W305" s="272"/>
      <c r="X305" s="272"/>
      <c r="Y305" s="272"/>
      <c r="Z305" s="261"/>
      <c r="AA305" s="261"/>
      <c r="AB305" s="297"/>
      <c r="AC305" s="298"/>
      <c r="AD305" s="298"/>
      <c r="AE305" s="299"/>
      <c r="AF305" s="299"/>
      <c r="AG305" s="298"/>
      <c r="AH305" s="298"/>
      <c r="AI305" s="300"/>
    </row>
    <row r="306" ht="11.25" customHeight="1">
      <c r="A306" s="260"/>
      <c r="B306" s="261"/>
      <c r="C306" s="296"/>
      <c r="D306" s="261"/>
      <c r="E306" s="261"/>
      <c r="F306" s="261"/>
      <c r="G306" s="261"/>
      <c r="H306" s="63"/>
      <c r="I306" s="261"/>
      <c r="J306" s="261"/>
      <c r="K306" s="261"/>
      <c r="L306" s="261"/>
      <c r="M306" s="261"/>
      <c r="N306" s="261"/>
      <c r="O306" s="261"/>
      <c r="P306" s="261"/>
      <c r="Q306" s="261"/>
      <c r="R306" s="261"/>
      <c r="S306" s="261"/>
      <c r="T306" s="261"/>
      <c r="U306" s="261"/>
      <c r="V306" s="261"/>
      <c r="W306" s="272"/>
      <c r="X306" s="272"/>
      <c r="Y306" s="272"/>
      <c r="Z306" s="261"/>
      <c r="AA306" s="261"/>
      <c r="AB306" s="297"/>
      <c r="AC306" s="298"/>
      <c r="AD306" s="298"/>
      <c r="AE306" s="299"/>
      <c r="AF306" s="299"/>
      <c r="AG306" s="298"/>
      <c r="AH306" s="298"/>
      <c r="AI306" s="300"/>
    </row>
    <row r="307" ht="11.25" customHeight="1">
      <c r="A307" s="260"/>
      <c r="B307" s="261"/>
      <c r="C307" s="296"/>
      <c r="D307" s="261"/>
      <c r="E307" s="261"/>
      <c r="F307" s="261"/>
      <c r="G307" s="261"/>
      <c r="H307" s="63"/>
      <c r="I307" s="261"/>
      <c r="J307" s="261"/>
      <c r="K307" s="261"/>
      <c r="L307" s="261"/>
      <c r="M307" s="261"/>
      <c r="N307" s="261"/>
      <c r="O307" s="261"/>
      <c r="P307" s="261"/>
      <c r="Q307" s="261"/>
      <c r="R307" s="261"/>
      <c r="S307" s="261"/>
      <c r="T307" s="261"/>
      <c r="U307" s="261"/>
      <c r="V307" s="261"/>
      <c r="W307" s="272"/>
      <c r="X307" s="272"/>
      <c r="Y307" s="272"/>
      <c r="Z307" s="261"/>
      <c r="AA307" s="261"/>
      <c r="AB307" s="297"/>
      <c r="AC307" s="298"/>
      <c r="AD307" s="298"/>
      <c r="AE307" s="299"/>
      <c r="AF307" s="299"/>
      <c r="AG307" s="298"/>
      <c r="AH307" s="298"/>
      <c r="AI307" s="300"/>
    </row>
    <row r="308" ht="11.25" customHeight="1">
      <c r="A308" s="260"/>
      <c r="B308" s="261"/>
      <c r="C308" s="296"/>
      <c r="D308" s="261"/>
      <c r="E308" s="261"/>
      <c r="F308" s="261"/>
      <c r="G308" s="261"/>
      <c r="H308" s="63"/>
      <c r="I308" s="261"/>
      <c r="J308" s="261"/>
      <c r="K308" s="261"/>
      <c r="L308" s="261"/>
      <c r="M308" s="261"/>
      <c r="N308" s="261"/>
      <c r="O308" s="261"/>
      <c r="P308" s="261"/>
      <c r="Q308" s="261"/>
      <c r="R308" s="261"/>
      <c r="S308" s="261"/>
      <c r="T308" s="261"/>
      <c r="U308" s="261"/>
      <c r="V308" s="261"/>
      <c r="W308" s="272"/>
      <c r="X308" s="272"/>
      <c r="Y308" s="272"/>
      <c r="Z308" s="261"/>
      <c r="AA308" s="261"/>
      <c r="AB308" s="297"/>
      <c r="AC308" s="298"/>
      <c r="AD308" s="298"/>
      <c r="AE308" s="299"/>
      <c r="AF308" s="299"/>
      <c r="AG308" s="298"/>
      <c r="AH308" s="298"/>
      <c r="AI308" s="300"/>
    </row>
    <row r="309" ht="11.25" customHeight="1">
      <c r="A309" s="260"/>
      <c r="B309" s="261"/>
      <c r="C309" s="296"/>
      <c r="D309" s="261"/>
      <c r="E309" s="261"/>
      <c r="F309" s="261"/>
      <c r="G309" s="261"/>
      <c r="H309" s="63"/>
      <c r="I309" s="261"/>
      <c r="J309" s="261"/>
      <c r="K309" s="261"/>
      <c r="L309" s="261"/>
      <c r="M309" s="261"/>
      <c r="N309" s="261"/>
      <c r="O309" s="261"/>
      <c r="P309" s="261"/>
      <c r="Q309" s="261"/>
      <c r="R309" s="261"/>
      <c r="S309" s="261"/>
      <c r="T309" s="261"/>
      <c r="U309" s="261"/>
      <c r="V309" s="261"/>
      <c r="W309" s="272"/>
      <c r="X309" s="272"/>
      <c r="Y309" s="272"/>
      <c r="Z309" s="261"/>
      <c r="AA309" s="261"/>
      <c r="AB309" s="297"/>
      <c r="AC309" s="298"/>
      <c r="AD309" s="298"/>
      <c r="AE309" s="299"/>
      <c r="AF309" s="299"/>
      <c r="AG309" s="298"/>
      <c r="AH309" s="298"/>
      <c r="AI309" s="300"/>
    </row>
    <row r="310" ht="11.25" customHeight="1">
      <c r="A310" s="260"/>
      <c r="B310" s="261"/>
      <c r="C310" s="296"/>
      <c r="D310" s="261"/>
      <c r="E310" s="261"/>
      <c r="F310" s="261"/>
      <c r="G310" s="261"/>
      <c r="H310" s="63"/>
      <c r="I310" s="261"/>
      <c r="J310" s="261"/>
      <c r="K310" s="261"/>
      <c r="L310" s="261"/>
      <c r="M310" s="261"/>
      <c r="N310" s="261"/>
      <c r="O310" s="261"/>
      <c r="P310" s="261"/>
      <c r="Q310" s="261"/>
      <c r="R310" s="261"/>
      <c r="S310" s="261"/>
      <c r="T310" s="261"/>
      <c r="U310" s="261"/>
      <c r="V310" s="261"/>
      <c r="W310" s="272"/>
      <c r="X310" s="272"/>
      <c r="Y310" s="272"/>
      <c r="Z310" s="261"/>
      <c r="AA310" s="261"/>
      <c r="AB310" s="297"/>
      <c r="AC310" s="298"/>
      <c r="AD310" s="298"/>
      <c r="AE310" s="299"/>
      <c r="AF310" s="299"/>
      <c r="AG310" s="298"/>
      <c r="AH310" s="298"/>
      <c r="AI310" s="300"/>
    </row>
    <row r="311" ht="11.25" customHeight="1">
      <c r="A311" s="260"/>
      <c r="B311" s="261"/>
      <c r="C311" s="296"/>
      <c r="D311" s="261"/>
      <c r="E311" s="261"/>
      <c r="F311" s="261"/>
      <c r="G311" s="261"/>
      <c r="H311" s="63"/>
      <c r="I311" s="261"/>
      <c r="J311" s="261"/>
      <c r="K311" s="261"/>
      <c r="L311" s="261"/>
      <c r="M311" s="261"/>
      <c r="N311" s="261"/>
      <c r="O311" s="261"/>
      <c r="P311" s="261"/>
      <c r="Q311" s="261"/>
      <c r="R311" s="261"/>
      <c r="S311" s="261"/>
      <c r="T311" s="261"/>
      <c r="U311" s="261"/>
      <c r="V311" s="261"/>
      <c r="W311" s="272"/>
      <c r="X311" s="272"/>
      <c r="Y311" s="272"/>
      <c r="Z311" s="261"/>
      <c r="AA311" s="261"/>
      <c r="AB311" s="297"/>
      <c r="AC311" s="298"/>
      <c r="AD311" s="298"/>
      <c r="AE311" s="299"/>
      <c r="AF311" s="299"/>
      <c r="AG311" s="298"/>
      <c r="AH311" s="298"/>
      <c r="AI311" s="300"/>
    </row>
    <row r="312" ht="11.25" customHeight="1">
      <c r="A312" s="260"/>
      <c r="B312" s="261"/>
      <c r="C312" s="296"/>
      <c r="D312" s="261"/>
      <c r="E312" s="261"/>
      <c r="F312" s="261"/>
      <c r="G312" s="261"/>
      <c r="H312" s="63"/>
      <c r="I312" s="261"/>
      <c r="J312" s="261"/>
      <c r="K312" s="261"/>
      <c r="L312" s="261"/>
      <c r="M312" s="261"/>
      <c r="N312" s="261"/>
      <c r="O312" s="261"/>
      <c r="P312" s="261"/>
      <c r="Q312" s="261"/>
      <c r="R312" s="261"/>
      <c r="S312" s="261"/>
      <c r="T312" s="261"/>
      <c r="U312" s="261"/>
      <c r="V312" s="261"/>
      <c r="W312" s="272"/>
      <c r="X312" s="272"/>
      <c r="Y312" s="272"/>
      <c r="Z312" s="261"/>
      <c r="AA312" s="261"/>
      <c r="AB312" s="297"/>
      <c r="AC312" s="298"/>
      <c r="AD312" s="298"/>
      <c r="AE312" s="299"/>
      <c r="AF312" s="299"/>
      <c r="AG312" s="298"/>
      <c r="AH312" s="298"/>
      <c r="AI312" s="300"/>
    </row>
    <row r="313" ht="11.25" customHeight="1">
      <c r="A313" s="260"/>
      <c r="B313" s="261"/>
      <c r="C313" s="296"/>
      <c r="D313" s="261"/>
      <c r="E313" s="261"/>
      <c r="F313" s="261"/>
      <c r="G313" s="261"/>
      <c r="H313" s="63"/>
      <c r="I313" s="261"/>
      <c r="J313" s="261"/>
      <c r="K313" s="261"/>
      <c r="L313" s="261"/>
      <c r="M313" s="261"/>
      <c r="N313" s="261"/>
      <c r="O313" s="261"/>
      <c r="P313" s="261"/>
      <c r="Q313" s="261"/>
      <c r="R313" s="261"/>
      <c r="S313" s="261"/>
      <c r="T313" s="261"/>
      <c r="U313" s="261"/>
      <c r="V313" s="261"/>
      <c r="W313" s="272"/>
      <c r="X313" s="272"/>
      <c r="Y313" s="272"/>
      <c r="Z313" s="261"/>
      <c r="AA313" s="261"/>
      <c r="AB313" s="297"/>
      <c r="AC313" s="298"/>
      <c r="AD313" s="298"/>
      <c r="AE313" s="299"/>
      <c r="AF313" s="299"/>
      <c r="AG313" s="298"/>
      <c r="AH313" s="298"/>
      <c r="AI313" s="300"/>
    </row>
    <row r="314" ht="11.25" customHeight="1">
      <c r="A314" s="260"/>
      <c r="B314" s="261"/>
      <c r="C314" s="296"/>
      <c r="D314" s="261"/>
      <c r="E314" s="261"/>
      <c r="F314" s="261"/>
      <c r="G314" s="261"/>
      <c r="H314" s="63"/>
      <c r="I314" s="261"/>
      <c r="J314" s="261"/>
      <c r="K314" s="261"/>
      <c r="L314" s="261"/>
      <c r="M314" s="261"/>
      <c r="N314" s="261"/>
      <c r="O314" s="261"/>
      <c r="P314" s="261"/>
      <c r="Q314" s="261"/>
      <c r="R314" s="261"/>
      <c r="S314" s="261"/>
      <c r="T314" s="261"/>
      <c r="U314" s="261"/>
      <c r="V314" s="261"/>
      <c r="W314" s="272"/>
      <c r="X314" s="272"/>
      <c r="Y314" s="272"/>
      <c r="Z314" s="261"/>
      <c r="AA314" s="261"/>
      <c r="AB314" s="297"/>
      <c r="AC314" s="298"/>
      <c r="AD314" s="298"/>
      <c r="AE314" s="299"/>
      <c r="AF314" s="299"/>
      <c r="AG314" s="298"/>
      <c r="AH314" s="298"/>
      <c r="AI314" s="300"/>
    </row>
    <row r="315" ht="11.25" customHeight="1">
      <c r="A315" s="260"/>
      <c r="B315" s="261"/>
      <c r="C315" s="296"/>
      <c r="D315" s="261"/>
      <c r="E315" s="261"/>
      <c r="F315" s="261"/>
      <c r="G315" s="261"/>
      <c r="H315" s="63"/>
      <c r="I315" s="261"/>
      <c r="J315" s="261"/>
      <c r="K315" s="261"/>
      <c r="L315" s="261"/>
      <c r="M315" s="261"/>
      <c r="N315" s="261"/>
      <c r="O315" s="261"/>
      <c r="P315" s="261"/>
      <c r="Q315" s="261"/>
      <c r="R315" s="261"/>
      <c r="S315" s="261"/>
      <c r="T315" s="261"/>
      <c r="U315" s="261"/>
      <c r="V315" s="261"/>
      <c r="W315" s="272"/>
      <c r="X315" s="272"/>
      <c r="Y315" s="272"/>
      <c r="Z315" s="261"/>
      <c r="AA315" s="261"/>
      <c r="AB315" s="297"/>
      <c r="AC315" s="298"/>
      <c r="AD315" s="298"/>
      <c r="AE315" s="299"/>
      <c r="AF315" s="299"/>
      <c r="AG315" s="298"/>
      <c r="AH315" s="298"/>
      <c r="AI315" s="300"/>
    </row>
    <row r="316" ht="11.25" customHeight="1">
      <c r="A316" s="260"/>
      <c r="B316" s="261"/>
      <c r="C316" s="296"/>
      <c r="D316" s="261"/>
      <c r="E316" s="261"/>
      <c r="F316" s="261"/>
      <c r="G316" s="261"/>
      <c r="H316" s="63"/>
      <c r="I316" s="261"/>
      <c r="J316" s="261"/>
      <c r="K316" s="261"/>
      <c r="L316" s="261"/>
      <c r="M316" s="261"/>
      <c r="N316" s="261"/>
      <c r="O316" s="261"/>
      <c r="P316" s="261"/>
      <c r="Q316" s="261"/>
      <c r="R316" s="261"/>
      <c r="S316" s="261"/>
      <c r="T316" s="261"/>
      <c r="U316" s="261"/>
      <c r="V316" s="261"/>
      <c r="W316" s="272"/>
      <c r="X316" s="272"/>
      <c r="Y316" s="272"/>
      <c r="Z316" s="261"/>
      <c r="AA316" s="261"/>
      <c r="AB316" s="297"/>
      <c r="AC316" s="298"/>
      <c r="AD316" s="298"/>
      <c r="AE316" s="299"/>
      <c r="AF316" s="299"/>
      <c r="AG316" s="298"/>
      <c r="AH316" s="298"/>
      <c r="AI316" s="300"/>
    </row>
    <row r="317" ht="11.25" customHeight="1">
      <c r="A317" s="260"/>
      <c r="B317" s="261"/>
      <c r="C317" s="296"/>
      <c r="D317" s="261"/>
      <c r="E317" s="261"/>
      <c r="F317" s="261"/>
      <c r="G317" s="261"/>
      <c r="H317" s="63"/>
      <c r="I317" s="261"/>
      <c r="J317" s="261"/>
      <c r="K317" s="261"/>
      <c r="L317" s="261"/>
      <c r="M317" s="261"/>
      <c r="N317" s="261"/>
      <c r="O317" s="261"/>
      <c r="P317" s="261"/>
      <c r="Q317" s="261"/>
      <c r="R317" s="261"/>
      <c r="S317" s="261"/>
      <c r="T317" s="261"/>
      <c r="U317" s="261"/>
      <c r="V317" s="261"/>
      <c r="W317" s="272"/>
      <c r="X317" s="272"/>
      <c r="Y317" s="272"/>
      <c r="Z317" s="261"/>
      <c r="AA317" s="261"/>
      <c r="AB317" s="297"/>
      <c r="AC317" s="298"/>
      <c r="AD317" s="298"/>
      <c r="AE317" s="299"/>
      <c r="AF317" s="299"/>
      <c r="AG317" s="298"/>
      <c r="AH317" s="298"/>
      <c r="AI317" s="300"/>
    </row>
    <row r="318" ht="11.25" customHeight="1">
      <c r="A318" s="260"/>
      <c r="B318" s="261"/>
      <c r="C318" s="296"/>
      <c r="D318" s="261"/>
      <c r="E318" s="261"/>
      <c r="F318" s="261"/>
      <c r="G318" s="261"/>
      <c r="H318" s="63"/>
      <c r="I318" s="261"/>
      <c r="J318" s="261"/>
      <c r="K318" s="261"/>
      <c r="L318" s="261"/>
      <c r="M318" s="261"/>
      <c r="N318" s="261"/>
      <c r="O318" s="261"/>
      <c r="P318" s="261"/>
      <c r="Q318" s="261"/>
      <c r="R318" s="261"/>
      <c r="S318" s="261"/>
      <c r="T318" s="261"/>
      <c r="U318" s="261"/>
      <c r="V318" s="261"/>
      <c r="W318" s="272"/>
      <c r="X318" s="272"/>
      <c r="Y318" s="272"/>
      <c r="Z318" s="261"/>
      <c r="AA318" s="261"/>
      <c r="AB318" s="297"/>
      <c r="AC318" s="298"/>
      <c r="AD318" s="298"/>
      <c r="AE318" s="299"/>
      <c r="AF318" s="299"/>
      <c r="AG318" s="298"/>
      <c r="AH318" s="298"/>
      <c r="AI318" s="300"/>
    </row>
    <row r="319" ht="11.25" customHeight="1">
      <c r="A319" s="260"/>
      <c r="B319" s="261"/>
      <c r="C319" s="296"/>
      <c r="D319" s="261"/>
      <c r="E319" s="261"/>
      <c r="F319" s="261"/>
      <c r="G319" s="261"/>
      <c r="H319" s="63"/>
      <c r="I319" s="261"/>
      <c r="J319" s="261"/>
      <c r="K319" s="261"/>
      <c r="L319" s="261"/>
      <c r="M319" s="261"/>
      <c r="N319" s="261"/>
      <c r="O319" s="261"/>
      <c r="P319" s="261"/>
      <c r="Q319" s="261"/>
      <c r="R319" s="261"/>
      <c r="S319" s="261"/>
      <c r="T319" s="261"/>
      <c r="U319" s="261"/>
      <c r="V319" s="261"/>
      <c r="W319" s="272"/>
      <c r="X319" s="272"/>
      <c r="Y319" s="272"/>
      <c r="Z319" s="261"/>
      <c r="AA319" s="261"/>
      <c r="AB319" s="297"/>
      <c r="AC319" s="298"/>
      <c r="AD319" s="298"/>
      <c r="AE319" s="299"/>
      <c r="AF319" s="299"/>
      <c r="AG319" s="298"/>
      <c r="AH319" s="298"/>
      <c r="AI319" s="300"/>
    </row>
    <row r="320" ht="11.25" customHeight="1">
      <c r="A320" s="260"/>
      <c r="B320" s="261"/>
      <c r="C320" s="296"/>
      <c r="D320" s="261"/>
      <c r="E320" s="261"/>
      <c r="F320" s="261"/>
      <c r="G320" s="261"/>
      <c r="H320" s="63"/>
      <c r="I320" s="261"/>
      <c r="J320" s="261"/>
      <c r="K320" s="261"/>
      <c r="L320" s="261"/>
      <c r="M320" s="261"/>
      <c r="N320" s="261"/>
      <c r="O320" s="261"/>
      <c r="P320" s="261"/>
      <c r="Q320" s="261"/>
      <c r="R320" s="261"/>
      <c r="S320" s="261"/>
      <c r="T320" s="261"/>
      <c r="U320" s="261"/>
      <c r="V320" s="261"/>
      <c r="W320" s="272"/>
      <c r="X320" s="272"/>
      <c r="Y320" s="272"/>
      <c r="Z320" s="261"/>
      <c r="AA320" s="261"/>
      <c r="AB320" s="297"/>
      <c r="AC320" s="298"/>
      <c r="AD320" s="298"/>
      <c r="AE320" s="299"/>
      <c r="AF320" s="299"/>
      <c r="AG320" s="298"/>
      <c r="AH320" s="298"/>
      <c r="AI320" s="300"/>
    </row>
    <row r="321" ht="11.25" customHeight="1">
      <c r="A321" s="260"/>
      <c r="B321" s="261"/>
      <c r="C321" s="296"/>
      <c r="D321" s="261"/>
      <c r="E321" s="261"/>
      <c r="F321" s="261"/>
      <c r="G321" s="261"/>
      <c r="H321" s="63"/>
      <c r="I321" s="261"/>
      <c r="J321" s="261"/>
      <c r="K321" s="261"/>
      <c r="L321" s="261"/>
      <c r="M321" s="261"/>
      <c r="N321" s="261"/>
      <c r="O321" s="261"/>
      <c r="P321" s="261"/>
      <c r="Q321" s="261"/>
      <c r="R321" s="261"/>
      <c r="S321" s="261"/>
      <c r="T321" s="261"/>
      <c r="U321" s="261"/>
      <c r="V321" s="261"/>
      <c r="W321" s="272"/>
      <c r="X321" s="272"/>
      <c r="Y321" s="272"/>
      <c r="Z321" s="261"/>
      <c r="AA321" s="261"/>
      <c r="AB321" s="297"/>
      <c r="AC321" s="298"/>
      <c r="AD321" s="298"/>
      <c r="AE321" s="299"/>
      <c r="AF321" s="299"/>
      <c r="AG321" s="298"/>
      <c r="AH321" s="298"/>
      <c r="AI321" s="300"/>
    </row>
    <row r="322" ht="11.25" customHeight="1">
      <c r="A322" s="260"/>
      <c r="B322" s="261"/>
      <c r="C322" s="296"/>
      <c r="D322" s="261"/>
      <c r="E322" s="261"/>
      <c r="F322" s="261"/>
      <c r="G322" s="261"/>
      <c r="H322" s="63"/>
      <c r="I322" s="261"/>
      <c r="J322" s="261"/>
      <c r="K322" s="261"/>
      <c r="L322" s="261"/>
      <c r="M322" s="261"/>
      <c r="N322" s="261"/>
      <c r="O322" s="261"/>
      <c r="P322" s="261"/>
      <c r="Q322" s="261"/>
      <c r="R322" s="261"/>
      <c r="S322" s="261"/>
      <c r="T322" s="261"/>
      <c r="U322" s="261"/>
      <c r="V322" s="261"/>
      <c r="W322" s="272"/>
      <c r="X322" s="272"/>
      <c r="Y322" s="272"/>
      <c r="Z322" s="261"/>
      <c r="AA322" s="261"/>
      <c r="AB322" s="297"/>
      <c r="AC322" s="298"/>
      <c r="AD322" s="298"/>
      <c r="AE322" s="299"/>
      <c r="AF322" s="299"/>
      <c r="AG322" s="298"/>
      <c r="AH322" s="298"/>
      <c r="AI322" s="300"/>
    </row>
    <row r="323" ht="11.25" customHeight="1">
      <c r="A323" s="260"/>
      <c r="B323" s="261"/>
      <c r="C323" s="296"/>
      <c r="D323" s="261"/>
      <c r="E323" s="261"/>
      <c r="F323" s="261"/>
      <c r="G323" s="261"/>
      <c r="H323" s="63"/>
      <c r="I323" s="261"/>
      <c r="J323" s="261"/>
      <c r="K323" s="261"/>
      <c r="L323" s="261"/>
      <c r="M323" s="261"/>
      <c r="N323" s="261"/>
      <c r="O323" s="261"/>
      <c r="P323" s="261"/>
      <c r="Q323" s="261"/>
      <c r="R323" s="261"/>
      <c r="S323" s="261"/>
      <c r="T323" s="261"/>
      <c r="U323" s="261"/>
      <c r="V323" s="261"/>
      <c r="W323" s="272"/>
      <c r="X323" s="272"/>
      <c r="Y323" s="272"/>
      <c r="Z323" s="261"/>
      <c r="AA323" s="261"/>
      <c r="AB323" s="297"/>
      <c r="AC323" s="298"/>
      <c r="AD323" s="298"/>
      <c r="AE323" s="299"/>
      <c r="AF323" s="299"/>
      <c r="AG323" s="298"/>
      <c r="AH323" s="298"/>
      <c r="AI323" s="300"/>
    </row>
    <row r="324" ht="11.25" customHeight="1">
      <c r="A324" s="260"/>
      <c r="B324" s="261"/>
      <c r="C324" s="296"/>
      <c r="D324" s="261"/>
      <c r="E324" s="261"/>
      <c r="F324" s="261"/>
      <c r="G324" s="261"/>
      <c r="H324" s="63"/>
      <c r="I324" s="261"/>
      <c r="J324" s="261"/>
      <c r="K324" s="261"/>
      <c r="L324" s="261"/>
      <c r="M324" s="261"/>
      <c r="N324" s="261"/>
      <c r="O324" s="261"/>
      <c r="P324" s="261"/>
      <c r="Q324" s="261"/>
      <c r="R324" s="261"/>
      <c r="S324" s="261"/>
      <c r="T324" s="261"/>
      <c r="U324" s="261"/>
      <c r="V324" s="261"/>
      <c r="W324" s="272"/>
      <c r="X324" s="272"/>
      <c r="Y324" s="272"/>
      <c r="Z324" s="261"/>
      <c r="AA324" s="261"/>
      <c r="AB324" s="297"/>
      <c r="AC324" s="298"/>
      <c r="AD324" s="298"/>
      <c r="AE324" s="299"/>
      <c r="AF324" s="299"/>
      <c r="AG324" s="298"/>
      <c r="AH324" s="298"/>
      <c r="AI324" s="300"/>
    </row>
    <row r="325" ht="11.25" customHeight="1">
      <c r="A325" s="260"/>
      <c r="B325" s="261"/>
      <c r="C325" s="296"/>
      <c r="D325" s="261"/>
      <c r="E325" s="261"/>
      <c r="F325" s="261"/>
      <c r="G325" s="261"/>
      <c r="H325" s="63"/>
      <c r="I325" s="261"/>
      <c r="J325" s="261"/>
      <c r="K325" s="261"/>
      <c r="L325" s="261"/>
      <c r="M325" s="261"/>
      <c r="N325" s="261"/>
      <c r="O325" s="261"/>
      <c r="P325" s="261"/>
      <c r="Q325" s="261"/>
      <c r="R325" s="261"/>
      <c r="S325" s="261"/>
      <c r="T325" s="261"/>
      <c r="U325" s="261"/>
      <c r="V325" s="261"/>
      <c r="W325" s="272"/>
      <c r="X325" s="272"/>
      <c r="Y325" s="272"/>
      <c r="Z325" s="261"/>
      <c r="AA325" s="261"/>
      <c r="AB325" s="297"/>
      <c r="AC325" s="298"/>
      <c r="AD325" s="298"/>
      <c r="AE325" s="299"/>
      <c r="AF325" s="299"/>
      <c r="AG325" s="298"/>
      <c r="AH325" s="298"/>
      <c r="AI325" s="300"/>
    </row>
    <row r="326" ht="11.25" customHeight="1">
      <c r="A326" s="260"/>
      <c r="B326" s="261"/>
      <c r="C326" s="296"/>
      <c r="D326" s="261"/>
      <c r="E326" s="261"/>
      <c r="F326" s="261"/>
      <c r="G326" s="261"/>
      <c r="H326" s="63"/>
      <c r="I326" s="261"/>
      <c r="J326" s="261"/>
      <c r="K326" s="261"/>
      <c r="L326" s="261"/>
      <c r="M326" s="261"/>
      <c r="N326" s="261"/>
      <c r="O326" s="261"/>
      <c r="P326" s="261"/>
      <c r="Q326" s="261"/>
      <c r="R326" s="261"/>
      <c r="S326" s="261"/>
      <c r="T326" s="261"/>
      <c r="U326" s="261"/>
      <c r="V326" s="261"/>
      <c r="W326" s="272"/>
      <c r="X326" s="272"/>
      <c r="Y326" s="272"/>
      <c r="Z326" s="261"/>
      <c r="AA326" s="261"/>
      <c r="AB326" s="297"/>
      <c r="AC326" s="298"/>
      <c r="AD326" s="298"/>
      <c r="AE326" s="299"/>
      <c r="AF326" s="299"/>
      <c r="AG326" s="298"/>
      <c r="AH326" s="298"/>
      <c r="AI326" s="300"/>
    </row>
    <row r="327" ht="11.25" customHeight="1">
      <c r="A327" s="260"/>
      <c r="B327" s="261"/>
      <c r="C327" s="296"/>
      <c r="D327" s="261"/>
      <c r="E327" s="261"/>
      <c r="F327" s="261"/>
      <c r="G327" s="261"/>
      <c r="H327" s="63"/>
      <c r="I327" s="261"/>
      <c r="J327" s="261"/>
      <c r="K327" s="261"/>
      <c r="L327" s="261"/>
      <c r="M327" s="261"/>
      <c r="N327" s="261"/>
      <c r="O327" s="261"/>
      <c r="P327" s="261"/>
      <c r="Q327" s="261"/>
      <c r="R327" s="261"/>
      <c r="S327" s="261"/>
      <c r="T327" s="261"/>
      <c r="U327" s="261"/>
      <c r="V327" s="261"/>
      <c r="W327" s="272"/>
      <c r="X327" s="272"/>
      <c r="Y327" s="272"/>
      <c r="Z327" s="261"/>
      <c r="AA327" s="261"/>
      <c r="AB327" s="297"/>
      <c r="AC327" s="298"/>
      <c r="AD327" s="298"/>
      <c r="AE327" s="299"/>
      <c r="AF327" s="299"/>
      <c r="AG327" s="298"/>
      <c r="AH327" s="298"/>
      <c r="AI327" s="300"/>
    </row>
    <row r="328" ht="11.25" customHeight="1">
      <c r="A328" s="260"/>
      <c r="B328" s="261"/>
      <c r="C328" s="296"/>
      <c r="D328" s="261"/>
      <c r="E328" s="261"/>
      <c r="F328" s="261"/>
      <c r="G328" s="261"/>
      <c r="H328" s="63"/>
      <c r="I328" s="261"/>
      <c r="J328" s="261"/>
      <c r="K328" s="261"/>
      <c r="L328" s="261"/>
      <c r="M328" s="261"/>
      <c r="N328" s="261"/>
      <c r="O328" s="261"/>
      <c r="P328" s="261"/>
      <c r="Q328" s="261"/>
      <c r="R328" s="261"/>
      <c r="S328" s="261"/>
      <c r="T328" s="261"/>
      <c r="U328" s="261"/>
      <c r="V328" s="261"/>
      <c r="W328" s="272"/>
      <c r="X328" s="272"/>
      <c r="Y328" s="272"/>
      <c r="Z328" s="261"/>
      <c r="AA328" s="261"/>
      <c r="AB328" s="297"/>
      <c r="AC328" s="298"/>
      <c r="AD328" s="298"/>
      <c r="AE328" s="299"/>
      <c r="AF328" s="299"/>
      <c r="AG328" s="298"/>
      <c r="AH328" s="298"/>
      <c r="AI328" s="300"/>
    </row>
    <row r="329" ht="11.25" customHeight="1">
      <c r="A329" s="260"/>
      <c r="B329" s="261"/>
      <c r="C329" s="296"/>
      <c r="D329" s="261"/>
      <c r="E329" s="261"/>
      <c r="F329" s="261"/>
      <c r="G329" s="261"/>
      <c r="H329" s="63"/>
      <c r="I329" s="261"/>
      <c r="J329" s="261"/>
      <c r="K329" s="261"/>
      <c r="L329" s="261"/>
      <c r="M329" s="261"/>
      <c r="N329" s="261"/>
      <c r="O329" s="261"/>
      <c r="P329" s="261"/>
      <c r="Q329" s="261"/>
      <c r="R329" s="261"/>
      <c r="S329" s="261"/>
      <c r="T329" s="261"/>
      <c r="U329" s="261"/>
      <c r="V329" s="261"/>
      <c r="W329" s="272"/>
      <c r="X329" s="272"/>
      <c r="Y329" s="272"/>
      <c r="Z329" s="261"/>
      <c r="AA329" s="261"/>
      <c r="AB329" s="297"/>
      <c r="AC329" s="298"/>
      <c r="AD329" s="298"/>
      <c r="AE329" s="299"/>
      <c r="AF329" s="299"/>
      <c r="AG329" s="298"/>
      <c r="AH329" s="298"/>
      <c r="AI329" s="300"/>
    </row>
    <row r="330" ht="11.25" customHeight="1">
      <c r="A330" s="260"/>
      <c r="B330" s="261"/>
      <c r="C330" s="296"/>
      <c r="D330" s="261"/>
      <c r="E330" s="261"/>
      <c r="F330" s="261"/>
      <c r="G330" s="261"/>
      <c r="H330" s="63"/>
      <c r="I330" s="261"/>
      <c r="J330" s="261"/>
      <c r="K330" s="261"/>
      <c r="L330" s="261"/>
      <c r="M330" s="261"/>
      <c r="N330" s="261"/>
      <c r="O330" s="261"/>
      <c r="P330" s="261"/>
      <c r="Q330" s="261"/>
      <c r="R330" s="261"/>
      <c r="S330" s="261"/>
      <c r="T330" s="261"/>
      <c r="U330" s="261"/>
      <c r="V330" s="261"/>
      <c r="W330" s="272"/>
      <c r="X330" s="272"/>
      <c r="Y330" s="272"/>
      <c r="Z330" s="261"/>
      <c r="AA330" s="261"/>
      <c r="AB330" s="297"/>
      <c r="AC330" s="298"/>
      <c r="AD330" s="298"/>
      <c r="AE330" s="299"/>
      <c r="AF330" s="299"/>
      <c r="AG330" s="298"/>
      <c r="AH330" s="298"/>
      <c r="AI330" s="300"/>
    </row>
    <row r="331" ht="11.25" customHeight="1">
      <c r="A331" s="260"/>
      <c r="B331" s="261"/>
      <c r="C331" s="296"/>
      <c r="D331" s="261"/>
      <c r="E331" s="261"/>
      <c r="F331" s="261"/>
      <c r="G331" s="261"/>
      <c r="H331" s="63"/>
      <c r="I331" s="261"/>
      <c r="J331" s="261"/>
      <c r="K331" s="261"/>
      <c r="L331" s="261"/>
      <c r="M331" s="261"/>
      <c r="N331" s="261"/>
      <c r="O331" s="261"/>
      <c r="P331" s="261"/>
      <c r="Q331" s="261"/>
      <c r="R331" s="261"/>
      <c r="S331" s="261"/>
      <c r="T331" s="261"/>
      <c r="U331" s="261"/>
      <c r="V331" s="261"/>
      <c r="W331" s="272"/>
      <c r="X331" s="272"/>
      <c r="Y331" s="272"/>
      <c r="Z331" s="261"/>
      <c r="AA331" s="261"/>
      <c r="AB331" s="297"/>
      <c r="AC331" s="298"/>
      <c r="AD331" s="298"/>
      <c r="AE331" s="299"/>
      <c r="AF331" s="299"/>
      <c r="AG331" s="298"/>
      <c r="AH331" s="298"/>
      <c r="AI331" s="300"/>
    </row>
    <row r="332" ht="11.25" customHeight="1">
      <c r="A332" s="260"/>
      <c r="B332" s="261"/>
      <c r="C332" s="296"/>
      <c r="D332" s="261"/>
      <c r="E332" s="261"/>
      <c r="F332" s="261"/>
      <c r="G332" s="261"/>
      <c r="H332" s="63"/>
      <c r="I332" s="261"/>
      <c r="J332" s="261"/>
      <c r="K332" s="261"/>
      <c r="L332" s="261"/>
      <c r="M332" s="261"/>
      <c r="N332" s="261"/>
      <c r="O332" s="261"/>
      <c r="P332" s="261"/>
      <c r="Q332" s="261"/>
      <c r="R332" s="261"/>
      <c r="S332" s="261"/>
      <c r="T332" s="261"/>
      <c r="U332" s="261"/>
      <c r="V332" s="261"/>
      <c r="W332" s="272"/>
      <c r="X332" s="272"/>
      <c r="Y332" s="272"/>
      <c r="Z332" s="261"/>
      <c r="AA332" s="261"/>
      <c r="AB332" s="297"/>
      <c r="AC332" s="298"/>
      <c r="AD332" s="298"/>
      <c r="AE332" s="299"/>
      <c r="AF332" s="299"/>
      <c r="AG332" s="298"/>
      <c r="AH332" s="298"/>
      <c r="AI332" s="300"/>
    </row>
    <row r="333" ht="11.25" customHeight="1">
      <c r="A333" s="260"/>
      <c r="B333" s="261"/>
      <c r="C333" s="296"/>
      <c r="D333" s="261"/>
      <c r="E333" s="261"/>
      <c r="F333" s="261"/>
      <c r="G333" s="261"/>
      <c r="H333" s="63"/>
      <c r="I333" s="261"/>
      <c r="J333" s="261"/>
      <c r="K333" s="261"/>
      <c r="L333" s="261"/>
      <c r="M333" s="261"/>
      <c r="N333" s="261"/>
      <c r="O333" s="261"/>
      <c r="P333" s="261"/>
      <c r="Q333" s="261"/>
      <c r="R333" s="261"/>
      <c r="S333" s="261"/>
      <c r="T333" s="261"/>
      <c r="U333" s="261"/>
      <c r="V333" s="261"/>
      <c r="W333" s="272"/>
      <c r="X333" s="272"/>
      <c r="Y333" s="272"/>
      <c r="Z333" s="261"/>
      <c r="AA333" s="261"/>
      <c r="AB333" s="297"/>
      <c r="AC333" s="298"/>
      <c r="AD333" s="298"/>
      <c r="AE333" s="299"/>
      <c r="AF333" s="299"/>
      <c r="AG333" s="298"/>
      <c r="AH333" s="298"/>
      <c r="AI333" s="300"/>
    </row>
    <row r="334" ht="11.25" customHeight="1">
      <c r="A334" s="260"/>
      <c r="B334" s="261"/>
      <c r="C334" s="296"/>
      <c r="D334" s="261"/>
      <c r="E334" s="261"/>
      <c r="F334" s="261"/>
      <c r="G334" s="261"/>
      <c r="H334" s="63"/>
      <c r="I334" s="261"/>
      <c r="J334" s="261"/>
      <c r="K334" s="261"/>
      <c r="L334" s="261"/>
      <c r="M334" s="261"/>
      <c r="N334" s="261"/>
      <c r="O334" s="261"/>
      <c r="P334" s="261"/>
      <c r="Q334" s="261"/>
      <c r="R334" s="261"/>
      <c r="S334" s="261"/>
      <c r="T334" s="261"/>
      <c r="U334" s="261"/>
      <c r="V334" s="261"/>
      <c r="W334" s="272"/>
      <c r="X334" s="272"/>
      <c r="Y334" s="272"/>
      <c r="Z334" s="261"/>
      <c r="AA334" s="261"/>
      <c r="AB334" s="297"/>
      <c r="AC334" s="298"/>
      <c r="AD334" s="298"/>
      <c r="AE334" s="299"/>
      <c r="AF334" s="299"/>
      <c r="AG334" s="298"/>
      <c r="AH334" s="298"/>
      <c r="AI334" s="300"/>
    </row>
    <row r="335" ht="11.25" customHeight="1">
      <c r="A335" s="260"/>
      <c r="B335" s="261"/>
      <c r="C335" s="296"/>
      <c r="D335" s="261"/>
      <c r="E335" s="261"/>
      <c r="F335" s="261"/>
      <c r="G335" s="261"/>
      <c r="H335" s="63"/>
      <c r="I335" s="261"/>
      <c r="J335" s="261"/>
      <c r="K335" s="261"/>
      <c r="L335" s="261"/>
      <c r="M335" s="261"/>
      <c r="N335" s="261"/>
      <c r="O335" s="261"/>
      <c r="P335" s="261"/>
      <c r="Q335" s="261"/>
      <c r="R335" s="261"/>
      <c r="S335" s="261"/>
      <c r="T335" s="261"/>
      <c r="U335" s="261"/>
      <c r="V335" s="261"/>
      <c r="W335" s="272"/>
      <c r="X335" s="272"/>
      <c r="Y335" s="272"/>
      <c r="Z335" s="261"/>
      <c r="AA335" s="261"/>
      <c r="AB335" s="297"/>
      <c r="AC335" s="298"/>
      <c r="AD335" s="298"/>
      <c r="AE335" s="299"/>
      <c r="AF335" s="299"/>
      <c r="AG335" s="298"/>
      <c r="AH335" s="298"/>
      <c r="AI335" s="300"/>
    </row>
    <row r="336" ht="11.25" customHeight="1">
      <c r="A336" s="260"/>
      <c r="B336" s="261"/>
      <c r="C336" s="296"/>
      <c r="D336" s="261"/>
      <c r="E336" s="261"/>
      <c r="F336" s="261"/>
      <c r="G336" s="261"/>
      <c r="H336" s="63"/>
      <c r="I336" s="261"/>
      <c r="J336" s="261"/>
      <c r="K336" s="261"/>
      <c r="L336" s="261"/>
      <c r="M336" s="261"/>
      <c r="N336" s="261"/>
      <c r="O336" s="261"/>
      <c r="P336" s="261"/>
      <c r="Q336" s="261"/>
      <c r="R336" s="261"/>
      <c r="S336" s="261"/>
      <c r="T336" s="261"/>
      <c r="U336" s="261"/>
      <c r="V336" s="261"/>
      <c r="W336" s="272"/>
      <c r="X336" s="272"/>
      <c r="Y336" s="272"/>
      <c r="Z336" s="261"/>
      <c r="AA336" s="261"/>
      <c r="AB336" s="297"/>
      <c r="AC336" s="298"/>
      <c r="AD336" s="298"/>
      <c r="AE336" s="299"/>
      <c r="AF336" s="299"/>
      <c r="AG336" s="298"/>
      <c r="AH336" s="298"/>
      <c r="AI336" s="300"/>
    </row>
    <row r="337" ht="11.25" customHeight="1">
      <c r="A337" s="260"/>
      <c r="B337" s="261"/>
      <c r="C337" s="296"/>
      <c r="D337" s="261"/>
      <c r="E337" s="261"/>
      <c r="F337" s="261"/>
      <c r="G337" s="261"/>
      <c r="H337" s="63"/>
      <c r="I337" s="261"/>
      <c r="J337" s="261"/>
      <c r="K337" s="261"/>
      <c r="L337" s="261"/>
      <c r="M337" s="261"/>
      <c r="N337" s="261"/>
      <c r="O337" s="261"/>
      <c r="P337" s="261"/>
      <c r="Q337" s="261"/>
      <c r="R337" s="261"/>
      <c r="S337" s="261"/>
      <c r="T337" s="261"/>
      <c r="U337" s="261"/>
      <c r="V337" s="261"/>
      <c r="W337" s="272"/>
      <c r="X337" s="272"/>
      <c r="Y337" s="272"/>
      <c r="Z337" s="261"/>
      <c r="AA337" s="261"/>
      <c r="AB337" s="297"/>
      <c r="AC337" s="298"/>
      <c r="AD337" s="298"/>
      <c r="AE337" s="299"/>
      <c r="AF337" s="299"/>
      <c r="AG337" s="298"/>
      <c r="AH337" s="298"/>
      <c r="AI337" s="300"/>
    </row>
    <row r="338" ht="11.25" customHeight="1">
      <c r="A338" s="260"/>
      <c r="B338" s="261"/>
      <c r="C338" s="296"/>
      <c r="D338" s="261"/>
      <c r="E338" s="261"/>
      <c r="F338" s="261"/>
      <c r="G338" s="261"/>
      <c r="H338" s="63"/>
      <c r="I338" s="261"/>
      <c r="J338" s="261"/>
      <c r="K338" s="261"/>
      <c r="L338" s="261"/>
      <c r="M338" s="261"/>
      <c r="N338" s="261"/>
      <c r="O338" s="261"/>
      <c r="P338" s="261"/>
      <c r="Q338" s="261"/>
      <c r="R338" s="261"/>
      <c r="S338" s="261"/>
      <c r="T338" s="261"/>
      <c r="U338" s="261"/>
      <c r="V338" s="261"/>
      <c r="W338" s="272"/>
      <c r="X338" s="272"/>
      <c r="Y338" s="272"/>
      <c r="Z338" s="261"/>
      <c r="AA338" s="261"/>
      <c r="AB338" s="297"/>
      <c r="AC338" s="298"/>
      <c r="AD338" s="298"/>
      <c r="AE338" s="299"/>
      <c r="AF338" s="299"/>
      <c r="AG338" s="298"/>
      <c r="AH338" s="298"/>
      <c r="AI338" s="300"/>
    </row>
    <row r="339" ht="11.25" customHeight="1">
      <c r="A339" s="260"/>
      <c r="B339" s="261"/>
      <c r="C339" s="296"/>
      <c r="D339" s="261"/>
      <c r="E339" s="261"/>
      <c r="F339" s="261"/>
      <c r="G339" s="261"/>
      <c r="H339" s="63"/>
      <c r="I339" s="261"/>
      <c r="J339" s="261"/>
      <c r="K339" s="261"/>
      <c r="L339" s="261"/>
      <c r="M339" s="261"/>
      <c r="N339" s="261"/>
      <c r="O339" s="261"/>
      <c r="P339" s="261"/>
      <c r="Q339" s="261"/>
      <c r="R339" s="261"/>
      <c r="S339" s="261"/>
      <c r="T339" s="261"/>
      <c r="U339" s="261"/>
      <c r="V339" s="261"/>
      <c r="W339" s="272"/>
      <c r="X339" s="272"/>
      <c r="Y339" s="272"/>
      <c r="Z339" s="261"/>
      <c r="AA339" s="261"/>
      <c r="AB339" s="297"/>
      <c r="AC339" s="298"/>
      <c r="AD339" s="298"/>
      <c r="AE339" s="299"/>
      <c r="AF339" s="299"/>
      <c r="AG339" s="298"/>
      <c r="AH339" s="298"/>
      <c r="AI339" s="300"/>
    </row>
    <row r="340" ht="11.25" customHeight="1">
      <c r="A340" s="260"/>
      <c r="B340" s="261"/>
      <c r="C340" s="296"/>
      <c r="D340" s="261"/>
      <c r="E340" s="261"/>
      <c r="F340" s="261"/>
      <c r="G340" s="261"/>
      <c r="H340" s="63"/>
      <c r="I340" s="261"/>
      <c r="J340" s="261"/>
      <c r="K340" s="261"/>
      <c r="L340" s="261"/>
      <c r="M340" s="261"/>
      <c r="N340" s="261"/>
      <c r="O340" s="261"/>
      <c r="P340" s="261"/>
      <c r="Q340" s="261"/>
      <c r="R340" s="261"/>
      <c r="S340" s="261"/>
      <c r="T340" s="261"/>
      <c r="U340" s="261"/>
      <c r="V340" s="261"/>
      <c r="W340" s="272"/>
      <c r="X340" s="272"/>
      <c r="Y340" s="272"/>
      <c r="Z340" s="261"/>
      <c r="AA340" s="261"/>
      <c r="AB340" s="297"/>
      <c r="AC340" s="298"/>
      <c r="AD340" s="298"/>
      <c r="AE340" s="299"/>
      <c r="AF340" s="299"/>
      <c r="AG340" s="298"/>
      <c r="AH340" s="298"/>
      <c r="AI340" s="300"/>
    </row>
    <row r="341" ht="11.25" customHeight="1">
      <c r="A341" s="260"/>
      <c r="B341" s="261"/>
      <c r="C341" s="296"/>
      <c r="D341" s="261"/>
      <c r="E341" s="261"/>
      <c r="F341" s="261"/>
      <c r="G341" s="261"/>
      <c r="H341" s="63"/>
      <c r="I341" s="261"/>
      <c r="J341" s="261"/>
      <c r="K341" s="261"/>
      <c r="L341" s="261"/>
      <c r="M341" s="261"/>
      <c r="N341" s="261"/>
      <c r="O341" s="261"/>
      <c r="P341" s="261"/>
      <c r="Q341" s="261"/>
      <c r="R341" s="261"/>
      <c r="S341" s="261"/>
      <c r="T341" s="261"/>
      <c r="U341" s="261"/>
      <c r="V341" s="261"/>
      <c r="W341" s="272"/>
      <c r="X341" s="272"/>
      <c r="Y341" s="272"/>
      <c r="Z341" s="261"/>
      <c r="AA341" s="261"/>
      <c r="AB341" s="297"/>
      <c r="AC341" s="298"/>
      <c r="AD341" s="298"/>
      <c r="AE341" s="299"/>
      <c r="AF341" s="299"/>
      <c r="AG341" s="298"/>
      <c r="AH341" s="298"/>
      <c r="AI341" s="300"/>
    </row>
    <row r="342" ht="11.25" customHeight="1">
      <c r="A342" s="260"/>
      <c r="B342" s="261"/>
      <c r="C342" s="296"/>
      <c r="D342" s="261"/>
      <c r="E342" s="261"/>
      <c r="F342" s="261"/>
      <c r="G342" s="261"/>
      <c r="H342" s="63"/>
      <c r="I342" s="261"/>
      <c r="J342" s="261"/>
      <c r="K342" s="261"/>
      <c r="L342" s="261"/>
      <c r="M342" s="261"/>
      <c r="N342" s="261"/>
      <c r="O342" s="261"/>
      <c r="P342" s="261"/>
      <c r="Q342" s="261"/>
      <c r="R342" s="261"/>
      <c r="S342" s="261"/>
      <c r="T342" s="261"/>
      <c r="U342" s="261"/>
      <c r="V342" s="261"/>
      <c r="W342" s="272"/>
      <c r="X342" s="272"/>
      <c r="Y342" s="272"/>
      <c r="Z342" s="261"/>
      <c r="AA342" s="261"/>
      <c r="AB342" s="297"/>
      <c r="AC342" s="298"/>
      <c r="AD342" s="298"/>
      <c r="AE342" s="299"/>
      <c r="AF342" s="299"/>
      <c r="AG342" s="298"/>
      <c r="AH342" s="298"/>
      <c r="AI342" s="300"/>
    </row>
    <row r="343" ht="11.25" customHeight="1">
      <c r="A343" s="260"/>
      <c r="B343" s="261"/>
      <c r="C343" s="296"/>
      <c r="D343" s="261"/>
      <c r="E343" s="261"/>
      <c r="F343" s="261"/>
      <c r="G343" s="261"/>
      <c r="H343" s="63"/>
      <c r="I343" s="261"/>
      <c r="J343" s="261"/>
      <c r="K343" s="261"/>
      <c r="L343" s="261"/>
      <c r="M343" s="261"/>
      <c r="N343" s="261"/>
      <c r="O343" s="261"/>
      <c r="P343" s="261"/>
      <c r="Q343" s="261"/>
      <c r="R343" s="261"/>
      <c r="S343" s="261"/>
      <c r="T343" s="261"/>
      <c r="U343" s="261"/>
      <c r="V343" s="261"/>
      <c r="W343" s="272"/>
      <c r="X343" s="272"/>
      <c r="Y343" s="272"/>
      <c r="Z343" s="261"/>
      <c r="AA343" s="261"/>
      <c r="AB343" s="297"/>
      <c r="AC343" s="298"/>
      <c r="AD343" s="298"/>
      <c r="AE343" s="299"/>
      <c r="AF343" s="299"/>
      <c r="AG343" s="298"/>
      <c r="AH343" s="298"/>
      <c r="AI343" s="300"/>
    </row>
    <row r="344" ht="11.25" customHeight="1">
      <c r="A344" s="260"/>
      <c r="B344" s="261"/>
      <c r="C344" s="296"/>
      <c r="D344" s="261"/>
      <c r="E344" s="261"/>
      <c r="F344" s="261"/>
      <c r="G344" s="261"/>
      <c r="H344" s="63"/>
      <c r="I344" s="261"/>
      <c r="J344" s="261"/>
      <c r="K344" s="261"/>
      <c r="L344" s="261"/>
      <c r="M344" s="261"/>
      <c r="N344" s="261"/>
      <c r="O344" s="261"/>
      <c r="P344" s="261"/>
      <c r="Q344" s="261"/>
      <c r="R344" s="261"/>
      <c r="S344" s="261"/>
      <c r="T344" s="261"/>
      <c r="U344" s="261"/>
      <c r="V344" s="261"/>
      <c r="W344" s="272"/>
      <c r="X344" s="272"/>
      <c r="Y344" s="272"/>
      <c r="Z344" s="261"/>
      <c r="AA344" s="261"/>
      <c r="AB344" s="297"/>
      <c r="AC344" s="298"/>
      <c r="AD344" s="298"/>
      <c r="AE344" s="299"/>
      <c r="AF344" s="299"/>
      <c r="AG344" s="298"/>
      <c r="AH344" s="298"/>
      <c r="AI344" s="300"/>
    </row>
    <row r="345" ht="11.25" customHeight="1">
      <c r="A345" s="260"/>
      <c r="B345" s="261"/>
      <c r="C345" s="296"/>
      <c r="D345" s="261"/>
      <c r="E345" s="261"/>
      <c r="F345" s="261"/>
      <c r="G345" s="261"/>
      <c r="H345" s="63"/>
      <c r="I345" s="261"/>
      <c r="J345" s="261"/>
      <c r="K345" s="261"/>
      <c r="L345" s="261"/>
      <c r="M345" s="261"/>
      <c r="N345" s="261"/>
      <c r="O345" s="261"/>
      <c r="P345" s="261"/>
      <c r="Q345" s="261"/>
      <c r="R345" s="261"/>
      <c r="S345" s="261"/>
      <c r="T345" s="261"/>
      <c r="U345" s="261"/>
      <c r="V345" s="261"/>
      <c r="W345" s="272"/>
      <c r="X345" s="272"/>
      <c r="Y345" s="272"/>
      <c r="Z345" s="261"/>
      <c r="AA345" s="261"/>
      <c r="AB345" s="297"/>
      <c r="AC345" s="298"/>
      <c r="AD345" s="298"/>
      <c r="AE345" s="299"/>
      <c r="AF345" s="299"/>
      <c r="AG345" s="298"/>
      <c r="AH345" s="298"/>
      <c r="AI345" s="300"/>
    </row>
    <row r="346" ht="11.25" customHeight="1">
      <c r="A346" s="260"/>
      <c r="B346" s="261"/>
      <c r="C346" s="296"/>
      <c r="D346" s="261"/>
      <c r="E346" s="261"/>
      <c r="F346" s="261"/>
      <c r="G346" s="261"/>
      <c r="H346" s="63"/>
      <c r="I346" s="261"/>
      <c r="J346" s="261"/>
      <c r="K346" s="261"/>
      <c r="L346" s="261"/>
      <c r="M346" s="261"/>
      <c r="N346" s="261"/>
      <c r="O346" s="261"/>
      <c r="P346" s="261"/>
      <c r="Q346" s="261"/>
      <c r="R346" s="261"/>
      <c r="S346" s="261"/>
      <c r="T346" s="261"/>
      <c r="U346" s="261"/>
      <c r="V346" s="261"/>
      <c r="W346" s="272"/>
      <c r="X346" s="272"/>
      <c r="Y346" s="272"/>
      <c r="Z346" s="261"/>
      <c r="AA346" s="261"/>
      <c r="AB346" s="297"/>
      <c r="AC346" s="298"/>
      <c r="AD346" s="298"/>
      <c r="AE346" s="299"/>
      <c r="AF346" s="299"/>
      <c r="AG346" s="298"/>
      <c r="AH346" s="298"/>
      <c r="AI346" s="300"/>
    </row>
    <row r="347" ht="11.25" customHeight="1">
      <c r="A347" s="260"/>
      <c r="B347" s="261"/>
      <c r="C347" s="296"/>
      <c r="D347" s="261"/>
      <c r="E347" s="261"/>
      <c r="F347" s="261"/>
      <c r="G347" s="261"/>
      <c r="H347" s="63"/>
      <c r="I347" s="261"/>
      <c r="J347" s="261"/>
      <c r="K347" s="261"/>
      <c r="L347" s="261"/>
      <c r="M347" s="261"/>
      <c r="N347" s="261"/>
      <c r="O347" s="261"/>
      <c r="P347" s="261"/>
      <c r="Q347" s="261"/>
      <c r="R347" s="261"/>
      <c r="S347" s="261"/>
      <c r="T347" s="261"/>
      <c r="U347" s="261"/>
      <c r="V347" s="261"/>
      <c r="W347" s="272"/>
      <c r="X347" s="272"/>
      <c r="Y347" s="272"/>
      <c r="Z347" s="261"/>
      <c r="AA347" s="261"/>
      <c r="AB347" s="297"/>
      <c r="AC347" s="298"/>
      <c r="AD347" s="298"/>
      <c r="AE347" s="299"/>
      <c r="AF347" s="299"/>
      <c r="AG347" s="298"/>
      <c r="AH347" s="298"/>
      <c r="AI347" s="300"/>
    </row>
    <row r="348" ht="11.25" customHeight="1">
      <c r="A348" s="260"/>
      <c r="B348" s="261"/>
      <c r="C348" s="296"/>
      <c r="D348" s="261"/>
      <c r="E348" s="261"/>
      <c r="F348" s="261"/>
      <c r="G348" s="261"/>
      <c r="H348" s="63"/>
      <c r="I348" s="261"/>
      <c r="J348" s="261"/>
      <c r="K348" s="261"/>
      <c r="L348" s="261"/>
      <c r="M348" s="261"/>
      <c r="N348" s="261"/>
      <c r="O348" s="261"/>
      <c r="P348" s="261"/>
      <c r="Q348" s="261"/>
      <c r="R348" s="261"/>
      <c r="S348" s="261"/>
      <c r="T348" s="261"/>
      <c r="U348" s="261"/>
      <c r="V348" s="261"/>
      <c r="W348" s="272"/>
      <c r="X348" s="272"/>
      <c r="Y348" s="272"/>
      <c r="Z348" s="261"/>
      <c r="AA348" s="261"/>
      <c r="AB348" s="297"/>
      <c r="AC348" s="298"/>
      <c r="AD348" s="298"/>
      <c r="AE348" s="299"/>
      <c r="AF348" s="299"/>
      <c r="AG348" s="298"/>
      <c r="AH348" s="298"/>
      <c r="AI348" s="300"/>
    </row>
    <row r="349" ht="11.25" customHeight="1">
      <c r="A349" s="260"/>
      <c r="B349" s="261"/>
      <c r="C349" s="296"/>
      <c r="D349" s="261"/>
      <c r="E349" s="261"/>
      <c r="F349" s="261"/>
      <c r="G349" s="261"/>
      <c r="H349" s="63"/>
      <c r="I349" s="261"/>
      <c r="J349" s="261"/>
      <c r="K349" s="261"/>
      <c r="L349" s="261"/>
      <c r="M349" s="261"/>
      <c r="N349" s="261"/>
      <c r="O349" s="261"/>
      <c r="P349" s="261"/>
      <c r="Q349" s="261"/>
      <c r="R349" s="261"/>
      <c r="S349" s="261"/>
      <c r="T349" s="261"/>
      <c r="U349" s="261"/>
      <c r="V349" s="261"/>
      <c r="W349" s="272"/>
      <c r="X349" s="272"/>
      <c r="Y349" s="272"/>
      <c r="Z349" s="261"/>
      <c r="AA349" s="261"/>
      <c r="AB349" s="297"/>
      <c r="AC349" s="298"/>
      <c r="AD349" s="298"/>
      <c r="AE349" s="299"/>
      <c r="AF349" s="299"/>
      <c r="AG349" s="298"/>
      <c r="AH349" s="298"/>
      <c r="AI349" s="300"/>
    </row>
    <row r="350" ht="11.25" customHeight="1">
      <c r="A350" s="260"/>
      <c r="B350" s="261"/>
      <c r="C350" s="296"/>
      <c r="D350" s="261"/>
      <c r="E350" s="261"/>
      <c r="F350" s="261"/>
      <c r="G350" s="261"/>
      <c r="H350" s="63"/>
      <c r="I350" s="261"/>
      <c r="J350" s="261"/>
      <c r="K350" s="261"/>
      <c r="L350" s="261"/>
      <c r="M350" s="261"/>
      <c r="N350" s="261"/>
      <c r="O350" s="261"/>
      <c r="P350" s="261"/>
      <c r="Q350" s="261"/>
      <c r="R350" s="261"/>
      <c r="S350" s="261"/>
      <c r="T350" s="261"/>
      <c r="U350" s="261"/>
      <c r="V350" s="261"/>
      <c r="W350" s="272"/>
      <c r="X350" s="272"/>
      <c r="Y350" s="272"/>
      <c r="Z350" s="261"/>
      <c r="AA350" s="261"/>
      <c r="AB350" s="297"/>
      <c r="AC350" s="298"/>
      <c r="AD350" s="298"/>
      <c r="AE350" s="299"/>
      <c r="AF350" s="299"/>
      <c r="AG350" s="298"/>
      <c r="AH350" s="298"/>
      <c r="AI350" s="300"/>
    </row>
    <row r="351" ht="11.25" customHeight="1">
      <c r="A351" s="260"/>
      <c r="B351" s="261"/>
      <c r="C351" s="296"/>
      <c r="D351" s="261"/>
      <c r="E351" s="261"/>
      <c r="F351" s="261"/>
      <c r="G351" s="261"/>
      <c r="H351" s="63"/>
      <c r="I351" s="261"/>
      <c r="J351" s="261"/>
      <c r="K351" s="261"/>
      <c r="L351" s="261"/>
      <c r="M351" s="261"/>
      <c r="N351" s="261"/>
      <c r="O351" s="261"/>
      <c r="P351" s="261"/>
      <c r="Q351" s="261"/>
      <c r="R351" s="261"/>
      <c r="S351" s="261"/>
      <c r="T351" s="261"/>
      <c r="U351" s="261"/>
      <c r="V351" s="261"/>
      <c r="W351" s="272"/>
      <c r="X351" s="272"/>
      <c r="Y351" s="272"/>
      <c r="Z351" s="261"/>
      <c r="AA351" s="261"/>
      <c r="AB351" s="297"/>
      <c r="AC351" s="298"/>
      <c r="AD351" s="298"/>
      <c r="AE351" s="299"/>
      <c r="AF351" s="299"/>
      <c r="AG351" s="298"/>
      <c r="AH351" s="298"/>
      <c r="AI351" s="300"/>
    </row>
    <row r="352" ht="11.25" customHeight="1">
      <c r="A352" s="260"/>
      <c r="B352" s="261"/>
      <c r="C352" s="296"/>
      <c r="D352" s="261"/>
      <c r="E352" s="261"/>
      <c r="F352" s="261"/>
      <c r="G352" s="261"/>
      <c r="H352" s="63"/>
      <c r="I352" s="261"/>
      <c r="J352" s="261"/>
      <c r="K352" s="261"/>
      <c r="L352" s="261"/>
      <c r="M352" s="261"/>
      <c r="N352" s="261"/>
      <c r="O352" s="261"/>
      <c r="P352" s="261"/>
      <c r="Q352" s="261"/>
      <c r="R352" s="261"/>
      <c r="S352" s="261"/>
      <c r="T352" s="261"/>
      <c r="U352" s="261"/>
      <c r="V352" s="261"/>
      <c r="W352" s="272"/>
      <c r="X352" s="272"/>
      <c r="Y352" s="272"/>
      <c r="Z352" s="261"/>
      <c r="AA352" s="261"/>
      <c r="AB352" s="297"/>
      <c r="AC352" s="298"/>
      <c r="AD352" s="298"/>
      <c r="AE352" s="299"/>
      <c r="AF352" s="299"/>
      <c r="AG352" s="298"/>
      <c r="AH352" s="298"/>
      <c r="AI352" s="300"/>
    </row>
    <row r="353" ht="11.25" customHeight="1">
      <c r="A353" s="260"/>
      <c r="B353" s="261"/>
      <c r="C353" s="296"/>
      <c r="D353" s="261"/>
      <c r="E353" s="261"/>
      <c r="F353" s="261"/>
      <c r="G353" s="261"/>
      <c r="H353" s="63"/>
      <c r="I353" s="261"/>
      <c r="J353" s="261"/>
      <c r="K353" s="261"/>
      <c r="L353" s="261"/>
      <c r="M353" s="261"/>
      <c r="N353" s="261"/>
      <c r="O353" s="261"/>
      <c r="P353" s="261"/>
      <c r="Q353" s="261"/>
      <c r="R353" s="261"/>
      <c r="S353" s="261"/>
      <c r="T353" s="261"/>
      <c r="U353" s="261"/>
      <c r="V353" s="261"/>
      <c r="W353" s="272"/>
      <c r="X353" s="272"/>
      <c r="Y353" s="272"/>
      <c r="Z353" s="261"/>
      <c r="AA353" s="261"/>
      <c r="AB353" s="297"/>
      <c r="AC353" s="298"/>
      <c r="AD353" s="298"/>
      <c r="AE353" s="299"/>
      <c r="AF353" s="299"/>
      <c r="AG353" s="298"/>
      <c r="AH353" s="298"/>
      <c r="AI353" s="300"/>
    </row>
    <row r="354" ht="11.25" customHeight="1">
      <c r="A354" s="260"/>
      <c r="B354" s="261"/>
      <c r="C354" s="296"/>
      <c r="D354" s="261"/>
      <c r="E354" s="261"/>
      <c r="F354" s="261"/>
      <c r="G354" s="261"/>
      <c r="H354" s="63"/>
      <c r="I354" s="261"/>
      <c r="J354" s="261"/>
      <c r="K354" s="261"/>
      <c r="L354" s="261"/>
      <c r="M354" s="261"/>
      <c r="N354" s="261"/>
      <c r="O354" s="261"/>
      <c r="P354" s="261"/>
      <c r="Q354" s="261"/>
      <c r="R354" s="261"/>
      <c r="S354" s="261"/>
      <c r="T354" s="261"/>
      <c r="U354" s="261"/>
      <c r="V354" s="261"/>
      <c r="W354" s="272"/>
      <c r="X354" s="272"/>
      <c r="Y354" s="272"/>
      <c r="Z354" s="261"/>
      <c r="AA354" s="261"/>
      <c r="AB354" s="297"/>
      <c r="AC354" s="298"/>
      <c r="AD354" s="298"/>
      <c r="AE354" s="299"/>
      <c r="AF354" s="299"/>
      <c r="AG354" s="298"/>
      <c r="AH354" s="298"/>
      <c r="AI354" s="300"/>
    </row>
    <row r="355" ht="11.25" customHeight="1">
      <c r="A355" s="260"/>
      <c r="B355" s="261"/>
      <c r="C355" s="296"/>
      <c r="D355" s="261"/>
      <c r="E355" s="261"/>
      <c r="F355" s="261"/>
      <c r="G355" s="261"/>
      <c r="H355" s="63"/>
      <c r="I355" s="261"/>
      <c r="J355" s="261"/>
      <c r="K355" s="261"/>
      <c r="L355" s="261"/>
      <c r="M355" s="261"/>
      <c r="N355" s="261"/>
      <c r="O355" s="261"/>
      <c r="P355" s="261"/>
      <c r="Q355" s="261"/>
      <c r="R355" s="261"/>
      <c r="S355" s="261"/>
      <c r="T355" s="261"/>
      <c r="U355" s="261"/>
      <c r="V355" s="261"/>
      <c r="W355" s="272"/>
      <c r="X355" s="272"/>
      <c r="Y355" s="272"/>
      <c r="Z355" s="261"/>
      <c r="AA355" s="261"/>
      <c r="AB355" s="297"/>
      <c r="AC355" s="298"/>
      <c r="AD355" s="298"/>
      <c r="AE355" s="299"/>
      <c r="AF355" s="299"/>
      <c r="AG355" s="298"/>
      <c r="AH355" s="298"/>
      <c r="AI355" s="300"/>
    </row>
    <row r="356" ht="11.25" customHeight="1">
      <c r="A356" s="260"/>
      <c r="B356" s="261"/>
      <c r="C356" s="296"/>
      <c r="D356" s="261"/>
      <c r="E356" s="261"/>
      <c r="F356" s="261"/>
      <c r="G356" s="261"/>
      <c r="H356" s="63"/>
      <c r="I356" s="261"/>
      <c r="J356" s="261"/>
      <c r="K356" s="261"/>
      <c r="L356" s="261"/>
      <c r="M356" s="261"/>
      <c r="N356" s="261"/>
      <c r="O356" s="261"/>
      <c r="P356" s="261"/>
      <c r="Q356" s="261"/>
      <c r="R356" s="261"/>
      <c r="S356" s="261"/>
      <c r="T356" s="261"/>
      <c r="U356" s="261"/>
      <c r="V356" s="261"/>
      <c r="W356" s="272"/>
      <c r="X356" s="272"/>
      <c r="Y356" s="272"/>
      <c r="Z356" s="261"/>
      <c r="AA356" s="261"/>
      <c r="AB356" s="297"/>
      <c r="AC356" s="298"/>
      <c r="AD356" s="298"/>
      <c r="AE356" s="299"/>
      <c r="AF356" s="299"/>
      <c r="AG356" s="298"/>
      <c r="AH356" s="298"/>
      <c r="AI356" s="300"/>
    </row>
    <row r="357" ht="11.25" customHeight="1">
      <c r="A357" s="260"/>
      <c r="B357" s="261"/>
      <c r="C357" s="296"/>
      <c r="D357" s="261"/>
      <c r="E357" s="261"/>
      <c r="F357" s="261"/>
      <c r="G357" s="261"/>
      <c r="H357" s="63"/>
      <c r="I357" s="261"/>
      <c r="J357" s="261"/>
      <c r="K357" s="261"/>
      <c r="L357" s="261"/>
      <c r="M357" s="261"/>
      <c r="N357" s="261"/>
      <c r="O357" s="261"/>
      <c r="P357" s="261"/>
      <c r="Q357" s="261"/>
      <c r="R357" s="261"/>
      <c r="S357" s="261"/>
      <c r="T357" s="261"/>
      <c r="U357" s="261"/>
      <c r="V357" s="261"/>
      <c r="W357" s="272"/>
      <c r="X357" s="272"/>
      <c r="Y357" s="272"/>
      <c r="Z357" s="261"/>
      <c r="AA357" s="261"/>
      <c r="AB357" s="297"/>
      <c r="AC357" s="298"/>
      <c r="AD357" s="298"/>
      <c r="AE357" s="299"/>
      <c r="AF357" s="299"/>
      <c r="AG357" s="298"/>
      <c r="AH357" s="298"/>
      <c r="AI357" s="300"/>
    </row>
    <row r="358" ht="11.25" customHeight="1">
      <c r="A358" s="260"/>
      <c r="B358" s="261"/>
      <c r="C358" s="296"/>
      <c r="D358" s="261"/>
      <c r="E358" s="261"/>
      <c r="F358" s="261"/>
      <c r="G358" s="261"/>
      <c r="H358" s="63"/>
      <c r="I358" s="261"/>
      <c r="J358" s="261"/>
      <c r="K358" s="261"/>
      <c r="L358" s="261"/>
      <c r="M358" s="261"/>
      <c r="N358" s="261"/>
      <c r="O358" s="261"/>
      <c r="P358" s="261"/>
      <c r="Q358" s="261"/>
      <c r="R358" s="261"/>
      <c r="S358" s="261"/>
      <c r="T358" s="261"/>
      <c r="U358" s="261"/>
      <c r="V358" s="261"/>
      <c r="W358" s="272"/>
      <c r="X358" s="272"/>
      <c r="Y358" s="272"/>
      <c r="Z358" s="261"/>
      <c r="AA358" s="261"/>
      <c r="AB358" s="297"/>
      <c r="AC358" s="298"/>
      <c r="AD358" s="298"/>
      <c r="AE358" s="299"/>
      <c r="AF358" s="299"/>
      <c r="AG358" s="298"/>
      <c r="AH358" s="298"/>
      <c r="AI358" s="300"/>
    </row>
    <row r="359" ht="11.25" customHeight="1">
      <c r="A359" s="260"/>
      <c r="B359" s="261"/>
      <c r="C359" s="296"/>
      <c r="D359" s="261"/>
      <c r="E359" s="261"/>
      <c r="F359" s="261"/>
      <c r="G359" s="261"/>
      <c r="H359" s="63"/>
      <c r="I359" s="261"/>
      <c r="J359" s="261"/>
      <c r="K359" s="261"/>
      <c r="L359" s="261"/>
      <c r="M359" s="261"/>
      <c r="N359" s="261"/>
      <c r="O359" s="261"/>
      <c r="P359" s="261"/>
      <c r="Q359" s="261"/>
      <c r="R359" s="261"/>
      <c r="S359" s="261"/>
      <c r="T359" s="261"/>
      <c r="U359" s="261"/>
      <c r="V359" s="261"/>
      <c r="W359" s="272"/>
      <c r="X359" s="272"/>
      <c r="Y359" s="272"/>
      <c r="Z359" s="261"/>
      <c r="AA359" s="261"/>
      <c r="AB359" s="297"/>
      <c r="AC359" s="298"/>
      <c r="AD359" s="298"/>
      <c r="AE359" s="299"/>
      <c r="AF359" s="299"/>
      <c r="AG359" s="298"/>
      <c r="AH359" s="298"/>
      <c r="AI359" s="300"/>
    </row>
    <row r="360" ht="11.25" customHeight="1">
      <c r="A360" s="260"/>
      <c r="B360" s="261"/>
      <c r="C360" s="296"/>
      <c r="D360" s="261"/>
      <c r="E360" s="261"/>
      <c r="F360" s="261"/>
      <c r="G360" s="261"/>
      <c r="H360" s="63"/>
      <c r="I360" s="261"/>
      <c r="J360" s="261"/>
      <c r="K360" s="261"/>
      <c r="L360" s="261"/>
      <c r="M360" s="261"/>
      <c r="N360" s="261"/>
      <c r="O360" s="261"/>
      <c r="P360" s="261"/>
      <c r="Q360" s="261"/>
      <c r="R360" s="261"/>
      <c r="S360" s="261"/>
      <c r="T360" s="261"/>
      <c r="U360" s="261"/>
      <c r="V360" s="261"/>
      <c r="W360" s="272"/>
      <c r="X360" s="272"/>
      <c r="Y360" s="272"/>
      <c r="Z360" s="261"/>
      <c r="AA360" s="261"/>
      <c r="AB360" s="297"/>
      <c r="AC360" s="298"/>
      <c r="AD360" s="298"/>
      <c r="AE360" s="299"/>
      <c r="AF360" s="299"/>
      <c r="AG360" s="298"/>
      <c r="AH360" s="298"/>
      <c r="AI360" s="300"/>
    </row>
    <row r="361" ht="11.25" customHeight="1">
      <c r="A361" s="260"/>
      <c r="B361" s="261"/>
      <c r="C361" s="296"/>
      <c r="D361" s="261"/>
      <c r="E361" s="261"/>
      <c r="F361" s="261"/>
      <c r="G361" s="261"/>
      <c r="H361" s="63"/>
      <c r="I361" s="261"/>
      <c r="J361" s="261"/>
      <c r="K361" s="261"/>
      <c r="L361" s="261"/>
      <c r="M361" s="261"/>
      <c r="N361" s="261"/>
      <c r="O361" s="261"/>
      <c r="P361" s="261"/>
      <c r="Q361" s="261"/>
      <c r="R361" s="261"/>
      <c r="S361" s="261"/>
      <c r="T361" s="261"/>
      <c r="U361" s="261"/>
      <c r="V361" s="261"/>
      <c r="W361" s="272"/>
      <c r="X361" s="272"/>
      <c r="Y361" s="272"/>
      <c r="Z361" s="261"/>
      <c r="AA361" s="261"/>
      <c r="AB361" s="297"/>
      <c r="AC361" s="298"/>
      <c r="AD361" s="298"/>
      <c r="AE361" s="299"/>
      <c r="AF361" s="299"/>
      <c r="AG361" s="298"/>
      <c r="AH361" s="298"/>
      <c r="AI361" s="300"/>
    </row>
    <row r="362" ht="11.25" customHeight="1">
      <c r="A362" s="260"/>
      <c r="B362" s="261"/>
      <c r="C362" s="296"/>
      <c r="D362" s="261"/>
      <c r="E362" s="261"/>
      <c r="F362" s="261"/>
      <c r="G362" s="261"/>
      <c r="H362" s="63"/>
      <c r="I362" s="261"/>
      <c r="J362" s="261"/>
      <c r="K362" s="261"/>
      <c r="L362" s="261"/>
      <c r="M362" s="261"/>
      <c r="N362" s="261"/>
      <c r="O362" s="261"/>
      <c r="P362" s="261"/>
      <c r="Q362" s="261"/>
      <c r="R362" s="261"/>
      <c r="S362" s="261"/>
      <c r="T362" s="261"/>
      <c r="U362" s="261"/>
      <c r="V362" s="261"/>
      <c r="W362" s="272"/>
      <c r="X362" s="272"/>
      <c r="Y362" s="272"/>
      <c r="Z362" s="261"/>
      <c r="AA362" s="261"/>
      <c r="AB362" s="297"/>
      <c r="AC362" s="298"/>
      <c r="AD362" s="298"/>
      <c r="AE362" s="299"/>
      <c r="AF362" s="299"/>
      <c r="AG362" s="298"/>
      <c r="AH362" s="298"/>
      <c r="AI362" s="300"/>
    </row>
    <row r="363" ht="11.25" customHeight="1">
      <c r="A363" s="260"/>
      <c r="B363" s="261"/>
      <c r="C363" s="296"/>
      <c r="D363" s="261"/>
      <c r="E363" s="261"/>
      <c r="F363" s="261"/>
      <c r="G363" s="261"/>
      <c r="H363" s="63"/>
      <c r="I363" s="261"/>
      <c r="J363" s="261"/>
      <c r="K363" s="261"/>
      <c r="L363" s="261"/>
      <c r="M363" s="261"/>
      <c r="N363" s="261"/>
      <c r="O363" s="261"/>
      <c r="P363" s="261"/>
      <c r="Q363" s="261"/>
      <c r="R363" s="261"/>
      <c r="S363" s="261"/>
      <c r="T363" s="261"/>
      <c r="U363" s="261"/>
      <c r="V363" s="261"/>
      <c r="W363" s="272"/>
      <c r="X363" s="272"/>
      <c r="Y363" s="272"/>
      <c r="Z363" s="261"/>
      <c r="AA363" s="261"/>
      <c r="AB363" s="297"/>
      <c r="AC363" s="298"/>
      <c r="AD363" s="298"/>
      <c r="AE363" s="299"/>
      <c r="AF363" s="299"/>
      <c r="AG363" s="298"/>
      <c r="AH363" s="298"/>
      <c r="AI363" s="300"/>
    </row>
    <row r="364" ht="11.25" customHeight="1">
      <c r="A364" s="260"/>
      <c r="B364" s="261"/>
      <c r="C364" s="296"/>
      <c r="D364" s="261"/>
      <c r="E364" s="261"/>
      <c r="F364" s="261"/>
      <c r="G364" s="261"/>
      <c r="H364" s="63"/>
      <c r="I364" s="261"/>
      <c r="J364" s="261"/>
      <c r="K364" s="261"/>
      <c r="L364" s="261"/>
      <c r="M364" s="261"/>
      <c r="N364" s="261"/>
      <c r="O364" s="261"/>
      <c r="P364" s="261"/>
      <c r="Q364" s="261"/>
      <c r="R364" s="261"/>
      <c r="S364" s="261"/>
      <c r="T364" s="261"/>
      <c r="U364" s="261"/>
      <c r="V364" s="261"/>
      <c r="W364" s="272"/>
      <c r="X364" s="272"/>
      <c r="Y364" s="272"/>
      <c r="Z364" s="261"/>
      <c r="AA364" s="261"/>
      <c r="AB364" s="297"/>
      <c r="AC364" s="298"/>
      <c r="AD364" s="298"/>
      <c r="AE364" s="299"/>
      <c r="AF364" s="299"/>
      <c r="AG364" s="298"/>
      <c r="AH364" s="298"/>
      <c r="AI364" s="300"/>
    </row>
    <row r="365" ht="11.25" customHeight="1">
      <c r="A365" s="260"/>
      <c r="B365" s="261"/>
      <c r="C365" s="296"/>
      <c r="D365" s="261"/>
      <c r="E365" s="261"/>
      <c r="F365" s="261"/>
      <c r="G365" s="261"/>
      <c r="H365" s="63"/>
      <c r="I365" s="261"/>
      <c r="J365" s="261"/>
      <c r="K365" s="261"/>
      <c r="L365" s="261"/>
      <c r="M365" s="261"/>
      <c r="N365" s="261"/>
      <c r="O365" s="261"/>
      <c r="P365" s="261"/>
      <c r="Q365" s="261"/>
      <c r="R365" s="261"/>
      <c r="S365" s="261"/>
      <c r="T365" s="261"/>
      <c r="U365" s="261"/>
      <c r="V365" s="261"/>
      <c r="W365" s="272"/>
      <c r="X365" s="272"/>
      <c r="Y365" s="272"/>
      <c r="Z365" s="261"/>
      <c r="AA365" s="261"/>
      <c r="AB365" s="297"/>
      <c r="AC365" s="298"/>
      <c r="AD365" s="298"/>
      <c r="AE365" s="299"/>
      <c r="AF365" s="299"/>
      <c r="AG365" s="298"/>
      <c r="AH365" s="298"/>
      <c r="AI365" s="300"/>
    </row>
    <row r="366" ht="11.25" customHeight="1">
      <c r="A366" s="260"/>
      <c r="B366" s="261"/>
      <c r="C366" s="296"/>
      <c r="D366" s="261"/>
      <c r="E366" s="261"/>
      <c r="F366" s="261"/>
      <c r="G366" s="261"/>
      <c r="H366" s="63"/>
      <c r="I366" s="261"/>
      <c r="J366" s="261"/>
      <c r="K366" s="261"/>
      <c r="L366" s="261"/>
      <c r="M366" s="261"/>
      <c r="N366" s="261"/>
      <c r="O366" s="261"/>
      <c r="P366" s="261"/>
      <c r="Q366" s="261"/>
      <c r="R366" s="261"/>
      <c r="S366" s="261"/>
      <c r="T366" s="261"/>
      <c r="U366" s="261"/>
      <c r="V366" s="261"/>
      <c r="W366" s="272"/>
      <c r="X366" s="272"/>
      <c r="Y366" s="272"/>
      <c r="Z366" s="261"/>
      <c r="AA366" s="261"/>
      <c r="AB366" s="297"/>
      <c r="AC366" s="298"/>
      <c r="AD366" s="298"/>
      <c r="AE366" s="299"/>
      <c r="AF366" s="299"/>
      <c r="AG366" s="298"/>
      <c r="AH366" s="298"/>
      <c r="AI366" s="300"/>
    </row>
    <row r="367" ht="11.25" customHeight="1">
      <c r="A367" s="260"/>
      <c r="B367" s="261"/>
      <c r="C367" s="296"/>
      <c r="D367" s="261"/>
      <c r="E367" s="261"/>
      <c r="F367" s="261"/>
      <c r="G367" s="261"/>
      <c r="H367" s="63"/>
      <c r="I367" s="261"/>
      <c r="J367" s="261"/>
      <c r="K367" s="261"/>
      <c r="L367" s="261"/>
      <c r="M367" s="261"/>
      <c r="N367" s="261"/>
      <c r="O367" s="261"/>
      <c r="P367" s="261"/>
      <c r="Q367" s="261"/>
      <c r="R367" s="261"/>
      <c r="S367" s="261"/>
      <c r="T367" s="261"/>
      <c r="U367" s="261"/>
      <c r="V367" s="261"/>
      <c r="W367" s="272"/>
      <c r="X367" s="272"/>
      <c r="Y367" s="272"/>
      <c r="Z367" s="261"/>
      <c r="AA367" s="261"/>
      <c r="AB367" s="297"/>
      <c r="AC367" s="298"/>
      <c r="AD367" s="298"/>
      <c r="AE367" s="299"/>
      <c r="AF367" s="299"/>
      <c r="AG367" s="298"/>
      <c r="AH367" s="298"/>
      <c r="AI367" s="300"/>
    </row>
    <row r="368" ht="11.25" customHeight="1">
      <c r="A368" s="260"/>
      <c r="B368" s="261"/>
      <c r="C368" s="296"/>
      <c r="D368" s="261"/>
      <c r="E368" s="261"/>
      <c r="F368" s="261"/>
      <c r="G368" s="261"/>
      <c r="H368" s="63"/>
      <c r="I368" s="261"/>
      <c r="J368" s="261"/>
      <c r="K368" s="261"/>
      <c r="L368" s="261"/>
      <c r="M368" s="261"/>
      <c r="N368" s="261"/>
      <c r="O368" s="261"/>
      <c r="P368" s="261"/>
      <c r="Q368" s="261"/>
      <c r="R368" s="261"/>
      <c r="S368" s="261"/>
      <c r="T368" s="261"/>
      <c r="U368" s="261"/>
      <c r="V368" s="261"/>
      <c r="W368" s="272"/>
      <c r="X368" s="272"/>
      <c r="Y368" s="272"/>
      <c r="Z368" s="261"/>
      <c r="AA368" s="261"/>
      <c r="AB368" s="297"/>
      <c r="AC368" s="298"/>
      <c r="AD368" s="298"/>
      <c r="AE368" s="299"/>
      <c r="AF368" s="299"/>
      <c r="AG368" s="298"/>
      <c r="AH368" s="298"/>
      <c r="AI368" s="300"/>
    </row>
    <row r="369" ht="11.25" customHeight="1">
      <c r="A369" s="260"/>
      <c r="B369" s="261"/>
      <c r="C369" s="296"/>
      <c r="D369" s="261"/>
      <c r="E369" s="261"/>
      <c r="F369" s="261"/>
      <c r="G369" s="261"/>
      <c r="H369" s="63"/>
      <c r="I369" s="261"/>
      <c r="J369" s="261"/>
      <c r="K369" s="261"/>
      <c r="L369" s="261"/>
      <c r="M369" s="261"/>
      <c r="N369" s="261"/>
      <c r="O369" s="261"/>
      <c r="P369" s="261"/>
      <c r="Q369" s="261"/>
      <c r="R369" s="261"/>
      <c r="S369" s="261"/>
      <c r="T369" s="261"/>
      <c r="U369" s="261"/>
      <c r="V369" s="261"/>
      <c r="W369" s="272"/>
      <c r="X369" s="272"/>
      <c r="Y369" s="272"/>
      <c r="Z369" s="261"/>
      <c r="AA369" s="261"/>
      <c r="AB369" s="297"/>
      <c r="AC369" s="298"/>
      <c r="AD369" s="298"/>
      <c r="AE369" s="299"/>
      <c r="AF369" s="299"/>
      <c r="AG369" s="298"/>
      <c r="AH369" s="298"/>
      <c r="AI369" s="300"/>
    </row>
    <row r="370" ht="11.25" customHeight="1">
      <c r="A370" s="260"/>
      <c r="B370" s="261"/>
      <c r="C370" s="296"/>
      <c r="D370" s="261"/>
      <c r="E370" s="261"/>
      <c r="F370" s="261"/>
      <c r="G370" s="261"/>
      <c r="H370" s="63"/>
      <c r="I370" s="261"/>
      <c r="J370" s="261"/>
      <c r="K370" s="261"/>
      <c r="L370" s="261"/>
      <c r="M370" s="261"/>
      <c r="N370" s="261"/>
      <c r="O370" s="261"/>
      <c r="P370" s="261"/>
      <c r="Q370" s="261"/>
      <c r="R370" s="261"/>
      <c r="S370" s="261"/>
      <c r="T370" s="261"/>
      <c r="U370" s="261"/>
      <c r="V370" s="261"/>
      <c r="W370" s="272"/>
      <c r="X370" s="272"/>
      <c r="Y370" s="272"/>
      <c r="Z370" s="261"/>
      <c r="AA370" s="261"/>
      <c r="AB370" s="297"/>
      <c r="AC370" s="298"/>
      <c r="AD370" s="298"/>
      <c r="AE370" s="299"/>
      <c r="AF370" s="299"/>
      <c r="AG370" s="298"/>
      <c r="AH370" s="298"/>
      <c r="AI370" s="300"/>
    </row>
    <row r="371" ht="11.25" customHeight="1">
      <c r="A371" s="260"/>
      <c r="B371" s="261"/>
      <c r="C371" s="296"/>
      <c r="D371" s="261"/>
      <c r="E371" s="261"/>
      <c r="F371" s="261"/>
      <c r="G371" s="261"/>
      <c r="H371" s="63"/>
      <c r="I371" s="261"/>
      <c r="J371" s="261"/>
      <c r="K371" s="261"/>
      <c r="L371" s="261"/>
      <c r="M371" s="261"/>
      <c r="N371" s="261"/>
      <c r="O371" s="261"/>
      <c r="P371" s="261"/>
      <c r="Q371" s="261"/>
      <c r="R371" s="261"/>
      <c r="S371" s="261"/>
      <c r="T371" s="261"/>
      <c r="U371" s="261"/>
      <c r="V371" s="261"/>
      <c r="W371" s="272"/>
      <c r="X371" s="272"/>
      <c r="Y371" s="272"/>
      <c r="Z371" s="261"/>
      <c r="AA371" s="261"/>
      <c r="AB371" s="297"/>
      <c r="AC371" s="298"/>
      <c r="AD371" s="298"/>
      <c r="AE371" s="299"/>
      <c r="AF371" s="299"/>
      <c r="AG371" s="298"/>
      <c r="AH371" s="298"/>
      <c r="AI371" s="300"/>
    </row>
    <row r="372" ht="11.25" customHeight="1">
      <c r="A372" s="260"/>
      <c r="B372" s="261"/>
      <c r="C372" s="296"/>
      <c r="D372" s="261"/>
      <c r="E372" s="261"/>
      <c r="F372" s="261"/>
      <c r="G372" s="261"/>
      <c r="H372" s="63"/>
      <c r="I372" s="261"/>
      <c r="J372" s="261"/>
      <c r="K372" s="261"/>
      <c r="L372" s="261"/>
      <c r="M372" s="261"/>
      <c r="N372" s="261"/>
      <c r="O372" s="261"/>
      <c r="P372" s="261"/>
      <c r="Q372" s="261"/>
      <c r="R372" s="261"/>
      <c r="S372" s="261"/>
      <c r="T372" s="261"/>
      <c r="U372" s="261"/>
      <c r="V372" s="261"/>
      <c r="W372" s="272"/>
      <c r="X372" s="272"/>
      <c r="Y372" s="272"/>
      <c r="Z372" s="261"/>
      <c r="AA372" s="261"/>
      <c r="AB372" s="297"/>
      <c r="AC372" s="298"/>
      <c r="AD372" s="298"/>
      <c r="AE372" s="299"/>
      <c r="AF372" s="299"/>
      <c r="AG372" s="298"/>
      <c r="AH372" s="298"/>
      <c r="AI372" s="300"/>
    </row>
    <row r="373" ht="11.25" customHeight="1">
      <c r="A373" s="260"/>
      <c r="B373" s="261"/>
      <c r="C373" s="296"/>
      <c r="D373" s="261"/>
      <c r="E373" s="261"/>
      <c r="F373" s="261"/>
      <c r="G373" s="261"/>
      <c r="H373" s="63"/>
      <c r="I373" s="261"/>
      <c r="J373" s="261"/>
      <c r="K373" s="261"/>
      <c r="L373" s="261"/>
      <c r="M373" s="261"/>
      <c r="N373" s="261"/>
      <c r="O373" s="261"/>
      <c r="P373" s="261"/>
      <c r="Q373" s="261"/>
      <c r="R373" s="261"/>
      <c r="S373" s="261"/>
      <c r="T373" s="261"/>
      <c r="U373" s="261"/>
      <c r="V373" s="261"/>
      <c r="W373" s="272"/>
      <c r="X373" s="272"/>
      <c r="Y373" s="272"/>
      <c r="Z373" s="261"/>
      <c r="AA373" s="261"/>
      <c r="AB373" s="297"/>
      <c r="AC373" s="298"/>
      <c r="AD373" s="298"/>
      <c r="AE373" s="299"/>
      <c r="AF373" s="299"/>
      <c r="AG373" s="298"/>
      <c r="AH373" s="298"/>
      <c r="AI373" s="300"/>
    </row>
    <row r="374" ht="11.25" customHeight="1">
      <c r="A374" s="260"/>
      <c r="B374" s="261"/>
      <c r="C374" s="296"/>
      <c r="D374" s="261"/>
      <c r="E374" s="261"/>
      <c r="F374" s="261"/>
      <c r="G374" s="261"/>
      <c r="H374" s="63"/>
      <c r="I374" s="261"/>
      <c r="J374" s="261"/>
      <c r="K374" s="261"/>
      <c r="L374" s="261"/>
      <c r="M374" s="261"/>
      <c r="N374" s="261"/>
      <c r="O374" s="261"/>
      <c r="P374" s="261"/>
      <c r="Q374" s="261"/>
      <c r="R374" s="261"/>
      <c r="S374" s="261"/>
      <c r="T374" s="261"/>
      <c r="U374" s="261"/>
      <c r="V374" s="261"/>
      <c r="W374" s="272"/>
      <c r="X374" s="272"/>
      <c r="Y374" s="272"/>
      <c r="Z374" s="261"/>
      <c r="AA374" s="261"/>
      <c r="AB374" s="297"/>
      <c r="AC374" s="298"/>
      <c r="AD374" s="298"/>
      <c r="AE374" s="299"/>
      <c r="AF374" s="299"/>
      <c r="AG374" s="298"/>
      <c r="AH374" s="298"/>
      <c r="AI374" s="300"/>
    </row>
    <row r="375" ht="11.25" customHeight="1">
      <c r="A375" s="260"/>
      <c r="B375" s="261"/>
      <c r="C375" s="296"/>
      <c r="D375" s="261"/>
      <c r="E375" s="261"/>
      <c r="F375" s="261"/>
      <c r="G375" s="261"/>
      <c r="H375" s="63"/>
      <c r="I375" s="261"/>
      <c r="J375" s="261"/>
      <c r="K375" s="261"/>
      <c r="L375" s="261"/>
      <c r="M375" s="261"/>
      <c r="N375" s="261"/>
      <c r="O375" s="261"/>
      <c r="P375" s="261"/>
      <c r="Q375" s="261"/>
      <c r="R375" s="261"/>
      <c r="S375" s="261"/>
      <c r="T375" s="261"/>
      <c r="U375" s="261"/>
      <c r="V375" s="261"/>
      <c r="W375" s="272"/>
      <c r="X375" s="272"/>
      <c r="Y375" s="272"/>
      <c r="Z375" s="261"/>
      <c r="AA375" s="261"/>
      <c r="AB375" s="297"/>
      <c r="AC375" s="298"/>
      <c r="AD375" s="298"/>
      <c r="AE375" s="299"/>
      <c r="AF375" s="299"/>
      <c r="AG375" s="298"/>
      <c r="AH375" s="298"/>
      <c r="AI375" s="300"/>
    </row>
    <row r="376" ht="11.25" customHeight="1">
      <c r="A376" s="260"/>
      <c r="B376" s="261"/>
      <c r="C376" s="296"/>
      <c r="D376" s="261"/>
      <c r="E376" s="261"/>
      <c r="F376" s="261"/>
      <c r="G376" s="261"/>
      <c r="H376" s="63"/>
      <c r="I376" s="261"/>
      <c r="J376" s="261"/>
      <c r="K376" s="261"/>
      <c r="L376" s="261"/>
      <c r="M376" s="261"/>
      <c r="N376" s="261"/>
      <c r="O376" s="261"/>
      <c r="P376" s="261"/>
      <c r="Q376" s="261"/>
      <c r="R376" s="261"/>
      <c r="S376" s="261"/>
      <c r="T376" s="261"/>
      <c r="U376" s="261"/>
      <c r="V376" s="261"/>
      <c r="W376" s="272"/>
      <c r="X376" s="272"/>
      <c r="Y376" s="272"/>
      <c r="Z376" s="261"/>
      <c r="AA376" s="261"/>
      <c r="AB376" s="297"/>
      <c r="AC376" s="298"/>
      <c r="AD376" s="298"/>
      <c r="AE376" s="299"/>
      <c r="AF376" s="299"/>
      <c r="AG376" s="298"/>
      <c r="AH376" s="298"/>
      <c r="AI376" s="300"/>
    </row>
    <row r="377" ht="11.25" customHeight="1">
      <c r="A377" s="260"/>
      <c r="B377" s="261"/>
      <c r="C377" s="296"/>
      <c r="D377" s="261"/>
      <c r="E377" s="261"/>
      <c r="F377" s="261"/>
      <c r="G377" s="261"/>
      <c r="H377" s="63"/>
      <c r="I377" s="261"/>
      <c r="J377" s="261"/>
      <c r="K377" s="261"/>
      <c r="L377" s="261"/>
      <c r="M377" s="261"/>
      <c r="N377" s="261"/>
      <c r="O377" s="261"/>
      <c r="P377" s="261"/>
      <c r="Q377" s="261"/>
      <c r="R377" s="261"/>
      <c r="S377" s="261"/>
      <c r="T377" s="261"/>
      <c r="U377" s="261"/>
      <c r="V377" s="261"/>
      <c r="W377" s="272"/>
      <c r="X377" s="272"/>
      <c r="Y377" s="272"/>
      <c r="Z377" s="261"/>
      <c r="AA377" s="261"/>
      <c r="AB377" s="297"/>
      <c r="AC377" s="298"/>
      <c r="AD377" s="298"/>
      <c r="AE377" s="299"/>
      <c r="AF377" s="299"/>
      <c r="AG377" s="298"/>
      <c r="AH377" s="298"/>
      <c r="AI377" s="300"/>
    </row>
    <row r="378" ht="11.25" customHeight="1">
      <c r="A378" s="260"/>
      <c r="B378" s="261"/>
      <c r="C378" s="296"/>
      <c r="D378" s="261"/>
      <c r="E378" s="261"/>
      <c r="F378" s="261"/>
      <c r="G378" s="261"/>
      <c r="H378" s="63"/>
      <c r="I378" s="261"/>
      <c r="J378" s="261"/>
      <c r="K378" s="261"/>
      <c r="L378" s="261"/>
      <c r="M378" s="261"/>
      <c r="N378" s="261"/>
      <c r="O378" s="261"/>
      <c r="P378" s="261"/>
      <c r="Q378" s="261"/>
      <c r="R378" s="261"/>
      <c r="S378" s="261"/>
      <c r="T378" s="261"/>
      <c r="U378" s="261"/>
      <c r="V378" s="261"/>
      <c r="W378" s="272"/>
      <c r="X378" s="272"/>
      <c r="Y378" s="272"/>
      <c r="Z378" s="261"/>
      <c r="AA378" s="261"/>
      <c r="AB378" s="297"/>
      <c r="AC378" s="298"/>
      <c r="AD378" s="298"/>
      <c r="AE378" s="299"/>
      <c r="AF378" s="299"/>
      <c r="AG378" s="298"/>
      <c r="AH378" s="298"/>
      <c r="AI378" s="300"/>
    </row>
    <row r="379" ht="11.25" customHeight="1">
      <c r="A379" s="260"/>
      <c r="B379" s="261"/>
      <c r="C379" s="296"/>
      <c r="D379" s="261"/>
      <c r="E379" s="261"/>
      <c r="F379" s="261"/>
      <c r="G379" s="261"/>
      <c r="H379" s="63"/>
      <c r="I379" s="261"/>
      <c r="J379" s="261"/>
      <c r="K379" s="261"/>
      <c r="L379" s="261"/>
      <c r="M379" s="261"/>
      <c r="N379" s="261"/>
      <c r="O379" s="261"/>
      <c r="P379" s="261"/>
      <c r="Q379" s="261"/>
      <c r="R379" s="261"/>
      <c r="S379" s="261"/>
      <c r="T379" s="261"/>
      <c r="U379" s="261"/>
      <c r="V379" s="261"/>
      <c r="W379" s="272"/>
      <c r="X379" s="272"/>
      <c r="Y379" s="272"/>
      <c r="Z379" s="261"/>
      <c r="AA379" s="261"/>
      <c r="AB379" s="297"/>
      <c r="AC379" s="298"/>
      <c r="AD379" s="298"/>
      <c r="AE379" s="299"/>
      <c r="AF379" s="299"/>
      <c r="AG379" s="298"/>
      <c r="AH379" s="298"/>
      <c r="AI379" s="300"/>
    </row>
    <row r="380" ht="11.25" customHeight="1">
      <c r="A380" s="260"/>
      <c r="B380" s="261"/>
      <c r="C380" s="296"/>
      <c r="D380" s="261"/>
      <c r="E380" s="261"/>
      <c r="F380" s="261"/>
      <c r="G380" s="261"/>
      <c r="H380" s="63"/>
      <c r="I380" s="261"/>
      <c r="J380" s="261"/>
      <c r="K380" s="261"/>
      <c r="L380" s="261"/>
      <c r="M380" s="261"/>
      <c r="N380" s="261"/>
      <c r="O380" s="261"/>
      <c r="P380" s="261"/>
      <c r="Q380" s="261"/>
      <c r="R380" s="261"/>
      <c r="S380" s="261"/>
      <c r="T380" s="261"/>
      <c r="U380" s="261"/>
      <c r="V380" s="261"/>
      <c r="W380" s="272"/>
      <c r="X380" s="272"/>
      <c r="Y380" s="272"/>
      <c r="Z380" s="261"/>
      <c r="AA380" s="261"/>
      <c r="AB380" s="297"/>
      <c r="AC380" s="298"/>
      <c r="AD380" s="298"/>
      <c r="AE380" s="299"/>
      <c r="AF380" s="299"/>
      <c r="AG380" s="298"/>
      <c r="AH380" s="298"/>
      <c r="AI380" s="300"/>
    </row>
    <row r="381" ht="11.25" customHeight="1">
      <c r="A381" s="260"/>
      <c r="B381" s="261"/>
      <c r="C381" s="296"/>
      <c r="D381" s="261"/>
      <c r="E381" s="261"/>
      <c r="F381" s="261"/>
      <c r="G381" s="261"/>
      <c r="H381" s="63"/>
      <c r="I381" s="261"/>
      <c r="J381" s="261"/>
      <c r="K381" s="261"/>
      <c r="L381" s="261"/>
      <c r="M381" s="261"/>
      <c r="N381" s="261"/>
      <c r="O381" s="261"/>
      <c r="P381" s="261"/>
      <c r="Q381" s="261"/>
      <c r="R381" s="261"/>
      <c r="S381" s="261"/>
      <c r="T381" s="261"/>
      <c r="U381" s="261"/>
      <c r="V381" s="261"/>
      <c r="W381" s="272"/>
      <c r="X381" s="272"/>
      <c r="Y381" s="272"/>
      <c r="Z381" s="261"/>
      <c r="AA381" s="261"/>
      <c r="AB381" s="297"/>
      <c r="AC381" s="298"/>
      <c r="AD381" s="298"/>
      <c r="AE381" s="299"/>
      <c r="AF381" s="299"/>
      <c r="AG381" s="298"/>
      <c r="AH381" s="298"/>
      <c r="AI381" s="300"/>
    </row>
    <row r="382" ht="11.25" customHeight="1">
      <c r="A382" s="260"/>
      <c r="B382" s="261"/>
      <c r="C382" s="296"/>
      <c r="D382" s="261"/>
      <c r="E382" s="261"/>
      <c r="F382" s="261"/>
      <c r="G382" s="261"/>
      <c r="H382" s="63"/>
      <c r="I382" s="261"/>
      <c r="J382" s="261"/>
      <c r="K382" s="261"/>
      <c r="L382" s="261"/>
      <c r="M382" s="261"/>
      <c r="N382" s="261"/>
      <c r="O382" s="261"/>
      <c r="P382" s="261"/>
      <c r="Q382" s="261"/>
      <c r="R382" s="261"/>
      <c r="S382" s="261"/>
      <c r="T382" s="261"/>
      <c r="U382" s="261"/>
      <c r="V382" s="261"/>
      <c r="W382" s="272"/>
      <c r="X382" s="272"/>
      <c r="Y382" s="272"/>
      <c r="Z382" s="261"/>
      <c r="AA382" s="261"/>
      <c r="AB382" s="297"/>
      <c r="AC382" s="298"/>
      <c r="AD382" s="298"/>
      <c r="AE382" s="299"/>
      <c r="AF382" s="299"/>
      <c r="AG382" s="298"/>
      <c r="AH382" s="298"/>
      <c r="AI382" s="300"/>
    </row>
    <row r="383" ht="11.25" customHeight="1">
      <c r="A383" s="260"/>
      <c r="B383" s="261"/>
      <c r="C383" s="296"/>
      <c r="D383" s="261"/>
      <c r="E383" s="261"/>
      <c r="F383" s="261"/>
      <c r="G383" s="261"/>
      <c r="H383" s="63"/>
      <c r="I383" s="261"/>
      <c r="J383" s="261"/>
      <c r="K383" s="261"/>
      <c r="L383" s="261"/>
      <c r="M383" s="261"/>
      <c r="N383" s="261"/>
      <c r="O383" s="261"/>
      <c r="P383" s="261"/>
      <c r="Q383" s="261"/>
      <c r="R383" s="261"/>
      <c r="S383" s="261"/>
      <c r="T383" s="261"/>
      <c r="U383" s="261"/>
      <c r="V383" s="261"/>
      <c r="W383" s="272"/>
      <c r="X383" s="272"/>
      <c r="Y383" s="272"/>
      <c r="Z383" s="261"/>
      <c r="AA383" s="261"/>
      <c r="AB383" s="297"/>
      <c r="AC383" s="298"/>
      <c r="AD383" s="298"/>
      <c r="AE383" s="299"/>
      <c r="AF383" s="299"/>
      <c r="AG383" s="298"/>
      <c r="AH383" s="298"/>
      <c r="AI383" s="300"/>
    </row>
    <row r="384" ht="11.25" customHeight="1">
      <c r="A384" s="260"/>
      <c r="B384" s="261"/>
      <c r="C384" s="296"/>
      <c r="D384" s="261"/>
      <c r="E384" s="261"/>
      <c r="F384" s="261"/>
      <c r="G384" s="261"/>
      <c r="H384" s="63"/>
      <c r="I384" s="261"/>
      <c r="J384" s="261"/>
      <c r="K384" s="261"/>
      <c r="L384" s="261"/>
      <c r="M384" s="261"/>
      <c r="N384" s="261"/>
      <c r="O384" s="261"/>
      <c r="P384" s="261"/>
      <c r="Q384" s="261"/>
      <c r="R384" s="261"/>
      <c r="S384" s="261"/>
      <c r="T384" s="261"/>
      <c r="U384" s="261"/>
      <c r="V384" s="261"/>
      <c r="W384" s="272"/>
      <c r="X384" s="272"/>
      <c r="Y384" s="272"/>
      <c r="Z384" s="261"/>
      <c r="AA384" s="261"/>
      <c r="AB384" s="297"/>
      <c r="AC384" s="298"/>
      <c r="AD384" s="298"/>
      <c r="AE384" s="299"/>
      <c r="AF384" s="299"/>
      <c r="AG384" s="298"/>
      <c r="AH384" s="298"/>
      <c r="AI384" s="300"/>
    </row>
    <row r="385" ht="11.25" customHeight="1">
      <c r="A385" s="260"/>
      <c r="B385" s="261"/>
      <c r="C385" s="296"/>
      <c r="D385" s="261"/>
      <c r="E385" s="261"/>
      <c r="F385" s="261"/>
      <c r="G385" s="261"/>
      <c r="H385" s="63"/>
      <c r="I385" s="261"/>
      <c r="J385" s="261"/>
      <c r="K385" s="261"/>
      <c r="L385" s="261"/>
      <c r="M385" s="261"/>
      <c r="N385" s="261"/>
      <c r="O385" s="261"/>
      <c r="P385" s="261"/>
      <c r="Q385" s="261"/>
      <c r="R385" s="261"/>
      <c r="S385" s="261"/>
      <c r="T385" s="261"/>
      <c r="U385" s="261"/>
      <c r="V385" s="261"/>
      <c r="W385" s="272"/>
      <c r="X385" s="272"/>
      <c r="Y385" s="272"/>
      <c r="Z385" s="261"/>
      <c r="AA385" s="261"/>
      <c r="AB385" s="297"/>
      <c r="AC385" s="298"/>
      <c r="AD385" s="298"/>
      <c r="AE385" s="299"/>
      <c r="AF385" s="299"/>
      <c r="AG385" s="298"/>
      <c r="AH385" s="298"/>
      <c r="AI385" s="300"/>
    </row>
    <row r="386" ht="11.25" customHeight="1">
      <c r="A386" s="260"/>
      <c r="B386" s="261"/>
      <c r="C386" s="296"/>
      <c r="D386" s="261"/>
      <c r="E386" s="261"/>
      <c r="F386" s="261"/>
      <c r="G386" s="261"/>
      <c r="H386" s="63"/>
      <c r="I386" s="261"/>
      <c r="J386" s="261"/>
      <c r="K386" s="261"/>
      <c r="L386" s="261"/>
      <c r="M386" s="261"/>
      <c r="N386" s="261"/>
      <c r="O386" s="261"/>
      <c r="P386" s="261"/>
      <c r="Q386" s="261"/>
      <c r="R386" s="261"/>
      <c r="S386" s="261"/>
      <c r="T386" s="261"/>
      <c r="U386" s="261"/>
      <c r="V386" s="261"/>
      <c r="W386" s="272"/>
      <c r="X386" s="272"/>
      <c r="Y386" s="272"/>
      <c r="Z386" s="261"/>
      <c r="AA386" s="261"/>
      <c r="AB386" s="297"/>
      <c r="AC386" s="298"/>
      <c r="AD386" s="298"/>
      <c r="AE386" s="299"/>
      <c r="AF386" s="299"/>
      <c r="AG386" s="298"/>
      <c r="AH386" s="298"/>
      <c r="AI386" s="300"/>
    </row>
    <row r="387" ht="11.25" customHeight="1">
      <c r="A387" s="260"/>
      <c r="B387" s="261"/>
      <c r="C387" s="296"/>
      <c r="D387" s="261"/>
      <c r="E387" s="261"/>
      <c r="F387" s="261"/>
      <c r="G387" s="261"/>
      <c r="H387" s="63"/>
      <c r="I387" s="261"/>
      <c r="J387" s="261"/>
      <c r="K387" s="261"/>
      <c r="L387" s="261"/>
      <c r="M387" s="261"/>
      <c r="N387" s="261"/>
      <c r="O387" s="261"/>
      <c r="P387" s="261"/>
      <c r="Q387" s="261"/>
      <c r="R387" s="261"/>
      <c r="S387" s="261"/>
      <c r="T387" s="261"/>
      <c r="U387" s="261"/>
      <c r="V387" s="261"/>
      <c r="W387" s="272"/>
      <c r="X387" s="272"/>
      <c r="Y387" s="272"/>
      <c r="Z387" s="261"/>
      <c r="AA387" s="261"/>
      <c r="AB387" s="297"/>
      <c r="AC387" s="298"/>
      <c r="AD387" s="298"/>
      <c r="AE387" s="299"/>
      <c r="AF387" s="299"/>
      <c r="AG387" s="298"/>
      <c r="AH387" s="298"/>
      <c r="AI387" s="300"/>
    </row>
    <row r="388" ht="11.25" customHeight="1">
      <c r="A388" s="260"/>
      <c r="B388" s="261"/>
      <c r="C388" s="296"/>
      <c r="D388" s="261"/>
      <c r="E388" s="261"/>
      <c r="F388" s="261"/>
      <c r="G388" s="261"/>
      <c r="H388" s="63"/>
      <c r="I388" s="261"/>
      <c r="J388" s="261"/>
      <c r="K388" s="261"/>
      <c r="L388" s="261"/>
      <c r="M388" s="261"/>
      <c r="N388" s="261"/>
      <c r="O388" s="261"/>
      <c r="P388" s="261"/>
      <c r="Q388" s="261"/>
      <c r="R388" s="261"/>
      <c r="S388" s="261"/>
      <c r="T388" s="261"/>
      <c r="U388" s="261"/>
      <c r="V388" s="261"/>
      <c r="W388" s="272"/>
      <c r="X388" s="272"/>
      <c r="Y388" s="272"/>
      <c r="Z388" s="261"/>
      <c r="AA388" s="261"/>
      <c r="AB388" s="297"/>
      <c r="AC388" s="298"/>
      <c r="AD388" s="298"/>
      <c r="AE388" s="299"/>
      <c r="AF388" s="299"/>
      <c r="AG388" s="298"/>
      <c r="AH388" s="298"/>
      <c r="AI388" s="300"/>
    </row>
    <row r="389" ht="11.25" customHeight="1">
      <c r="A389" s="260"/>
      <c r="B389" s="261"/>
      <c r="C389" s="296"/>
      <c r="D389" s="261"/>
      <c r="E389" s="261"/>
      <c r="F389" s="261"/>
      <c r="G389" s="261"/>
      <c r="H389" s="63"/>
      <c r="I389" s="261"/>
      <c r="J389" s="261"/>
      <c r="K389" s="261"/>
      <c r="L389" s="261"/>
      <c r="M389" s="261"/>
      <c r="N389" s="261"/>
      <c r="O389" s="261"/>
      <c r="P389" s="261"/>
      <c r="Q389" s="261"/>
      <c r="R389" s="261"/>
      <c r="S389" s="261"/>
      <c r="T389" s="261"/>
      <c r="U389" s="261"/>
      <c r="V389" s="261"/>
      <c r="W389" s="272"/>
      <c r="X389" s="272"/>
      <c r="Y389" s="272"/>
      <c r="Z389" s="261"/>
      <c r="AA389" s="261"/>
      <c r="AB389" s="297"/>
      <c r="AC389" s="298"/>
      <c r="AD389" s="298"/>
      <c r="AE389" s="299"/>
      <c r="AF389" s="299"/>
      <c r="AG389" s="298"/>
      <c r="AH389" s="298"/>
      <c r="AI389" s="300"/>
    </row>
    <row r="390" ht="11.25" customHeight="1">
      <c r="A390" s="260"/>
      <c r="B390" s="261"/>
      <c r="C390" s="296"/>
      <c r="D390" s="261"/>
      <c r="E390" s="261"/>
      <c r="F390" s="261"/>
      <c r="G390" s="261"/>
      <c r="H390" s="63"/>
      <c r="I390" s="261"/>
      <c r="J390" s="261"/>
      <c r="K390" s="261"/>
      <c r="L390" s="261"/>
      <c r="M390" s="261"/>
      <c r="N390" s="261"/>
      <c r="O390" s="261"/>
      <c r="P390" s="261"/>
      <c r="Q390" s="261"/>
      <c r="R390" s="261"/>
      <c r="S390" s="261"/>
      <c r="T390" s="261"/>
      <c r="U390" s="261"/>
      <c r="V390" s="261"/>
      <c r="W390" s="272"/>
      <c r="X390" s="272"/>
      <c r="Y390" s="272"/>
      <c r="Z390" s="261"/>
      <c r="AA390" s="261"/>
      <c r="AB390" s="297"/>
      <c r="AC390" s="298"/>
      <c r="AD390" s="298"/>
      <c r="AE390" s="299"/>
      <c r="AF390" s="299"/>
      <c r="AG390" s="298"/>
      <c r="AH390" s="298"/>
      <c r="AI390" s="300"/>
    </row>
    <row r="391" ht="11.25" customHeight="1">
      <c r="A391" s="260"/>
      <c r="B391" s="261"/>
      <c r="C391" s="296"/>
      <c r="D391" s="261"/>
      <c r="E391" s="261"/>
      <c r="F391" s="261"/>
      <c r="G391" s="261"/>
      <c r="H391" s="63"/>
      <c r="I391" s="261"/>
      <c r="J391" s="261"/>
      <c r="K391" s="261"/>
      <c r="L391" s="261"/>
      <c r="M391" s="261"/>
      <c r="N391" s="261"/>
      <c r="O391" s="261"/>
      <c r="P391" s="261"/>
      <c r="Q391" s="261"/>
      <c r="R391" s="261"/>
      <c r="S391" s="261"/>
      <c r="T391" s="261"/>
      <c r="U391" s="261"/>
      <c r="V391" s="261"/>
      <c r="W391" s="272"/>
      <c r="X391" s="272"/>
      <c r="Y391" s="272"/>
      <c r="Z391" s="261"/>
      <c r="AA391" s="261"/>
      <c r="AB391" s="297"/>
      <c r="AC391" s="298"/>
      <c r="AD391" s="298"/>
      <c r="AE391" s="299"/>
      <c r="AF391" s="299"/>
      <c r="AG391" s="298"/>
      <c r="AH391" s="298"/>
      <c r="AI391" s="300"/>
    </row>
    <row r="392" ht="11.25" customHeight="1">
      <c r="A392" s="260"/>
      <c r="B392" s="261"/>
      <c r="C392" s="296"/>
      <c r="D392" s="261"/>
      <c r="E392" s="261"/>
      <c r="F392" s="261"/>
      <c r="G392" s="261"/>
      <c r="H392" s="63"/>
      <c r="I392" s="261"/>
      <c r="J392" s="261"/>
      <c r="K392" s="261"/>
      <c r="L392" s="261"/>
      <c r="M392" s="261"/>
      <c r="N392" s="261"/>
      <c r="O392" s="261"/>
      <c r="P392" s="261"/>
      <c r="Q392" s="261"/>
      <c r="R392" s="261"/>
      <c r="S392" s="261"/>
      <c r="T392" s="261"/>
      <c r="U392" s="261"/>
      <c r="V392" s="261"/>
      <c r="W392" s="272"/>
      <c r="X392" s="272"/>
      <c r="Y392" s="272"/>
      <c r="Z392" s="261"/>
      <c r="AA392" s="261"/>
      <c r="AB392" s="297"/>
      <c r="AC392" s="298"/>
      <c r="AD392" s="298"/>
      <c r="AE392" s="299"/>
      <c r="AF392" s="299"/>
      <c r="AG392" s="298"/>
      <c r="AH392" s="298"/>
      <c r="AI392" s="300"/>
    </row>
    <row r="393" ht="11.25" customHeight="1">
      <c r="A393" s="260"/>
      <c r="B393" s="261"/>
      <c r="C393" s="296"/>
      <c r="D393" s="261"/>
      <c r="E393" s="261"/>
      <c r="F393" s="261"/>
      <c r="G393" s="261"/>
      <c r="H393" s="63"/>
      <c r="I393" s="261"/>
      <c r="J393" s="261"/>
      <c r="K393" s="261"/>
      <c r="L393" s="261"/>
      <c r="M393" s="261"/>
      <c r="N393" s="261"/>
      <c r="O393" s="261"/>
      <c r="P393" s="261"/>
      <c r="Q393" s="261"/>
      <c r="R393" s="261"/>
      <c r="S393" s="261"/>
      <c r="T393" s="261"/>
      <c r="U393" s="261"/>
      <c r="V393" s="261"/>
      <c r="W393" s="272"/>
      <c r="X393" s="272"/>
      <c r="Y393" s="272"/>
      <c r="Z393" s="261"/>
      <c r="AA393" s="261"/>
      <c r="AB393" s="297"/>
      <c r="AC393" s="298"/>
      <c r="AD393" s="298"/>
      <c r="AE393" s="299"/>
      <c r="AF393" s="299"/>
      <c r="AG393" s="298"/>
      <c r="AH393" s="298"/>
      <c r="AI393" s="300"/>
    </row>
    <row r="394" ht="11.25" customHeight="1">
      <c r="A394" s="260"/>
      <c r="B394" s="261"/>
      <c r="C394" s="296"/>
      <c r="D394" s="261"/>
      <c r="E394" s="261"/>
      <c r="F394" s="261"/>
      <c r="G394" s="261"/>
      <c r="H394" s="63"/>
      <c r="I394" s="261"/>
      <c r="J394" s="261"/>
      <c r="K394" s="261"/>
      <c r="L394" s="261"/>
      <c r="M394" s="261"/>
      <c r="N394" s="261"/>
      <c r="O394" s="261"/>
      <c r="P394" s="261"/>
      <c r="Q394" s="261"/>
      <c r="R394" s="261"/>
      <c r="S394" s="261"/>
      <c r="T394" s="261"/>
      <c r="U394" s="261"/>
      <c r="V394" s="261"/>
      <c r="W394" s="272"/>
      <c r="X394" s="272"/>
      <c r="Y394" s="272"/>
      <c r="Z394" s="261"/>
      <c r="AA394" s="261"/>
      <c r="AB394" s="297"/>
      <c r="AC394" s="298"/>
      <c r="AD394" s="298"/>
      <c r="AE394" s="299"/>
      <c r="AF394" s="299"/>
      <c r="AG394" s="298"/>
      <c r="AH394" s="298"/>
      <c r="AI394" s="300"/>
    </row>
    <row r="395" ht="11.25" customHeight="1">
      <c r="A395" s="260"/>
      <c r="B395" s="261"/>
      <c r="C395" s="296"/>
      <c r="D395" s="261"/>
      <c r="E395" s="261"/>
      <c r="F395" s="261"/>
      <c r="G395" s="261"/>
      <c r="H395" s="63"/>
      <c r="I395" s="261"/>
      <c r="J395" s="261"/>
      <c r="K395" s="261"/>
      <c r="L395" s="261"/>
      <c r="M395" s="261"/>
      <c r="N395" s="261"/>
      <c r="O395" s="261"/>
      <c r="P395" s="261"/>
      <c r="Q395" s="261"/>
      <c r="R395" s="261"/>
      <c r="S395" s="261"/>
      <c r="T395" s="261"/>
      <c r="U395" s="261"/>
      <c r="V395" s="261"/>
      <c r="W395" s="272"/>
      <c r="X395" s="272"/>
      <c r="Y395" s="272"/>
      <c r="Z395" s="261"/>
      <c r="AA395" s="261"/>
      <c r="AB395" s="297"/>
      <c r="AC395" s="298"/>
      <c r="AD395" s="298"/>
      <c r="AE395" s="299"/>
      <c r="AF395" s="299"/>
      <c r="AG395" s="298"/>
      <c r="AH395" s="298"/>
      <c r="AI395" s="300"/>
    </row>
    <row r="396" ht="11.25" customHeight="1">
      <c r="A396" s="260"/>
      <c r="B396" s="261"/>
      <c r="C396" s="296"/>
      <c r="D396" s="261"/>
      <c r="E396" s="261"/>
      <c r="F396" s="261"/>
      <c r="G396" s="261"/>
      <c r="H396" s="63"/>
      <c r="I396" s="261"/>
      <c r="J396" s="261"/>
      <c r="K396" s="261"/>
      <c r="L396" s="261"/>
      <c r="M396" s="261"/>
      <c r="N396" s="261"/>
      <c r="O396" s="261"/>
      <c r="P396" s="261"/>
      <c r="Q396" s="261"/>
      <c r="R396" s="261"/>
      <c r="S396" s="261"/>
      <c r="T396" s="261"/>
      <c r="U396" s="261"/>
      <c r="V396" s="261"/>
      <c r="W396" s="272"/>
      <c r="X396" s="272"/>
      <c r="Y396" s="272"/>
      <c r="Z396" s="261"/>
      <c r="AA396" s="261"/>
      <c r="AB396" s="297"/>
      <c r="AC396" s="298"/>
      <c r="AD396" s="298"/>
      <c r="AE396" s="299"/>
      <c r="AF396" s="299"/>
      <c r="AG396" s="298"/>
      <c r="AH396" s="298"/>
      <c r="AI396" s="300"/>
    </row>
    <row r="397" ht="11.25" customHeight="1">
      <c r="A397" s="260"/>
      <c r="B397" s="261"/>
      <c r="C397" s="296"/>
      <c r="D397" s="261"/>
      <c r="E397" s="261"/>
      <c r="F397" s="261"/>
      <c r="G397" s="261"/>
      <c r="H397" s="63"/>
      <c r="I397" s="261"/>
      <c r="J397" s="261"/>
      <c r="K397" s="261"/>
      <c r="L397" s="261"/>
      <c r="M397" s="261"/>
      <c r="N397" s="261"/>
      <c r="O397" s="261"/>
      <c r="P397" s="261"/>
      <c r="Q397" s="261"/>
      <c r="R397" s="261"/>
      <c r="S397" s="261"/>
      <c r="T397" s="261"/>
      <c r="U397" s="261"/>
      <c r="V397" s="261"/>
      <c r="W397" s="272"/>
      <c r="X397" s="272"/>
      <c r="Y397" s="272"/>
      <c r="Z397" s="261"/>
      <c r="AA397" s="261"/>
      <c r="AB397" s="297"/>
      <c r="AC397" s="298"/>
      <c r="AD397" s="298"/>
      <c r="AE397" s="299"/>
      <c r="AF397" s="299"/>
      <c r="AG397" s="298"/>
      <c r="AH397" s="298"/>
      <c r="AI397" s="300"/>
    </row>
    <row r="398" ht="11.25" customHeight="1">
      <c r="A398" s="260"/>
      <c r="B398" s="261"/>
      <c r="C398" s="296"/>
      <c r="D398" s="261"/>
      <c r="E398" s="261"/>
      <c r="F398" s="261"/>
      <c r="G398" s="261"/>
      <c r="H398" s="63"/>
      <c r="I398" s="261"/>
      <c r="J398" s="261"/>
      <c r="K398" s="261"/>
      <c r="L398" s="261"/>
      <c r="M398" s="261"/>
      <c r="N398" s="261"/>
      <c r="O398" s="261"/>
      <c r="P398" s="261"/>
      <c r="Q398" s="261"/>
      <c r="R398" s="261"/>
      <c r="S398" s="261"/>
      <c r="T398" s="261"/>
      <c r="U398" s="261"/>
      <c r="V398" s="261"/>
      <c r="W398" s="272"/>
      <c r="X398" s="272"/>
      <c r="Y398" s="272"/>
      <c r="Z398" s="261"/>
      <c r="AA398" s="261"/>
      <c r="AB398" s="297"/>
      <c r="AC398" s="298"/>
      <c r="AD398" s="298"/>
      <c r="AE398" s="299"/>
      <c r="AF398" s="299"/>
      <c r="AG398" s="298"/>
      <c r="AH398" s="298"/>
      <c r="AI398" s="300"/>
    </row>
    <row r="399" ht="11.25" customHeight="1">
      <c r="A399" s="260"/>
      <c r="B399" s="261"/>
      <c r="C399" s="296"/>
      <c r="D399" s="261"/>
      <c r="E399" s="261"/>
      <c r="F399" s="261"/>
      <c r="G399" s="261"/>
      <c r="H399" s="63"/>
      <c r="I399" s="261"/>
      <c r="J399" s="261"/>
      <c r="K399" s="261"/>
      <c r="L399" s="261"/>
      <c r="M399" s="261"/>
      <c r="N399" s="261"/>
      <c r="O399" s="261"/>
      <c r="P399" s="261"/>
      <c r="Q399" s="261"/>
      <c r="R399" s="261"/>
      <c r="S399" s="261"/>
      <c r="T399" s="261"/>
      <c r="U399" s="261"/>
      <c r="V399" s="261"/>
      <c r="W399" s="272"/>
      <c r="X399" s="272"/>
      <c r="Y399" s="272"/>
      <c r="Z399" s="261"/>
      <c r="AA399" s="261"/>
      <c r="AB399" s="297"/>
      <c r="AC399" s="298"/>
      <c r="AD399" s="298"/>
      <c r="AE399" s="299"/>
      <c r="AF399" s="299"/>
      <c r="AG399" s="298"/>
      <c r="AH399" s="298"/>
      <c r="AI399" s="300"/>
    </row>
    <row r="400" ht="11.25" customHeight="1">
      <c r="A400" s="260"/>
      <c r="B400" s="261"/>
      <c r="C400" s="296"/>
      <c r="D400" s="261"/>
      <c r="E400" s="261"/>
      <c r="F400" s="261"/>
      <c r="G400" s="261"/>
      <c r="H400" s="63"/>
      <c r="I400" s="261"/>
      <c r="J400" s="261"/>
      <c r="K400" s="261"/>
      <c r="L400" s="261"/>
      <c r="M400" s="261"/>
      <c r="N400" s="261"/>
      <c r="O400" s="261"/>
      <c r="P400" s="261"/>
      <c r="Q400" s="261"/>
      <c r="R400" s="261"/>
      <c r="S400" s="261"/>
      <c r="T400" s="261"/>
      <c r="U400" s="261"/>
      <c r="V400" s="261"/>
      <c r="W400" s="272"/>
      <c r="X400" s="272"/>
      <c r="Y400" s="272"/>
      <c r="Z400" s="261"/>
      <c r="AA400" s="261"/>
      <c r="AB400" s="297"/>
      <c r="AC400" s="298"/>
      <c r="AD400" s="298"/>
      <c r="AE400" s="299"/>
      <c r="AF400" s="299"/>
      <c r="AG400" s="298"/>
      <c r="AH400" s="298"/>
      <c r="AI400" s="300"/>
    </row>
    <row r="401" ht="11.25" customHeight="1">
      <c r="A401" s="260"/>
      <c r="B401" s="261"/>
      <c r="C401" s="296"/>
      <c r="D401" s="261"/>
      <c r="E401" s="261"/>
      <c r="F401" s="261"/>
      <c r="G401" s="261"/>
      <c r="H401" s="63"/>
      <c r="I401" s="261"/>
      <c r="J401" s="261"/>
      <c r="K401" s="261"/>
      <c r="L401" s="261"/>
      <c r="M401" s="261"/>
      <c r="N401" s="261"/>
      <c r="O401" s="261"/>
      <c r="P401" s="261"/>
      <c r="Q401" s="261"/>
      <c r="R401" s="261"/>
      <c r="S401" s="261"/>
      <c r="T401" s="261"/>
      <c r="U401" s="261"/>
      <c r="V401" s="261"/>
      <c r="W401" s="272"/>
      <c r="X401" s="272"/>
      <c r="Y401" s="272"/>
      <c r="Z401" s="261"/>
      <c r="AA401" s="261"/>
      <c r="AB401" s="297"/>
      <c r="AC401" s="298"/>
      <c r="AD401" s="298"/>
      <c r="AE401" s="299"/>
      <c r="AF401" s="299"/>
      <c r="AG401" s="298"/>
      <c r="AH401" s="298"/>
      <c r="AI401" s="300"/>
    </row>
    <row r="402" ht="11.25" customHeight="1">
      <c r="A402" s="260"/>
      <c r="B402" s="261"/>
      <c r="C402" s="296"/>
      <c r="D402" s="261"/>
      <c r="E402" s="261"/>
      <c r="F402" s="261"/>
      <c r="G402" s="261"/>
      <c r="H402" s="63"/>
      <c r="I402" s="261"/>
      <c r="J402" s="261"/>
      <c r="K402" s="261"/>
      <c r="L402" s="261"/>
      <c r="M402" s="261"/>
      <c r="N402" s="261"/>
      <c r="O402" s="261"/>
      <c r="P402" s="261"/>
      <c r="Q402" s="261"/>
      <c r="R402" s="261"/>
      <c r="S402" s="261"/>
      <c r="T402" s="261"/>
      <c r="U402" s="261"/>
      <c r="V402" s="261"/>
      <c r="W402" s="272"/>
      <c r="X402" s="272"/>
      <c r="Y402" s="272"/>
      <c r="Z402" s="261"/>
      <c r="AA402" s="261"/>
      <c r="AB402" s="297"/>
      <c r="AC402" s="298"/>
      <c r="AD402" s="298"/>
      <c r="AE402" s="299"/>
      <c r="AF402" s="299"/>
      <c r="AG402" s="298"/>
      <c r="AH402" s="298"/>
      <c r="AI402" s="300"/>
    </row>
    <row r="403" ht="11.25" customHeight="1">
      <c r="A403" s="260"/>
      <c r="B403" s="261"/>
      <c r="C403" s="296"/>
      <c r="D403" s="261"/>
      <c r="E403" s="261"/>
      <c r="F403" s="261"/>
      <c r="G403" s="261"/>
      <c r="H403" s="63"/>
      <c r="I403" s="261"/>
      <c r="J403" s="261"/>
      <c r="K403" s="261"/>
      <c r="L403" s="261"/>
      <c r="M403" s="261"/>
      <c r="N403" s="261"/>
      <c r="O403" s="261"/>
      <c r="P403" s="261"/>
      <c r="Q403" s="261"/>
      <c r="R403" s="261"/>
      <c r="S403" s="261"/>
      <c r="T403" s="261"/>
      <c r="U403" s="261"/>
      <c r="V403" s="261"/>
      <c r="W403" s="272"/>
      <c r="X403" s="272"/>
      <c r="Y403" s="272"/>
      <c r="Z403" s="261"/>
      <c r="AA403" s="261"/>
      <c r="AB403" s="297"/>
      <c r="AC403" s="298"/>
      <c r="AD403" s="298"/>
      <c r="AE403" s="299"/>
      <c r="AF403" s="299"/>
      <c r="AG403" s="298"/>
      <c r="AH403" s="298"/>
      <c r="AI403" s="300"/>
    </row>
    <row r="404" ht="11.25" customHeight="1">
      <c r="A404" s="260"/>
      <c r="B404" s="261"/>
      <c r="C404" s="296"/>
      <c r="D404" s="261"/>
      <c r="E404" s="261"/>
      <c r="F404" s="261"/>
      <c r="G404" s="261"/>
      <c r="H404" s="63"/>
      <c r="I404" s="261"/>
      <c r="J404" s="261"/>
      <c r="K404" s="261"/>
      <c r="L404" s="261"/>
      <c r="M404" s="261"/>
      <c r="N404" s="261"/>
      <c r="O404" s="261"/>
      <c r="P404" s="261"/>
      <c r="Q404" s="261"/>
      <c r="R404" s="261"/>
      <c r="S404" s="261"/>
      <c r="T404" s="261"/>
      <c r="U404" s="261"/>
      <c r="V404" s="261"/>
      <c r="W404" s="272"/>
      <c r="X404" s="272"/>
      <c r="Y404" s="272"/>
      <c r="Z404" s="261"/>
      <c r="AA404" s="261"/>
      <c r="AB404" s="297"/>
      <c r="AC404" s="298"/>
      <c r="AD404" s="298"/>
      <c r="AE404" s="299"/>
      <c r="AF404" s="299"/>
      <c r="AG404" s="298"/>
      <c r="AH404" s="298"/>
      <c r="AI404" s="300"/>
    </row>
    <row r="405" ht="11.25" customHeight="1">
      <c r="A405" s="260"/>
      <c r="B405" s="261"/>
      <c r="C405" s="296"/>
      <c r="D405" s="261"/>
      <c r="E405" s="261"/>
      <c r="F405" s="261"/>
      <c r="G405" s="261"/>
      <c r="H405" s="63"/>
      <c r="I405" s="261"/>
      <c r="J405" s="261"/>
      <c r="K405" s="261"/>
      <c r="L405" s="261"/>
      <c r="M405" s="261"/>
      <c r="N405" s="261"/>
      <c r="O405" s="261"/>
      <c r="P405" s="261"/>
      <c r="Q405" s="261"/>
      <c r="R405" s="261"/>
      <c r="S405" s="261"/>
      <c r="T405" s="261"/>
      <c r="U405" s="261"/>
      <c r="V405" s="261"/>
      <c r="W405" s="272"/>
      <c r="X405" s="272"/>
      <c r="Y405" s="272"/>
      <c r="Z405" s="261"/>
      <c r="AA405" s="261"/>
      <c r="AB405" s="297"/>
      <c r="AC405" s="298"/>
      <c r="AD405" s="298"/>
      <c r="AE405" s="299"/>
      <c r="AF405" s="299"/>
      <c r="AG405" s="298"/>
      <c r="AH405" s="298"/>
      <c r="AI405" s="300"/>
    </row>
    <row r="406" ht="11.25" customHeight="1">
      <c r="A406" s="260"/>
      <c r="B406" s="261"/>
      <c r="C406" s="296"/>
      <c r="D406" s="261"/>
      <c r="E406" s="261"/>
      <c r="F406" s="261"/>
      <c r="G406" s="261"/>
      <c r="H406" s="63"/>
      <c r="I406" s="261"/>
      <c r="J406" s="261"/>
      <c r="K406" s="261"/>
      <c r="L406" s="261"/>
      <c r="M406" s="261"/>
      <c r="N406" s="261"/>
      <c r="O406" s="261"/>
      <c r="P406" s="261"/>
      <c r="Q406" s="261"/>
      <c r="R406" s="261"/>
      <c r="S406" s="261"/>
      <c r="T406" s="261"/>
      <c r="U406" s="261"/>
      <c r="V406" s="261"/>
      <c r="W406" s="272"/>
      <c r="X406" s="272"/>
      <c r="Y406" s="272"/>
      <c r="Z406" s="261"/>
      <c r="AA406" s="261"/>
      <c r="AB406" s="297"/>
      <c r="AC406" s="298"/>
      <c r="AD406" s="298"/>
      <c r="AE406" s="299"/>
      <c r="AF406" s="299"/>
      <c r="AG406" s="298"/>
      <c r="AH406" s="298"/>
      <c r="AI406" s="300"/>
    </row>
    <row r="407" ht="11.25" customHeight="1">
      <c r="A407" s="260"/>
      <c r="B407" s="261"/>
      <c r="C407" s="296"/>
      <c r="D407" s="261"/>
      <c r="E407" s="261"/>
      <c r="F407" s="261"/>
      <c r="G407" s="261"/>
      <c r="H407" s="63"/>
      <c r="I407" s="261"/>
      <c r="J407" s="261"/>
      <c r="K407" s="261"/>
      <c r="L407" s="261"/>
      <c r="M407" s="261"/>
      <c r="N407" s="261"/>
      <c r="O407" s="261"/>
      <c r="P407" s="261"/>
      <c r="Q407" s="261"/>
      <c r="R407" s="261"/>
      <c r="S407" s="261"/>
      <c r="T407" s="261"/>
      <c r="U407" s="261"/>
      <c r="V407" s="261"/>
      <c r="W407" s="272"/>
      <c r="X407" s="272"/>
      <c r="Y407" s="272"/>
      <c r="Z407" s="261"/>
      <c r="AA407" s="261"/>
      <c r="AB407" s="297"/>
      <c r="AC407" s="298"/>
      <c r="AD407" s="298"/>
      <c r="AE407" s="299"/>
      <c r="AF407" s="299"/>
      <c r="AG407" s="298"/>
      <c r="AH407" s="298"/>
      <c r="AI407" s="300"/>
    </row>
    <row r="408" ht="11.25" customHeight="1">
      <c r="A408" s="260"/>
      <c r="B408" s="261"/>
      <c r="C408" s="296"/>
      <c r="D408" s="261"/>
      <c r="E408" s="261"/>
      <c r="F408" s="261"/>
      <c r="G408" s="261"/>
      <c r="H408" s="63"/>
      <c r="I408" s="261"/>
      <c r="J408" s="261"/>
      <c r="K408" s="261"/>
      <c r="L408" s="261"/>
      <c r="M408" s="261"/>
      <c r="N408" s="261"/>
      <c r="O408" s="261"/>
      <c r="P408" s="261"/>
      <c r="Q408" s="261"/>
      <c r="R408" s="261"/>
      <c r="S408" s="261"/>
      <c r="T408" s="261"/>
      <c r="U408" s="261"/>
      <c r="V408" s="261"/>
      <c r="W408" s="272"/>
      <c r="X408" s="272"/>
      <c r="Y408" s="272"/>
      <c r="Z408" s="261"/>
      <c r="AA408" s="261"/>
      <c r="AB408" s="297"/>
      <c r="AC408" s="298"/>
      <c r="AD408" s="298"/>
      <c r="AE408" s="299"/>
      <c r="AF408" s="299"/>
      <c r="AG408" s="298"/>
      <c r="AH408" s="298"/>
      <c r="AI408" s="300"/>
    </row>
    <row r="409" ht="11.25" customHeight="1">
      <c r="A409" s="260"/>
      <c r="B409" s="261"/>
      <c r="C409" s="296"/>
      <c r="D409" s="261"/>
      <c r="E409" s="261"/>
      <c r="F409" s="261"/>
      <c r="G409" s="261"/>
      <c r="H409" s="63"/>
      <c r="I409" s="261"/>
      <c r="J409" s="261"/>
      <c r="K409" s="261"/>
      <c r="L409" s="261"/>
      <c r="M409" s="261"/>
      <c r="N409" s="261"/>
      <c r="O409" s="261"/>
      <c r="P409" s="261"/>
      <c r="Q409" s="261"/>
      <c r="R409" s="261"/>
      <c r="S409" s="261"/>
      <c r="T409" s="261"/>
      <c r="U409" s="261"/>
      <c r="V409" s="261"/>
      <c r="W409" s="272"/>
      <c r="X409" s="272"/>
      <c r="Y409" s="272"/>
      <c r="Z409" s="261"/>
      <c r="AA409" s="261"/>
      <c r="AB409" s="297"/>
      <c r="AC409" s="298"/>
      <c r="AD409" s="298"/>
      <c r="AE409" s="299"/>
      <c r="AF409" s="299"/>
      <c r="AG409" s="298"/>
      <c r="AH409" s="298"/>
      <c r="AI409" s="300"/>
    </row>
    <row r="410" ht="11.25" customHeight="1">
      <c r="A410" s="260"/>
      <c r="B410" s="261"/>
      <c r="C410" s="296"/>
      <c r="D410" s="261"/>
      <c r="E410" s="261"/>
      <c r="F410" s="261"/>
      <c r="G410" s="261"/>
      <c r="H410" s="63"/>
      <c r="I410" s="261"/>
      <c r="J410" s="261"/>
      <c r="K410" s="261"/>
      <c r="L410" s="261"/>
      <c r="M410" s="261"/>
      <c r="N410" s="261"/>
      <c r="O410" s="261"/>
      <c r="P410" s="261"/>
      <c r="Q410" s="261"/>
      <c r="R410" s="261"/>
      <c r="S410" s="261"/>
      <c r="T410" s="261"/>
      <c r="U410" s="261"/>
      <c r="V410" s="261"/>
      <c r="W410" s="272"/>
      <c r="X410" s="272"/>
      <c r="Y410" s="272"/>
      <c r="Z410" s="261"/>
      <c r="AA410" s="261"/>
      <c r="AB410" s="297"/>
      <c r="AC410" s="298"/>
      <c r="AD410" s="298"/>
      <c r="AE410" s="299"/>
      <c r="AF410" s="299"/>
      <c r="AG410" s="298"/>
      <c r="AH410" s="298"/>
      <c r="AI410" s="300"/>
    </row>
    <row r="411" ht="11.25" customHeight="1">
      <c r="A411" s="260"/>
      <c r="B411" s="261"/>
      <c r="C411" s="296"/>
      <c r="D411" s="261"/>
      <c r="E411" s="261"/>
      <c r="F411" s="261"/>
      <c r="G411" s="261"/>
      <c r="H411" s="63"/>
      <c r="I411" s="261"/>
      <c r="J411" s="261"/>
      <c r="K411" s="261"/>
      <c r="L411" s="261"/>
      <c r="M411" s="261"/>
      <c r="N411" s="261"/>
      <c r="O411" s="261"/>
      <c r="P411" s="261"/>
      <c r="Q411" s="261"/>
      <c r="R411" s="261"/>
      <c r="S411" s="261"/>
      <c r="T411" s="261"/>
      <c r="U411" s="261"/>
      <c r="V411" s="261"/>
      <c r="W411" s="272"/>
      <c r="X411" s="272"/>
      <c r="Y411" s="272"/>
      <c r="Z411" s="261"/>
      <c r="AA411" s="261"/>
      <c r="AB411" s="297"/>
      <c r="AC411" s="298"/>
      <c r="AD411" s="298"/>
      <c r="AE411" s="299"/>
      <c r="AF411" s="299"/>
      <c r="AG411" s="298"/>
      <c r="AH411" s="298"/>
      <c r="AI411" s="300"/>
    </row>
    <row r="412" ht="11.25" customHeight="1">
      <c r="A412" s="260"/>
      <c r="B412" s="261"/>
      <c r="C412" s="296"/>
      <c r="D412" s="261"/>
      <c r="E412" s="261"/>
      <c r="F412" s="261"/>
      <c r="G412" s="261"/>
      <c r="H412" s="63"/>
      <c r="I412" s="261"/>
      <c r="J412" s="261"/>
      <c r="K412" s="261"/>
      <c r="L412" s="261"/>
      <c r="M412" s="261"/>
      <c r="N412" s="261"/>
      <c r="O412" s="261"/>
      <c r="P412" s="261"/>
      <c r="Q412" s="261"/>
      <c r="R412" s="261"/>
      <c r="S412" s="261"/>
      <c r="T412" s="261"/>
      <c r="U412" s="261"/>
      <c r="V412" s="261"/>
      <c r="W412" s="272"/>
      <c r="X412" s="272"/>
      <c r="Y412" s="272"/>
      <c r="Z412" s="261"/>
      <c r="AA412" s="261"/>
      <c r="AB412" s="297"/>
      <c r="AC412" s="298"/>
      <c r="AD412" s="298"/>
      <c r="AE412" s="299"/>
      <c r="AF412" s="299"/>
      <c r="AG412" s="298"/>
      <c r="AH412" s="298"/>
      <c r="AI412" s="300"/>
    </row>
    <row r="413" ht="11.25" customHeight="1">
      <c r="A413" s="260"/>
      <c r="B413" s="261"/>
      <c r="C413" s="296"/>
      <c r="D413" s="261"/>
      <c r="E413" s="261"/>
      <c r="F413" s="261"/>
      <c r="G413" s="261"/>
      <c r="H413" s="63"/>
      <c r="I413" s="261"/>
      <c r="J413" s="261"/>
      <c r="K413" s="261"/>
      <c r="L413" s="261"/>
      <c r="M413" s="261"/>
      <c r="N413" s="261"/>
      <c r="O413" s="261"/>
      <c r="P413" s="261"/>
      <c r="Q413" s="261"/>
      <c r="R413" s="261"/>
      <c r="S413" s="261"/>
      <c r="T413" s="261"/>
      <c r="U413" s="261"/>
      <c r="V413" s="261"/>
      <c r="W413" s="272"/>
      <c r="X413" s="272"/>
      <c r="Y413" s="272"/>
      <c r="Z413" s="261"/>
      <c r="AA413" s="261"/>
      <c r="AB413" s="297"/>
      <c r="AC413" s="298"/>
      <c r="AD413" s="298"/>
      <c r="AE413" s="299"/>
      <c r="AF413" s="299"/>
      <c r="AG413" s="298"/>
      <c r="AH413" s="298"/>
      <c r="AI413" s="300"/>
    </row>
    <row r="414" ht="11.25" customHeight="1">
      <c r="A414" s="260"/>
      <c r="B414" s="261"/>
      <c r="C414" s="296"/>
      <c r="D414" s="261"/>
      <c r="E414" s="261"/>
      <c r="F414" s="261"/>
      <c r="G414" s="261"/>
      <c r="H414" s="63"/>
      <c r="I414" s="261"/>
      <c r="J414" s="261"/>
      <c r="K414" s="261"/>
      <c r="L414" s="261"/>
      <c r="M414" s="261"/>
      <c r="N414" s="261"/>
      <c r="O414" s="261"/>
      <c r="P414" s="261"/>
      <c r="Q414" s="261"/>
      <c r="R414" s="261"/>
      <c r="S414" s="261"/>
      <c r="T414" s="261"/>
      <c r="U414" s="261"/>
      <c r="V414" s="261"/>
      <c r="W414" s="272"/>
      <c r="X414" s="272"/>
      <c r="Y414" s="272"/>
      <c r="Z414" s="261"/>
      <c r="AA414" s="261"/>
      <c r="AB414" s="297"/>
      <c r="AC414" s="298"/>
      <c r="AD414" s="298"/>
      <c r="AE414" s="299"/>
      <c r="AF414" s="299"/>
      <c r="AG414" s="298"/>
      <c r="AH414" s="298"/>
      <c r="AI414" s="300"/>
    </row>
    <row r="415" ht="11.25" customHeight="1">
      <c r="A415" s="260"/>
      <c r="B415" s="261"/>
      <c r="C415" s="296"/>
      <c r="D415" s="261"/>
      <c r="E415" s="261"/>
      <c r="F415" s="261"/>
      <c r="G415" s="261"/>
      <c r="H415" s="63"/>
      <c r="I415" s="261"/>
      <c r="J415" s="261"/>
      <c r="K415" s="261"/>
      <c r="L415" s="261"/>
      <c r="M415" s="261"/>
      <c r="N415" s="261"/>
      <c r="O415" s="261"/>
      <c r="P415" s="261"/>
      <c r="Q415" s="261"/>
      <c r="R415" s="261"/>
      <c r="S415" s="261"/>
      <c r="T415" s="261"/>
      <c r="U415" s="261"/>
      <c r="V415" s="261"/>
      <c r="W415" s="272"/>
      <c r="X415" s="272"/>
      <c r="Y415" s="272"/>
      <c r="Z415" s="261"/>
      <c r="AA415" s="261"/>
      <c r="AB415" s="297"/>
      <c r="AC415" s="298"/>
      <c r="AD415" s="298"/>
      <c r="AE415" s="299"/>
      <c r="AF415" s="299"/>
      <c r="AG415" s="298"/>
      <c r="AH415" s="298"/>
      <c r="AI415" s="300"/>
    </row>
    <row r="416" ht="11.25" customHeight="1">
      <c r="A416" s="260"/>
      <c r="B416" s="261"/>
      <c r="C416" s="296"/>
      <c r="D416" s="261"/>
      <c r="E416" s="261"/>
      <c r="F416" s="261"/>
      <c r="G416" s="261"/>
      <c r="H416" s="63"/>
      <c r="I416" s="261"/>
      <c r="J416" s="261"/>
      <c r="K416" s="261"/>
      <c r="L416" s="261"/>
      <c r="M416" s="261"/>
      <c r="N416" s="261"/>
      <c r="O416" s="261"/>
      <c r="P416" s="261"/>
      <c r="Q416" s="261"/>
      <c r="R416" s="261"/>
      <c r="S416" s="261"/>
      <c r="T416" s="261"/>
      <c r="U416" s="261"/>
      <c r="V416" s="261"/>
      <c r="W416" s="272"/>
      <c r="X416" s="272"/>
      <c r="Y416" s="272"/>
      <c r="Z416" s="261"/>
      <c r="AA416" s="261"/>
      <c r="AB416" s="297"/>
      <c r="AC416" s="298"/>
      <c r="AD416" s="298"/>
      <c r="AE416" s="299"/>
      <c r="AF416" s="299"/>
      <c r="AG416" s="298"/>
      <c r="AH416" s="298"/>
      <c r="AI416" s="300"/>
    </row>
    <row r="417" ht="11.25" customHeight="1">
      <c r="A417" s="260"/>
      <c r="B417" s="261"/>
      <c r="C417" s="296"/>
      <c r="D417" s="261"/>
      <c r="E417" s="261"/>
      <c r="F417" s="261"/>
      <c r="G417" s="261"/>
      <c r="H417" s="63"/>
      <c r="I417" s="261"/>
      <c r="J417" s="261"/>
      <c r="K417" s="261"/>
      <c r="L417" s="261"/>
      <c r="M417" s="261"/>
      <c r="N417" s="261"/>
      <c r="O417" s="261"/>
      <c r="P417" s="261"/>
      <c r="Q417" s="261"/>
      <c r="R417" s="261"/>
      <c r="S417" s="261"/>
      <c r="T417" s="261"/>
      <c r="U417" s="261"/>
      <c r="V417" s="261"/>
      <c r="W417" s="272"/>
      <c r="X417" s="272"/>
      <c r="Y417" s="272"/>
      <c r="Z417" s="261"/>
      <c r="AA417" s="261"/>
      <c r="AB417" s="297"/>
      <c r="AC417" s="298"/>
      <c r="AD417" s="298"/>
      <c r="AE417" s="299"/>
      <c r="AF417" s="299"/>
      <c r="AG417" s="298"/>
      <c r="AH417" s="298"/>
      <c r="AI417" s="300"/>
    </row>
    <row r="418" ht="11.25" customHeight="1">
      <c r="A418" s="260"/>
      <c r="B418" s="261"/>
      <c r="C418" s="296"/>
      <c r="D418" s="261"/>
      <c r="E418" s="261"/>
      <c r="F418" s="261"/>
      <c r="G418" s="261"/>
      <c r="H418" s="63"/>
      <c r="I418" s="261"/>
      <c r="J418" s="261"/>
      <c r="K418" s="261"/>
      <c r="L418" s="261"/>
      <c r="M418" s="261"/>
      <c r="N418" s="261"/>
      <c r="O418" s="261"/>
      <c r="P418" s="261"/>
      <c r="Q418" s="261"/>
      <c r="R418" s="261"/>
      <c r="S418" s="261"/>
      <c r="T418" s="261"/>
      <c r="U418" s="261"/>
      <c r="V418" s="261"/>
      <c r="W418" s="272"/>
      <c r="X418" s="272"/>
      <c r="Y418" s="272"/>
      <c r="Z418" s="261"/>
      <c r="AA418" s="261"/>
      <c r="AB418" s="297"/>
      <c r="AC418" s="298"/>
      <c r="AD418" s="298"/>
      <c r="AE418" s="299"/>
      <c r="AF418" s="299"/>
      <c r="AG418" s="298"/>
      <c r="AH418" s="298"/>
      <c r="AI418" s="300"/>
    </row>
    <row r="419" ht="11.25" customHeight="1">
      <c r="A419" s="260"/>
      <c r="B419" s="261"/>
      <c r="C419" s="296"/>
      <c r="D419" s="261"/>
      <c r="E419" s="261"/>
      <c r="F419" s="261"/>
      <c r="G419" s="261"/>
      <c r="H419" s="63"/>
      <c r="I419" s="261"/>
      <c r="J419" s="261"/>
      <c r="K419" s="261"/>
      <c r="L419" s="261"/>
      <c r="M419" s="261"/>
      <c r="N419" s="261"/>
      <c r="O419" s="261"/>
      <c r="P419" s="261"/>
      <c r="Q419" s="261"/>
      <c r="R419" s="261"/>
      <c r="S419" s="261"/>
      <c r="T419" s="261"/>
      <c r="U419" s="261"/>
      <c r="V419" s="261"/>
      <c r="W419" s="272"/>
      <c r="X419" s="272"/>
      <c r="Y419" s="272"/>
      <c r="Z419" s="261"/>
      <c r="AA419" s="261"/>
      <c r="AB419" s="297"/>
      <c r="AC419" s="298"/>
      <c r="AD419" s="298"/>
      <c r="AE419" s="299"/>
      <c r="AF419" s="299"/>
      <c r="AG419" s="298"/>
      <c r="AH419" s="298"/>
      <c r="AI419" s="300"/>
    </row>
    <row r="420" ht="11.25" customHeight="1">
      <c r="A420" s="260"/>
      <c r="B420" s="261"/>
      <c r="C420" s="296"/>
      <c r="D420" s="261"/>
      <c r="E420" s="261"/>
      <c r="F420" s="261"/>
      <c r="G420" s="261"/>
      <c r="H420" s="63"/>
      <c r="I420" s="261"/>
      <c r="J420" s="261"/>
      <c r="K420" s="261"/>
      <c r="L420" s="261"/>
      <c r="M420" s="261"/>
      <c r="N420" s="261"/>
      <c r="O420" s="261"/>
      <c r="P420" s="261"/>
      <c r="Q420" s="261"/>
      <c r="R420" s="261"/>
      <c r="S420" s="261"/>
      <c r="T420" s="261"/>
      <c r="U420" s="261"/>
      <c r="V420" s="261"/>
      <c r="W420" s="272"/>
      <c r="X420" s="272"/>
      <c r="Y420" s="272"/>
      <c r="Z420" s="261"/>
      <c r="AA420" s="261"/>
      <c r="AB420" s="297"/>
      <c r="AC420" s="298"/>
      <c r="AD420" s="298"/>
      <c r="AE420" s="299"/>
      <c r="AF420" s="299"/>
      <c r="AG420" s="298"/>
      <c r="AH420" s="298"/>
      <c r="AI420" s="300"/>
    </row>
    <row r="421" ht="11.25" customHeight="1">
      <c r="A421" s="260"/>
      <c r="B421" s="261"/>
      <c r="C421" s="296"/>
      <c r="D421" s="261"/>
      <c r="E421" s="261"/>
      <c r="F421" s="261"/>
      <c r="G421" s="261"/>
      <c r="H421" s="63"/>
      <c r="I421" s="261"/>
      <c r="J421" s="261"/>
      <c r="K421" s="261"/>
      <c r="L421" s="261"/>
      <c r="M421" s="261"/>
      <c r="N421" s="261"/>
      <c r="O421" s="261"/>
      <c r="P421" s="261"/>
      <c r="Q421" s="261"/>
      <c r="R421" s="261"/>
      <c r="S421" s="261"/>
      <c r="T421" s="261"/>
      <c r="U421" s="261"/>
      <c r="V421" s="261"/>
      <c r="W421" s="272"/>
      <c r="X421" s="272"/>
      <c r="Y421" s="272"/>
      <c r="Z421" s="261"/>
      <c r="AA421" s="261"/>
      <c r="AB421" s="297"/>
      <c r="AC421" s="298"/>
      <c r="AD421" s="298"/>
      <c r="AE421" s="299"/>
      <c r="AF421" s="299"/>
      <c r="AG421" s="298"/>
      <c r="AH421" s="298"/>
      <c r="AI421" s="300"/>
    </row>
    <row r="422" ht="11.25" customHeight="1">
      <c r="A422" s="260"/>
      <c r="B422" s="261"/>
      <c r="C422" s="296"/>
      <c r="D422" s="261"/>
      <c r="E422" s="261"/>
      <c r="F422" s="261"/>
      <c r="G422" s="261"/>
      <c r="H422" s="63"/>
      <c r="I422" s="261"/>
      <c r="J422" s="261"/>
      <c r="K422" s="261"/>
      <c r="L422" s="261"/>
      <c r="M422" s="261"/>
      <c r="N422" s="261"/>
      <c r="O422" s="261"/>
      <c r="P422" s="261"/>
      <c r="Q422" s="261"/>
      <c r="R422" s="261"/>
      <c r="S422" s="261"/>
      <c r="T422" s="261"/>
      <c r="U422" s="261"/>
      <c r="V422" s="261"/>
      <c r="W422" s="272"/>
      <c r="X422" s="272"/>
      <c r="Y422" s="272"/>
      <c r="Z422" s="261"/>
      <c r="AA422" s="261"/>
      <c r="AB422" s="297"/>
      <c r="AC422" s="298"/>
      <c r="AD422" s="298"/>
      <c r="AE422" s="299"/>
      <c r="AF422" s="299"/>
      <c r="AG422" s="298"/>
      <c r="AH422" s="298"/>
      <c r="AI422" s="300"/>
    </row>
    <row r="423" ht="11.25" customHeight="1">
      <c r="A423" s="260"/>
      <c r="B423" s="261"/>
      <c r="C423" s="296"/>
      <c r="D423" s="261"/>
      <c r="E423" s="261"/>
      <c r="F423" s="261"/>
      <c r="G423" s="261"/>
      <c r="H423" s="63"/>
      <c r="I423" s="261"/>
      <c r="J423" s="261"/>
      <c r="K423" s="261"/>
      <c r="L423" s="261"/>
      <c r="M423" s="261"/>
      <c r="N423" s="261"/>
      <c r="O423" s="261"/>
      <c r="P423" s="261"/>
      <c r="Q423" s="261"/>
      <c r="R423" s="261"/>
      <c r="S423" s="261"/>
      <c r="T423" s="261"/>
      <c r="U423" s="261"/>
      <c r="V423" s="261"/>
      <c r="W423" s="272"/>
      <c r="X423" s="272"/>
      <c r="Y423" s="272"/>
      <c r="Z423" s="261"/>
      <c r="AA423" s="261"/>
      <c r="AB423" s="297"/>
      <c r="AC423" s="298"/>
      <c r="AD423" s="298"/>
      <c r="AE423" s="299"/>
      <c r="AF423" s="299"/>
      <c r="AG423" s="298"/>
      <c r="AH423" s="298"/>
      <c r="AI423" s="300"/>
    </row>
    <row r="424" ht="11.25" customHeight="1">
      <c r="A424" s="260"/>
      <c r="B424" s="261"/>
      <c r="C424" s="296"/>
      <c r="D424" s="261"/>
      <c r="E424" s="261"/>
      <c r="F424" s="261"/>
      <c r="G424" s="261"/>
      <c r="H424" s="63"/>
      <c r="I424" s="261"/>
      <c r="J424" s="261"/>
      <c r="K424" s="261"/>
      <c r="L424" s="261"/>
      <c r="M424" s="261"/>
      <c r="N424" s="261"/>
      <c r="O424" s="261"/>
      <c r="P424" s="261"/>
      <c r="Q424" s="261"/>
      <c r="R424" s="261"/>
      <c r="S424" s="261"/>
      <c r="T424" s="261"/>
      <c r="U424" s="261"/>
      <c r="V424" s="261"/>
      <c r="W424" s="272"/>
      <c r="X424" s="272"/>
      <c r="Y424" s="272"/>
      <c r="Z424" s="261"/>
      <c r="AA424" s="261"/>
      <c r="AB424" s="297"/>
      <c r="AC424" s="298"/>
      <c r="AD424" s="298"/>
      <c r="AE424" s="299"/>
      <c r="AF424" s="299"/>
      <c r="AG424" s="298"/>
      <c r="AH424" s="298"/>
      <c r="AI424" s="300"/>
    </row>
    <row r="425" ht="11.25" customHeight="1">
      <c r="A425" s="260"/>
      <c r="B425" s="261"/>
      <c r="C425" s="296"/>
      <c r="D425" s="261"/>
      <c r="E425" s="261"/>
      <c r="F425" s="261"/>
      <c r="G425" s="261"/>
      <c r="H425" s="63"/>
      <c r="I425" s="261"/>
      <c r="J425" s="261"/>
      <c r="K425" s="261"/>
      <c r="L425" s="261"/>
      <c r="M425" s="261"/>
      <c r="N425" s="261"/>
      <c r="O425" s="261"/>
      <c r="P425" s="261"/>
      <c r="Q425" s="261"/>
      <c r="R425" s="261"/>
      <c r="S425" s="261"/>
      <c r="T425" s="261"/>
      <c r="U425" s="261"/>
      <c r="V425" s="261"/>
      <c r="W425" s="272"/>
      <c r="X425" s="272"/>
      <c r="Y425" s="272"/>
      <c r="Z425" s="261"/>
      <c r="AA425" s="261"/>
      <c r="AB425" s="297"/>
      <c r="AC425" s="298"/>
      <c r="AD425" s="298"/>
      <c r="AE425" s="299"/>
      <c r="AF425" s="299"/>
      <c r="AG425" s="298"/>
      <c r="AH425" s="298"/>
      <c r="AI425" s="300"/>
    </row>
    <row r="426" ht="11.25" customHeight="1">
      <c r="A426" s="260"/>
      <c r="B426" s="261"/>
      <c r="C426" s="296"/>
      <c r="D426" s="261"/>
      <c r="E426" s="261"/>
      <c r="F426" s="261"/>
      <c r="G426" s="261"/>
      <c r="H426" s="63"/>
      <c r="I426" s="261"/>
      <c r="J426" s="261"/>
      <c r="K426" s="261"/>
      <c r="L426" s="261"/>
      <c r="M426" s="261"/>
      <c r="N426" s="261"/>
      <c r="O426" s="261"/>
      <c r="P426" s="261"/>
      <c r="Q426" s="261"/>
      <c r="R426" s="261"/>
      <c r="S426" s="261"/>
      <c r="T426" s="261"/>
      <c r="U426" s="261"/>
      <c r="V426" s="261"/>
      <c r="W426" s="272"/>
      <c r="X426" s="272"/>
      <c r="Y426" s="272"/>
      <c r="Z426" s="261"/>
      <c r="AA426" s="261"/>
      <c r="AB426" s="297"/>
      <c r="AC426" s="298"/>
      <c r="AD426" s="298"/>
      <c r="AE426" s="299"/>
      <c r="AF426" s="299"/>
      <c r="AG426" s="298"/>
      <c r="AH426" s="298"/>
      <c r="AI426" s="300"/>
    </row>
    <row r="427" ht="11.25" customHeight="1">
      <c r="A427" s="260"/>
      <c r="B427" s="261"/>
      <c r="C427" s="296"/>
      <c r="D427" s="261"/>
      <c r="E427" s="261"/>
      <c r="F427" s="261"/>
      <c r="G427" s="261"/>
      <c r="H427" s="63"/>
      <c r="I427" s="261"/>
      <c r="J427" s="261"/>
      <c r="K427" s="261"/>
      <c r="L427" s="261"/>
      <c r="M427" s="261"/>
      <c r="N427" s="261"/>
      <c r="O427" s="261"/>
      <c r="P427" s="261"/>
      <c r="Q427" s="261"/>
      <c r="R427" s="261"/>
      <c r="S427" s="261"/>
      <c r="T427" s="261"/>
      <c r="U427" s="261"/>
      <c r="V427" s="261"/>
      <c r="W427" s="272"/>
      <c r="X427" s="272"/>
      <c r="Y427" s="272"/>
      <c r="Z427" s="261"/>
      <c r="AA427" s="261"/>
      <c r="AB427" s="297"/>
      <c r="AC427" s="298"/>
      <c r="AD427" s="298"/>
      <c r="AE427" s="299"/>
      <c r="AF427" s="299"/>
      <c r="AG427" s="298"/>
      <c r="AH427" s="298"/>
      <c r="AI427" s="300"/>
    </row>
    <row r="428" ht="11.25" customHeight="1">
      <c r="A428" s="260"/>
      <c r="B428" s="261"/>
      <c r="C428" s="296"/>
      <c r="D428" s="261"/>
      <c r="E428" s="261"/>
      <c r="F428" s="261"/>
      <c r="G428" s="261"/>
      <c r="H428" s="63"/>
      <c r="I428" s="261"/>
      <c r="J428" s="261"/>
      <c r="K428" s="261"/>
      <c r="L428" s="261"/>
      <c r="M428" s="261"/>
      <c r="N428" s="261"/>
      <c r="O428" s="261"/>
      <c r="P428" s="261"/>
      <c r="Q428" s="261"/>
      <c r="R428" s="261"/>
      <c r="S428" s="261"/>
      <c r="T428" s="261"/>
      <c r="U428" s="261"/>
      <c r="V428" s="261"/>
      <c r="W428" s="272"/>
      <c r="X428" s="272"/>
      <c r="Y428" s="272"/>
      <c r="Z428" s="261"/>
      <c r="AA428" s="261"/>
      <c r="AB428" s="297"/>
      <c r="AC428" s="298"/>
      <c r="AD428" s="298"/>
      <c r="AE428" s="299"/>
      <c r="AF428" s="299"/>
      <c r="AG428" s="298"/>
      <c r="AH428" s="298"/>
      <c r="AI428" s="300"/>
    </row>
    <row r="429" ht="11.25" customHeight="1">
      <c r="A429" s="260"/>
      <c r="B429" s="261"/>
      <c r="C429" s="296"/>
      <c r="D429" s="261"/>
      <c r="E429" s="261"/>
      <c r="F429" s="261"/>
      <c r="G429" s="261"/>
      <c r="H429" s="63"/>
      <c r="I429" s="261"/>
      <c r="J429" s="261"/>
      <c r="K429" s="261"/>
      <c r="L429" s="261"/>
      <c r="M429" s="261"/>
      <c r="N429" s="261"/>
      <c r="O429" s="261"/>
      <c r="P429" s="261"/>
      <c r="Q429" s="261"/>
      <c r="R429" s="261"/>
      <c r="S429" s="261"/>
      <c r="T429" s="261"/>
      <c r="U429" s="261"/>
      <c r="V429" s="261"/>
      <c r="W429" s="272"/>
      <c r="X429" s="272"/>
      <c r="Y429" s="272"/>
      <c r="Z429" s="261"/>
      <c r="AA429" s="261"/>
      <c r="AB429" s="297"/>
      <c r="AC429" s="298"/>
      <c r="AD429" s="298"/>
      <c r="AE429" s="299"/>
      <c r="AF429" s="299"/>
      <c r="AG429" s="298"/>
      <c r="AH429" s="298"/>
      <c r="AI429" s="300"/>
    </row>
    <row r="430" ht="11.25" customHeight="1">
      <c r="A430" s="260"/>
      <c r="B430" s="261"/>
      <c r="C430" s="296"/>
      <c r="D430" s="261"/>
      <c r="E430" s="261"/>
      <c r="F430" s="261"/>
      <c r="G430" s="261"/>
      <c r="H430" s="63"/>
      <c r="I430" s="261"/>
      <c r="J430" s="261"/>
      <c r="K430" s="261"/>
      <c r="L430" s="261"/>
      <c r="M430" s="261"/>
      <c r="N430" s="261"/>
      <c r="O430" s="261"/>
      <c r="P430" s="261"/>
      <c r="Q430" s="261"/>
      <c r="R430" s="261"/>
      <c r="S430" s="261"/>
      <c r="T430" s="261"/>
      <c r="U430" s="261"/>
      <c r="V430" s="261"/>
      <c r="W430" s="272"/>
      <c r="X430" s="272"/>
      <c r="Y430" s="272"/>
      <c r="Z430" s="261"/>
      <c r="AA430" s="261"/>
      <c r="AB430" s="297"/>
      <c r="AC430" s="298"/>
      <c r="AD430" s="298"/>
      <c r="AE430" s="299"/>
      <c r="AF430" s="299"/>
      <c r="AG430" s="298"/>
      <c r="AH430" s="298"/>
      <c r="AI430" s="300"/>
    </row>
    <row r="431" ht="11.25" customHeight="1">
      <c r="A431" s="260"/>
      <c r="B431" s="261"/>
      <c r="C431" s="296"/>
      <c r="D431" s="261"/>
      <c r="E431" s="261"/>
      <c r="F431" s="261"/>
      <c r="G431" s="261"/>
      <c r="H431" s="63"/>
      <c r="I431" s="261"/>
      <c r="J431" s="261"/>
      <c r="K431" s="261"/>
      <c r="L431" s="261"/>
      <c r="M431" s="261"/>
      <c r="N431" s="261"/>
      <c r="O431" s="261"/>
      <c r="P431" s="261"/>
      <c r="Q431" s="261"/>
      <c r="R431" s="261"/>
      <c r="S431" s="261"/>
      <c r="T431" s="261"/>
      <c r="U431" s="261"/>
      <c r="V431" s="261"/>
      <c r="W431" s="272"/>
      <c r="X431" s="272"/>
      <c r="Y431" s="272"/>
      <c r="Z431" s="261"/>
      <c r="AA431" s="261"/>
      <c r="AB431" s="297"/>
      <c r="AC431" s="298"/>
      <c r="AD431" s="298"/>
      <c r="AE431" s="299"/>
      <c r="AF431" s="299"/>
      <c r="AG431" s="298"/>
      <c r="AH431" s="298"/>
      <c r="AI431" s="300"/>
    </row>
    <row r="432" ht="11.25" customHeight="1">
      <c r="A432" s="260"/>
      <c r="B432" s="261"/>
      <c r="C432" s="296"/>
      <c r="D432" s="261"/>
      <c r="E432" s="261"/>
      <c r="F432" s="261"/>
      <c r="G432" s="261"/>
      <c r="H432" s="63"/>
      <c r="I432" s="261"/>
      <c r="J432" s="261"/>
      <c r="K432" s="261"/>
      <c r="L432" s="261"/>
      <c r="M432" s="261"/>
      <c r="N432" s="261"/>
      <c r="O432" s="261"/>
      <c r="P432" s="261"/>
      <c r="Q432" s="261"/>
      <c r="R432" s="261"/>
      <c r="S432" s="261"/>
      <c r="T432" s="261"/>
      <c r="U432" s="261"/>
      <c r="V432" s="261"/>
      <c r="W432" s="272"/>
      <c r="X432" s="272"/>
      <c r="Y432" s="272"/>
      <c r="Z432" s="261"/>
      <c r="AA432" s="261"/>
      <c r="AB432" s="297"/>
      <c r="AC432" s="298"/>
      <c r="AD432" s="298"/>
      <c r="AE432" s="299"/>
      <c r="AF432" s="299"/>
      <c r="AG432" s="298"/>
      <c r="AH432" s="298"/>
      <c r="AI432" s="300"/>
    </row>
    <row r="433" ht="11.25" customHeight="1">
      <c r="A433" s="260"/>
      <c r="B433" s="261"/>
      <c r="C433" s="296"/>
      <c r="D433" s="261"/>
      <c r="E433" s="261"/>
      <c r="F433" s="261"/>
      <c r="G433" s="261"/>
      <c r="H433" s="63"/>
      <c r="I433" s="261"/>
      <c r="J433" s="261"/>
      <c r="K433" s="261"/>
      <c r="L433" s="261"/>
      <c r="M433" s="261"/>
      <c r="N433" s="261"/>
      <c r="O433" s="261"/>
      <c r="P433" s="261"/>
      <c r="Q433" s="261"/>
      <c r="R433" s="261"/>
      <c r="S433" s="261"/>
      <c r="T433" s="261"/>
      <c r="U433" s="261"/>
      <c r="V433" s="261"/>
      <c r="W433" s="272"/>
      <c r="X433" s="272"/>
      <c r="Y433" s="272"/>
      <c r="Z433" s="261"/>
      <c r="AA433" s="261"/>
      <c r="AB433" s="297"/>
      <c r="AC433" s="298"/>
      <c r="AD433" s="298"/>
      <c r="AE433" s="299"/>
      <c r="AF433" s="299"/>
      <c r="AG433" s="298"/>
      <c r="AH433" s="298"/>
      <c r="AI433" s="300"/>
    </row>
    <row r="434" ht="11.25" customHeight="1">
      <c r="A434" s="260"/>
      <c r="B434" s="261"/>
      <c r="C434" s="296"/>
      <c r="D434" s="261"/>
      <c r="E434" s="261"/>
      <c r="F434" s="261"/>
      <c r="G434" s="261"/>
      <c r="H434" s="63"/>
      <c r="I434" s="261"/>
      <c r="J434" s="261"/>
      <c r="K434" s="261"/>
      <c r="L434" s="261"/>
      <c r="M434" s="261"/>
      <c r="N434" s="261"/>
      <c r="O434" s="261"/>
      <c r="P434" s="261"/>
      <c r="Q434" s="261"/>
      <c r="R434" s="261"/>
      <c r="S434" s="261"/>
      <c r="T434" s="261"/>
      <c r="U434" s="261"/>
      <c r="V434" s="261"/>
      <c r="W434" s="272"/>
      <c r="X434" s="272"/>
      <c r="Y434" s="272"/>
      <c r="Z434" s="261"/>
      <c r="AA434" s="261"/>
      <c r="AB434" s="297"/>
      <c r="AC434" s="298"/>
      <c r="AD434" s="298"/>
      <c r="AE434" s="299"/>
      <c r="AF434" s="299"/>
      <c r="AG434" s="298"/>
      <c r="AH434" s="298"/>
      <c r="AI434" s="300"/>
    </row>
    <row r="435" ht="11.25" customHeight="1">
      <c r="A435" s="260"/>
      <c r="B435" s="261"/>
      <c r="C435" s="296"/>
      <c r="D435" s="261"/>
      <c r="E435" s="261"/>
      <c r="F435" s="261"/>
      <c r="G435" s="261"/>
      <c r="H435" s="63"/>
      <c r="I435" s="261"/>
      <c r="J435" s="261"/>
      <c r="K435" s="261"/>
      <c r="L435" s="261"/>
      <c r="M435" s="261"/>
      <c r="N435" s="261"/>
      <c r="O435" s="261"/>
      <c r="P435" s="261"/>
      <c r="Q435" s="261"/>
      <c r="R435" s="261"/>
      <c r="S435" s="261"/>
      <c r="T435" s="261"/>
      <c r="U435" s="261"/>
      <c r="V435" s="261"/>
      <c r="W435" s="272"/>
      <c r="X435" s="272"/>
      <c r="Y435" s="272"/>
      <c r="Z435" s="261"/>
      <c r="AA435" s="261"/>
      <c r="AB435" s="297"/>
      <c r="AC435" s="298"/>
      <c r="AD435" s="298"/>
      <c r="AE435" s="299"/>
      <c r="AF435" s="299"/>
      <c r="AG435" s="298"/>
      <c r="AH435" s="298"/>
      <c r="AI435" s="300"/>
    </row>
    <row r="436" ht="11.25" customHeight="1">
      <c r="A436" s="260"/>
      <c r="B436" s="261"/>
      <c r="C436" s="296"/>
      <c r="D436" s="261"/>
      <c r="E436" s="261"/>
      <c r="F436" s="261"/>
      <c r="G436" s="261"/>
      <c r="H436" s="63"/>
      <c r="I436" s="261"/>
      <c r="J436" s="261"/>
      <c r="K436" s="261"/>
      <c r="L436" s="261"/>
      <c r="M436" s="261"/>
      <c r="N436" s="261"/>
      <c r="O436" s="261"/>
      <c r="P436" s="261"/>
      <c r="Q436" s="261"/>
      <c r="R436" s="261"/>
      <c r="S436" s="261"/>
      <c r="T436" s="261"/>
      <c r="U436" s="261"/>
      <c r="V436" s="261"/>
      <c r="W436" s="272"/>
      <c r="X436" s="272"/>
      <c r="Y436" s="272"/>
      <c r="Z436" s="261"/>
      <c r="AA436" s="261"/>
      <c r="AB436" s="297"/>
      <c r="AC436" s="298"/>
      <c r="AD436" s="298"/>
      <c r="AE436" s="299"/>
      <c r="AF436" s="299"/>
      <c r="AG436" s="298"/>
      <c r="AH436" s="298"/>
      <c r="AI436" s="300"/>
    </row>
    <row r="437" ht="11.25" customHeight="1">
      <c r="A437" s="260"/>
      <c r="B437" s="261"/>
      <c r="C437" s="296"/>
      <c r="D437" s="261"/>
      <c r="E437" s="261"/>
      <c r="F437" s="261"/>
      <c r="G437" s="261"/>
      <c r="H437" s="63"/>
      <c r="I437" s="261"/>
      <c r="J437" s="261"/>
      <c r="K437" s="261"/>
      <c r="L437" s="261"/>
      <c r="M437" s="261"/>
      <c r="N437" s="261"/>
      <c r="O437" s="261"/>
      <c r="P437" s="261"/>
      <c r="Q437" s="261"/>
      <c r="R437" s="261"/>
      <c r="S437" s="261"/>
      <c r="T437" s="261"/>
      <c r="U437" s="261"/>
      <c r="V437" s="261"/>
      <c r="W437" s="272"/>
      <c r="X437" s="272"/>
      <c r="Y437" s="272"/>
      <c r="Z437" s="261"/>
      <c r="AA437" s="261"/>
      <c r="AB437" s="297"/>
      <c r="AC437" s="298"/>
      <c r="AD437" s="298"/>
      <c r="AE437" s="299"/>
      <c r="AF437" s="299"/>
      <c r="AG437" s="298"/>
      <c r="AH437" s="298"/>
      <c r="AI437" s="300"/>
    </row>
    <row r="438" ht="11.25" customHeight="1">
      <c r="A438" s="260"/>
      <c r="B438" s="261"/>
      <c r="C438" s="296"/>
      <c r="D438" s="261"/>
      <c r="E438" s="261"/>
      <c r="F438" s="261"/>
      <c r="G438" s="261"/>
      <c r="H438" s="63"/>
      <c r="I438" s="261"/>
      <c r="J438" s="261"/>
      <c r="K438" s="261"/>
      <c r="L438" s="261"/>
      <c r="M438" s="261"/>
      <c r="N438" s="261"/>
      <c r="O438" s="261"/>
      <c r="P438" s="261"/>
      <c r="Q438" s="261"/>
      <c r="R438" s="261"/>
      <c r="S438" s="261"/>
      <c r="T438" s="261"/>
      <c r="U438" s="261"/>
      <c r="V438" s="261"/>
      <c r="W438" s="272"/>
      <c r="X438" s="272"/>
      <c r="Y438" s="272"/>
      <c r="Z438" s="261"/>
      <c r="AA438" s="261"/>
      <c r="AB438" s="297"/>
      <c r="AC438" s="298"/>
      <c r="AD438" s="298"/>
      <c r="AE438" s="299"/>
      <c r="AF438" s="299"/>
      <c r="AG438" s="298"/>
      <c r="AH438" s="298"/>
      <c r="AI438" s="300"/>
    </row>
    <row r="439" ht="11.25" customHeight="1">
      <c r="A439" s="260"/>
      <c r="B439" s="261"/>
      <c r="C439" s="296"/>
      <c r="D439" s="261"/>
      <c r="E439" s="261"/>
      <c r="F439" s="261"/>
      <c r="G439" s="261"/>
      <c r="H439" s="63"/>
      <c r="I439" s="261"/>
      <c r="J439" s="261"/>
      <c r="K439" s="261"/>
      <c r="L439" s="261"/>
      <c r="M439" s="261"/>
      <c r="N439" s="261"/>
      <c r="O439" s="261"/>
      <c r="P439" s="261"/>
      <c r="Q439" s="261"/>
      <c r="R439" s="261"/>
      <c r="S439" s="261"/>
      <c r="T439" s="261"/>
      <c r="U439" s="261"/>
      <c r="V439" s="261"/>
      <c r="W439" s="272"/>
      <c r="X439" s="272"/>
      <c r="Y439" s="272"/>
      <c r="Z439" s="261"/>
      <c r="AA439" s="261"/>
      <c r="AB439" s="297"/>
      <c r="AC439" s="298"/>
      <c r="AD439" s="298"/>
      <c r="AE439" s="299"/>
      <c r="AF439" s="299"/>
      <c r="AG439" s="298"/>
      <c r="AH439" s="298"/>
      <c r="AI439" s="300"/>
    </row>
    <row r="440" ht="11.25" customHeight="1">
      <c r="A440" s="260"/>
      <c r="B440" s="261"/>
      <c r="C440" s="296"/>
      <c r="D440" s="261"/>
      <c r="E440" s="261"/>
      <c r="F440" s="261"/>
      <c r="G440" s="261"/>
      <c r="H440" s="63"/>
      <c r="I440" s="261"/>
      <c r="J440" s="261"/>
      <c r="K440" s="261"/>
      <c r="L440" s="261"/>
      <c r="M440" s="261"/>
      <c r="N440" s="261"/>
      <c r="O440" s="261"/>
      <c r="P440" s="261"/>
      <c r="Q440" s="261"/>
      <c r="R440" s="261"/>
      <c r="S440" s="261"/>
      <c r="T440" s="261"/>
      <c r="U440" s="261"/>
      <c r="V440" s="261"/>
      <c r="W440" s="272"/>
      <c r="X440" s="272"/>
      <c r="Y440" s="272"/>
      <c r="Z440" s="261"/>
      <c r="AA440" s="261"/>
      <c r="AB440" s="297"/>
      <c r="AC440" s="298"/>
      <c r="AD440" s="298"/>
      <c r="AE440" s="299"/>
      <c r="AF440" s="299"/>
      <c r="AG440" s="298"/>
      <c r="AH440" s="298"/>
      <c r="AI440" s="300"/>
    </row>
    <row r="441" ht="11.25" customHeight="1">
      <c r="A441" s="260"/>
      <c r="B441" s="261"/>
      <c r="C441" s="296"/>
      <c r="D441" s="261"/>
      <c r="E441" s="261"/>
      <c r="F441" s="261"/>
      <c r="G441" s="261"/>
      <c r="H441" s="63"/>
      <c r="I441" s="261"/>
      <c r="J441" s="261"/>
      <c r="K441" s="261"/>
      <c r="L441" s="261"/>
      <c r="M441" s="261"/>
      <c r="N441" s="261"/>
      <c r="O441" s="261"/>
      <c r="P441" s="261"/>
      <c r="Q441" s="261"/>
      <c r="R441" s="261"/>
      <c r="S441" s="261"/>
      <c r="T441" s="261"/>
      <c r="U441" s="261"/>
      <c r="V441" s="261"/>
      <c r="W441" s="272"/>
      <c r="X441" s="272"/>
      <c r="Y441" s="272"/>
      <c r="Z441" s="261"/>
      <c r="AA441" s="261"/>
      <c r="AB441" s="297"/>
      <c r="AC441" s="298"/>
      <c r="AD441" s="298"/>
      <c r="AE441" s="299"/>
      <c r="AF441" s="299"/>
      <c r="AG441" s="298"/>
      <c r="AH441" s="298"/>
      <c r="AI441" s="300"/>
    </row>
    <row r="442" ht="11.25" customHeight="1">
      <c r="A442" s="260"/>
      <c r="B442" s="261"/>
      <c r="C442" s="296"/>
      <c r="D442" s="261"/>
      <c r="E442" s="261"/>
      <c r="F442" s="261"/>
      <c r="G442" s="261"/>
      <c r="H442" s="63"/>
      <c r="I442" s="261"/>
      <c r="J442" s="261"/>
      <c r="K442" s="261"/>
      <c r="L442" s="261"/>
      <c r="M442" s="261"/>
      <c r="N442" s="261"/>
      <c r="O442" s="261"/>
      <c r="P442" s="261"/>
      <c r="Q442" s="261"/>
      <c r="R442" s="261"/>
      <c r="S442" s="261"/>
      <c r="T442" s="261"/>
      <c r="U442" s="261"/>
      <c r="V442" s="261"/>
      <c r="W442" s="272"/>
      <c r="X442" s="272"/>
      <c r="Y442" s="272"/>
      <c r="Z442" s="261"/>
      <c r="AA442" s="261"/>
      <c r="AB442" s="297"/>
      <c r="AC442" s="298"/>
      <c r="AD442" s="298"/>
      <c r="AE442" s="299"/>
      <c r="AF442" s="299"/>
      <c r="AG442" s="298"/>
      <c r="AH442" s="298"/>
      <c r="AI442" s="300"/>
    </row>
    <row r="443" ht="11.25" customHeight="1">
      <c r="A443" s="260"/>
      <c r="B443" s="261"/>
      <c r="C443" s="296"/>
      <c r="D443" s="261"/>
      <c r="E443" s="261"/>
      <c r="F443" s="261"/>
      <c r="G443" s="261"/>
      <c r="H443" s="63"/>
      <c r="I443" s="261"/>
      <c r="J443" s="261"/>
      <c r="K443" s="261"/>
      <c r="L443" s="261"/>
      <c r="M443" s="261"/>
      <c r="N443" s="261"/>
      <c r="O443" s="261"/>
      <c r="P443" s="261"/>
      <c r="Q443" s="261"/>
      <c r="R443" s="261"/>
      <c r="S443" s="261"/>
      <c r="T443" s="261"/>
      <c r="U443" s="261"/>
      <c r="V443" s="261"/>
      <c r="W443" s="272"/>
      <c r="X443" s="272"/>
      <c r="Y443" s="272"/>
      <c r="Z443" s="261"/>
      <c r="AA443" s="261"/>
      <c r="AB443" s="297"/>
      <c r="AC443" s="298"/>
      <c r="AD443" s="298"/>
      <c r="AE443" s="299"/>
      <c r="AF443" s="299"/>
      <c r="AG443" s="298"/>
      <c r="AH443" s="298"/>
      <c r="AI443" s="300"/>
    </row>
    <row r="444" ht="11.25" customHeight="1">
      <c r="A444" s="260"/>
      <c r="B444" s="261"/>
      <c r="C444" s="296"/>
      <c r="D444" s="261"/>
      <c r="E444" s="261"/>
      <c r="F444" s="261"/>
      <c r="G444" s="261"/>
      <c r="H444" s="63"/>
      <c r="I444" s="261"/>
      <c r="J444" s="261"/>
      <c r="K444" s="261"/>
      <c r="L444" s="261"/>
      <c r="M444" s="261"/>
      <c r="N444" s="261"/>
      <c r="O444" s="261"/>
      <c r="P444" s="261"/>
      <c r="Q444" s="261"/>
      <c r="R444" s="261"/>
      <c r="S444" s="261"/>
      <c r="T444" s="261"/>
      <c r="U444" s="261"/>
      <c r="V444" s="261"/>
      <c r="W444" s="272"/>
      <c r="X444" s="272"/>
      <c r="Y444" s="272"/>
      <c r="Z444" s="261"/>
      <c r="AA444" s="261"/>
      <c r="AB444" s="297"/>
      <c r="AC444" s="298"/>
      <c r="AD444" s="298"/>
      <c r="AE444" s="299"/>
      <c r="AF444" s="299"/>
      <c r="AG444" s="298"/>
      <c r="AH444" s="298"/>
      <c r="AI444" s="300"/>
    </row>
    <row r="445" ht="11.25" customHeight="1">
      <c r="A445" s="260"/>
      <c r="B445" s="261"/>
      <c r="C445" s="296"/>
      <c r="D445" s="261"/>
      <c r="E445" s="261"/>
      <c r="F445" s="261"/>
      <c r="G445" s="261"/>
      <c r="H445" s="63"/>
      <c r="I445" s="261"/>
      <c r="J445" s="261"/>
      <c r="K445" s="261"/>
      <c r="L445" s="261"/>
      <c r="M445" s="261"/>
      <c r="N445" s="261"/>
      <c r="O445" s="261"/>
      <c r="P445" s="261"/>
      <c r="Q445" s="261"/>
      <c r="R445" s="261"/>
      <c r="S445" s="261"/>
      <c r="T445" s="261"/>
      <c r="U445" s="261"/>
      <c r="V445" s="261"/>
      <c r="W445" s="272"/>
      <c r="X445" s="272"/>
      <c r="Y445" s="272"/>
      <c r="Z445" s="261"/>
      <c r="AA445" s="261"/>
      <c r="AB445" s="297"/>
      <c r="AC445" s="298"/>
      <c r="AD445" s="298"/>
      <c r="AE445" s="299"/>
      <c r="AF445" s="299"/>
      <c r="AG445" s="298"/>
      <c r="AH445" s="298"/>
      <c r="AI445" s="300"/>
    </row>
    <row r="446" ht="11.25" customHeight="1">
      <c r="A446" s="260"/>
      <c r="B446" s="261"/>
      <c r="C446" s="296"/>
      <c r="D446" s="261"/>
      <c r="E446" s="261"/>
      <c r="F446" s="261"/>
      <c r="G446" s="261"/>
      <c r="H446" s="63"/>
      <c r="I446" s="261"/>
      <c r="J446" s="261"/>
      <c r="K446" s="261"/>
      <c r="L446" s="261"/>
      <c r="M446" s="261"/>
      <c r="N446" s="261"/>
      <c r="O446" s="261"/>
      <c r="P446" s="261"/>
      <c r="Q446" s="261"/>
      <c r="R446" s="261"/>
      <c r="S446" s="261"/>
      <c r="T446" s="261"/>
      <c r="U446" s="261"/>
      <c r="V446" s="261"/>
      <c r="W446" s="272"/>
      <c r="X446" s="272"/>
      <c r="Y446" s="272"/>
      <c r="Z446" s="261"/>
      <c r="AA446" s="261"/>
      <c r="AB446" s="297"/>
      <c r="AC446" s="298"/>
      <c r="AD446" s="298"/>
      <c r="AE446" s="299"/>
      <c r="AF446" s="299"/>
      <c r="AG446" s="298"/>
      <c r="AH446" s="298"/>
      <c r="AI446" s="300"/>
    </row>
    <row r="447" ht="11.25" customHeight="1">
      <c r="A447" s="260"/>
      <c r="B447" s="261"/>
      <c r="C447" s="296"/>
      <c r="D447" s="261"/>
      <c r="E447" s="261"/>
      <c r="F447" s="261"/>
      <c r="G447" s="261"/>
      <c r="H447" s="63"/>
      <c r="I447" s="261"/>
      <c r="J447" s="261"/>
      <c r="K447" s="261"/>
      <c r="L447" s="261"/>
      <c r="M447" s="261"/>
      <c r="N447" s="261"/>
      <c r="O447" s="261"/>
      <c r="P447" s="261"/>
      <c r="Q447" s="261"/>
      <c r="R447" s="261"/>
      <c r="S447" s="261"/>
      <c r="T447" s="261"/>
      <c r="U447" s="261"/>
      <c r="V447" s="261"/>
      <c r="W447" s="272"/>
      <c r="X447" s="272"/>
      <c r="Y447" s="272"/>
      <c r="Z447" s="261"/>
      <c r="AA447" s="261"/>
      <c r="AB447" s="297"/>
      <c r="AC447" s="298"/>
      <c r="AD447" s="298"/>
      <c r="AE447" s="299"/>
      <c r="AF447" s="299"/>
      <c r="AG447" s="298"/>
      <c r="AH447" s="298"/>
      <c r="AI447" s="300"/>
    </row>
    <row r="448" ht="11.25" customHeight="1">
      <c r="A448" s="260"/>
      <c r="B448" s="261"/>
      <c r="C448" s="296"/>
      <c r="D448" s="261"/>
      <c r="E448" s="261"/>
      <c r="F448" s="261"/>
      <c r="G448" s="261"/>
      <c r="H448" s="63"/>
      <c r="I448" s="261"/>
      <c r="J448" s="261"/>
      <c r="K448" s="261"/>
      <c r="L448" s="261"/>
      <c r="M448" s="261"/>
      <c r="N448" s="261"/>
      <c r="O448" s="261"/>
      <c r="P448" s="261"/>
      <c r="Q448" s="261"/>
      <c r="R448" s="261"/>
      <c r="S448" s="261"/>
      <c r="T448" s="261"/>
      <c r="U448" s="261"/>
      <c r="V448" s="261"/>
      <c r="W448" s="272"/>
      <c r="X448" s="272"/>
      <c r="Y448" s="272"/>
      <c r="Z448" s="261"/>
      <c r="AA448" s="261"/>
      <c r="AB448" s="297"/>
      <c r="AC448" s="298"/>
      <c r="AD448" s="298"/>
      <c r="AE448" s="299"/>
      <c r="AF448" s="299"/>
      <c r="AG448" s="298"/>
      <c r="AH448" s="298"/>
      <c r="AI448" s="300"/>
    </row>
    <row r="449" ht="11.25" customHeight="1">
      <c r="A449" s="260"/>
      <c r="B449" s="261"/>
      <c r="C449" s="296"/>
      <c r="D449" s="261"/>
      <c r="E449" s="261"/>
      <c r="F449" s="261"/>
      <c r="G449" s="261"/>
      <c r="H449" s="63"/>
      <c r="I449" s="261"/>
      <c r="J449" s="261"/>
      <c r="K449" s="261"/>
      <c r="L449" s="261"/>
      <c r="M449" s="261"/>
      <c r="N449" s="261"/>
      <c r="O449" s="261"/>
      <c r="P449" s="261"/>
      <c r="Q449" s="261"/>
      <c r="R449" s="261"/>
      <c r="S449" s="261"/>
      <c r="T449" s="261"/>
      <c r="U449" s="261"/>
      <c r="V449" s="261"/>
      <c r="W449" s="272"/>
      <c r="X449" s="272"/>
      <c r="Y449" s="272"/>
      <c r="Z449" s="261"/>
      <c r="AA449" s="261"/>
      <c r="AB449" s="297"/>
      <c r="AC449" s="298"/>
      <c r="AD449" s="298"/>
      <c r="AE449" s="299"/>
      <c r="AF449" s="299"/>
      <c r="AG449" s="298"/>
      <c r="AH449" s="298"/>
      <c r="AI449" s="300"/>
    </row>
    <row r="450" ht="11.25" customHeight="1">
      <c r="A450" s="260"/>
      <c r="B450" s="261"/>
      <c r="C450" s="296"/>
      <c r="D450" s="261"/>
      <c r="E450" s="261"/>
      <c r="F450" s="261"/>
      <c r="G450" s="261"/>
      <c r="H450" s="63"/>
      <c r="I450" s="261"/>
      <c r="J450" s="261"/>
      <c r="K450" s="261"/>
      <c r="L450" s="261"/>
      <c r="M450" s="261"/>
      <c r="N450" s="261"/>
      <c r="O450" s="261"/>
      <c r="P450" s="261"/>
      <c r="Q450" s="261"/>
      <c r="R450" s="261"/>
      <c r="S450" s="261"/>
      <c r="T450" s="261"/>
      <c r="U450" s="261"/>
      <c r="V450" s="261"/>
      <c r="W450" s="272"/>
      <c r="X450" s="272"/>
      <c r="Y450" s="272"/>
      <c r="Z450" s="261"/>
      <c r="AA450" s="261"/>
      <c r="AB450" s="297"/>
      <c r="AC450" s="298"/>
      <c r="AD450" s="298"/>
      <c r="AE450" s="299"/>
      <c r="AF450" s="299"/>
      <c r="AG450" s="298"/>
      <c r="AH450" s="298"/>
      <c r="AI450" s="300"/>
    </row>
    <row r="451" ht="11.25" customHeight="1">
      <c r="A451" s="260"/>
      <c r="B451" s="261"/>
      <c r="C451" s="296"/>
      <c r="D451" s="261"/>
      <c r="E451" s="261"/>
      <c r="F451" s="261"/>
      <c r="G451" s="261"/>
      <c r="H451" s="63"/>
      <c r="I451" s="261"/>
      <c r="J451" s="261"/>
      <c r="K451" s="261"/>
      <c r="L451" s="261"/>
      <c r="M451" s="261"/>
      <c r="N451" s="261"/>
      <c r="O451" s="261"/>
      <c r="P451" s="261"/>
      <c r="Q451" s="261"/>
      <c r="R451" s="261"/>
      <c r="S451" s="261"/>
      <c r="T451" s="261"/>
      <c r="U451" s="261"/>
      <c r="V451" s="261"/>
      <c r="W451" s="272"/>
      <c r="X451" s="272"/>
      <c r="Y451" s="272"/>
      <c r="Z451" s="261"/>
      <c r="AA451" s="261"/>
      <c r="AB451" s="297"/>
      <c r="AC451" s="298"/>
      <c r="AD451" s="298"/>
      <c r="AE451" s="299"/>
      <c r="AF451" s="299"/>
      <c r="AG451" s="298"/>
      <c r="AH451" s="298"/>
      <c r="AI451" s="300"/>
    </row>
    <row r="452" ht="11.25" customHeight="1">
      <c r="A452" s="260"/>
      <c r="B452" s="261"/>
      <c r="C452" s="296"/>
      <c r="D452" s="261"/>
      <c r="E452" s="261"/>
      <c r="F452" s="261"/>
      <c r="G452" s="261"/>
      <c r="H452" s="63"/>
      <c r="I452" s="261"/>
      <c r="J452" s="261"/>
      <c r="K452" s="261"/>
      <c r="L452" s="261"/>
      <c r="M452" s="261"/>
      <c r="N452" s="261"/>
      <c r="O452" s="261"/>
      <c r="P452" s="261"/>
      <c r="Q452" s="261"/>
      <c r="R452" s="261"/>
      <c r="S452" s="261"/>
      <c r="T452" s="261"/>
      <c r="U452" s="261"/>
      <c r="V452" s="261"/>
      <c r="W452" s="272"/>
      <c r="X452" s="272"/>
      <c r="Y452" s="272"/>
      <c r="Z452" s="261"/>
      <c r="AA452" s="261"/>
      <c r="AB452" s="297"/>
      <c r="AC452" s="298"/>
      <c r="AD452" s="298"/>
      <c r="AE452" s="299"/>
      <c r="AF452" s="299"/>
      <c r="AG452" s="298"/>
      <c r="AH452" s="298"/>
      <c r="AI452" s="300"/>
    </row>
    <row r="453" ht="11.25" customHeight="1">
      <c r="A453" s="260"/>
      <c r="B453" s="261"/>
      <c r="C453" s="296"/>
      <c r="D453" s="261"/>
      <c r="E453" s="261"/>
      <c r="F453" s="261"/>
      <c r="G453" s="261"/>
      <c r="H453" s="63"/>
      <c r="I453" s="261"/>
      <c r="J453" s="261"/>
      <c r="K453" s="261"/>
      <c r="L453" s="261"/>
      <c r="M453" s="261"/>
      <c r="N453" s="261"/>
      <c r="O453" s="261"/>
      <c r="P453" s="261"/>
      <c r="Q453" s="261"/>
      <c r="R453" s="261"/>
      <c r="S453" s="261"/>
      <c r="T453" s="261"/>
      <c r="U453" s="261"/>
      <c r="V453" s="261"/>
      <c r="W453" s="272"/>
      <c r="X453" s="272"/>
      <c r="Y453" s="272"/>
      <c r="Z453" s="261"/>
      <c r="AA453" s="261"/>
      <c r="AB453" s="297"/>
      <c r="AC453" s="298"/>
      <c r="AD453" s="298"/>
      <c r="AE453" s="299"/>
      <c r="AF453" s="299"/>
      <c r="AG453" s="298"/>
      <c r="AH453" s="298"/>
      <c r="AI453" s="300"/>
    </row>
    <row r="454" ht="11.25" customHeight="1">
      <c r="A454" s="260"/>
      <c r="B454" s="261"/>
      <c r="C454" s="296"/>
      <c r="D454" s="261"/>
      <c r="E454" s="261"/>
      <c r="F454" s="261"/>
      <c r="G454" s="261"/>
      <c r="H454" s="63"/>
      <c r="I454" s="261"/>
      <c r="J454" s="261"/>
      <c r="K454" s="261"/>
      <c r="L454" s="261"/>
      <c r="M454" s="261"/>
      <c r="N454" s="261"/>
      <c r="O454" s="261"/>
      <c r="P454" s="261"/>
      <c r="Q454" s="261"/>
      <c r="R454" s="261"/>
      <c r="S454" s="261"/>
      <c r="T454" s="261"/>
      <c r="U454" s="261"/>
      <c r="V454" s="261"/>
      <c r="W454" s="272"/>
      <c r="X454" s="272"/>
      <c r="Y454" s="272"/>
      <c r="Z454" s="261"/>
      <c r="AA454" s="261"/>
      <c r="AB454" s="297"/>
      <c r="AC454" s="298"/>
      <c r="AD454" s="298"/>
      <c r="AE454" s="299"/>
      <c r="AF454" s="299"/>
      <c r="AG454" s="298"/>
      <c r="AH454" s="298"/>
      <c r="AI454" s="300"/>
    </row>
    <row r="455" ht="11.25" customHeight="1">
      <c r="A455" s="260"/>
      <c r="B455" s="261"/>
      <c r="C455" s="296"/>
      <c r="D455" s="261"/>
      <c r="E455" s="261"/>
      <c r="F455" s="261"/>
      <c r="G455" s="261"/>
      <c r="H455" s="63"/>
      <c r="I455" s="261"/>
      <c r="J455" s="261"/>
      <c r="K455" s="261"/>
      <c r="L455" s="261"/>
      <c r="M455" s="261"/>
      <c r="N455" s="261"/>
      <c r="O455" s="261"/>
      <c r="P455" s="261"/>
      <c r="Q455" s="261"/>
      <c r="R455" s="261"/>
      <c r="S455" s="261"/>
      <c r="T455" s="261"/>
      <c r="U455" s="261"/>
      <c r="V455" s="261"/>
      <c r="W455" s="272"/>
      <c r="X455" s="272"/>
      <c r="Y455" s="272"/>
      <c r="Z455" s="261"/>
      <c r="AA455" s="261"/>
      <c r="AB455" s="297"/>
      <c r="AC455" s="298"/>
      <c r="AD455" s="298"/>
      <c r="AE455" s="299"/>
      <c r="AF455" s="299"/>
      <c r="AG455" s="298"/>
      <c r="AH455" s="298"/>
      <c r="AI455" s="300"/>
    </row>
    <row r="456" ht="11.25" customHeight="1">
      <c r="A456" s="260"/>
      <c r="B456" s="261"/>
      <c r="C456" s="296"/>
      <c r="D456" s="261"/>
      <c r="E456" s="261"/>
      <c r="F456" s="261"/>
      <c r="G456" s="261"/>
      <c r="H456" s="63"/>
      <c r="I456" s="261"/>
      <c r="J456" s="261"/>
      <c r="K456" s="261"/>
      <c r="L456" s="261"/>
      <c r="M456" s="261"/>
      <c r="N456" s="261"/>
      <c r="O456" s="261"/>
      <c r="P456" s="261"/>
      <c r="Q456" s="261"/>
      <c r="R456" s="261"/>
      <c r="S456" s="261"/>
      <c r="T456" s="261"/>
      <c r="U456" s="261"/>
      <c r="V456" s="261"/>
      <c r="W456" s="272"/>
      <c r="X456" s="272"/>
      <c r="Y456" s="272"/>
      <c r="Z456" s="261"/>
      <c r="AA456" s="261"/>
      <c r="AB456" s="297"/>
      <c r="AC456" s="298"/>
      <c r="AD456" s="298"/>
      <c r="AE456" s="299"/>
      <c r="AF456" s="299"/>
      <c r="AG456" s="298"/>
      <c r="AH456" s="298"/>
      <c r="AI456" s="300"/>
    </row>
    <row r="457" ht="11.25" customHeight="1">
      <c r="A457" s="260"/>
      <c r="B457" s="261"/>
      <c r="C457" s="296"/>
      <c r="D457" s="261"/>
      <c r="E457" s="261"/>
      <c r="F457" s="261"/>
      <c r="G457" s="261"/>
      <c r="H457" s="63"/>
      <c r="I457" s="261"/>
      <c r="J457" s="261"/>
      <c r="K457" s="261"/>
      <c r="L457" s="261"/>
      <c r="M457" s="261"/>
      <c r="N457" s="261"/>
      <c r="O457" s="261"/>
      <c r="P457" s="261"/>
      <c r="Q457" s="261"/>
      <c r="R457" s="261"/>
      <c r="S457" s="261"/>
      <c r="T457" s="261"/>
      <c r="U457" s="261"/>
      <c r="V457" s="261"/>
      <c r="W457" s="272"/>
      <c r="X457" s="272"/>
      <c r="Y457" s="272"/>
      <c r="Z457" s="261"/>
      <c r="AA457" s="261"/>
      <c r="AB457" s="297"/>
      <c r="AC457" s="298"/>
      <c r="AD457" s="298"/>
      <c r="AE457" s="299"/>
      <c r="AF457" s="299"/>
      <c r="AG457" s="298"/>
      <c r="AH457" s="298"/>
      <c r="AI457" s="300"/>
    </row>
    <row r="458" ht="11.25" customHeight="1">
      <c r="A458" s="260"/>
      <c r="B458" s="261"/>
      <c r="C458" s="296"/>
      <c r="D458" s="261"/>
      <c r="E458" s="261"/>
      <c r="F458" s="261"/>
      <c r="G458" s="261"/>
      <c r="H458" s="63"/>
      <c r="I458" s="261"/>
      <c r="J458" s="261"/>
      <c r="K458" s="261"/>
      <c r="L458" s="261"/>
      <c r="M458" s="261"/>
      <c r="N458" s="261"/>
      <c r="O458" s="261"/>
      <c r="P458" s="261"/>
      <c r="Q458" s="261"/>
      <c r="R458" s="261"/>
      <c r="S458" s="261"/>
      <c r="T458" s="261"/>
      <c r="U458" s="261"/>
      <c r="V458" s="261"/>
      <c r="W458" s="272"/>
      <c r="X458" s="272"/>
      <c r="Y458" s="272"/>
      <c r="Z458" s="261"/>
      <c r="AA458" s="261"/>
      <c r="AB458" s="297"/>
      <c r="AC458" s="298"/>
      <c r="AD458" s="298"/>
      <c r="AE458" s="299"/>
      <c r="AF458" s="299"/>
      <c r="AG458" s="298"/>
      <c r="AH458" s="298"/>
      <c r="AI458" s="300"/>
    </row>
    <row r="459" ht="11.25" customHeight="1">
      <c r="A459" s="260"/>
      <c r="B459" s="261"/>
      <c r="C459" s="296"/>
      <c r="D459" s="261"/>
      <c r="E459" s="261"/>
      <c r="F459" s="261"/>
      <c r="G459" s="261"/>
      <c r="H459" s="63"/>
      <c r="I459" s="261"/>
      <c r="J459" s="261"/>
      <c r="K459" s="261"/>
      <c r="L459" s="261"/>
      <c r="M459" s="261"/>
      <c r="N459" s="261"/>
      <c r="O459" s="261"/>
      <c r="P459" s="261"/>
      <c r="Q459" s="261"/>
      <c r="R459" s="261"/>
      <c r="S459" s="261"/>
      <c r="T459" s="261"/>
      <c r="U459" s="261"/>
      <c r="V459" s="261"/>
      <c r="W459" s="272"/>
      <c r="X459" s="272"/>
      <c r="Y459" s="272"/>
      <c r="Z459" s="261"/>
      <c r="AA459" s="261"/>
      <c r="AB459" s="297"/>
      <c r="AC459" s="298"/>
      <c r="AD459" s="298"/>
      <c r="AE459" s="299"/>
      <c r="AF459" s="299"/>
      <c r="AG459" s="298"/>
      <c r="AH459" s="298"/>
      <c r="AI459" s="300"/>
    </row>
    <row r="460" ht="11.25" customHeight="1">
      <c r="A460" s="260"/>
      <c r="B460" s="261"/>
      <c r="C460" s="296"/>
      <c r="D460" s="261"/>
      <c r="E460" s="261"/>
      <c r="F460" s="261"/>
      <c r="G460" s="261"/>
      <c r="H460" s="63"/>
      <c r="I460" s="261"/>
      <c r="J460" s="261"/>
      <c r="K460" s="261"/>
      <c r="L460" s="261"/>
      <c r="M460" s="261"/>
      <c r="N460" s="261"/>
      <c r="O460" s="261"/>
      <c r="P460" s="261"/>
      <c r="Q460" s="261"/>
      <c r="R460" s="261"/>
      <c r="S460" s="261"/>
      <c r="T460" s="261"/>
      <c r="U460" s="261"/>
      <c r="V460" s="261"/>
      <c r="W460" s="272"/>
      <c r="X460" s="272"/>
      <c r="Y460" s="272"/>
      <c r="Z460" s="261"/>
      <c r="AA460" s="261"/>
      <c r="AB460" s="297"/>
      <c r="AC460" s="298"/>
      <c r="AD460" s="298"/>
      <c r="AE460" s="299"/>
      <c r="AF460" s="299"/>
      <c r="AG460" s="298"/>
      <c r="AH460" s="298"/>
      <c r="AI460" s="300"/>
    </row>
    <row r="461" ht="11.25" customHeight="1">
      <c r="A461" s="260"/>
      <c r="B461" s="261"/>
      <c r="C461" s="296"/>
      <c r="D461" s="261"/>
      <c r="E461" s="261"/>
      <c r="F461" s="261"/>
      <c r="G461" s="261"/>
      <c r="H461" s="63"/>
      <c r="I461" s="261"/>
      <c r="J461" s="261"/>
      <c r="K461" s="261"/>
      <c r="L461" s="261"/>
      <c r="M461" s="261"/>
      <c r="N461" s="261"/>
      <c r="O461" s="261"/>
      <c r="P461" s="261"/>
      <c r="Q461" s="261"/>
      <c r="R461" s="261"/>
      <c r="S461" s="261"/>
      <c r="T461" s="261"/>
      <c r="U461" s="261"/>
      <c r="V461" s="261"/>
      <c r="W461" s="272"/>
      <c r="X461" s="272"/>
      <c r="Y461" s="272"/>
      <c r="Z461" s="261"/>
      <c r="AA461" s="261"/>
      <c r="AB461" s="297"/>
      <c r="AC461" s="298"/>
      <c r="AD461" s="298"/>
      <c r="AE461" s="299"/>
      <c r="AF461" s="299"/>
      <c r="AG461" s="298"/>
      <c r="AH461" s="298"/>
      <c r="AI461" s="300"/>
    </row>
    <row r="462" ht="11.25" customHeight="1">
      <c r="A462" s="260"/>
      <c r="B462" s="261"/>
      <c r="C462" s="296"/>
      <c r="D462" s="261"/>
      <c r="E462" s="261"/>
      <c r="F462" s="261"/>
      <c r="G462" s="261"/>
      <c r="H462" s="63"/>
      <c r="I462" s="261"/>
      <c r="J462" s="261"/>
      <c r="K462" s="261"/>
      <c r="L462" s="261"/>
      <c r="M462" s="261"/>
      <c r="N462" s="261"/>
      <c r="O462" s="261"/>
      <c r="P462" s="261"/>
      <c r="Q462" s="261"/>
      <c r="R462" s="261"/>
      <c r="S462" s="261"/>
      <c r="T462" s="261"/>
      <c r="U462" s="261"/>
      <c r="V462" s="261"/>
      <c r="W462" s="272"/>
      <c r="X462" s="272"/>
      <c r="Y462" s="272"/>
      <c r="Z462" s="261"/>
      <c r="AA462" s="261"/>
      <c r="AB462" s="297"/>
      <c r="AC462" s="298"/>
      <c r="AD462" s="298"/>
      <c r="AE462" s="299"/>
      <c r="AF462" s="299"/>
      <c r="AG462" s="298"/>
      <c r="AH462" s="298"/>
      <c r="AI462" s="300"/>
    </row>
    <row r="463" ht="11.25" customHeight="1">
      <c r="A463" s="260"/>
      <c r="B463" s="261"/>
      <c r="C463" s="296"/>
      <c r="D463" s="261"/>
      <c r="E463" s="261"/>
      <c r="F463" s="261"/>
      <c r="G463" s="261"/>
      <c r="H463" s="63"/>
      <c r="I463" s="261"/>
      <c r="J463" s="261"/>
      <c r="K463" s="261"/>
      <c r="L463" s="261"/>
      <c r="M463" s="261"/>
      <c r="N463" s="261"/>
      <c r="O463" s="261"/>
      <c r="P463" s="261"/>
      <c r="Q463" s="261"/>
      <c r="R463" s="261"/>
      <c r="S463" s="261"/>
      <c r="T463" s="261"/>
      <c r="U463" s="261"/>
      <c r="V463" s="261"/>
      <c r="W463" s="272"/>
      <c r="X463" s="272"/>
      <c r="Y463" s="272"/>
      <c r="Z463" s="261"/>
      <c r="AA463" s="261"/>
      <c r="AB463" s="297"/>
      <c r="AC463" s="298"/>
      <c r="AD463" s="298"/>
      <c r="AE463" s="299"/>
      <c r="AF463" s="299"/>
      <c r="AG463" s="298"/>
      <c r="AH463" s="298"/>
      <c r="AI463" s="300"/>
    </row>
    <row r="464" ht="11.25" customHeight="1">
      <c r="A464" s="260"/>
      <c r="B464" s="261"/>
      <c r="C464" s="296"/>
      <c r="D464" s="261"/>
      <c r="E464" s="261"/>
      <c r="F464" s="261"/>
      <c r="G464" s="261"/>
      <c r="H464" s="63"/>
      <c r="I464" s="261"/>
      <c r="J464" s="261"/>
      <c r="K464" s="261"/>
      <c r="L464" s="261"/>
      <c r="M464" s="261"/>
      <c r="N464" s="261"/>
      <c r="O464" s="261"/>
      <c r="P464" s="261"/>
      <c r="Q464" s="261"/>
      <c r="R464" s="261"/>
      <c r="S464" s="261"/>
      <c r="T464" s="261"/>
      <c r="U464" s="261"/>
      <c r="V464" s="261"/>
      <c r="W464" s="272"/>
      <c r="X464" s="272"/>
      <c r="Y464" s="272"/>
      <c r="Z464" s="261"/>
      <c r="AA464" s="261"/>
      <c r="AB464" s="297"/>
      <c r="AC464" s="298"/>
      <c r="AD464" s="298"/>
      <c r="AE464" s="299"/>
      <c r="AF464" s="299"/>
      <c r="AG464" s="298"/>
      <c r="AH464" s="298"/>
      <c r="AI464" s="300"/>
    </row>
    <row r="465" ht="11.25" customHeight="1">
      <c r="A465" s="260"/>
      <c r="B465" s="261"/>
      <c r="C465" s="296"/>
      <c r="D465" s="261"/>
      <c r="E465" s="261"/>
      <c r="F465" s="261"/>
      <c r="G465" s="261"/>
      <c r="H465" s="63"/>
      <c r="I465" s="261"/>
      <c r="J465" s="261"/>
      <c r="K465" s="261"/>
      <c r="L465" s="261"/>
      <c r="M465" s="261"/>
      <c r="N465" s="261"/>
      <c r="O465" s="261"/>
      <c r="P465" s="261"/>
      <c r="Q465" s="261"/>
      <c r="R465" s="261"/>
      <c r="S465" s="261"/>
      <c r="T465" s="261"/>
      <c r="U465" s="261"/>
      <c r="V465" s="261"/>
      <c r="W465" s="272"/>
      <c r="X465" s="272"/>
      <c r="Y465" s="272"/>
      <c r="Z465" s="261"/>
      <c r="AA465" s="261"/>
      <c r="AB465" s="297"/>
      <c r="AC465" s="298"/>
      <c r="AD465" s="298"/>
      <c r="AE465" s="299"/>
      <c r="AF465" s="299"/>
      <c r="AG465" s="298"/>
      <c r="AH465" s="298"/>
      <c r="AI465" s="300"/>
    </row>
    <row r="466" ht="11.25" customHeight="1">
      <c r="A466" s="260"/>
      <c r="B466" s="261"/>
      <c r="C466" s="296"/>
      <c r="D466" s="261"/>
      <c r="E466" s="261"/>
      <c r="F466" s="261"/>
      <c r="G466" s="261"/>
      <c r="H466" s="63"/>
      <c r="I466" s="261"/>
      <c r="J466" s="261"/>
      <c r="K466" s="261"/>
      <c r="L466" s="261"/>
      <c r="M466" s="261"/>
      <c r="N466" s="261"/>
      <c r="O466" s="261"/>
      <c r="P466" s="261"/>
      <c r="Q466" s="261"/>
      <c r="R466" s="261"/>
      <c r="S466" s="261"/>
      <c r="T466" s="261"/>
      <c r="U466" s="261"/>
      <c r="V466" s="261"/>
      <c r="W466" s="272"/>
      <c r="X466" s="272"/>
      <c r="Y466" s="272"/>
      <c r="Z466" s="261"/>
      <c r="AA466" s="261"/>
      <c r="AB466" s="297"/>
      <c r="AC466" s="298"/>
      <c r="AD466" s="298"/>
      <c r="AE466" s="299"/>
      <c r="AF466" s="299"/>
      <c r="AG466" s="298"/>
      <c r="AH466" s="298"/>
      <c r="AI466" s="300"/>
    </row>
    <row r="467" ht="11.25" customHeight="1">
      <c r="A467" s="260"/>
      <c r="B467" s="261"/>
      <c r="C467" s="296"/>
      <c r="D467" s="261"/>
      <c r="E467" s="261"/>
      <c r="F467" s="261"/>
      <c r="G467" s="261"/>
      <c r="H467" s="63"/>
      <c r="I467" s="261"/>
      <c r="J467" s="261"/>
      <c r="K467" s="261"/>
      <c r="L467" s="261"/>
      <c r="M467" s="261"/>
      <c r="N467" s="261"/>
      <c r="O467" s="261"/>
      <c r="P467" s="261"/>
      <c r="Q467" s="261"/>
      <c r="R467" s="261"/>
      <c r="S467" s="261"/>
      <c r="T467" s="261"/>
      <c r="U467" s="261"/>
      <c r="V467" s="261"/>
      <c r="W467" s="272"/>
      <c r="X467" s="272"/>
      <c r="Y467" s="272"/>
      <c r="Z467" s="261"/>
      <c r="AA467" s="261"/>
      <c r="AB467" s="297"/>
      <c r="AC467" s="298"/>
      <c r="AD467" s="298"/>
      <c r="AE467" s="299"/>
      <c r="AF467" s="299"/>
      <c r="AG467" s="298"/>
      <c r="AH467" s="298"/>
      <c r="AI467" s="300"/>
    </row>
    <row r="468" ht="11.25" customHeight="1">
      <c r="A468" s="260"/>
      <c r="B468" s="261"/>
      <c r="C468" s="296"/>
      <c r="D468" s="261"/>
      <c r="E468" s="261"/>
      <c r="F468" s="261"/>
      <c r="G468" s="261"/>
      <c r="H468" s="63"/>
      <c r="I468" s="261"/>
      <c r="J468" s="261"/>
      <c r="K468" s="261"/>
      <c r="L468" s="261"/>
      <c r="M468" s="261"/>
      <c r="N468" s="261"/>
      <c r="O468" s="261"/>
      <c r="P468" s="261"/>
      <c r="Q468" s="261"/>
      <c r="R468" s="261"/>
      <c r="S468" s="261"/>
      <c r="T468" s="261"/>
      <c r="U468" s="261"/>
      <c r="V468" s="261"/>
      <c r="W468" s="272"/>
      <c r="X468" s="272"/>
      <c r="Y468" s="272"/>
      <c r="Z468" s="261"/>
      <c r="AA468" s="261"/>
      <c r="AB468" s="297"/>
      <c r="AC468" s="298"/>
      <c r="AD468" s="298"/>
      <c r="AE468" s="299"/>
      <c r="AF468" s="299"/>
      <c r="AG468" s="298"/>
      <c r="AH468" s="298"/>
      <c r="AI468" s="300"/>
    </row>
    <row r="469" ht="11.25" customHeight="1">
      <c r="A469" s="260"/>
      <c r="B469" s="261"/>
      <c r="C469" s="296"/>
      <c r="D469" s="261"/>
      <c r="E469" s="261"/>
      <c r="F469" s="261"/>
      <c r="G469" s="261"/>
      <c r="H469" s="63"/>
      <c r="I469" s="261"/>
      <c r="J469" s="261"/>
      <c r="K469" s="261"/>
      <c r="L469" s="261"/>
      <c r="M469" s="261"/>
      <c r="N469" s="261"/>
      <c r="O469" s="261"/>
      <c r="P469" s="261"/>
      <c r="Q469" s="261"/>
      <c r="R469" s="261"/>
      <c r="S469" s="261"/>
      <c r="T469" s="261"/>
      <c r="U469" s="261"/>
      <c r="V469" s="261"/>
      <c r="W469" s="272"/>
      <c r="X469" s="272"/>
      <c r="Y469" s="272"/>
      <c r="Z469" s="261"/>
      <c r="AA469" s="261"/>
      <c r="AB469" s="297"/>
      <c r="AC469" s="298"/>
      <c r="AD469" s="298"/>
      <c r="AE469" s="299"/>
      <c r="AF469" s="299"/>
      <c r="AG469" s="298"/>
      <c r="AH469" s="298"/>
      <c r="AI469" s="300"/>
    </row>
    <row r="470" ht="11.25" customHeight="1">
      <c r="A470" s="260"/>
      <c r="B470" s="261"/>
      <c r="C470" s="296"/>
      <c r="D470" s="261"/>
      <c r="E470" s="261"/>
      <c r="F470" s="261"/>
      <c r="G470" s="261"/>
      <c r="H470" s="63"/>
      <c r="I470" s="261"/>
      <c r="J470" s="261"/>
      <c r="K470" s="261"/>
      <c r="L470" s="261"/>
      <c r="M470" s="261"/>
      <c r="N470" s="261"/>
      <c r="O470" s="261"/>
      <c r="P470" s="261"/>
      <c r="Q470" s="261"/>
      <c r="R470" s="261"/>
      <c r="S470" s="261"/>
      <c r="T470" s="261"/>
      <c r="U470" s="261"/>
      <c r="V470" s="261"/>
      <c r="W470" s="272"/>
      <c r="X470" s="272"/>
      <c r="Y470" s="272"/>
      <c r="Z470" s="261"/>
      <c r="AA470" s="261"/>
      <c r="AB470" s="297"/>
      <c r="AC470" s="298"/>
      <c r="AD470" s="298"/>
      <c r="AE470" s="299"/>
      <c r="AF470" s="299"/>
      <c r="AG470" s="298"/>
      <c r="AH470" s="298"/>
      <c r="AI470" s="300"/>
    </row>
    <row r="471" ht="11.25" customHeight="1">
      <c r="A471" s="260"/>
      <c r="B471" s="261"/>
      <c r="C471" s="296"/>
      <c r="D471" s="261"/>
      <c r="E471" s="261"/>
      <c r="F471" s="261"/>
      <c r="G471" s="261"/>
      <c r="H471" s="63"/>
      <c r="I471" s="261"/>
      <c r="J471" s="261"/>
      <c r="K471" s="261"/>
      <c r="L471" s="261"/>
      <c r="M471" s="261"/>
      <c r="N471" s="261"/>
      <c r="O471" s="261"/>
      <c r="P471" s="261"/>
      <c r="Q471" s="261"/>
      <c r="R471" s="261"/>
      <c r="S471" s="261"/>
      <c r="T471" s="261"/>
      <c r="U471" s="261"/>
      <c r="V471" s="261"/>
      <c r="W471" s="272"/>
      <c r="X471" s="272"/>
      <c r="Y471" s="272"/>
      <c r="Z471" s="261"/>
      <c r="AA471" s="261"/>
      <c r="AB471" s="297"/>
      <c r="AC471" s="298"/>
      <c r="AD471" s="298"/>
      <c r="AE471" s="299"/>
      <c r="AF471" s="299"/>
      <c r="AG471" s="298"/>
      <c r="AH471" s="298"/>
      <c r="AI471" s="300"/>
    </row>
    <row r="472" ht="11.25" customHeight="1">
      <c r="A472" s="260"/>
      <c r="B472" s="261"/>
      <c r="C472" s="296"/>
      <c r="D472" s="261"/>
      <c r="E472" s="261"/>
      <c r="F472" s="261"/>
      <c r="G472" s="261"/>
      <c r="H472" s="63"/>
      <c r="I472" s="261"/>
      <c r="J472" s="261"/>
      <c r="K472" s="261"/>
      <c r="L472" s="261"/>
      <c r="M472" s="261"/>
      <c r="N472" s="261"/>
      <c r="O472" s="261"/>
      <c r="P472" s="261"/>
      <c r="Q472" s="261"/>
      <c r="R472" s="261"/>
      <c r="S472" s="261"/>
      <c r="T472" s="261"/>
      <c r="U472" s="261"/>
      <c r="V472" s="261"/>
      <c r="W472" s="272"/>
      <c r="X472" s="272"/>
      <c r="Y472" s="272"/>
      <c r="Z472" s="261"/>
      <c r="AA472" s="261"/>
      <c r="AB472" s="297"/>
      <c r="AC472" s="298"/>
      <c r="AD472" s="298"/>
      <c r="AE472" s="299"/>
      <c r="AF472" s="299"/>
      <c r="AG472" s="298"/>
      <c r="AH472" s="298"/>
      <c r="AI472" s="300"/>
    </row>
    <row r="473" ht="11.25" customHeight="1">
      <c r="A473" s="260"/>
      <c r="B473" s="261"/>
      <c r="C473" s="296"/>
      <c r="D473" s="261"/>
      <c r="E473" s="261"/>
      <c r="F473" s="261"/>
      <c r="G473" s="261"/>
      <c r="H473" s="63"/>
      <c r="I473" s="261"/>
      <c r="J473" s="261"/>
      <c r="K473" s="261"/>
      <c r="L473" s="261"/>
      <c r="M473" s="261"/>
      <c r="N473" s="261"/>
      <c r="O473" s="261"/>
      <c r="P473" s="261"/>
      <c r="Q473" s="261"/>
      <c r="R473" s="261"/>
      <c r="S473" s="261"/>
      <c r="T473" s="261"/>
      <c r="U473" s="261"/>
      <c r="V473" s="261"/>
      <c r="W473" s="272"/>
      <c r="X473" s="272"/>
      <c r="Y473" s="272"/>
      <c r="Z473" s="261"/>
      <c r="AA473" s="261"/>
      <c r="AB473" s="297"/>
      <c r="AC473" s="298"/>
      <c r="AD473" s="298"/>
      <c r="AE473" s="299"/>
      <c r="AF473" s="299"/>
      <c r="AG473" s="298"/>
      <c r="AH473" s="298"/>
      <c r="AI473" s="300"/>
    </row>
    <row r="474" ht="11.25" customHeight="1">
      <c r="A474" s="260"/>
      <c r="B474" s="261"/>
      <c r="C474" s="296"/>
      <c r="D474" s="261"/>
      <c r="E474" s="261"/>
      <c r="F474" s="261"/>
      <c r="G474" s="261"/>
      <c r="H474" s="63"/>
      <c r="I474" s="261"/>
      <c r="J474" s="261"/>
      <c r="K474" s="261"/>
      <c r="L474" s="261"/>
      <c r="M474" s="261"/>
      <c r="N474" s="261"/>
      <c r="O474" s="261"/>
      <c r="P474" s="261"/>
      <c r="Q474" s="261"/>
      <c r="R474" s="261"/>
      <c r="S474" s="261"/>
      <c r="T474" s="261"/>
      <c r="U474" s="261"/>
      <c r="V474" s="261"/>
      <c r="W474" s="272"/>
      <c r="X474" s="272"/>
      <c r="Y474" s="272"/>
      <c r="Z474" s="261"/>
      <c r="AA474" s="261"/>
      <c r="AB474" s="297"/>
      <c r="AC474" s="298"/>
      <c r="AD474" s="298"/>
      <c r="AE474" s="299"/>
      <c r="AF474" s="299"/>
      <c r="AG474" s="298"/>
      <c r="AH474" s="298"/>
      <c r="AI474" s="300"/>
    </row>
    <row r="475" ht="11.25" customHeight="1">
      <c r="A475" s="260"/>
      <c r="B475" s="261"/>
      <c r="C475" s="296"/>
      <c r="D475" s="261"/>
      <c r="E475" s="261"/>
      <c r="F475" s="261"/>
      <c r="G475" s="261"/>
      <c r="H475" s="63"/>
      <c r="I475" s="261"/>
      <c r="J475" s="261"/>
      <c r="K475" s="261"/>
      <c r="L475" s="261"/>
      <c r="M475" s="261"/>
      <c r="N475" s="261"/>
      <c r="O475" s="261"/>
      <c r="P475" s="261"/>
      <c r="Q475" s="261"/>
      <c r="R475" s="261"/>
      <c r="S475" s="261"/>
      <c r="T475" s="261"/>
      <c r="U475" s="261"/>
      <c r="V475" s="261"/>
      <c r="W475" s="272"/>
      <c r="X475" s="272"/>
      <c r="Y475" s="272"/>
      <c r="Z475" s="261"/>
      <c r="AA475" s="261"/>
      <c r="AB475" s="297"/>
      <c r="AC475" s="298"/>
      <c r="AD475" s="298"/>
      <c r="AE475" s="299"/>
      <c r="AF475" s="299"/>
      <c r="AG475" s="298"/>
      <c r="AH475" s="298"/>
      <c r="AI475" s="300"/>
    </row>
    <row r="476" ht="11.25" customHeight="1">
      <c r="A476" s="260"/>
      <c r="B476" s="261"/>
      <c r="C476" s="296"/>
      <c r="D476" s="261"/>
      <c r="E476" s="261"/>
      <c r="F476" s="261"/>
      <c r="G476" s="261"/>
      <c r="H476" s="63"/>
      <c r="I476" s="261"/>
      <c r="J476" s="261"/>
      <c r="K476" s="261"/>
      <c r="L476" s="261"/>
      <c r="M476" s="261"/>
      <c r="N476" s="261"/>
      <c r="O476" s="261"/>
      <c r="P476" s="261"/>
      <c r="Q476" s="261"/>
      <c r="R476" s="261"/>
      <c r="S476" s="261"/>
      <c r="T476" s="261"/>
      <c r="U476" s="261"/>
      <c r="V476" s="261"/>
      <c r="W476" s="272"/>
      <c r="X476" s="272"/>
      <c r="Y476" s="272"/>
      <c r="Z476" s="261"/>
      <c r="AA476" s="261"/>
      <c r="AB476" s="297"/>
      <c r="AC476" s="298"/>
      <c r="AD476" s="298"/>
      <c r="AE476" s="299"/>
      <c r="AF476" s="299"/>
      <c r="AG476" s="298"/>
      <c r="AH476" s="298"/>
      <c r="AI476" s="300"/>
    </row>
    <row r="477" ht="11.25" customHeight="1">
      <c r="A477" s="260"/>
      <c r="B477" s="261"/>
      <c r="C477" s="296"/>
      <c r="D477" s="261"/>
      <c r="E477" s="261"/>
      <c r="F477" s="261"/>
      <c r="G477" s="261"/>
      <c r="H477" s="63"/>
      <c r="I477" s="261"/>
      <c r="J477" s="261"/>
      <c r="K477" s="261"/>
      <c r="L477" s="261"/>
      <c r="M477" s="261"/>
      <c r="N477" s="261"/>
      <c r="O477" s="261"/>
      <c r="P477" s="261"/>
      <c r="Q477" s="261"/>
      <c r="R477" s="261"/>
      <c r="S477" s="261"/>
      <c r="T477" s="261"/>
      <c r="U477" s="261"/>
      <c r="V477" s="261"/>
      <c r="W477" s="272"/>
      <c r="X477" s="272"/>
      <c r="Y477" s="272"/>
      <c r="Z477" s="261"/>
      <c r="AA477" s="261"/>
      <c r="AB477" s="297"/>
      <c r="AC477" s="298"/>
      <c r="AD477" s="298"/>
      <c r="AE477" s="299"/>
      <c r="AF477" s="299"/>
      <c r="AG477" s="298"/>
      <c r="AH477" s="298"/>
      <c r="AI477" s="300"/>
    </row>
    <row r="478" ht="11.25" customHeight="1">
      <c r="A478" s="260"/>
      <c r="B478" s="261"/>
      <c r="C478" s="296"/>
      <c r="D478" s="261"/>
      <c r="E478" s="261"/>
      <c r="F478" s="261"/>
      <c r="G478" s="261"/>
      <c r="H478" s="63"/>
      <c r="I478" s="261"/>
      <c r="J478" s="261"/>
      <c r="K478" s="261"/>
      <c r="L478" s="261"/>
      <c r="M478" s="261"/>
      <c r="N478" s="261"/>
      <c r="O478" s="261"/>
      <c r="P478" s="261"/>
      <c r="Q478" s="261"/>
      <c r="R478" s="261"/>
      <c r="S478" s="261"/>
      <c r="T478" s="261"/>
      <c r="U478" s="261"/>
      <c r="V478" s="261"/>
      <c r="W478" s="272"/>
      <c r="X478" s="272"/>
      <c r="Y478" s="272"/>
      <c r="Z478" s="261"/>
      <c r="AA478" s="261"/>
      <c r="AB478" s="297"/>
      <c r="AC478" s="298"/>
      <c r="AD478" s="298"/>
      <c r="AE478" s="299"/>
      <c r="AF478" s="299"/>
      <c r="AG478" s="298"/>
      <c r="AH478" s="298"/>
      <c r="AI478" s="300"/>
    </row>
    <row r="479" ht="11.25" customHeight="1">
      <c r="A479" s="260"/>
      <c r="B479" s="261"/>
      <c r="C479" s="296"/>
      <c r="D479" s="261"/>
      <c r="E479" s="261"/>
      <c r="F479" s="261"/>
      <c r="G479" s="261"/>
      <c r="H479" s="63"/>
      <c r="I479" s="261"/>
      <c r="J479" s="261"/>
      <c r="K479" s="261"/>
      <c r="L479" s="261"/>
      <c r="M479" s="261"/>
      <c r="N479" s="261"/>
      <c r="O479" s="261"/>
      <c r="P479" s="261"/>
      <c r="Q479" s="261"/>
      <c r="R479" s="261"/>
      <c r="S479" s="261"/>
      <c r="T479" s="261"/>
      <c r="U479" s="261"/>
      <c r="V479" s="261"/>
      <c r="W479" s="272"/>
      <c r="X479" s="272"/>
      <c r="Y479" s="272"/>
      <c r="Z479" s="261"/>
      <c r="AA479" s="261"/>
      <c r="AB479" s="297"/>
      <c r="AC479" s="298"/>
      <c r="AD479" s="298"/>
      <c r="AE479" s="299"/>
      <c r="AF479" s="299"/>
      <c r="AG479" s="298"/>
      <c r="AH479" s="298"/>
      <c r="AI479" s="300"/>
    </row>
    <row r="480" ht="11.25" customHeight="1">
      <c r="A480" s="260"/>
      <c r="B480" s="261"/>
      <c r="C480" s="296"/>
      <c r="D480" s="261"/>
      <c r="E480" s="261"/>
      <c r="F480" s="261"/>
      <c r="G480" s="261"/>
      <c r="H480" s="63"/>
      <c r="I480" s="261"/>
      <c r="J480" s="261"/>
      <c r="K480" s="261"/>
      <c r="L480" s="261"/>
      <c r="M480" s="261"/>
      <c r="N480" s="261"/>
      <c r="O480" s="261"/>
      <c r="P480" s="261"/>
      <c r="Q480" s="261"/>
      <c r="R480" s="261"/>
      <c r="S480" s="261"/>
      <c r="T480" s="261"/>
      <c r="U480" s="261"/>
      <c r="V480" s="261"/>
      <c r="W480" s="272"/>
      <c r="X480" s="272"/>
      <c r="Y480" s="272"/>
      <c r="Z480" s="261"/>
      <c r="AA480" s="261"/>
      <c r="AB480" s="297"/>
      <c r="AC480" s="298"/>
      <c r="AD480" s="298"/>
      <c r="AE480" s="299"/>
      <c r="AF480" s="299"/>
      <c r="AG480" s="298"/>
      <c r="AH480" s="298"/>
      <c r="AI480" s="300"/>
    </row>
    <row r="481" ht="11.25" customHeight="1">
      <c r="A481" s="260"/>
      <c r="B481" s="261"/>
      <c r="C481" s="296"/>
      <c r="D481" s="261"/>
      <c r="E481" s="261"/>
      <c r="F481" s="261"/>
      <c r="G481" s="261"/>
      <c r="H481" s="63"/>
      <c r="I481" s="261"/>
      <c r="J481" s="261"/>
      <c r="K481" s="261"/>
      <c r="L481" s="261"/>
      <c r="M481" s="261"/>
      <c r="N481" s="261"/>
      <c r="O481" s="261"/>
      <c r="P481" s="261"/>
      <c r="Q481" s="261"/>
      <c r="R481" s="261"/>
      <c r="S481" s="261"/>
      <c r="T481" s="261"/>
      <c r="U481" s="261"/>
      <c r="V481" s="261"/>
      <c r="W481" s="272"/>
      <c r="X481" s="272"/>
      <c r="Y481" s="272"/>
      <c r="Z481" s="261"/>
      <c r="AA481" s="261"/>
      <c r="AB481" s="297"/>
      <c r="AC481" s="298"/>
      <c r="AD481" s="298"/>
      <c r="AE481" s="299"/>
      <c r="AF481" s="299"/>
      <c r="AG481" s="298"/>
      <c r="AH481" s="298"/>
      <c r="AI481" s="300"/>
    </row>
    <row r="482" ht="11.25" customHeight="1">
      <c r="A482" s="260"/>
      <c r="B482" s="261"/>
      <c r="C482" s="296"/>
      <c r="D482" s="261"/>
      <c r="E482" s="261"/>
      <c r="F482" s="261"/>
      <c r="G482" s="261"/>
      <c r="H482" s="63"/>
      <c r="I482" s="261"/>
      <c r="J482" s="261"/>
      <c r="K482" s="261"/>
      <c r="L482" s="261"/>
      <c r="M482" s="261"/>
      <c r="N482" s="261"/>
      <c r="O482" s="261"/>
      <c r="P482" s="261"/>
      <c r="Q482" s="261"/>
      <c r="R482" s="261"/>
      <c r="S482" s="261"/>
      <c r="T482" s="261"/>
      <c r="U482" s="261"/>
      <c r="V482" s="261"/>
      <c r="W482" s="272"/>
      <c r="X482" s="272"/>
      <c r="Y482" s="272"/>
      <c r="Z482" s="261"/>
      <c r="AA482" s="261"/>
      <c r="AB482" s="297"/>
      <c r="AC482" s="298"/>
      <c r="AD482" s="298"/>
      <c r="AE482" s="299"/>
      <c r="AF482" s="299"/>
      <c r="AG482" s="298"/>
      <c r="AH482" s="298"/>
      <c r="AI482" s="300"/>
    </row>
    <row r="483" ht="11.25" customHeight="1">
      <c r="A483" s="260"/>
      <c r="B483" s="261"/>
      <c r="C483" s="296"/>
      <c r="D483" s="261"/>
      <c r="E483" s="261"/>
      <c r="F483" s="261"/>
      <c r="G483" s="261"/>
      <c r="H483" s="63"/>
      <c r="I483" s="261"/>
      <c r="J483" s="261"/>
      <c r="K483" s="261"/>
      <c r="L483" s="261"/>
      <c r="M483" s="261"/>
      <c r="N483" s="261"/>
      <c r="O483" s="261"/>
      <c r="P483" s="261"/>
      <c r="Q483" s="261"/>
      <c r="R483" s="261"/>
      <c r="S483" s="261"/>
      <c r="T483" s="261"/>
      <c r="U483" s="261"/>
      <c r="V483" s="261"/>
      <c r="W483" s="272"/>
      <c r="X483" s="272"/>
      <c r="Y483" s="272"/>
      <c r="Z483" s="261"/>
      <c r="AA483" s="261"/>
      <c r="AB483" s="297"/>
      <c r="AC483" s="298"/>
      <c r="AD483" s="298"/>
      <c r="AE483" s="299"/>
      <c r="AF483" s="299"/>
      <c r="AG483" s="298"/>
      <c r="AH483" s="298"/>
      <c r="AI483" s="300"/>
    </row>
    <row r="484" ht="11.25" customHeight="1">
      <c r="A484" s="260"/>
      <c r="B484" s="261"/>
      <c r="C484" s="296"/>
      <c r="D484" s="261"/>
      <c r="E484" s="261"/>
      <c r="F484" s="261"/>
      <c r="G484" s="261"/>
      <c r="H484" s="63"/>
      <c r="I484" s="261"/>
      <c r="J484" s="261"/>
      <c r="K484" s="261"/>
      <c r="L484" s="261"/>
      <c r="M484" s="261"/>
      <c r="N484" s="261"/>
      <c r="O484" s="261"/>
      <c r="P484" s="261"/>
      <c r="Q484" s="261"/>
      <c r="R484" s="261"/>
      <c r="S484" s="261"/>
      <c r="T484" s="261"/>
      <c r="U484" s="261"/>
      <c r="V484" s="261"/>
      <c r="W484" s="272"/>
      <c r="X484" s="272"/>
      <c r="Y484" s="272"/>
      <c r="Z484" s="261"/>
      <c r="AA484" s="261"/>
      <c r="AB484" s="297"/>
      <c r="AC484" s="298"/>
      <c r="AD484" s="298"/>
      <c r="AE484" s="299"/>
      <c r="AF484" s="299"/>
      <c r="AG484" s="298"/>
      <c r="AH484" s="298"/>
      <c r="AI484" s="300"/>
    </row>
    <row r="485" ht="11.25" customHeight="1">
      <c r="A485" s="260"/>
      <c r="B485" s="261"/>
      <c r="C485" s="296"/>
      <c r="D485" s="261"/>
      <c r="E485" s="261"/>
      <c r="F485" s="261"/>
      <c r="G485" s="261"/>
      <c r="H485" s="63"/>
      <c r="I485" s="261"/>
      <c r="J485" s="261"/>
      <c r="K485" s="261"/>
      <c r="L485" s="261"/>
      <c r="M485" s="261"/>
      <c r="N485" s="261"/>
      <c r="O485" s="261"/>
      <c r="P485" s="261"/>
      <c r="Q485" s="261"/>
      <c r="R485" s="261"/>
      <c r="S485" s="261"/>
      <c r="T485" s="261"/>
      <c r="U485" s="261"/>
      <c r="V485" s="261"/>
      <c r="W485" s="272"/>
      <c r="X485" s="272"/>
      <c r="Y485" s="272"/>
      <c r="Z485" s="261"/>
      <c r="AA485" s="261"/>
      <c r="AB485" s="297"/>
      <c r="AC485" s="298"/>
      <c r="AD485" s="298"/>
      <c r="AE485" s="299"/>
      <c r="AF485" s="299"/>
      <c r="AG485" s="298"/>
      <c r="AH485" s="298"/>
      <c r="AI485" s="300"/>
    </row>
    <row r="486" ht="11.25" customHeight="1">
      <c r="A486" s="260"/>
      <c r="B486" s="261"/>
      <c r="C486" s="296"/>
      <c r="D486" s="261"/>
      <c r="E486" s="261"/>
      <c r="F486" s="261"/>
      <c r="G486" s="261"/>
      <c r="H486" s="63"/>
      <c r="I486" s="261"/>
      <c r="J486" s="261"/>
      <c r="K486" s="261"/>
      <c r="L486" s="261"/>
      <c r="M486" s="261"/>
      <c r="N486" s="261"/>
      <c r="O486" s="261"/>
      <c r="P486" s="261"/>
      <c r="Q486" s="261"/>
      <c r="R486" s="261"/>
      <c r="S486" s="261"/>
      <c r="T486" s="261"/>
      <c r="U486" s="261"/>
      <c r="V486" s="261"/>
      <c r="W486" s="272"/>
      <c r="X486" s="272"/>
      <c r="Y486" s="272"/>
      <c r="Z486" s="261"/>
      <c r="AA486" s="261"/>
      <c r="AB486" s="297"/>
      <c r="AC486" s="298"/>
      <c r="AD486" s="298"/>
      <c r="AE486" s="299"/>
      <c r="AF486" s="299"/>
      <c r="AG486" s="298"/>
      <c r="AH486" s="298"/>
      <c r="AI486" s="300"/>
    </row>
    <row r="487" ht="11.25" customHeight="1">
      <c r="A487" s="260"/>
      <c r="B487" s="261"/>
      <c r="C487" s="296"/>
      <c r="D487" s="261"/>
      <c r="E487" s="261"/>
      <c r="F487" s="261"/>
      <c r="G487" s="261"/>
      <c r="H487" s="63"/>
      <c r="I487" s="261"/>
      <c r="J487" s="261"/>
      <c r="K487" s="261"/>
      <c r="L487" s="261"/>
      <c r="M487" s="261"/>
      <c r="N487" s="261"/>
      <c r="O487" s="261"/>
      <c r="P487" s="261"/>
      <c r="Q487" s="261"/>
      <c r="R487" s="261"/>
      <c r="S487" s="261"/>
      <c r="T487" s="261"/>
      <c r="U487" s="261"/>
      <c r="V487" s="261"/>
      <c r="W487" s="272"/>
      <c r="X487" s="272"/>
      <c r="Y487" s="272"/>
      <c r="Z487" s="261"/>
      <c r="AA487" s="261"/>
      <c r="AB487" s="297"/>
      <c r="AC487" s="298"/>
      <c r="AD487" s="298"/>
      <c r="AE487" s="299"/>
      <c r="AF487" s="299"/>
      <c r="AG487" s="298"/>
      <c r="AH487" s="298"/>
      <c r="AI487" s="300"/>
    </row>
    <row r="488" ht="11.25" customHeight="1">
      <c r="A488" s="260"/>
      <c r="B488" s="261"/>
      <c r="C488" s="296"/>
      <c r="D488" s="261"/>
      <c r="E488" s="261"/>
      <c r="F488" s="261"/>
      <c r="G488" s="261"/>
      <c r="H488" s="63"/>
      <c r="I488" s="261"/>
      <c r="J488" s="261"/>
      <c r="K488" s="261"/>
      <c r="L488" s="261"/>
      <c r="M488" s="261"/>
      <c r="N488" s="261"/>
      <c r="O488" s="261"/>
      <c r="P488" s="261"/>
      <c r="Q488" s="261"/>
      <c r="R488" s="261"/>
      <c r="S488" s="261"/>
      <c r="T488" s="261"/>
      <c r="U488" s="261"/>
      <c r="V488" s="261"/>
      <c r="W488" s="272"/>
      <c r="X488" s="272"/>
      <c r="Y488" s="272"/>
      <c r="Z488" s="261"/>
      <c r="AA488" s="261"/>
      <c r="AB488" s="297"/>
      <c r="AC488" s="298"/>
      <c r="AD488" s="298"/>
      <c r="AE488" s="299"/>
      <c r="AF488" s="299"/>
      <c r="AG488" s="298"/>
      <c r="AH488" s="298"/>
      <c r="AI488" s="300"/>
    </row>
    <row r="489" ht="11.25" customHeight="1">
      <c r="A489" s="260"/>
      <c r="B489" s="261"/>
      <c r="C489" s="296"/>
      <c r="D489" s="261"/>
      <c r="E489" s="261"/>
      <c r="F489" s="261"/>
      <c r="G489" s="261"/>
      <c r="H489" s="63"/>
      <c r="I489" s="261"/>
      <c r="J489" s="261"/>
      <c r="K489" s="261"/>
      <c r="L489" s="261"/>
      <c r="M489" s="261"/>
      <c r="N489" s="261"/>
      <c r="O489" s="261"/>
      <c r="P489" s="261"/>
      <c r="Q489" s="261"/>
      <c r="R489" s="261"/>
      <c r="S489" s="261"/>
      <c r="T489" s="261"/>
      <c r="U489" s="261"/>
      <c r="V489" s="261"/>
      <c r="W489" s="272"/>
      <c r="X489" s="272"/>
      <c r="Y489" s="272"/>
      <c r="Z489" s="261"/>
      <c r="AA489" s="261"/>
      <c r="AB489" s="297"/>
      <c r="AC489" s="298"/>
      <c r="AD489" s="298"/>
      <c r="AE489" s="299"/>
      <c r="AF489" s="299"/>
      <c r="AG489" s="298"/>
      <c r="AH489" s="298"/>
      <c r="AI489" s="300"/>
    </row>
    <row r="490" ht="11.25" customHeight="1">
      <c r="A490" s="260"/>
      <c r="B490" s="261"/>
      <c r="C490" s="296"/>
      <c r="D490" s="261"/>
      <c r="E490" s="261"/>
      <c r="F490" s="261"/>
      <c r="G490" s="261"/>
      <c r="H490" s="63"/>
      <c r="I490" s="261"/>
      <c r="J490" s="261"/>
      <c r="K490" s="261"/>
      <c r="L490" s="261"/>
      <c r="M490" s="261"/>
      <c r="N490" s="261"/>
      <c r="O490" s="261"/>
      <c r="P490" s="261"/>
      <c r="Q490" s="261"/>
      <c r="R490" s="261"/>
      <c r="S490" s="261"/>
      <c r="T490" s="261"/>
      <c r="U490" s="261"/>
      <c r="V490" s="261"/>
      <c r="W490" s="272"/>
      <c r="X490" s="272"/>
      <c r="Y490" s="272"/>
      <c r="Z490" s="261"/>
      <c r="AA490" s="261"/>
      <c r="AB490" s="297"/>
      <c r="AC490" s="298"/>
      <c r="AD490" s="298"/>
      <c r="AE490" s="299"/>
      <c r="AF490" s="299"/>
      <c r="AG490" s="298"/>
      <c r="AH490" s="298"/>
      <c r="AI490" s="300"/>
    </row>
    <row r="491" ht="11.25" customHeight="1">
      <c r="A491" s="260"/>
      <c r="B491" s="261"/>
      <c r="C491" s="296"/>
      <c r="D491" s="261"/>
      <c r="E491" s="261"/>
      <c r="F491" s="261"/>
      <c r="G491" s="261"/>
      <c r="H491" s="63"/>
      <c r="I491" s="261"/>
      <c r="J491" s="261"/>
      <c r="K491" s="261"/>
      <c r="L491" s="261"/>
      <c r="M491" s="261"/>
      <c r="N491" s="261"/>
      <c r="O491" s="261"/>
      <c r="P491" s="261"/>
      <c r="Q491" s="261"/>
      <c r="R491" s="261"/>
      <c r="S491" s="261"/>
      <c r="T491" s="261"/>
      <c r="U491" s="261"/>
      <c r="V491" s="261"/>
      <c r="W491" s="272"/>
      <c r="X491" s="272"/>
      <c r="Y491" s="272"/>
      <c r="Z491" s="261"/>
      <c r="AA491" s="261"/>
      <c r="AB491" s="297"/>
      <c r="AC491" s="298"/>
      <c r="AD491" s="298"/>
      <c r="AE491" s="299"/>
      <c r="AF491" s="299"/>
      <c r="AG491" s="298"/>
      <c r="AH491" s="298"/>
      <c r="AI491" s="300"/>
    </row>
    <row r="492" ht="11.25" customHeight="1">
      <c r="A492" s="260"/>
      <c r="B492" s="261"/>
      <c r="C492" s="296"/>
      <c r="D492" s="261"/>
      <c r="E492" s="261"/>
      <c r="F492" s="261"/>
      <c r="G492" s="261"/>
      <c r="H492" s="63"/>
      <c r="I492" s="261"/>
      <c r="J492" s="261"/>
      <c r="K492" s="261"/>
      <c r="L492" s="261"/>
      <c r="M492" s="261"/>
      <c r="N492" s="261"/>
      <c r="O492" s="261"/>
      <c r="P492" s="261"/>
      <c r="Q492" s="261"/>
      <c r="R492" s="261"/>
      <c r="S492" s="261"/>
      <c r="T492" s="261"/>
      <c r="U492" s="261"/>
      <c r="V492" s="261"/>
      <c r="W492" s="272"/>
      <c r="X492" s="272"/>
      <c r="Y492" s="272"/>
      <c r="Z492" s="261"/>
      <c r="AA492" s="261"/>
      <c r="AB492" s="297"/>
      <c r="AC492" s="298"/>
      <c r="AD492" s="298"/>
      <c r="AE492" s="299"/>
      <c r="AF492" s="299"/>
      <c r="AG492" s="298"/>
      <c r="AH492" s="298"/>
      <c r="AI492" s="300"/>
    </row>
    <row r="493" ht="11.25" customHeight="1">
      <c r="A493" s="260"/>
      <c r="B493" s="261"/>
      <c r="C493" s="296"/>
      <c r="D493" s="261"/>
      <c r="E493" s="261"/>
      <c r="F493" s="261"/>
      <c r="G493" s="261"/>
      <c r="H493" s="63"/>
      <c r="I493" s="261"/>
      <c r="J493" s="261"/>
      <c r="K493" s="261"/>
      <c r="L493" s="261"/>
      <c r="M493" s="261"/>
      <c r="N493" s="261"/>
      <c r="O493" s="261"/>
      <c r="P493" s="261"/>
      <c r="Q493" s="261"/>
      <c r="R493" s="261"/>
      <c r="S493" s="261"/>
      <c r="T493" s="261"/>
      <c r="U493" s="261"/>
      <c r="V493" s="261"/>
      <c r="W493" s="272"/>
      <c r="X493" s="272"/>
      <c r="Y493" s="272"/>
      <c r="Z493" s="261"/>
      <c r="AA493" s="261"/>
      <c r="AB493" s="297"/>
      <c r="AC493" s="298"/>
      <c r="AD493" s="298"/>
      <c r="AE493" s="299"/>
      <c r="AF493" s="299"/>
      <c r="AG493" s="298"/>
      <c r="AH493" s="298"/>
      <c r="AI493" s="300"/>
    </row>
    <row r="494" ht="11.25" customHeight="1">
      <c r="A494" s="260"/>
      <c r="B494" s="261"/>
      <c r="C494" s="296"/>
      <c r="D494" s="261"/>
      <c r="E494" s="261"/>
      <c r="F494" s="261"/>
      <c r="G494" s="261"/>
      <c r="H494" s="63"/>
      <c r="I494" s="261"/>
      <c r="J494" s="261"/>
      <c r="K494" s="261"/>
      <c r="L494" s="261"/>
      <c r="M494" s="261"/>
      <c r="N494" s="261"/>
      <c r="O494" s="261"/>
      <c r="P494" s="261"/>
      <c r="Q494" s="261"/>
      <c r="R494" s="261"/>
      <c r="S494" s="261"/>
      <c r="T494" s="261"/>
      <c r="U494" s="261"/>
      <c r="V494" s="261"/>
      <c r="W494" s="272"/>
      <c r="X494" s="272"/>
      <c r="Y494" s="272"/>
      <c r="Z494" s="261"/>
      <c r="AA494" s="261"/>
      <c r="AB494" s="297"/>
      <c r="AC494" s="298"/>
      <c r="AD494" s="298"/>
      <c r="AE494" s="299"/>
      <c r="AF494" s="299"/>
      <c r="AG494" s="298"/>
      <c r="AH494" s="298"/>
      <c r="AI494" s="300"/>
    </row>
    <row r="495" ht="11.25" customHeight="1">
      <c r="A495" s="260"/>
      <c r="B495" s="261"/>
      <c r="C495" s="296"/>
      <c r="D495" s="261"/>
      <c r="E495" s="261"/>
      <c r="F495" s="261"/>
      <c r="G495" s="261"/>
      <c r="H495" s="63"/>
      <c r="I495" s="261"/>
      <c r="J495" s="261"/>
      <c r="K495" s="261"/>
      <c r="L495" s="261"/>
      <c r="M495" s="261"/>
      <c r="N495" s="261"/>
      <c r="O495" s="261"/>
      <c r="P495" s="261"/>
      <c r="Q495" s="261"/>
      <c r="R495" s="261"/>
      <c r="S495" s="261"/>
      <c r="T495" s="261"/>
      <c r="U495" s="261"/>
      <c r="V495" s="261"/>
      <c r="W495" s="272"/>
      <c r="X495" s="272"/>
      <c r="Y495" s="272"/>
      <c r="Z495" s="261"/>
      <c r="AA495" s="261"/>
      <c r="AB495" s="297"/>
      <c r="AC495" s="298"/>
      <c r="AD495" s="298"/>
      <c r="AE495" s="299"/>
      <c r="AF495" s="299"/>
      <c r="AG495" s="298"/>
      <c r="AH495" s="298"/>
      <c r="AI495" s="300"/>
    </row>
    <row r="496" ht="11.25" customHeight="1">
      <c r="A496" s="260"/>
      <c r="B496" s="261"/>
      <c r="C496" s="296"/>
      <c r="D496" s="261"/>
      <c r="E496" s="261"/>
      <c r="F496" s="261"/>
      <c r="G496" s="261"/>
      <c r="H496" s="63"/>
      <c r="I496" s="261"/>
      <c r="J496" s="261"/>
      <c r="K496" s="261"/>
      <c r="L496" s="261"/>
      <c r="M496" s="261"/>
      <c r="N496" s="261"/>
      <c r="O496" s="261"/>
      <c r="P496" s="261"/>
      <c r="Q496" s="261"/>
      <c r="R496" s="261"/>
      <c r="S496" s="261"/>
      <c r="T496" s="261"/>
      <c r="U496" s="261"/>
      <c r="V496" s="261"/>
      <c r="W496" s="272"/>
      <c r="X496" s="272"/>
      <c r="Y496" s="272"/>
      <c r="Z496" s="261"/>
      <c r="AA496" s="261"/>
      <c r="AB496" s="297"/>
      <c r="AC496" s="298"/>
      <c r="AD496" s="298"/>
      <c r="AE496" s="299"/>
      <c r="AF496" s="299"/>
      <c r="AG496" s="298"/>
      <c r="AH496" s="298"/>
      <c r="AI496" s="300"/>
    </row>
    <row r="497" ht="11.25" customHeight="1">
      <c r="A497" s="260"/>
      <c r="B497" s="261"/>
      <c r="C497" s="296"/>
      <c r="D497" s="261"/>
      <c r="E497" s="261"/>
      <c r="F497" s="261"/>
      <c r="G497" s="261"/>
      <c r="H497" s="63"/>
      <c r="I497" s="261"/>
      <c r="J497" s="261"/>
      <c r="K497" s="261"/>
      <c r="L497" s="261"/>
      <c r="M497" s="261"/>
      <c r="N497" s="261"/>
      <c r="O497" s="261"/>
      <c r="P497" s="261"/>
      <c r="Q497" s="261"/>
      <c r="R497" s="261"/>
      <c r="S497" s="261"/>
      <c r="T497" s="261"/>
      <c r="U497" s="261"/>
      <c r="V497" s="261"/>
      <c r="W497" s="272"/>
      <c r="X497" s="272"/>
      <c r="Y497" s="272"/>
      <c r="Z497" s="261"/>
      <c r="AA497" s="261"/>
      <c r="AB497" s="297"/>
      <c r="AC497" s="298"/>
      <c r="AD497" s="298"/>
      <c r="AE497" s="299"/>
      <c r="AF497" s="299"/>
      <c r="AG497" s="298"/>
      <c r="AH497" s="298"/>
      <c r="AI497" s="300"/>
    </row>
    <row r="498" ht="11.25" customHeight="1">
      <c r="A498" s="260"/>
      <c r="B498" s="261"/>
      <c r="C498" s="296"/>
      <c r="D498" s="261"/>
      <c r="E498" s="261"/>
      <c r="F498" s="261"/>
      <c r="G498" s="261"/>
      <c r="H498" s="63"/>
      <c r="I498" s="261"/>
      <c r="J498" s="261"/>
      <c r="K498" s="261"/>
      <c r="L498" s="261"/>
      <c r="M498" s="261"/>
      <c r="N498" s="261"/>
      <c r="O498" s="261"/>
      <c r="P498" s="261"/>
      <c r="Q498" s="261"/>
      <c r="R498" s="261"/>
      <c r="S498" s="261"/>
      <c r="T498" s="261"/>
      <c r="U498" s="261"/>
      <c r="V498" s="261"/>
      <c r="W498" s="272"/>
      <c r="X498" s="272"/>
      <c r="Y498" s="272"/>
      <c r="Z498" s="261"/>
      <c r="AA498" s="261"/>
      <c r="AB498" s="297"/>
      <c r="AC498" s="298"/>
      <c r="AD498" s="298"/>
      <c r="AE498" s="299"/>
      <c r="AF498" s="299"/>
      <c r="AG498" s="298"/>
      <c r="AH498" s="298"/>
      <c r="AI498" s="300"/>
    </row>
    <row r="499" ht="11.25" customHeight="1">
      <c r="A499" s="260"/>
      <c r="B499" s="261"/>
      <c r="C499" s="296"/>
      <c r="D499" s="261"/>
      <c r="E499" s="261"/>
      <c r="F499" s="261"/>
      <c r="G499" s="261"/>
      <c r="H499" s="63"/>
      <c r="I499" s="261"/>
      <c r="J499" s="261"/>
      <c r="K499" s="261"/>
      <c r="L499" s="261"/>
      <c r="M499" s="261"/>
      <c r="N499" s="261"/>
      <c r="O499" s="261"/>
      <c r="P499" s="261"/>
      <c r="Q499" s="261"/>
      <c r="R499" s="261"/>
      <c r="S499" s="261"/>
      <c r="T499" s="261"/>
      <c r="U499" s="261"/>
      <c r="V499" s="261"/>
      <c r="W499" s="272"/>
      <c r="X499" s="272"/>
      <c r="Y499" s="272"/>
      <c r="Z499" s="261"/>
      <c r="AA499" s="261"/>
      <c r="AB499" s="297"/>
      <c r="AC499" s="298"/>
      <c r="AD499" s="298"/>
      <c r="AE499" s="299"/>
      <c r="AF499" s="299"/>
      <c r="AG499" s="298"/>
      <c r="AH499" s="298"/>
      <c r="AI499" s="300"/>
    </row>
    <row r="500" ht="11.25" customHeight="1">
      <c r="A500" s="260"/>
      <c r="B500" s="261"/>
      <c r="C500" s="296"/>
      <c r="D500" s="261"/>
      <c r="E500" s="261"/>
      <c r="F500" s="261"/>
      <c r="G500" s="261"/>
      <c r="H500" s="63"/>
      <c r="I500" s="261"/>
      <c r="J500" s="261"/>
      <c r="K500" s="261"/>
      <c r="L500" s="261"/>
      <c r="M500" s="261"/>
      <c r="N500" s="261"/>
      <c r="O500" s="261"/>
      <c r="P500" s="261"/>
      <c r="Q500" s="261"/>
      <c r="R500" s="261"/>
      <c r="S500" s="261"/>
      <c r="T500" s="261"/>
      <c r="U500" s="261"/>
      <c r="V500" s="261"/>
      <c r="W500" s="272"/>
      <c r="X500" s="272"/>
      <c r="Y500" s="272"/>
      <c r="Z500" s="261"/>
      <c r="AA500" s="261"/>
      <c r="AB500" s="297"/>
      <c r="AC500" s="298"/>
      <c r="AD500" s="298"/>
      <c r="AE500" s="299"/>
      <c r="AF500" s="299"/>
      <c r="AG500" s="298"/>
      <c r="AH500" s="298"/>
      <c r="AI500" s="300"/>
    </row>
    <row r="501" ht="11.25" customHeight="1">
      <c r="A501" s="260"/>
      <c r="B501" s="261"/>
      <c r="C501" s="296"/>
      <c r="D501" s="261"/>
      <c r="E501" s="261"/>
      <c r="F501" s="261"/>
      <c r="G501" s="261"/>
      <c r="H501" s="63"/>
      <c r="I501" s="261"/>
      <c r="J501" s="261"/>
      <c r="K501" s="261"/>
      <c r="L501" s="261"/>
      <c r="M501" s="261"/>
      <c r="N501" s="261"/>
      <c r="O501" s="261"/>
      <c r="P501" s="261"/>
      <c r="Q501" s="261"/>
      <c r="R501" s="261"/>
      <c r="S501" s="261"/>
      <c r="T501" s="261"/>
      <c r="U501" s="261"/>
      <c r="V501" s="261"/>
      <c r="W501" s="272"/>
      <c r="X501" s="272"/>
      <c r="Y501" s="272"/>
      <c r="Z501" s="261"/>
      <c r="AA501" s="261"/>
      <c r="AB501" s="297"/>
      <c r="AC501" s="298"/>
      <c r="AD501" s="298"/>
      <c r="AE501" s="299"/>
      <c r="AF501" s="299"/>
      <c r="AG501" s="298"/>
      <c r="AH501" s="298"/>
      <c r="AI501" s="300"/>
    </row>
    <row r="502" ht="11.25" customHeight="1">
      <c r="A502" s="260"/>
      <c r="B502" s="261"/>
      <c r="C502" s="296"/>
      <c r="D502" s="261"/>
      <c r="E502" s="261"/>
      <c r="F502" s="261"/>
      <c r="G502" s="261"/>
      <c r="H502" s="63"/>
      <c r="I502" s="261"/>
      <c r="J502" s="261"/>
      <c r="K502" s="261"/>
      <c r="L502" s="261"/>
      <c r="M502" s="261"/>
      <c r="N502" s="261"/>
      <c r="O502" s="261"/>
      <c r="P502" s="261"/>
      <c r="Q502" s="261"/>
      <c r="R502" s="261"/>
      <c r="S502" s="261"/>
      <c r="T502" s="261"/>
      <c r="U502" s="261"/>
      <c r="V502" s="261"/>
      <c r="W502" s="272"/>
      <c r="X502" s="272"/>
      <c r="Y502" s="272"/>
      <c r="Z502" s="261"/>
      <c r="AA502" s="261"/>
      <c r="AB502" s="297"/>
      <c r="AC502" s="298"/>
      <c r="AD502" s="298"/>
      <c r="AE502" s="299"/>
      <c r="AF502" s="299"/>
      <c r="AG502" s="298"/>
      <c r="AH502" s="298"/>
      <c r="AI502" s="300"/>
    </row>
    <row r="503" ht="11.25" customHeight="1">
      <c r="A503" s="260"/>
      <c r="B503" s="261"/>
      <c r="C503" s="296"/>
      <c r="D503" s="261"/>
      <c r="E503" s="261"/>
      <c r="F503" s="261"/>
      <c r="G503" s="261"/>
      <c r="H503" s="63"/>
      <c r="I503" s="261"/>
      <c r="J503" s="261"/>
      <c r="K503" s="261"/>
      <c r="L503" s="261"/>
      <c r="M503" s="261"/>
      <c r="N503" s="261"/>
      <c r="O503" s="261"/>
      <c r="P503" s="261"/>
      <c r="Q503" s="261"/>
      <c r="R503" s="261"/>
      <c r="S503" s="261"/>
      <c r="T503" s="261"/>
      <c r="U503" s="261"/>
      <c r="V503" s="261"/>
      <c r="W503" s="272"/>
      <c r="X503" s="272"/>
      <c r="Y503" s="272"/>
      <c r="Z503" s="261"/>
      <c r="AA503" s="261"/>
      <c r="AB503" s="297"/>
      <c r="AC503" s="298"/>
      <c r="AD503" s="298"/>
      <c r="AE503" s="299"/>
      <c r="AF503" s="299"/>
      <c r="AG503" s="298"/>
      <c r="AH503" s="298"/>
      <c r="AI503" s="300"/>
    </row>
    <row r="504" ht="11.25" customHeight="1">
      <c r="A504" s="260"/>
      <c r="B504" s="261"/>
      <c r="C504" s="296"/>
      <c r="D504" s="261"/>
      <c r="E504" s="261"/>
      <c r="F504" s="261"/>
      <c r="G504" s="261"/>
      <c r="H504" s="63"/>
      <c r="I504" s="261"/>
      <c r="J504" s="261"/>
      <c r="K504" s="261"/>
      <c r="L504" s="261"/>
      <c r="M504" s="261"/>
      <c r="N504" s="261"/>
      <c r="O504" s="261"/>
      <c r="P504" s="261"/>
      <c r="Q504" s="261"/>
      <c r="R504" s="261"/>
      <c r="S504" s="261"/>
      <c r="T504" s="261"/>
      <c r="U504" s="261"/>
      <c r="V504" s="261"/>
      <c r="W504" s="272"/>
      <c r="X504" s="272"/>
      <c r="Y504" s="272"/>
      <c r="Z504" s="261"/>
      <c r="AA504" s="261"/>
      <c r="AB504" s="297"/>
      <c r="AC504" s="298"/>
      <c r="AD504" s="298"/>
      <c r="AE504" s="299"/>
      <c r="AF504" s="299"/>
      <c r="AG504" s="298"/>
      <c r="AH504" s="298"/>
      <c r="AI504" s="300"/>
    </row>
    <row r="505" ht="11.25" customHeight="1">
      <c r="A505" s="260"/>
      <c r="B505" s="261"/>
      <c r="C505" s="296"/>
      <c r="D505" s="261"/>
      <c r="E505" s="261"/>
      <c r="F505" s="261"/>
      <c r="G505" s="261"/>
      <c r="H505" s="63"/>
      <c r="I505" s="261"/>
      <c r="J505" s="261"/>
      <c r="K505" s="261"/>
      <c r="L505" s="261"/>
      <c r="M505" s="261"/>
      <c r="N505" s="261"/>
      <c r="O505" s="261"/>
      <c r="P505" s="261"/>
      <c r="Q505" s="261"/>
      <c r="R505" s="261"/>
      <c r="S505" s="261"/>
      <c r="T505" s="261"/>
      <c r="U505" s="261"/>
      <c r="V505" s="261"/>
      <c r="W505" s="272"/>
      <c r="X505" s="272"/>
      <c r="Y505" s="272"/>
      <c r="Z505" s="261"/>
      <c r="AA505" s="261"/>
      <c r="AB505" s="297"/>
      <c r="AC505" s="298"/>
      <c r="AD505" s="298"/>
      <c r="AE505" s="299"/>
      <c r="AF505" s="299"/>
      <c r="AG505" s="298"/>
      <c r="AH505" s="298"/>
      <c r="AI505" s="300"/>
    </row>
    <row r="506" ht="11.25" customHeight="1">
      <c r="A506" s="260"/>
      <c r="B506" s="261"/>
      <c r="C506" s="296"/>
      <c r="D506" s="261"/>
      <c r="E506" s="261"/>
      <c r="F506" s="261"/>
      <c r="G506" s="261"/>
      <c r="H506" s="63"/>
      <c r="I506" s="261"/>
      <c r="J506" s="261"/>
      <c r="K506" s="261"/>
      <c r="L506" s="261"/>
      <c r="M506" s="261"/>
      <c r="N506" s="261"/>
      <c r="O506" s="261"/>
      <c r="P506" s="261"/>
      <c r="Q506" s="261"/>
      <c r="R506" s="261"/>
      <c r="S506" s="261"/>
      <c r="T506" s="261"/>
      <c r="U506" s="261"/>
      <c r="V506" s="261"/>
      <c r="W506" s="272"/>
      <c r="X506" s="272"/>
      <c r="Y506" s="272"/>
      <c r="Z506" s="261"/>
      <c r="AA506" s="261"/>
      <c r="AB506" s="297"/>
      <c r="AC506" s="298"/>
      <c r="AD506" s="298"/>
      <c r="AE506" s="299"/>
      <c r="AF506" s="299"/>
      <c r="AG506" s="298"/>
      <c r="AH506" s="298"/>
      <c r="AI506" s="300"/>
    </row>
    <row r="507" ht="11.25" customHeight="1">
      <c r="A507" s="260"/>
      <c r="B507" s="261"/>
      <c r="C507" s="296"/>
      <c r="D507" s="261"/>
      <c r="E507" s="261"/>
      <c r="F507" s="261"/>
      <c r="G507" s="261"/>
      <c r="H507" s="63"/>
      <c r="I507" s="261"/>
      <c r="J507" s="261"/>
      <c r="K507" s="261"/>
      <c r="L507" s="261"/>
      <c r="M507" s="261"/>
      <c r="N507" s="261"/>
      <c r="O507" s="261"/>
      <c r="P507" s="261"/>
      <c r="Q507" s="261"/>
      <c r="R507" s="261"/>
      <c r="S507" s="261"/>
      <c r="T507" s="261"/>
      <c r="U507" s="261"/>
      <c r="V507" s="261"/>
      <c r="W507" s="272"/>
      <c r="X507" s="272"/>
      <c r="Y507" s="272"/>
      <c r="Z507" s="261"/>
      <c r="AA507" s="261"/>
      <c r="AB507" s="297"/>
      <c r="AC507" s="298"/>
      <c r="AD507" s="298"/>
      <c r="AE507" s="299"/>
      <c r="AF507" s="299"/>
      <c r="AG507" s="298"/>
      <c r="AH507" s="298"/>
      <c r="AI507" s="300"/>
    </row>
    <row r="508" ht="11.25" customHeight="1">
      <c r="A508" s="260"/>
      <c r="B508" s="261"/>
      <c r="C508" s="296"/>
      <c r="D508" s="261"/>
      <c r="E508" s="261"/>
      <c r="F508" s="261"/>
      <c r="G508" s="261"/>
      <c r="H508" s="63"/>
      <c r="I508" s="261"/>
      <c r="J508" s="261"/>
      <c r="K508" s="261"/>
      <c r="L508" s="261"/>
      <c r="M508" s="261"/>
      <c r="N508" s="261"/>
      <c r="O508" s="261"/>
      <c r="P508" s="261"/>
      <c r="Q508" s="261"/>
      <c r="R508" s="261"/>
      <c r="S508" s="261"/>
      <c r="T508" s="261"/>
      <c r="U508" s="261"/>
      <c r="V508" s="261"/>
      <c r="W508" s="272"/>
      <c r="X508" s="272"/>
      <c r="Y508" s="272"/>
      <c r="Z508" s="261"/>
      <c r="AA508" s="261"/>
      <c r="AB508" s="297"/>
      <c r="AC508" s="298"/>
      <c r="AD508" s="298"/>
      <c r="AE508" s="299"/>
      <c r="AF508" s="299"/>
      <c r="AG508" s="298"/>
      <c r="AH508" s="298"/>
      <c r="AI508" s="300"/>
    </row>
    <row r="509" ht="11.25" customHeight="1">
      <c r="A509" s="260"/>
      <c r="B509" s="261"/>
      <c r="C509" s="296"/>
      <c r="D509" s="261"/>
      <c r="E509" s="261"/>
      <c r="F509" s="261"/>
      <c r="G509" s="261"/>
      <c r="H509" s="63"/>
      <c r="I509" s="261"/>
      <c r="J509" s="261"/>
      <c r="K509" s="261"/>
      <c r="L509" s="261"/>
      <c r="M509" s="261"/>
      <c r="N509" s="261"/>
      <c r="O509" s="261"/>
      <c r="P509" s="261"/>
      <c r="Q509" s="261"/>
      <c r="R509" s="261"/>
      <c r="S509" s="261"/>
      <c r="T509" s="261"/>
      <c r="U509" s="261"/>
      <c r="V509" s="261"/>
      <c r="W509" s="272"/>
      <c r="X509" s="272"/>
      <c r="Y509" s="272"/>
      <c r="Z509" s="261"/>
      <c r="AA509" s="261"/>
      <c r="AB509" s="297"/>
      <c r="AC509" s="298"/>
      <c r="AD509" s="298"/>
      <c r="AE509" s="299"/>
      <c r="AF509" s="299"/>
      <c r="AG509" s="298"/>
      <c r="AH509" s="298"/>
      <c r="AI509" s="300"/>
    </row>
    <row r="510" ht="11.25" customHeight="1">
      <c r="A510" s="260"/>
      <c r="B510" s="261"/>
      <c r="C510" s="296"/>
      <c r="D510" s="261"/>
      <c r="E510" s="261"/>
      <c r="F510" s="261"/>
      <c r="G510" s="261"/>
      <c r="H510" s="63"/>
      <c r="I510" s="261"/>
      <c r="J510" s="261"/>
      <c r="K510" s="261"/>
      <c r="L510" s="261"/>
      <c r="M510" s="261"/>
      <c r="N510" s="261"/>
      <c r="O510" s="261"/>
      <c r="P510" s="261"/>
      <c r="Q510" s="261"/>
      <c r="R510" s="261"/>
      <c r="S510" s="261"/>
      <c r="T510" s="261"/>
      <c r="U510" s="261"/>
      <c r="V510" s="261"/>
      <c r="W510" s="272"/>
      <c r="X510" s="272"/>
      <c r="Y510" s="272"/>
      <c r="Z510" s="261"/>
      <c r="AA510" s="261"/>
      <c r="AB510" s="297"/>
      <c r="AC510" s="298"/>
      <c r="AD510" s="298"/>
      <c r="AE510" s="299"/>
      <c r="AF510" s="299"/>
      <c r="AG510" s="298"/>
      <c r="AH510" s="298"/>
      <c r="AI510" s="300"/>
    </row>
    <row r="511" ht="11.25" customHeight="1">
      <c r="A511" s="260"/>
      <c r="B511" s="261"/>
      <c r="C511" s="296"/>
      <c r="D511" s="261"/>
      <c r="E511" s="261"/>
      <c r="F511" s="261"/>
      <c r="G511" s="261"/>
      <c r="H511" s="63"/>
      <c r="I511" s="261"/>
      <c r="J511" s="261"/>
      <c r="K511" s="261"/>
      <c r="L511" s="261"/>
      <c r="M511" s="261"/>
      <c r="N511" s="261"/>
      <c r="O511" s="261"/>
      <c r="P511" s="261"/>
      <c r="Q511" s="261"/>
      <c r="R511" s="261"/>
      <c r="S511" s="261"/>
      <c r="T511" s="261"/>
      <c r="U511" s="261"/>
      <c r="V511" s="261"/>
      <c r="W511" s="272"/>
      <c r="X511" s="272"/>
      <c r="Y511" s="272"/>
      <c r="Z511" s="261"/>
      <c r="AA511" s="261"/>
      <c r="AB511" s="297"/>
      <c r="AC511" s="298"/>
      <c r="AD511" s="298"/>
      <c r="AE511" s="299"/>
      <c r="AF511" s="299"/>
      <c r="AG511" s="298"/>
      <c r="AH511" s="298"/>
      <c r="AI511" s="300"/>
    </row>
    <row r="512" ht="11.25" customHeight="1">
      <c r="A512" s="260"/>
      <c r="B512" s="261"/>
      <c r="C512" s="296"/>
      <c r="D512" s="261"/>
      <c r="E512" s="261"/>
      <c r="F512" s="261"/>
      <c r="G512" s="261"/>
      <c r="H512" s="63"/>
      <c r="I512" s="261"/>
      <c r="J512" s="261"/>
      <c r="K512" s="261"/>
      <c r="L512" s="261"/>
      <c r="M512" s="261"/>
      <c r="N512" s="261"/>
      <c r="O512" s="261"/>
      <c r="P512" s="261"/>
      <c r="Q512" s="261"/>
      <c r="R512" s="261"/>
      <c r="S512" s="261"/>
      <c r="T512" s="261"/>
      <c r="U512" s="261"/>
      <c r="V512" s="261"/>
      <c r="W512" s="272"/>
      <c r="X512" s="272"/>
      <c r="Y512" s="272"/>
      <c r="Z512" s="261"/>
      <c r="AA512" s="261"/>
      <c r="AB512" s="297"/>
      <c r="AC512" s="298"/>
      <c r="AD512" s="298"/>
      <c r="AE512" s="299"/>
      <c r="AF512" s="299"/>
      <c r="AG512" s="298"/>
      <c r="AH512" s="298"/>
      <c r="AI512" s="300"/>
    </row>
    <row r="513" ht="11.25" customHeight="1">
      <c r="A513" s="260"/>
      <c r="B513" s="261"/>
      <c r="C513" s="296"/>
      <c r="D513" s="261"/>
      <c r="E513" s="261"/>
      <c r="F513" s="261"/>
      <c r="G513" s="261"/>
      <c r="H513" s="63"/>
      <c r="I513" s="261"/>
      <c r="J513" s="261"/>
      <c r="K513" s="261"/>
      <c r="L513" s="261"/>
      <c r="M513" s="261"/>
      <c r="N513" s="261"/>
      <c r="O513" s="261"/>
      <c r="P513" s="261"/>
      <c r="Q513" s="261"/>
      <c r="R513" s="261"/>
      <c r="S513" s="261"/>
      <c r="T513" s="261"/>
      <c r="U513" s="261"/>
      <c r="V513" s="261"/>
      <c r="W513" s="272"/>
      <c r="X513" s="272"/>
      <c r="Y513" s="272"/>
      <c r="Z513" s="261"/>
      <c r="AA513" s="261"/>
      <c r="AB513" s="297"/>
      <c r="AC513" s="298"/>
      <c r="AD513" s="298"/>
      <c r="AE513" s="299"/>
      <c r="AF513" s="299"/>
      <c r="AG513" s="298"/>
      <c r="AH513" s="298"/>
      <c r="AI513" s="300"/>
    </row>
    <row r="514" ht="11.25" customHeight="1">
      <c r="A514" s="260"/>
      <c r="B514" s="261"/>
      <c r="C514" s="296"/>
      <c r="D514" s="261"/>
      <c r="E514" s="261"/>
      <c r="F514" s="261"/>
      <c r="G514" s="261"/>
      <c r="H514" s="63"/>
      <c r="I514" s="261"/>
      <c r="J514" s="261"/>
      <c r="K514" s="261"/>
      <c r="L514" s="261"/>
      <c r="M514" s="261"/>
      <c r="N514" s="261"/>
      <c r="O514" s="261"/>
      <c r="P514" s="261"/>
      <c r="Q514" s="261"/>
      <c r="R514" s="261"/>
      <c r="S514" s="261"/>
      <c r="T514" s="261"/>
      <c r="U514" s="261"/>
      <c r="V514" s="261"/>
      <c r="W514" s="272"/>
      <c r="X514" s="272"/>
      <c r="Y514" s="272"/>
      <c r="Z514" s="261"/>
      <c r="AA514" s="261"/>
      <c r="AB514" s="297"/>
      <c r="AC514" s="298"/>
      <c r="AD514" s="298"/>
      <c r="AE514" s="299"/>
      <c r="AF514" s="299"/>
      <c r="AG514" s="298"/>
      <c r="AH514" s="298"/>
      <c r="AI514" s="300"/>
    </row>
    <row r="515" ht="11.25" customHeight="1">
      <c r="A515" s="260"/>
      <c r="B515" s="261"/>
      <c r="C515" s="296"/>
      <c r="D515" s="261"/>
      <c r="E515" s="261"/>
      <c r="F515" s="261"/>
      <c r="G515" s="261"/>
      <c r="H515" s="63"/>
      <c r="I515" s="261"/>
      <c r="J515" s="261"/>
      <c r="K515" s="261"/>
      <c r="L515" s="261"/>
      <c r="M515" s="261"/>
      <c r="N515" s="261"/>
      <c r="O515" s="261"/>
      <c r="P515" s="261"/>
      <c r="Q515" s="261"/>
      <c r="R515" s="261"/>
      <c r="S515" s="261"/>
      <c r="T515" s="261"/>
      <c r="U515" s="261"/>
      <c r="V515" s="261"/>
      <c r="W515" s="272"/>
      <c r="X515" s="272"/>
      <c r="Y515" s="272"/>
      <c r="Z515" s="261"/>
      <c r="AA515" s="261"/>
      <c r="AB515" s="297"/>
      <c r="AC515" s="298"/>
      <c r="AD515" s="298"/>
      <c r="AE515" s="299"/>
      <c r="AF515" s="299"/>
      <c r="AG515" s="298"/>
      <c r="AH515" s="298"/>
      <c r="AI515" s="300"/>
    </row>
    <row r="516" ht="11.25" customHeight="1">
      <c r="A516" s="260"/>
      <c r="B516" s="261"/>
      <c r="C516" s="296"/>
      <c r="D516" s="261"/>
      <c r="E516" s="261"/>
      <c r="F516" s="261"/>
      <c r="G516" s="261"/>
      <c r="H516" s="63"/>
      <c r="I516" s="261"/>
      <c r="J516" s="261"/>
      <c r="K516" s="261"/>
      <c r="L516" s="261"/>
      <c r="M516" s="261"/>
      <c r="N516" s="261"/>
      <c r="O516" s="261"/>
      <c r="P516" s="261"/>
      <c r="Q516" s="261"/>
      <c r="R516" s="261"/>
      <c r="S516" s="261"/>
      <c r="T516" s="261"/>
      <c r="U516" s="261"/>
      <c r="V516" s="261"/>
      <c r="W516" s="272"/>
      <c r="X516" s="272"/>
      <c r="Y516" s="272"/>
      <c r="Z516" s="261"/>
      <c r="AA516" s="261"/>
      <c r="AB516" s="297"/>
      <c r="AC516" s="298"/>
      <c r="AD516" s="298"/>
      <c r="AE516" s="299"/>
      <c r="AF516" s="299"/>
      <c r="AG516" s="298"/>
      <c r="AH516" s="298"/>
      <c r="AI516" s="300"/>
    </row>
    <row r="517" ht="11.25" customHeight="1">
      <c r="A517" s="260"/>
      <c r="B517" s="261"/>
      <c r="C517" s="296"/>
      <c r="D517" s="261"/>
      <c r="E517" s="261"/>
      <c r="F517" s="261"/>
      <c r="G517" s="261"/>
      <c r="H517" s="63"/>
      <c r="I517" s="261"/>
      <c r="J517" s="261"/>
      <c r="K517" s="261"/>
      <c r="L517" s="261"/>
      <c r="M517" s="261"/>
      <c r="N517" s="261"/>
      <c r="O517" s="261"/>
      <c r="P517" s="261"/>
      <c r="Q517" s="261"/>
      <c r="R517" s="261"/>
      <c r="S517" s="261"/>
      <c r="T517" s="261"/>
      <c r="U517" s="261"/>
      <c r="V517" s="261"/>
      <c r="W517" s="272"/>
      <c r="X517" s="272"/>
      <c r="Y517" s="272"/>
      <c r="Z517" s="261"/>
      <c r="AA517" s="261"/>
      <c r="AB517" s="297"/>
      <c r="AC517" s="298"/>
      <c r="AD517" s="298"/>
      <c r="AE517" s="299"/>
      <c r="AF517" s="299"/>
      <c r="AG517" s="298"/>
      <c r="AH517" s="298"/>
      <c r="AI517" s="300"/>
    </row>
    <row r="518" ht="11.25" customHeight="1">
      <c r="A518" s="260"/>
      <c r="B518" s="261"/>
      <c r="C518" s="296"/>
      <c r="D518" s="261"/>
      <c r="E518" s="261"/>
      <c r="F518" s="261"/>
      <c r="G518" s="261"/>
      <c r="H518" s="63"/>
      <c r="I518" s="261"/>
      <c r="J518" s="261"/>
      <c r="K518" s="261"/>
      <c r="L518" s="261"/>
      <c r="M518" s="261"/>
      <c r="N518" s="261"/>
      <c r="O518" s="261"/>
      <c r="P518" s="261"/>
      <c r="Q518" s="261"/>
      <c r="R518" s="261"/>
      <c r="S518" s="261"/>
      <c r="T518" s="261"/>
      <c r="U518" s="261"/>
      <c r="V518" s="261"/>
      <c r="W518" s="272"/>
      <c r="X518" s="272"/>
      <c r="Y518" s="272"/>
      <c r="Z518" s="261"/>
      <c r="AA518" s="261"/>
      <c r="AB518" s="297"/>
      <c r="AC518" s="298"/>
      <c r="AD518" s="298"/>
      <c r="AE518" s="299"/>
      <c r="AF518" s="299"/>
      <c r="AG518" s="298"/>
      <c r="AH518" s="298"/>
      <c r="AI518" s="300"/>
    </row>
    <row r="519" ht="11.25" customHeight="1">
      <c r="A519" s="260"/>
      <c r="B519" s="261"/>
      <c r="C519" s="296"/>
      <c r="D519" s="261"/>
      <c r="E519" s="261"/>
      <c r="F519" s="261"/>
      <c r="G519" s="261"/>
      <c r="H519" s="63"/>
      <c r="I519" s="261"/>
      <c r="J519" s="261"/>
      <c r="K519" s="261"/>
      <c r="L519" s="261"/>
      <c r="M519" s="261"/>
      <c r="N519" s="261"/>
      <c r="O519" s="261"/>
      <c r="P519" s="261"/>
      <c r="Q519" s="261"/>
      <c r="R519" s="261"/>
      <c r="S519" s="261"/>
      <c r="T519" s="261"/>
      <c r="U519" s="261"/>
      <c r="V519" s="261"/>
      <c r="W519" s="272"/>
      <c r="X519" s="272"/>
      <c r="Y519" s="272"/>
      <c r="Z519" s="261"/>
      <c r="AA519" s="261"/>
      <c r="AB519" s="297"/>
      <c r="AC519" s="298"/>
      <c r="AD519" s="298"/>
      <c r="AE519" s="299"/>
      <c r="AF519" s="299"/>
      <c r="AG519" s="298"/>
      <c r="AH519" s="298"/>
      <c r="AI519" s="300"/>
    </row>
    <row r="520" ht="11.25" customHeight="1">
      <c r="A520" s="260"/>
      <c r="B520" s="261"/>
      <c r="C520" s="296"/>
      <c r="D520" s="261"/>
      <c r="E520" s="261"/>
      <c r="F520" s="261"/>
      <c r="G520" s="261"/>
      <c r="H520" s="63"/>
      <c r="I520" s="261"/>
      <c r="J520" s="261"/>
      <c r="K520" s="261"/>
      <c r="L520" s="261"/>
      <c r="M520" s="261"/>
      <c r="N520" s="261"/>
      <c r="O520" s="261"/>
      <c r="P520" s="261"/>
      <c r="Q520" s="261"/>
      <c r="R520" s="261"/>
      <c r="S520" s="261"/>
      <c r="T520" s="261"/>
      <c r="U520" s="261"/>
      <c r="V520" s="261"/>
      <c r="W520" s="272"/>
      <c r="X520" s="272"/>
      <c r="Y520" s="272"/>
      <c r="Z520" s="261"/>
      <c r="AA520" s="261"/>
      <c r="AB520" s="297"/>
      <c r="AC520" s="298"/>
      <c r="AD520" s="298"/>
      <c r="AE520" s="299"/>
      <c r="AF520" s="299"/>
      <c r="AG520" s="298"/>
      <c r="AH520" s="298"/>
      <c r="AI520" s="300"/>
    </row>
    <row r="521" ht="11.25" customHeight="1">
      <c r="A521" s="260"/>
      <c r="B521" s="261"/>
      <c r="C521" s="296"/>
      <c r="D521" s="261"/>
      <c r="E521" s="261"/>
      <c r="F521" s="261"/>
      <c r="G521" s="261"/>
      <c r="H521" s="63"/>
      <c r="I521" s="261"/>
      <c r="J521" s="261"/>
      <c r="K521" s="261"/>
      <c r="L521" s="261"/>
      <c r="M521" s="261"/>
      <c r="N521" s="261"/>
      <c r="O521" s="261"/>
      <c r="P521" s="261"/>
      <c r="Q521" s="261"/>
      <c r="R521" s="261"/>
      <c r="S521" s="261"/>
      <c r="T521" s="261"/>
      <c r="U521" s="261"/>
      <c r="V521" s="261"/>
      <c r="W521" s="272"/>
      <c r="X521" s="272"/>
      <c r="Y521" s="272"/>
      <c r="Z521" s="261"/>
      <c r="AA521" s="261"/>
      <c r="AB521" s="297"/>
      <c r="AC521" s="298"/>
      <c r="AD521" s="298"/>
      <c r="AE521" s="299"/>
      <c r="AF521" s="299"/>
      <c r="AG521" s="298"/>
      <c r="AH521" s="298"/>
      <c r="AI521" s="300"/>
    </row>
    <row r="522" ht="11.25" customHeight="1">
      <c r="A522" s="260"/>
      <c r="B522" s="261"/>
      <c r="C522" s="296"/>
      <c r="D522" s="261"/>
      <c r="E522" s="261"/>
      <c r="F522" s="261"/>
      <c r="G522" s="261"/>
      <c r="H522" s="63"/>
      <c r="I522" s="261"/>
      <c r="J522" s="261"/>
      <c r="K522" s="261"/>
      <c r="L522" s="261"/>
      <c r="M522" s="261"/>
      <c r="N522" s="261"/>
      <c r="O522" s="261"/>
      <c r="P522" s="261"/>
      <c r="Q522" s="261"/>
      <c r="R522" s="261"/>
      <c r="S522" s="261"/>
      <c r="T522" s="261"/>
      <c r="U522" s="261"/>
      <c r="V522" s="261"/>
      <c r="W522" s="272"/>
      <c r="X522" s="272"/>
      <c r="Y522" s="272"/>
      <c r="Z522" s="261"/>
      <c r="AA522" s="261"/>
      <c r="AB522" s="297"/>
      <c r="AC522" s="298"/>
      <c r="AD522" s="298"/>
      <c r="AE522" s="299"/>
      <c r="AF522" s="299"/>
      <c r="AG522" s="298"/>
      <c r="AH522" s="298"/>
      <c r="AI522" s="300"/>
    </row>
    <row r="523" ht="11.25" customHeight="1">
      <c r="A523" s="260"/>
      <c r="B523" s="261"/>
      <c r="C523" s="296"/>
      <c r="D523" s="261"/>
      <c r="E523" s="261"/>
      <c r="F523" s="261"/>
      <c r="G523" s="261"/>
      <c r="H523" s="63"/>
      <c r="I523" s="261"/>
      <c r="J523" s="261"/>
      <c r="K523" s="261"/>
      <c r="L523" s="261"/>
      <c r="M523" s="261"/>
      <c r="N523" s="261"/>
      <c r="O523" s="261"/>
      <c r="P523" s="261"/>
      <c r="Q523" s="261"/>
      <c r="R523" s="261"/>
      <c r="S523" s="261"/>
      <c r="T523" s="261"/>
      <c r="U523" s="261"/>
      <c r="V523" s="261"/>
      <c r="W523" s="272"/>
      <c r="X523" s="272"/>
      <c r="Y523" s="272"/>
      <c r="Z523" s="261"/>
      <c r="AA523" s="261"/>
      <c r="AB523" s="297"/>
      <c r="AC523" s="298"/>
      <c r="AD523" s="298"/>
      <c r="AE523" s="299"/>
      <c r="AF523" s="299"/>
      <c r="AG523" s="298"/>
      <c r="AH523" s="298"/>
      <c r="AI523" s="300"/>
    </row>
    <row r="524" ht="11.25" customHeight="1">
      <c r="A524" s="260"/>
      <c r="B524" s="261"/>
      <c r="C524" s="296"/>
      <c r="D524" s="261"/>
      <c r="E524" s="261"/>
      <c r="F524" s="261"/>
      <c r="G524" s="261"/>
      <c r="H524" s="63"/>
      <c r="I524" s="261"/>
      <c r="J524" s="261"/>
      <c r="K524" s="261"/>
      <c r="L524" s="261"/>
      <c r="M524" s="261"/>
      <c r="N524" s="261"/>
      <c r="O524" s="261"/>
      <c r="P524" s="261"/>
      <c r="Q524" s="261"/>
      <c r="R524" s="261"/>
      <c r="S524" s="261"/>
      <c r="T524" s="261"/>
      <c r="U524" s="261"/>
      <c r="V524" s="261"/>
      <c r="W524" s="272"/>
      <c r="X524" s="272"/>
      <c r="Y524" s="272"/>
      <c r="Z524" s="261"/>
      <c r="AA524" s="261"/>
      <c r="AB524" s="297"/>
      <c r="AC524" s="298"/>
      <c r="AD524" s="298"/>
      <c r="AE524" s="299"/>
      <c r="AF524" s="299"/>
      <c r="AG524" s="298"/>
      <c r="AH524" s="298"/>
      <c r="AI524" s="300"/>
    </row>
    <row r="525" ht="11.25" customHeight="1">
      <c r="A525" s="260"/>
      <c r="B525" s="261"/>
      <c r="C525" s="296"/>
      <c r="D525" s="261"/>
      <c r="E525" s="261"/>
      <c r="F525" s="261"/>
      <c r="G525" s="261"/>
      <c r="H525" s="63"/>
      <c r="I525" s="261"/>
      <c r="J525" s="261"/>
      <c r="K525" s="261"/>
      <c r="L525" s="261"/>
      <c r="M525" s="261"/>
      <c r="N525" s="261"/>
      <c r="O525" s="261"/>
      <c r="P525" s="261"/>
      <c r="Q525" s="261"/>
      <c r="R525" s="261"/>
      <c r="S525" s="261"/>
      <c r="T525" s="261"/>
      <c r="U525" s="261"/>
      <c r="V525" s="261"/>
      <c r="W525" s="272"/>
      <c r="X525" s="272"/>
      <c r="Y525" s="272"/>
      <c r="Z525" s="261"/>
      <c r="AA525" s="261"/>
      <c r="AB525" s="297"/>
      <c r="AC525" s="298"/>
      <c r="AD525" s="298"/>
      <c r="AE525" s="299"/>
      <c r="AF525" s="299"/>
      <c r="AG525" s="298"/>
      <c r="AH525" s="298"/>
      <c r="AI525" s="300"/>
    </row>
    <row r="526" ht="11.25" customHeight="1">
      <c r="A526" s="260"/>
      <c r="B526" s="261"/>
      <c r="C526" s="296"/>
      <c r="D526" s="261"/>
      <c r="E526" s="261"/>
      <c r="F526" s="261"/>
      <c r="G526" s="261"/>
      <c r="H526" s="63"/>
      <c r="I526" s="261"/>
      <c r="J526" s="261"/>
      <c r="K526" s="261"/>
      <c r="L526" s="261"/>
      <c r="M526" s="261"/>
      <c r="N526" s="261"/>
      <c r="O526" s="261"/>
      <c r="P526" s="261"/>
      <c r="Q526" s="261"/>
      <c r="R526" s="261"/>
      <c r="S526" s="261"/>
      <c r="T526" s="261"/>
      <c r="U526" s="261"/>
      <c r="V526" s="261"/>
      <c r="W526" s="272"/>
      <c r="X526" s="272"/>
      <c r="Y526" s="272"/>
      <c r="Z526" s="261"/>
      <c r="AA526" s="261"/>
      <c r="AB526" s="297"/>
      <c r="AC526" s="298"/>
      <c r="AD526" s="298"/>
      <c r="AE526" s="299"/>
      <c r="AF526" s="299"/>
      <c r="AG526" s="298"/>
      <c r="AH526" s="298"/>
      <c r="AI526" s="300"/>
    </row>
    <row r="527" ht="11.25" customHeight="1">
      <c r="A527" s="260"/>
      <c r="B527" s="261"/>
      <c r="C527" s="296"/>
      <c r="D527" s="261"/>
      <c r="E527" s="261"/>
      <c r="F527" s="261"/>
      <c r="G527" s="261"/>
      <c r="H527" s="63"/>
      <c r="I527" s="261"/>
      <c r="J527" s="261"/>
      <c r="K527" s="261"/>
      <c r="L527" s="261"/>
      <c r="M527" s="261"/>
      <c r="N527" s="261"/>
      <c r="O527" s="261"/>
      <c r="P527" s="261"/>
      <c r="Q527" s="261"/>
      <c r="R527" s="261"/>
      <c r="S527" s="261"/>
      <c r="T527" s="261"/>
      <c r="U527" s="261"/>
      <c r="V527" s="261"/>
      <c r="W527" s="272"/>
      <c r="X527" s="272"/>
      <c r="Y527" s="272"/>
      <c r="Z527" s="261"/>
      <c r="AA527" s="261"/>
      <c r="AB527" s="297"/>
      <c r="AC527" s="298"/>
      <c r="AD527" s="298"/>
      <c r="AE527" s="299"/>
      <c r="AF527" s="299"/>
      <c r="AG527" s="298"/>
      <c r="AH527" s="298"/>
      <c r="AI527" s="300"/>
    </row>
    <row r="528" ht="11.25" customHeight="1">
      <c r="A528" s="260"/>
      <c r="B528" s="261"/>
      <c r="C528" s="296"/>
      <c r="D528" s="261"/>
      <c r="E528" s="261"/>
      <c r="F528" s="261"/>
      <c r="G528" s="261"/>
      <c r="H528" s="63"/>
      <c r="I528" s="261"/>
      <c r="J528" s="261"/>
      <c r="K528" s="261"/>
      <c r="L528" s="261"/>
      <c r="M528" s="261"/>
      <c r="N528" s="261"/>
      <c r="O528" s="261"/>
      <c r="P528" s="261"/>
      <c r="Q528" s="261"/>
      <c r="R528" s="261"/>
      <c r="S528" s="261"/>
      <c r="T528" s="261"/>
      <c r="U528" s="261"/>
      <c r="V528" s="261"/>
      <c r="W528" s="272"/>
      <c r="X528" s="272"/>
      <c r="Y528" s="272"/>
      <c r="Z528" s="261"/>
      <c r="AA528" s="261"/>
      <c r="AB528" s="297"/>
      <c r="AC528" s="298"/>
      <c r="AD528" s="298"/>
      <c r="AE528" s="299"/>
      <c r="AF528" s="299"/>
      <c r="AG528" s="298"/>
      <c r="AH528" s="298"/>
      <c r="AI528" s="300"/>
    </row>
    <row r="529" ht="11.25" customHeight="1">
      <c r="A529" s="260"/>
      <c r="B529" s="261"/>
      <c r="C529" s="296"/>
      <c r="D529" s="261"/>
      <c r="E529" s="261"/>
      <c r="F529" s="261"/>
      <c r="G529" s="261"/>
      <c r="H529" s="63"/>
      <c r="I529" s="261"/>
      <c r="J529" s="261"/>
      <c r="K529" s="261"/>
      <c r="L529" s="261"/>
      <c r="M529" s="261"/>
      <c r="N529" s="261"/>
      <c r="O529" s="261"/>
      <c r="P529" s="261"/>
      <c r="Q529" s="261"/>
      <c r="R529" s="261"/>
      <c r="S529" s="261"/>
      <c r="T529" s="261"/>
      <c r="U529" s="261"/>
      <c r="V529" s="261"/>
      <c r="W529" s="272"/>
      <c r="X529" s="272"/>
      <c r="Y529" s="272"/>
      <c r="Z529" s="261"/>
      <c r="AA529" s="261"/>
      <c r="AB529" s="297"/>
      <c r="AC529" s="298"/>
      <c r="AD529" s="298"/>
      <c r="AE529" s="299"/>
      <c r="AF529" s="299"/>
      <c r="AG529" s="298"/>
      <c r="AH529" s="298"/>
      <c r="AI529" s="300"/>
    </row>
    <row r="530" ht="11.25" customHeight="1">
      <c r="A530" s="260"/>
      <c r="B530" s="261"/>
      <c r="C530" s="296"/>
      <c r="D530" s="261"/>
      <c r="E530" s="261"/>
      <c r="F530" s="261"/>
      <c r="G530" s="261"/>
      <c r="H530" s="63"/>
      <c r="I530" s="261"/>
      <c r="J530" s="261"/>
      <c r="K530" s="261"/>
      <c r="L530" s="261"/>
      <c r="M530" s="261"/>
      <c r="N530" s="261"/>
      <c r="O530" s="261"/>
      <c r="P530" s="261"/>
      <c r="Q530" s="261"/>
      <c r="R530" s="261"/>
      <c r="S530" s="261"/>
      <c r="T530" s="261"/>
      <c r="U530" s="261"/>
      <c r="V530" s="261"/>
      <c r="W530" s="272"/>
      <c r="X530" s="272"/>
      <c r="Y530" s="272"/>
      <c r="Z530" s="261"/>
      <c r="AA530" s="261"/>
      <c r="AB530" s="297"/>
      <c r="AC530" s="298"/>
      <c r="AD530" s="298"/>
      <c r="AE530" s="299"/>
      <c r="AF530" s="299"/>
      <c r="AG530" s="298"/>
      <c r="AH530" s="298"/>
      <c r="AI530" s="300"/>
    </row>
    <row r="531" ht="11.25" customHeight="1">
      <c r="A531" s="260"/>
      <c r="B531" s="261"/>
      <c r="C531" s="296"/>
      <c r="D531" s="261"/>
      <c r="E531" s="261"/>
      <c r="F531" s="261"/>
      <c r="G531" s="261"/>
      <c r="H531" s="63"/>
      <c r="I531" s="261"/>
      <c r="J531" s="261"/>
      <c r="K531" s="261"/>
      <c r="L531" s="261"/>
      <c r="M531" s="261"/>
      <c r="N531" s="261"/>
      <c r="O531" s="261"/>
      <c r="P531" s="261"/>
      <c r="Q531" s="261"/>
      <c r="R531" s="261"/>
      <c r="S531" s="261"/>
      <c r="T531" s="261"/>
      <c r="U531" s="261"/>
      <c r="V531" s="261"/>
      <c r="W531" s="272"/>
      <c r="X531" s="272"/>
      <c r="Y531" s="272"/>
      <c r="Z531" s="261"/>
      <c r="AA531" s="261"/>
      <c r="AB531" s="297"/>
      <c r="AC531" s="298"/>
      <c r="AD531" s="298"/>
      <c r="AE531" s="299"/>
      <c r="AF531" s="299"/>
      <c r="AG531" s="298"/>
      <c r="AH531" s="298"/>
      <c r="AI531" s="300"/>
    </row>
    <row r="532" ht="11.25" customHeight="1">
      <c r="A532" s="260"/>
      <c r="B532" s="261"/>
      <c r="C532" s="296"/>
      <c r="D532" s="261"/>
      <c r="E532" s="261"/>
      <c r="F532" s="261"/>
      <c r="G532" s="261"/>
      <c r="H532" s="63"/>
      <c r="I532" s="261"/>
      <c r="J532" s="261"/>
      <c r="K532" s="261"/>
      <c r="L532" s="261"/>
      <c r="M532" s="261"/>
      <c r="N532" s="261"/>
      <c r="O532" s="261"/>
      <c r="P532" s="261"/>
      <c r="Q532" s="261"/>
      <c r="R532" s="261"/>
      <c r="S532" s="261"/>
      <c r="T532" s="261"/>
      <c r="U532" s="261"/>
      <c r="V532" s="261"/>
      <c r="W532" s="272"/>
      <c r="X532" s="272"/>
      <c r="Y532" s="272"/>
      <c r="Z532" s="261"/>
      <c r="AA532" s="261"/>
      <c r="AB532" s="297"/>
      <c r="AC532" s="298"/>
      <c r="AD532" s="298"/>
      <c r="AE532" s="299"/>
      <c r="AF532" s="299"/>
      <c r="AG532" s="298"/>
      <c r="AH532" s="298"/>
      <c r="AI532" s="300"/>
    </row>
    <row r="533" ht="11.25" customHeight="1">
      <c r="A533" s="260"/>
      <c r="B533" s="261"/>
      <c r="C533" s="296"/>
      <c r="D533" s="261"/>
      <c r="E533" s="261"/>
      <c r="F533" s="261"/>
      <c r="G533" s="261"/>
      <c r="H533" s="63"/>
      <c r="I533" s="261"/>
      <c r="J533" s="261"/>
      <c r="K533" s="261"/>
      <c r="L533" s="261"/>
      <c r="M533" s="261"/>
      <c r="N533" s="261"/>
      <c r="O533" s="261"/>
      <c r="P533" s="261"/>
      <c r="Q533" s="261"/>
      <c r="R533" s="261"/>
      <c r="S533" s="261"/>
      <c r="T533" s="261"/>
      <c r="U533" s="261"/>
      <c r="V533" s="261"/>
      <c r="W533" s="272"/>
      <c r="X533" s="272"/>
      <c r="Y533" s="272"/>
      <c r="Z533" s="261"/>
      <c r="AA533" s="261"/>
      <c r="AB533" s="297"/>
      <c r="AC533" s="298"/>
      <c r="AD533" s="298"/>
      <c r="AE533" s="299"/>
      <c r="AF533" s="299"/>
      <c r="AG533" s="298"/>
      <c r="AH533" s="298"/>
      <c r="AI533" s="300"/>
    </row>
    <row r="534" ht="11.25" customHeight="1">
      <c r="A534" s="260"/>
      <c r="B534" s="261"/>
      <c r="C534" s="296"/>
      <c r="D534" s="261"/>
      <c r="E534" s="261"/>
      <c r="F534" s="261"/>
      <c r="G534" s="261"/>
      <c r="H534" s="63"/>
      <c r="I534" s="261"/>
      <c r="J534" s="261"/>
      <c r="K534" s="261"/>
      <c r="L534" s="261"/>
      <c r="M534" s="261"/>
      <c r="N534" s="261"/>
      <c r="O534" s="261"/>
      <c r="P534" s="261"/>
      <c r="Q534" s="261"/>
      <c r="R534" s="261"/>
      <c r="S534" s="261"/>
      <c r="T534" s="261"/>
      <c r="U534" s="261"/>
      <c r="V534" s="261"/>
      <c r="W534" s="272"/>
      <c r="X534" s="272"/>
      <c r="Y534" s="272"/>
      <c r="Z534" s="261"/>
      <c r="AA534" s="261"/>
      <c r="AB534" s="297"/>
      <c r="AC534" s="298"/>
      <c r="AD534" s="298"/>
      <c r="AE534" s="299"/>
      <c r="AF534" s="299"/>
      <c r="AG534" s="298"/>
      <c r="AH534" s="298"/>
      <c r="AI534" s="300"/>
    </row>
    <row r="535" ht="11.25" customHeight="1">
      <c r="A535" s="260"/>
      <c r="B535" s="261"/>
      <c r="C535" s="296"/>
      <c r="D535" s="261"/>
      <c r="E535" s="261"/>
      <c r="F535" s="261"/>
      <c r="G535" s="261"/>
      <c r="H535" s="63"/>
      <c r="I535" s="261"/>
      <c r="J535" s="261"/>
      <c r="K535" s="261"/>
      <c r="L535" s="261"/>
      <c r="M535" s="261"/>
      <c r="N535" s="261"/>
      <c r="O535" s="261"/>
      <c r="P535" s="261"/>
      <c r="Q535" s="261"/>
      <c r="R535" s="261"/>
      <c r="S535" s="261"/>
      <c r="T535" s="261"/>
      <c r="U535" s="261"/>
      <c r="V535" s="261"/>
      <c r="W535" s="272"/>
      <c r="X535" s="272"/>
      <c r="Y535" s="272"/>
      <c r="Z535" s="261"/>
      <c r="AA535" s="261"/>
      <c r="AB535" s="297"/>
      <c r="AC535" s="298"/>
      <c r="AD535" s="298"/>
      <c r="AE535" s="299"/>
      <c r="AF535" s="299"/>
      <c r="AG535" s="298"/>
      <c r="AH535" s="298"/>
      <c r="AI535" s="300"/>
    </row>
    <row r="536" ht="11.25" customHeight="1">
      <c r="A536" s="260"/>
      <c r="B536" s="261"/>
      <c r="C536" s="296"/>
      <c r="D536" s="261"/>
      <c r="E536" s="261"/>
      <c r="F536" s="261"/>
      <c r="G536" s="261"/>
      <c r="H536" s="63"/>
      <c r="I536" s="261"/>
      <c r="J536" s="261"/>
      <c r="K536" s="261"/>
      <c r="L536" s="261"/>
      <c r="M536" s="261"/>
      <c r="N536" s="261"/>
      <c r="O536" s="261"/>
      <c r="P536" s="261"/>
      <c r="Q536" s="261"/>
      <c r="R536" s="261"/>
      <c r="S536" s="261"/>
      <c r="T536" s="261"/>
      <c r="U536" s="261"/>
      <c r="V536" s="261"/>
      <c r="W536" s="272"/>
      <c r="X536" s="272"/>
      <c r="Y536" s="272"/>
      <c r="Z536" s="261"/>
      <c r="AA536" s="261"/>
      <c r="AB536" s="297"/>
      <c r="AC536" s="298"/>
      <c r="AD536" s="298"/>
      <c r="AE536" s="299"/>
      <c r="AF536" s="299"/>
      <c r="AG536" s="298"/>
      <c r="AH536" s="298"/>
      <c r="AI536" s="300"/>
    </row>
    <row r="537" ht="11.25" customHeight="1">
      <c r="A537" s="260"/>
      <c r="B537" s="261"/>
      <c r="C537" s="296"/>
      <c r="D537" s="261"/>
      <c r="E537" s="261"/>
      <c r="F537" s="261"/>
      <c r="G537" s="261"/>
      <c r="H537" s="63"/>
      <c r="I537" s="261"/>
      <c r="J537" s="261"/>
      <c r="K537" s="261"/>
      <c r="L537" s="261"/>
      <c r="M537" s="261"/>
      <c r="N537" s="261"/>
      <c r="O537" s="261"/>
      <c r="P537" s="261"/>
      <c r="Q537" s="261"/>
      <c r="R537" s="261"/>
      <c r="S537" s="261"/>
      <c r="T537" s="261"/>
      <c r="U537" s="261"/>
      <c r="V537" s="261"/>
      <c r="W537" s="272"/>
      <c r="X537" s="272"/>
      <c r="Y537" s="272"/>
      <c r="Z537" s="261"/>
      <c r="AA537" s="261"/>
      <c r="AB537" s="297"/>
      <c r="AC537" s="298"/>
      <c r="AD537" s="298"/>
      <c r="AE537" s="299"/>
      <c r="AF537" s="299"/>
      <c r="AG537" s="298"/>
      <c r="AH537" s="298"/>
      <c r="AI537" s="300"/>
    </row>
    <row r="538" ht="11.25" customHeight="1">
      <c r="A538" s="260"/>
      <c r="B538" s="261"/>
      <c r="C538" s="296"/>
      <c r="D538" s="261"/>
      <c r="E538" s="261"/>
      <c r="F538" s="261"/>
      <c r="G538" s="261"/>
      <c r="H538" s="63"/>
      <c r="I538" s="261"/>
      <c r="J538" s="261"/>
      <c r="K538" s="261"/>
      <c r="L538" s="261"/>
      <c r="M538" s="261"/>
      <c r="N538" s="261"/>
      <c r="O538" s="261"/>
      <c r="P538" s="261"/>
      <c r="Q538" s="261"/>
      <c r="R538" s="261"/>
      <c r="S538" s="261"/>
      <c r="T538" s="261"/>
      <c r="U538" s="261"/>
      <c r="V538" s="261"/>
      <c r="W538" s="272"/>
      <c r="X538" s="272"/>
      <c r="Y538" s="272"/>
      <c r="Z538" s="261"/>
      <c r="AA538" s="261"/>
      <c r="AB538" s="297"/>
      <c r="AC538" s="298"/>
      <c r="AD538" s="298"/>
      <c r="AE538" s="299"/>
      <c r="AF538" s="299"/>
      <c r="AG538" s="298"/>
      <c r="AH538" s="298"/>
      <c r="AI538" s="300"/>
    </row>
    <row r="539" ht="11.25" customHeight="1">
      <c r="A539" s="260"/>
      <c r="B539" s="261"/>
      <c r="C539" s="296"/>
      <c r="D539" s="261"/>
      <c r="E539" s="261"/>
      <c r="F539" s="261"/>
      <c r="G539" s="261"/>
      <c r="H539" s="63"/>
      <c r="I539" s="261"/>
      <c r="J539" s="261"/>
      <c r="K539" s="261"/>
      <c r="L539" s="261"/>
      <c r="M539" s="261"/>
      <c r="N539" s="261"/>
      <c r="O539" s="261"/>
      <c r="P539" s="261"/>
      <c r="Q539" s="261"/>
      <c r="R539" s="261"/>
      <c r="S539" s="261"/>
      <c r="T539" s="261"/>
      <c r="U539" s="261"/>
      <c r="V539" s="261"/>
      <c r="W539" s="272"/>
      <c r="X539" s="272"/>
      <c r="Y539" s="272"/>
      <c r="Z539" s="261"/>
      <c r="AA539" s="261"/>
      <c r="AB539" s="297"/>
      <c r="AC539" s="298"/>
      <c r="AD539" s="298"/>
      <c r="AE539" s="299"/>
      <c r="AF539" s="299"/>
      <c r="AG539" s="298"/>
      <c r="AH539" s="298"/>
      <c r="AI539" s="300"/>
    </row>
    <row r="540" ht="11.25" customHeight="1">
      <c r="A540" s="260"/>
      <c r="B540" s="261"/>
      <c r="C540" s="296"/>
      <c r="D540" s="261"/>
      <c r="E540" s="261"/>
      <c r="F540" s="261"/>
      <c r="G540" s="261"/>
      <c r="H540" s="63"/>
      <c r="I540" s="261"/>
      <c r="J540" s="261"/>
      <c r="K540" s="261"/>
      <c r="L540" s="261"/>
      <c r="M540" s="261"/>
      <c r="N540" s="261"/>
      <c r="O540" s="261"/>
      <c r="P540" s="261"/>
      <c r="Q540" s="261"/>
      <c r="R540" s="261"/>
      <c r="S540" s="261"/>
      <c r="T540" s="261"/>
      <c r="U540" s="261"/>
      <c r="V540" s="261"/>
      <c r="W540" s="272"/>
      <c r="X540" s="272"/>
      <c r="Y540" s="272"/>
      <c r="Z540" s="261"/>
      <c r="AA540" s="261"/>
      <c r="AB540" s="297"/>
      <c r="AC540" s="298"/>
      <c r="AD540" s="298"/>
      <c r="AE540" s="299"/>
      <c r="AF540" s="299"/>
      <c r="AG540" s="298"/>
      <c r="AH540" s="298"/>
      <c r="AI540" s="300"/>
    </row>
    <row r="541" ht="11.25" customHeight="1">
      <c r="A541" s="260"/>
      <c r="B541" s="261"/>
      <c r="C541" s="296"/>
      <c r="D541" s="261"/>
      <c r="E541" s="261"/>
      <c r="F541" s="261"/>
      <c r="G541" s="261"/>
      <c r="H541" s="63"/>
      <c r="I541" s="261"/>
      <c r="J541" s="261"/>
      <c r="K541" s="261"/>
      <c r="L541" s="261"/>
      <c r="M541" s="261"/>
      <c r="N541" s="261"/>
      <c r="O541" s="261"/>
      <c r="P541" s="261"/>
      <c r="Q541" s="261"/>
      <c r="R541" s="261"/>
      <c r="S541" s="261"/>
      <c r="T541" s="261"/>
      <c r="U541" s="261"/>
      <c r="V541" s="261"/>
      <c r="W541" s="272"/>
      <c r="X541" s="272"/>
      <c r="Y541" s="272"/>
      <c r="Z541" s="261"/>
      <c r="AA541" s="261"/>
      <c r="AB541" s="297"/>
      <c r="AC541" s="298"/>
      <c r="AD541" s="298"/>
      <c r="AE541" s="299"/>
      <c r="AF541" s="299"/>
      <c r="AG541" s="298"/>
      <c r="AH541" s="298"/>
      <c r="AI541" s="300"/>
    </row>
    <row r="542" ht="11.25" customHeight="1">
      <c r="A542" s="260"/>
      <c r="B542" s="261"/>
      <c r="C542" s="296"/>
      <c r="D542" s="261"/>
      <c r="E542" s="261"/>
      <c r="F542" s="261"/>
      <c r="G542" s="261"/>
      <c r="H542" s="63"/>
      <c r="I542" s="261"/>
      <c r="J542" s="261"/>
      <c r="K542" s="261"/>
      <c r="L542" s="261"/>
      <c r="M542" s="261"/>
      <c r="N542" s="261"/>
      <c r="O542" s="261"/>
      <c r="P542" s="261"/>
      <c r="Q542" s="261"/>
      <c r="R542" s="261"/>
      <c r="S542" s="261"/>
      <c r="T542" s="261"/>
      <c r="U542" s="261"/>
      <c r="V542" s="261"/>
      <c r="W542" s="272"/>
      <c r="X542" s="272"/>
      <c r="Y542" s="272"/>
      <c r="Z542" s="261"/>
      <c r="AA542" s="261"/>
      <c r="AB542" s="297"/>
      <c r="AC542" s="298"/>
      <c r="AD542" s="298"/>
      <c r="AE542" s="299"/>
      <c r="AF542" s="299"/>
      <c r="AG542" s="298"/>
      <c r="AH542" s="298"/>
      <c r="AI542" s="300"/>
    </row>
    <row r="543" ht="11.25" customHeight="1">
      <c r="A543" s="260"/>
      <c r="B543" s="261"/>
      <c r="C543" s="296"/>
      <c r="D543" s="261"/>
      <c r="E543" s="261"/>
      <c r="F543" s="261"/>
      <c r="G543" s="261"/>
      <c r="H543" s="63"/>
      <c r="I543" s="261"/>
      <c r="J543" s="261"/>
      <c r="K543" s="261"/>
      <c r="L543" s="261"/>
      <c r="M543" s="261"/>
      <c r="N543" s="261"/>
      <c r="O543" s="261"/>
      <c r="P543" s="261"/>
      <c r="Q543" s="261"/>
      <c r="R543" s="261"/>
      <c r="S543" s="261"/>
      <c r="T543" s="261"/>
      <c r="U543" s="261"/>
      <c r="V543" s="261"/>
      <c r="W543" s="272"/>
      <c r="X543" s="272"/>
      <c r="Y543" s="272"/>
      <c r="Z543" s="261"/>
      <c r="AA543" s="261"/>
      <c r="AB543" s="297"/>
      <c r="AC543" s="298"/>
      <c r="AD543" s="298"/>
      <c r="AE543" s="299"/>
      <c r="AF543" s="299"/>
      <c r="AG543" s="298"/>
      <c r="AH543" s="298"/>
      <c r="AI543" s="300"/>
    </row>
    <row r="544" ht="11.25" customHeight="1">
      <c r="A544" s="260"/>
      <c r="B544" s="261"/>
      <c r="C544" s="296"/>
      <c r="D544" s="261"/>
      <c r="E544" s="261"/>
      <c r="F544" s="261"/>
      <c r="G544" s="261"/>
      <c r="H544" s="63"/>
      <c r="I544" s="261"/>
      <c r="J544" s="261"/>
      <c r="K544" s="261"/>
      <c r="L544" s="261"/>
      <c r="M544" s="261"/>
      <c r="N544" s="261"/>
      <c r="O544" s="261"/>
      <c r="P544" s="261"/>
      <c r="Q544" s="261"/>
      <c r="R544" s="261"/>
      <c r="S544" s="261"/>
      <c r="T544" s="261"/>
      <c r="U544" s="261"/>
      <c r="V544" s="261"/>
      <c r="W544" s="272"/>
      <c r="X544" s="272"/>
      <c r="Y544" s="272"/>
      <c r="Z544" s="261"/>
      <c r="AA544" s="261"/>
      <c r="AB544" s="297"/>
      <c r="AC544" s="298"/>
      <c r="AD544" s="298"/>
      <c r="AE544" s="299"/>
      <c r="AF544" s="299"/>
      <c r="AG544" s="298"/>
      <c r="AH544" s="298"/>
      <c r="AI544" s="300"/>
    </row>
    <row r="545" ht="11.25" customHeight="1">
      <c r="A545" s="260"/>
      <c r="B545" s="261"/>
      <c r="C545" s="296"/>
      <c r="D545" s="261"/>
      <c r="E545" s="261"/>
      <c r="F545" s="261"/>
      <c r="G545" s="261"/>
      <c r="H545" s="63"/>
      <c r="I545" s="261"/>
      <c r="J545" s="261"/>
      <c r="K545" s="261"/>
      <c r="L545" s="261"/>
      <c r="M545" s="261"/>
      <c r="N545" s="261"/>
      <c r="O545" s="261"/>
      <c r="P545" s="261"/>
      <c r="Q545" s="261"/>
      <c r="R545" s="261"/>
      <c r="S545" s="261"/>
      <c r="T545" s="261"/>
      <c r="U545" s="261"/>
      <c r="V545" s="261"/>
      <c r="W545" s="272"/>
      <c r="X545" s="272"/>
      <c r="Y545" s="272"/>
      <c r="Z545" s="261"/>
      <c r="AA545" s="261"/>
      <c r="AB545" s="297"/>
      <c r="AC545" s="298"/>
      <c r="AD545" s="298"/>
      <c r="AE545" s="299"/>
      <c r="AF545" s="299"/>
      <c r="AG545" s="298"/>
      <c r="AH545" s="298"/>
      <c r="AI545" s="300"/>
    </row>
    <row r="546" ht="11.25" customHeight="1">
      <c r="A546" s="260"/>
      <c r="B546" s="261"/>
      <c r="C546" s="296"/>
      <c r="D546" s="261"/>
      <c r="E546" s="261"/>
      <c r="F546" s="261"/>
      <c r="G546" s="261"/>
      <c r="H546" s="63"/>
      <c r="I546" s="261"/>
      <c r="J546" s="261"/>
      <c r="K546" s="261"/>
      <c r="L546" s="261"/>
      <c r="M546" s="261"/>
      <c r="N546" s="261"/>
      <c r="O546" s="261"/>
      <c r="P546" s="261"/>
      <c r="Q546" s="261"/>
      <c r="R546" s="261"/>
      <c r="S546" s="261"/>
      <c r="T546" s="261"/>
      <c r="U546" s="261"/>
      <c r="V546" s="261"/>
      <c r="W546" s="272"/>
      <c r="X546" s="272"/>
      <c r="Y546" s="272"/>
      <c r="Z546" s="261"/>
      <c r="AA546" s="261"/>
      <c r="AB546" s="297"/>
      <c r="AC546" s="298"/>
      <c r="AD546" s="298"/>
      <c r="AE546" s="299"/>
      <c r="AF546" s="299"/>
      <c r="AG546" s="298"/>
      <c r="AH546" s="298"/>
      <c r="AI546" s="300"/>
    </row>
    <row r="547" ht="11.25" customHeight="1">
      <c r="A547" s="260"/>
      <c r="B547" s="261"/>
      <c r="C547" s="296"/>
      <c r="D547" s="261"/>
      <c r="E547" s="261"/>
      <c r="F547" s="261"/>
      <c r="G547" s="261"/>
      <c r="H547" s="63"/>
      <c r="I547" s="261"/>
      <c r="J547" s="261"/>
      <c r="K547" s="261"/>
      <c r="L547" s="261"/>
      <c r="M547" s="261"/>
      <c r="N547" s="261"/>
      <c r="O547" s="261"/>
      <c r="P547" s="261"/>
      <c r="Q547" s="261"/>
      <c r="R547" s="261"/>
      <c r="S547" s="261"/>
      <c r="T547" s="261"/>
      <c r="U547" s="261"/>
      <c r="V547" s="261"/>
      <c r="W547" s="272"/>
      <c r="X547" s="272"/>
      <c r="Y547" s="272"/>
      <c r="Z547" s="261"/>
      <c r="AA547" s="261"/>
      <c r="AB547" s="297"/>
      <c r="AC547" s="298"/>
      <c r="AD547" s="298"/>
      <c r="AE547" s="299"/>
      <c r="AF547" s="299"/>
      <c r="AG547" s="298"/>
      <c r="AH547" s="298"/>
      <c r="AI547" s="300"/>
    </row>
    <row r="548" ht="11.25" customHeight="1">
      <c r="A548" s="260"/>
      <c r="B548" s="261"/>
      <c r="C548" s="296"/>
      <c r="D548" s="261"/>
      <c r="E548" s="261"/>
      <c r="F548" s="261"/>
      <c r="G548" s="261"/>
      <c r="H548" s="63"/>
      <c r="I548" s="261"/>
      <c r="J548" s="261"/>
      <c r="K548" s="261"/>
      <c r="L548" s="261"/>
      <c r="M548" s="261"/>
      <c r="N548" s="261"/>
      <c r="O548" s="261"/>
      <c r="P548" s="261"/>
      <c r="Q548" s="261"/>
      <c r="R548" s="261"/>
      <c r="S548" s="261"/>
      <c r="T548" s="261"/>
      <c r="U548" s="261"/>
      <c r="V548" s="261"/>
      <c r="W548" s="272"/>
      <c r="X548" s="272"/>
      <c r="Y548" s="272"/>
      <c r="Z548" s="261"/>
      <c r="AA548" s="261"/>
      <c r="AB548" s="297"/>
      <c r="AC548" s="298"/>
      <c r="AD548" s="298"/>
      <c r="AE548" s="299"/>
      <c r="AF548" s="299"/>
      <c r="AG548" s="298"/>
      <c r="AH548" s="298"/>
      <c r="AI548" s="300"/>
    </row>
    <row r="549" ht="11.25" customHeight="1">
      <c r="A549" s="260"/>
      <c r="B549" s="261"/>
      <c r="C549" s="296"/>
      <c r="D549" s="261"/>
      <c r="E549" s="261"/>
      <c r="F549" s="261"/>
      <c r="G549" s="261"/>
      <c r="H549" s="63"/>
      <c r="I549" s="261"/>
      <c r="J549" s="261"/>
      <c r="K549" s="261"/>
      <c r="L549" s="261"/>
      <c r="M549" s="261"/>
      <c r="N549" s="261"/>
      <c r="O549" s="261"/>
      <c r="P549" s="261"/>
      <c r="Q549" s="261"/>
      <c r="R549" s="261"/>
      <c r="S549" s="261"/>
      <c r="T549" s="261"/>
      <c r="U549" s="261"/>
      <c r="V549" s="261"/>
      <c r="W549" s="272"/>
      <c r="X549" s="272"/>
      <c r="Y549" s="272"/>
      <c r="Z549" s="261"/>
      <c r="AA549" s="261"/>
      <c r="AB549" s="297"/>
      <c r="AC549" s="298"/>
      <c r="AD549" s="298"/>
      <c r="AE549" s="299"/>
      <c r="AF549" s="299"/>
      <c r="AG549" s="298"/>
      <c r="AH549" s="298"/>
      <c r="AI549" s="300"/>
    </row>
    <row r="550" ht="11.25" customHeight="1">
      <c r="A550" s="260"/>
      <c r="B550" s="261"/>
      <c r="C550" s="296"/>
      <c r="D550" s="261"/>
      <c r="E550" s="261"/>
      <c r="F550" s="261"/>
      <c r="G550" s="261"/>
      <c r="H550" s="63"/>
      <c r="I550" s="261"/>
      <c r="J550" s="261"/>
      <c r="K550" s="261"/>
      <c r="L550" s="261"/>
      <c r="M550" s="261"/>
      <c r="N550" s="261"/>
      <c r="O550" s="261"/>
      <c r="P550" s="261"/>
      <c r="Q550" s="261"/>
      <c r="R550" s="261"/>
      <c r="S550" s="261"/>
      <c r="T550" s="261"/>
      <c r="U550" s="261"/>
      <c r="V550" s="261"/>
      <c r="W550" s="272"/>
      <c r="X550" s="272"/>
      <c r="Y550" s="272"/>
      <c r="Z550" s="261"/>
      <c r="AA550" s="261"/>
      <c r="AB550" s="297"/>
      <c r="AC550" s="298"/>
      <c r="AD550" s="298"/>
      <c r="AE550" s="299"/>
      <c r="AF550" s="299"/>
      <c r="AG550" s="298"/>
      <c r="AH550" s="298"/>
      <c r="AI550" s="300"/>
    </row>
    <row r="551" ht="11.25" customHeight="1">
      <c r="A551" s="260"/>
      <c r="B551" s="261"/>
      <c r="C551" s="296"/>
      <c r="D551" s="261"/>
      <c r="E551" s="261"/>
      <c r="F551" s="261"/>
      <c r="G551" s="261"/>
      <c r="H551" s="63"/>
      <c r="I551" s="261"/>
      <c r="J551" s="261"/>
      <c r="K551" s="261"/>
      <c r="L551" s="261"/>
      <c r="M551" s="261"/>
      <c r="N551" s="261"/>
      <c r="O551" s="261"/>
      <c r="P551" s="261"/>
      <c r="Q551" s="261"/>
      <c r="R551" s="261"/>
      <c r="S551" s="261"/>
      <c r="T551" s="261"/>
      <c r="U551" s="261"/>
      <c r="V551" s="261"/>
      <c r="W551" s="272"/>
      <c r="X551" s="272"/>
      <c r="Y551" s="272"/>
      <c r="Z551" s="261"/>
      <c r="AA551" s="261"/>
      <c r="AB551" s="297"/>
      <c r="AC551" s="298"/>
      <c r="AD551" s="298"/>
      <c r="AE551" s="299"/>
      <c r="AF551" s="299"/>
      <c r="AG551" s="298"/>
      <c r="AH551" s="298"/>
      <c r="AI551" s="300"/>
    </row>
    <row r="552" ht="11.25" customHeight="1">
      <c r="A552" s="260"/>
      <c r="B552" s="261"/>
      <c r="C552" s="296"/>
      <c r="D552" s="261"/>
      <c r="E552" s="261"/>
      <c r="F552" s="261"/>
      <c r="G552" s="261"/>
      <c r="H552" s="63"/>
      <c r="I552" s="261"/>
      <c r="J552" s="261"/>
      <c r="K552" s="261"/>
      <c r="L552" s="261"/>
      <c r="M552" s="261"/>
      <c r="N552" s="261"/>
      <c r="O552" s="261"/>
      <c r="P552" s="261"/>
      <c r="Q552" s="261"/>
      <c r="R552" s="261"/>
      <c r="S552" s="261"/>
      <c r="T552" s="261"/>
      <c r="U552" s="261"/>
      <c r="V552" s="261"/>
      <c r="W552" s="272"/>
      <c r="X552" s="272"/>
      <c r="Y552" s="272"/>
      <c r="Z552" s="261"/>
      <c r="AA552" s="261"/>
      <c r="AB552" s="297"/>
      <c r="AC552" s="298"/>
      <c r="AD552" s="298"/>
      <c r="AE552" s="299"/>
      <c r="AF552" s="299"/>
      <c r="AG552" s="298"/>
      <c r="AH552" s="298"/>
      <c r="AI552" s="300"/>
    </row>
    <row r="553" ht="11.25" customHeight="1">
      <c r="A553" s="260"/>
      <c r="B553" s="261"/>
      <c r="C553" s="296"/>
      <c r="D553" s="261"/>
      <c r="E553" s="261"/>
      <c r="F553" s="261"/>
      <c r="G553" s="261"/>
      <c r="H553" s="63"/>
      <c r="I553" s="261"/>
      <c r="J553" s="261"/>
      <c r="K553" s="261"/>
      <c r="L553" s="261"/>
      <c r="M553" s="261"/>
      <c r="N553" s="261"/>
      <c r="O553" s="261"/>
      <c r="P553" s="261"/>
      <c r="Q553" s="261"/>
      <c r="R553" s="261"/>
      <c r="S553" s="261"/>
      <c r="T553" s="261"/>
      <c r="U553" s="261"/>
      <c r="V553" s="261"/>
      <c r="W553" s="272"/>
      <c r="X553" s="272"/>
      <c r="Y553" s="272"/>
      <c r="Z553" s="261"/>
      <c r="AA553" s="261"/>
      <c r="AB553" s="297"/>
      <c r="AC553" s="298"/>
      <c r="AD553" s="298"/>
      <c r="AE553" s="299"/>
      <c r="AF553" s="299"/>
      <c r="AG553" s="298"/>
      <c r="AH553" s="298"/>
      <c r="AI553" s="300"/>
    </row>
    <row r="554" ht="11.25" customHeight="1">
      <c r="A554" s="260"/>
      <c r="B554" s="261"/>
      <c r="C554" s="296"/>
      <c r="D554" s="261"/>
      <c r="E554" s="261"/>
      <c r="F554" s="261"/>
      <c r="G554" s="261"/>
      <c r="H554" s="63"/>
      <c r="I554" s="261"/>
      <c r="J554" s="261"/>
      <c r="K554" s="261"/>
      <c r="L554" s="261"/>
      <c r="M554" s="261"/>
      <c r="N554" s="261"/>
      <c r="O554" s="261"/>
      <c r="P554" s="261"/>
      <c r="Q554" s="261"/>
      <c r="R554" s="261"/>
      <c r="S554" s="261"/>
      <c r="T554" s="261"/>
      <c r="U554" s="261"/>
      <c r="V554" s="261"/>
      <c r="W554" s="272"/>
      <c r="X554" s="272"/>
      <c r="Y554" s="272"/>
      <c r="Z554" s="261"/>
      <c r="AA554" s="261"/>
      <c r="AB554" s="297"/>
      <c r="AC554" s="298"/>
      <c r="AD554" s="298"/>
      <c r="AE554" s="299"/>
      <c r="AF554" s="299"/>
      <c r="AG554" s="298"/>
      <c r="AH554" s="298"/>
      <c r="AI554" s="300"/>
    </row>
    <row r="555" ht="11.25" customHeight="1">
      <c r="A555" s="260"/>
      <c r="B555" s="261"/>
      <c r="C555" s="296"/>
      <c r="D555" s="261"/>
      <c r="E555" s="261"/>
      <c r="F555" s="261"/>
      <c r="G555" s="261"/>
      <c r="H555" s="63"/>
      <c r="I555" s="261"/>
      <c r="J555" s="261"/>
      <c r="K555" s="261"/>
      <c r="L555" s="261"/>
      <c r="M555" s="261"/>
      <c r="N555" s="261"/>
      <c r="O555" s="261"/>
      <c r="P555" s="261"/>
      <c r="Q555" s="261"/>
      <c r="R555" s="261"/>
      <c r="S555" s="261"/>
      <c r="T555" s="261"/>
      <c r="U555" s="261"/>
      <c r="V555" s="261"/>
      <c r="W555" s="272"/>
      <c r="X555" s="272"/>
      <c r="Y555" s="272"/>
      <c r="Z555" s="261"/>
      <c r="AA555" s="261"/>
      <c r="AB555" s="297"/>
      <c r="AC555" s="298"/>
      <c r="AD555" s="298"/>
      <c r="AE555" s="299"/>
      <c r="AF555" s="299"/>
      <c r="AG555" s="298"/>
      <c r="AH555" s="298"/>
      <c r="AI555" s="300"/>
    </row>
    <row r="556" ht="11.25" customHeight="1">
      <c r="A556" s="260"/>
      <c r="B556" s="261"/>
      <c r="C556" s="296"/>
      <c r="D556" s="261"/>
      <c r="E556" s="261"/>
      <c r="F556" s="261"/>
      <c r="G556" s="261"/>
      <c r="H556" s="63"/>
      <c r="I556" s="261"/>
      <c r="J556" s="261"/>
      <c r="K556" s="261"/>
      <c r="L556" s="261"/>
      <c r="M556" s="261"/>
      <c r="N556" s="261"/>
      <c r="O556" s="261"/>
      <c r="P556" s="261"/>
      <c r="Q556" s="261"/>
      <c r="R556" s="261"/>
      <c r="S556" s="261"/>
      <c r="T556" s="261"/>
      <c r="U556" s="261"/>
      <c r="V556" s="261"/>
      <c r="W556" s="272"/>
      <c r="X556" s="272"/>
      <c r="Y556" s="272"/>
      <c r="Z556" s="261"/>
      <c r="AA556" s="261"/>
      <c r="AB556" s="297"/>
      <c r="AC556" s="298"/>
      <c r="AD556" s="298"/>
      <c r="AE556" s="299"/>
      <c r="AF556" s="299"/>
      <c r="AG556" s="298"/>
      <c r="AH556" s="298"/>
      <c r="AI556" s="300"/>
    </row>
    <row r="557" ht="11.25" customHeight="1">
      <c r="A557" s="260"/>
      <c r="B557" s="261"/>
      <c r="C557" s="296"/>
      <c r="D557" s="261"/>
      <c r="E557" s="261"/>
      <c r="F557" s="261"/>
      <c r="G557" s="261"/>
      <c r="H557" s="63"/>
      <c r="I557" s="261"/>
      <c r="J557" s="261"/>
      <c r="K557" s="261"/>
      <c r="L557" s="261"/>
      <c r="M557" s="261"/>
      <c r="N557" s="261"/>
      <c r="O557" s="261"/>
      <c r="P557" s="261"/>
      <c r="Q557" s="261"/>
      <c r="R557" s="261"/>
      <c r="S557" s="261"/>
      <c r="T557" s="261"/>
      <c r="U557" s="261"/>
      <c r="V557" s="261"/>
      <c r="W557" s="272"/>
      <c r="X557" s="272"/>
      <c r="Y557" s="272"/>
      <c r="Z557" s="261"/>
      <c r="AA557" s="261"/>
      <c r="AB557" s="297"/>
      <c r="AC557" s="298"/>
      <c r="AD557" s="298"/>
      <c r="AE557" s="299"/>
      <c r="AF557" s="299"/>
      <c r="AG557" s="298"/>
      <c r="AH557" s="298"/>
      <c r="AI557" s="300"/>
    </row>
    <row r="558" ht="11.25" customHeight="1">
      <c r="A558" s="260"/>
      <c r="B558" s="261"/>
      <c r="C558" s="296"/>
      <c r="D558" s="261"/>
      <c r="E558" s="261"/>
      <c r="F558" s="261"/>
      <c r="G558" s="261"/>
      <c r="H558" s="63"/>
      <c r="I558" s="261"/>
      <c r="J558" s="261"/>
      <c r="K558" s="261"/>
      <c r="L558" s="261"/>
      <c r="M558" s="261"/>
      <c r="N558" s="261"/>
      <c r="O558" s="261"/>
      <c r="P558" s="261"/>
      <c r="Q558" s="261"/>
      <c r="R558" s="261"/>
      <c r="S558" s="261"/>
      <c r="T558" s="261"/>
      <c r="U558" s="261"/>
      <c r="V558" s="261"/>
      <c r="W558" s="272"/>
      <c r="X558" s="272"/>
      <c r="Y558" s="272"/>
      <c r="Z558" s="261"/>
      <c r="AA558" s="261"/>
      <c r="AB558" s="297"/>
      <c r="AC558" s="298"/>
      <c r="AD558" s="298"/>
      <c r="AE558" s="299"/>
      <c r="AF558" s="299"/>
      <c r="AG558" s="298"/>
      <c r="AH558" s="298"/>
      <c r="AI558" s="300"/>
    </row>
    <row r="559" ht="11.25" customHeight="1">
      <c r="A559" s="260"/>
      <c r="B559" s="261"/>
      <c r="C559" s="296"/>
      <c r="D559" s="261"/>
      <c r="E559" s="261"/>
      <c r="F559" s="261"/>
      <c r="G559" s="261"/>
      <c r="H559" s="63"/>
      <c r="I559" s="261"/>
      <c r="J559" s="261"/>
      <c r="K559" s="261"/>
      <c r="L559" s="261"/>
      <c r="M559" s="261"/>
      <c r="N559" s="261"/>
      <c r="O559" s="261"/>
      <c r="P559" s="261"/>
      <c r="Q559" s="261"/>
      <c r="R559" s="261"/>
      <c r="S559" s="261"/>
      <c r="T559" s="261"/>
      <c r="U559" s="261"/>
      <c r="V559" s="261"/>
      <c r="W559" s="272"/>
      <c r="X559" s="272"/>
      <c r="Y559" s="272"/>
      <c r="Z559" s="261"/>
      <c r="AA559" s="261"/>
      <c r="AB559" s="297"/>
      <c r="AC559" s="298"/>
      <c r="AD559" s="298"/>
      <c r="AE559" s="299"/>
      <c r="AF559" s="299"/>
      <c r="AG559" s="298"/>
      <c r="AH559" s="298"/>
      <c r="AI559" s="300"/>
    </row>
    <row r="560" ht="11.25" customHeight="1">
      <c r="A560" s="260"/>
      <c r="B560" s="261"/>
      <c r="C560" s="296"/>
      <c r="D560" s="261"/>
      <c r="E560" s="261"/>
      <c r="F560" s="261"/>
      <c r="G560" s="261"/>
      <c r="H560" s="63"/>
      <c r="I560" s="261"/>
      <c r="J560" s="261"/>
      <c r="K560" s="261"/>
      <c r="L560" s="261"/>
      <c r="M560" s="261"/>
      <c r="N560" s="261"/>
      <c r="O560" s="261"/>
      <c r="P560" s="261"/>
      <c r="Q560" s="261"/>
      <c r="R560" s="261"/>
      <c r="S560" s="261"/>
      <c r="T560" s="261"/>
      <c r="U560" s="261"/>
      <c r="V560" s="261"/>
      <c r="W560" s="272"/>
      <c r="X560" s="272"/>
      <c r="Y560" s="272"/>
      <c r="Z560" s="261"/>
      <c r="AA560" s="261"/>
      <c r="AB560" s="297"/>
      <c r="AC560" s="298"/>
      <c r="AD560" s="298"/>
      <c r="AE560" s="299"/>
      <c r="AF560" s="299"/>
      <c r="AG560" s="298"/>
      <c r="AH560" s="298"/>
      <c r="AI560" s="300"/>
    </row>
    <row r="561" ht="11.25" customHeight="1">
      <c r="A561" s="260"/>
      <c r="B561" s="261"/>
      <c r="C561" s="296"/>
      <c r="D561" s="261"/>
      <c r="E561" s="261"/>
      <c r="F561" s="261"/>
      <c r="G561" s="261"/>
      <c r="H561" s="63"/>
      <c r="I561" s="261"/>
      <c r="J561" s="261"/>
      <c r="K561" s="261"/>
      <c r="L561" s="261"/>
      <c r="M561" s="261"/>
      <c r="N561" s="261"/>
      <c r="O561" s="261"/>
      <c r="P561" s="261"/>
      <c r="Q561" s="261"/>
      <c r="R561" s="261"/>
      <c r="S561" s="261"/>
      <c r="T561" s="261"/>
      <c r="U561" s="261"/>
      <c r="V561" s="261"/>
      <c r="W561" s="272"/>
      <c r="X561" s="272"/>
      <c r="Y561" s="272"/>
      <c r="Z561" s="261"/>
      <c r="AA561" s="261"/>
      <c r="AB561" s="297"/>
      <c r="AC561" s="298"/>
      <c r="AD561" s="298"/>
      <c r="AE561" s="299"/>
      <c r="AF561" s="299"/>
      <c r="AG561" s="298"/>
      <c r="AH561" s="298"/>
      <c r="AI561" s="300"/>
    </row>
    <row r="562" ht="11.25" customHeight="1">
      <c r="A562" s="260"/>
      <c r="B562" s="261"/>
      <c r="C562" s="296"/>
      <c r="D562" s="261"/>
      <c r="E562" s="261"/>
      <c r="F562" s="261"/>
      <c r="G562" s="261"/>
      <c r="H562" s="63"/>
      <c r="I562" s="261"/>
      <c r="J562" s="261"/>
      <c r="K562" s="261"/>
      <c r="L562" s="261"/>
      <c r="M562" s="261"/>
      <c r="N562" s="261"/>
      <c r="O562" s="261"/>
      <c r="P562" s="261"/>
      <c r="Q562" s="261"/>
      <c r="R562" s="261"/>
      <c r="S562" s="261"/>
      <c r="T562" s="261"/>
      <c r="U562" s="261"/>
      <c r="V562" s="261"/>
      <c r="W562" s="272"/>
      <c r="X562" s="272"/>
      <c r="Y562" s="272"/>
      <c r="Z562" s="261"/>
      <c r="AA562" s="261"/>
      <c r="AB562" s="297"/>
      <c r="AC562" s="298"/>
      <c r="AD562" s="298"/>
      <c r="AE562" s="299"/>
      <c r="AF562" s="299"/>
      <c r="AG562" s="298"/>
      <c r="AH562" s="298"/>
      <c r="AI562" s="300"/>
    </row>
    <row r="563" ht="11.25" customHeight="1">
      <c r="A563" s="260"/>
      <c r="B563" s="261"/>
      <c r="C563" s="296"/>
      <c r="D563" s="261"/>
      <c r="E563" s="261"/>
      <c r="F563" s="261"/>
      <c r="G563" s="261"/>
      <c r="H563" s="63"/>
      <c r="I563" s="261"/>
      <c r="J563" s="261"/>
      <c r="K563" s="261"/>
      <c r="L563" s="261"/>
      <c r="M563" s="261"/>
      <c r="N563" s="261"/>
      <c r="O563" s="261"/>
      <c r="P563" s="261"/>
      <c r="Q563" s="261"/>
      <c r="R563" s="261"/>
      <c r="S563" s="261"/>
      <c r="T563" s="261"/>
      <c r="U563" s="261"/>
      <c r="V563" s="261"/>
      <c r="W563" s="272"/>
      <c r="X563" s="272"/>
      <c r="Y563" s="272"/>
      <c r="Z563" s="261"/>
      <c r="AA563" s="261"/>
      <c r="AB563" s="297"/>
      <c r="AC563" s="298"/>
      <c r="AD563" s="298"/>
      <c r="AE563" s="299"/>
      <c r="AF563" s="299"/>
      <c r="AG563" s="298"/>
      <c r="AH563" s="298"/>
      <c r="AI563" s="300"/>
    </row>
    <row r="564" ht="11.25" customHeight="1">
      <c r="A564" s="260"/>
      <c r="B564" s="261"/>
      <c r="C564" s="296"/>
      <c r="D564" s="261"/>
      <c r="E564" s="261"/>
      <c r="F564" s="261"/>
      <c r="G564" s="261"/>
      <c r="H564" s="63"/>
      <c r="I564" s="261"/>
      <c r="J564" s="261"/>
      <c r="K564" s="261"/>
      <c r="L564" s="261"/>
      <c r="M564" s="261"/>
      <c r="N564" s="261"/>
      <c r="O564" s="261"/>
      <c r="P564" s="261"/>
      <c r="Q564" s="261"/>
      <c r="R564" s="261"/>
      <c r="S564" s="261"/>
      <c r="T564" s="261"/>
      <c r="U564" s="261"/>
      <c r="V564" s="261"/>
      <c r="W564" s="272"/>
      <c r="X564" s="272"/>
      <c r="Y564" s="272"/>
      <c r="Z564" s="261"/>
      <c r="AA564" s="261"/>
      <c r="AB564" s="297"/>
      <c r="AC564" s="298"/>
      <c r="AD564" s="298"/>
      <c r="AE564" s="299"/>
      <c r="AF564" s="299"/>
      <c r="AG564" s="298"/>
      <c r="AH564" s="298"/>
      <c r="AI564" s="300"/>
    </row>
    <row r="565" ht="11.25" customHeight="1">
      <c r="A565" s="260"/>
      <c r="B565" s="261"/>
      <c r="C565" s="296"/>
      <c r="D565" s="261"/>
      <c r="E565" s="261"/>
      <c r="F565" s="261"/>
      <c r="G565" s="261"/>
      <c r="H565" s="63"/>
      <c r="I565" s="261"/>
      <c r="J565" s="261"/>
      <c r="K565" s="261"/>
      <c r="L565" s="261"/>
      <c r="M565" s="261"/>
      <c r="N565" s="261"/>
      <c r="O565" s="261"/>
      <c r="P565" s="261"/>
      <c r="Q565" s="261"/>
      <c r="R565" s="261"/>
      <c r="S565" s="261"/>
      <c r="T565" s="261"/>
      <c r="U565" s="261"/>
      <c r="V565" s="261"/>
      <c r="W565" s="272"/>
      <c r="X565" s="272"/>
      <c r="Y565" s="272"/>
      <c r="Z565" s="261"/>
      <c r="AA565" s="261"/>
      <c r="AB565" s="297"/>
      <c r="AC565" s="298"/>
      <c r="AD565" s="298"/>
      <c r="AE565" s="299"/>
      <c r="AF565" s="299"/>
      <c r="AG565" s="298"/>
      <c r="AH565" s="298"/>
      <c r="AI565" s="300"/>
    </row>
    <row r="566" ht="11.25" customHeight="1">
      <c r="A566" s="260"/>
      <c r="B566" s="261"/>
      <c r="C566" s="296"/>
      <c r="D566" s="261"/>
      <c r="E566" s="261"/>
      <c r="F566" s="261"/>
      <c r="G566" s="261"/>
      <c r="H566" s="63"/>
      <c r="I566" s="261"/>
      <c r="J566" s="261"/>
      <c r="K566" s="261"/>
      <c r="L566" s="261"/>
      <c r="M566" s="261"/>
      <c r="N566" s="261"/>
      <c r="O566" s="261"/>
      <c r="P566" s="261"/>
      <c r="Q566" s="261"/>
      <c r="R566" s="261"/>
      <c r="S566" s="261"/>
      <c r="T566" s="261"/>
      <c r="U566" s="261"/>
      <c r="V566" s="261"/>
      <c r="W566" s="272"/>
      <c r="X566" s="272"/>
      <c r="Y566" s="272"/>
      <c r="Z566" s="261"/>
      <c r="AA566" s="261"/>
      <c r="AB566" s="297"/>
      <c r="AC566" s="298"/>
      <c r="AD566" s="298"/>
      <c r="AE566" s="299"/>
      <c r="AF566" s="299"/>
      <c r="AG566" s="298"/>
      <c r="AH566" s="298"/>
      <c r="AI566" s="300"/>
    </row>
    <row r="567" ht="11.25" customHeight="1">
      <c r="A567" s="260"/>
      <c r="B567" s="261"/>
      <c r="C567" s="296"/>
      <c r="D567" s="261"/>
      <c r="E567" s="261"/>
      <c r="F567" s="261"/>
      <c r="G567" s="261"/>
      <c r="H567" s="63"/>
      <c r="I567" s="261"/>
      <c r="J567" s="261"/>
      <c r="K567" s="261"/>
      <c r="L567" s="261"/>
      <c r="M567" s="261"/>
      <c r="N567" s="261"/>
      <c r="O567" s="261"/>
      <c r="P567" s="261"/>
      <c r="Q567" s="261"/>
      <c r="R567" s="261"/>
      <c r="S567" s="261"/>
      <c r="T567" s="261"/>
      <c r="U567" s="261"/>
      <c r="V567" s="261"/>
      <c r="W567" s="272"/>
      <c r="X567" s="272"/>
      <c r="Y567" s="272"/>
      <c r="Z567" s="261"/>
      <c r="AA567" s="261"/>
      <c r="AB567" s="297"/>
      <c r="AC567" s="298"/>
      <c r="AD567" s="298"/>
      <c r="AE567" s="299"/>
      <c r="AF567" s="299"/>
      <c r="AG567" s="298"/>
      <c r="AH567" s="298"/>
      <c r="AI567" s="300"/>
    </row>
    <row r="568" ht="11.25" customHeight="1">
      <c r="A568" s="260"/>
      <c r="B568" s="261"/>
      <c r="C568" s="296"/>
      <c r="D568" s="261"/>
      <c r="E568" s="261"/>
      <c r="F568" s="261"/>
      <c r="G568" s="261"/>
      <c r="H568" s="63"/>
      <c r="I568" s="261"/>
      <c r="J568" s="261"/>
      <c r="K568" s="261"/>
      <c r="L568" s="261"/>
      <c r="M568" s="261"/>
      <c r="N568" s="261"/>
      <c r="O568" s="261"/>
      <c r="P568" s="261"/>
      <c r="Q568" s="261"/>
      <c r="R568" s="261"/>
      <c r="S568" s="261"/>
      <c r="T568" s="261"/>
      <c r="U568" s="261"/>
      <c r="V568" s="261"/>
      <c r="W568" s="272"/>
      <c r="X568" s="272"/>
      <c r="Y568" s="272"/>
      <c r="Z568" s="261"/>
      <c r="AA568" s="261"/>
      <c r="AB568" s="297"/>
      <c r="AC568" s="298"/>
      <c r="AD568" s="298"/>
      <c r="AE568" s="299"/>
      <c r="AF568" s="299"/>
      <c r="AG568" s="298"/>
      <c r="AH568" s="298"/>
      <c r="AI568" s="300"/>
    </row>
    <row r="569" ht="11.25" customHeight="1">
      <c r="A569" s="260"/>
      <c r="B569" s="261"/>
      <c r="C569" s="296"/>
      <c r="D569" s="261"/>
      <c r="E569" s="261"/>
      <c r="F569" s="261"/>
      <c r="G569" s="261"/>
      <c r="H569" s="63"/>
      <c r="I569" s="261"/>
      <c r="J569" s="261"/>
      <c r="K569" s="261"/>
      <c r="L569" s="261"/>
      <c r="M569" s="261"/>
      <c r="N569" s="261"/>
      <c r="O569" s="261"/>
      <c r="P569" s="261"/>
      <c r="Q569" s="261"/>
      <c r="R569" s="261"/>
      <c r="S569" s="261"/>
      <c r="T569" s="261"/>
      <c r="U569" s="261"/>
      <c r="V569" s="261"/>
      <c r="W569" s="272"/>
      <c r="X569" s="272"/>
      <c r="Y569" s="272"/>
      <c r="Z569" s="261"/>
      <c r="AA569" s="261"/>
      <c r="AB569" s="297"/>
      <c r="AC569" s="298"/>
      <c r="AD569" s="298"/>
      <c r="AE569" s="299"/>
      <c r="AF569" s="299"/>
      <c r="AG569" s="298"/>
      <c r="AH569" s="298"/>
      <c r="AI569" s="300"/>
    </row>
    <row r="570" ht="11.25" customHeight="1">
      <c r="A570" s="260"/>
      <c r="B570" s="261"/>
      <c r="C570" s="296"/>
      <c r="D570" s="261"/>
      <c r="E570" s="261"/>
      <c r="F570" s="261"/>
      <c r="G570" s="261"/>
      <c r="H570" s="63"/>
      <c r="I570" s="261"/>
      <c r="J570" s="261"/>
      <c r="K570" s="261"/>
      <c r="L570" s="261"/>
      <c r="M570" s="261"/>
      <c r="N570" s="261"/>
      <c r="O570" s="261"/>
      <c r="P570" s="261"/>
      <c r="Q570" s="261"/>
      <c r="R570" s="261"/>
      <c r="S570" s="261"/>
      <c r="T570" s="261"/>
      <c r="U570" s="261"/>
      <c r="V570" s="261"/>
      <c r="W570" s="272"/>
      <c r="X570" s="272"/>
      <c r="Y570" s="272"/>
      <c r="Z570" s="261"/>
      <c r="AA570" s="261"/>
      <c r="AB570" s="297"/>
      <c r="AC570" s="298"/>
      <c r="AD570" s="298"/>
      <c r="AE570" s="299"/>
      <c r="AF570" s="299"/>
      <c r="AG570" s="298"/>
      <c r="AH570" s="298"/>
      <c r="AI570" s="300"/>
    </row>
    <row r="571" ht="11.25" customHeight="1">
      <c r="A571" s="260"/>
      <c r="B571" s="261"/>
      <c r="C571" s="296"/>
      <c r="D571" s="261"/>
      <c r="E571" s="261"/>
      <c r="F571" s="261"/>
      <c r="G571" s="261"/>
      <c r="H571" s="63"/>
      <c r="I571" s="261"/>
      <c r="J571" s="261"/>
      <c r="K571" s="261"/>
      <c r="L571" s="261"/>
      <c r="M571" s="261"/>
      <c r="N571" s="261"/>
      <c r="O571" s="261"/>
      <c r="P571" s="261"/>
      <c r="Q571" s="261"/>
      <c r="R571" s="261"/>
      <c r="S571" s="261"/>
      <c r="T571" s="261"/>
      <c r="U571" s="261"/>
      <c r="V571" s="261"/>
      <c r="W571" s="272"/>
      <c r="X571" s="272"/>
      <c r="Y571" s="272"/>
      <c r="Z571" s="261"/>
      <c r="AA571" s="261"/>
      <c r="AB571" s="297"/>
      <c r="AC571" s="298"/>
      <c r="AD571" s="298"/>
      <c r="AE571" s="299"/>
      <c r="AF571" s="299"/>
      <c r="AG571" s="298"/>
      <c r="AH571" s="298"/>
      <c r="AI571" s="300"/>
    </row>
    <row r="572" ht="11.25" customHeight="1">
      <c r="A572" s="260"/>
      <c r="B572" s="261"/>
      <c r="C572" s="296"/>
      <c r="D572" s="261"/>
      <c r="E572" s="261"/>
      <c r="F572" s="261"/>
      <c r="G572" s="261"/>
      <c r="H572" s="63"/>
      <c r="I572" s="261"/>
      <c r="J572" s="261"/>
      <c r="K572" s="261"/>
      <c r="L572" s="261"/>
      <c r="M572" s="261"/>
      <c r="N572" s="261"/>
      <c r="O572" s="261"/>
      <c r="P572" s="261"/>
      <c r="Q572" s="261"/>
      <c r="R572" s="261"/>
      <c r="S572" s="261"/>
      <c r="T572" s="261"/>
      <c r="U572" s="261"/>
      <c r="V572" s="261"/>
      <c r="W572" s="272"/>
      <c r="X572" s="272"/>
      <c r="Y572" s="272"/>
      <c r="Z572" s="261"/>
      <c r="AA572" s="261"/>
      <c r="AB572" s="297"/>
      <c r="AC572" s="298"/>
      <c r="AD572" s="298"/>
      <c r="AE572" s="299"/>
      <c r="AF572" s="299"/>
      <c r="AG572" s="298"/>
      <c r="AH572" s="298"/>
      <c r="AI572" s="300"/>
    </row>
    <row r="573" ht="11.25" customHeight="1">
      <c r="A573" s="260"/>
      <c r="B573" s="261"/>
      <c r="C573" s="296"/>
      <c r="D573" s="261"/>
      <c r="E573" s="261"/>
      <c r="F573" s="261"/>
      <c r="G573" s="261"/>
      <c r="H573" s="63"/>
      <c r="I573" s="261"/>
      <c r="J573" s="261"/>
      <c r="K573" s="261"/>
      <c r="L573" s="261"/>
      <c r="M573" s="261"/>
      <c r="N573" s="261"/>
      <c r="O573" s="261"/>
      <c r="P573" s="261"/>
      <c r="Q573" s="261"/>
      <c r="R573" s="261"/>
      <c r="S573" s="261"/>
      <c r="T573" s="261"/>
      <c r="U573" s="261"/>
      <c r="V573" s="261"/>
      <c r="W573" s="272"/>
      <c r="X573" s="272"/>
      <c r="Y573" s="272"/>
      <c r="Z573" s="261"/>
      <c r="AA573" s="261"/>
      <c r="AB573" s="297"/>
      <c r="AC573" s="298"/>
      <c r="AD573" s="298"/>
      <c r="AE573" s="299"/>
      <c r="AF573" s="299"/>
      <c r="AG573" s="298"/>
      <c r="AH573" s="298"/>
      <c r="AI573" s="300"/>
    </row>
    <row r="574" ht="11.25" customHeight="1">
      <c r="A574" s="260"/>
      <c r="B574" s="261"/>
      <c r="C574" s="296"/>
      <c r="D574" s="261"/>
      <c r="E574" s="261"/>
      <c r="F574" s="261"/>
      <c r="G574" s="261"/>
      <c r="H574" s="63"/>
      <c r="I574" s="261"/>
      <c r="J574" s="261"/>
      <c r="K574" s="261"/>
      <c r="L574" s="261"/>
      <c r="M574" s="261"/>
      <c r="N574" s="261"/>
      <c r="O574" s="261"/>
      <c r="P574" s="261"/>
      <c r="Q574" s="261"/>
      <c r="R574" s="261"/>
      <c r="S574" s="261"/>
      <c r="T574" s="261"/>
      <c r="U574" s="261"/>
      <c r="V574" s="261"/>
      <c r="W574" s="272"/>
      <c r="X574" s="272"/>
      <c r="Y574" s="272"/>
      <c r="Z574" s="261"/>
      <c r="AA574" s="261"/>
      <c r="AB574" s="297"/>
      <c r="AC574" s="298"/>
      <c r="AD574" s="298"/>
      <c r="AE574" s="299"/>
      <c r="AF574" s="299"/>
      <c r="AG574" s="298"/>
      <c r="AH574" s="298"/>
      <c r="AI574" s="300"/>
    </row>
    <row r="575" ht="11.25" customHeight="1">
      <c r="A575" s="260"/>
      <c r="B575" s="261"/>
      <c r="C575" s="296"/>
      <c r="D575" s="261"/>
      <c r="E575" s="261"/>
      <c r="F575" s="261"/>
      <c r="G575" s="261"/>
      <c r="H575" s="63"/>
      <c r="I575" s="261"/>
      <c r="J575" s="261"/>
      <c r="K575" s="261"/>
      <c r="L575" s="261"/>
      <c r="M575" s="261"/>
      <c r="N575" s="261"/>
      <c r="O575" s="261"/>
      <c r="P575" s="261"/>
      <c r="Q575" s="261"/>
      <c r="R575" s="261"/>
      <c r="S575" s="261"/>
      <c r="T575" s="261"/>
      <c r="U575" s="261"/>
      <c r="V575" s="261"/>
      <c r="W575" s="272"/>
      <c r="X575" s="272"/>
      <c r="Y575" s="272"/>
      <c r="Z575" s="261"/>
      <c r="AA575" s="261"/>
      <c r="AB575" s="297"/>
      <c r="AC575" s="298"/>
      <c r="AD575" s="298"/>
      <c r="AE575" s="299"/>
      <c r="AF575" s="299"/>
      <c r="AG575" s="298"/>
      <c r="AH575" s="298"/>
      <c r="AI575" s="300"/>
    </row>
    <row r="576" ht="11.25" customHeight="1">
      <c r="A576" s="260"/>
      <c r="B576" s="261"/>
      <c r="C576" s="296"/>
      <c r="D576" s="261"/>
      <c r="E576" s="261"/>
      <c r="F576" s="261"/>
      <c r="G576" s="261"/>
      <c r="H576" s="63"/>
      <c r="I576" s="261"/>
      <c r="J576" s="261"/>
      <c r="K576" s="261"/>
      <c r="L576" s="261"/>
      <c r="M576" s="261"/>
      <c r="N576" s="261"/>
      <c r="O576" s="261"/>
      <c r="P576" s="261"/>
      <c r="Q576" s="261"/>
      <c r="R576" s="261"/>
      <c r="S576" s="261"/>
      <c r="T576" s="261"/>
      <c r="U576" s="261"/>
      <c r="V576" s="261"/>
      <c r="W576" s="272"/>
      <c r="X576" s="272"/>
      <c r="Y576" s="272"/>
      <c r="Z576" s="261"/>
      <c r="AA576" s="261"/>
      <c r="AB576" s="297"/>
      <c r="AC576" s="298"/>
      <c r="AD576" s="298"/>
      <c r="AE576" s="299"/>
      <c r="AF576" s="299"/>
      <c r="AG576" s="298"/>
      <c r="AH576" s="298"/>
      <c r="AI576" s="300"/>
    </row>
    <row r="577" ht="11.25" customHeight="1">
      <c r="A577" s="260"/>
      <c r="B577" s="261"/>
      <c r="C577" s="296"/>
      <c r="D577" s="261"/>
      <c r="E577" s="261"/>
      <c r="F577" s="261"/>
      <c r="G577" s="261"/>
      <c r="H577" s="63"/>
      <c r="I577" s="261"/>
      <c r="J577" s="261"/>
      <c r="K577" s="261"/>
      <c r="L577" s="261"/>
      <c r="M577" s="261"/>
      <c r="N577" s="261"/>
      <c r="O577" s="261"/>
      <c r="P577" s="261"/>
      <c r="Q577" s="261"/>
      <c r="R577" s="261"/>
      <c r="S577" s="261"/>
      <c r="T577" s="261"/>
      <c r="U577" s="261"/>
      <c r="V577" s="261"/>
      <c r="W577" s="272"/>
      <c r="X577" s="272"/>
      <c r="Y577" s="272"/>
      <c r="Z577" s="261"/>
      <c r="AA577" s="261"/>
      <c r="AB577" s="297"/>
      <c r="AC577" s="298"/>
      <c r="AD577" s="298"/>
      <c r="AE577" s="299"/>
      <c r="AF577" s="299"/>
      <c r="AG577" s="298"/>
      <c r="AH577" s="298"/>
      <c r="AI577" s="300"/>
    </row>
    <row r="578" ht="11.25" customHeight="1">
      <c r="A578" s="260"/>
      <c r="B578" s="261"/>
      <c r="C578" s="296"/>
      <c r="D578" s="261"/>
      <c r="E578" s="261"/>
      <c r="F578" s="261"/>
      <c r="G578" s="261"/>
      <c r="H578" s="63"/>
      <c r="I578" s="261"/>
      <c r="J578" s="261"/>
      <c r="K578" s="261"/>
      <c r="L578" s="261"/>
      <c r="M578" s="261"/>
      <c r="N578" s="261"/>
      <c r="O578" s="261"/>
      <c r="P578" s="261"/>
      <c r="Q578" s="261"/>
      <c r="R578" s="261"/>
      <c r="S578" s="261"/>
      <c r="T578" s="261"/>
      <c r="U578" s="261"/>
      <c r="V578" s="261"/>
      <c r="W578" s="272"/>
      <c r="X578" s="272"/>
      <c r="Y578" s="272"/>
      <c r="Z578" s="261"/>
      <c r="AA578" s="261"/>
      <c r="AB578" s="297"/>
      <c r="AC578" s="298"/>
      <c r="AD578" s="298"/>
      <c r="AE578" s="299"/>
      <c r="AF578" s="299"/>
      <c r="AG578" s="298"/>
      <c r="AH578" s="298"/>
      <c r="AI578" s="300"/>
    </row>
    <row r="579" ht="11.25" customHeight="1">
      <c r="A579" s="260"/>
      <c r="B579" s="261"/>
      <c r="C579" s="296"/>
      <c r="D579" s="261"/>
      <c r="E579" s="261"/>
      <c r="F579" s="261"/>
      <c r="G579" s="261"/>
      <c r="H579" s="63"/>
      <c r="I579" s="261"/>
      <c r="J579" s="261"/>
      <c r="K579" s="261"/>
      <c r="L579" s="261"/>
      <c r="M579" s="261"/>
      <c r="N579" s="261"/>
      <c r="O579" s="261"/>
      <c r="P579" s="261"/>
      <c r="Q579" s="261"/>
      <c r="R579" s="261"/>
      <c r="S579" s="261"/>
      <c r="T579" s="261"/>
      <c r="U579" s="261"/>
      <c r="V579" s="261"/>
      <c r="W579" s="272"/>
      <c r="X579" s="272"/>
      <c r="Y579" s="272"/>
      <c r="Z579" s="261"/>
      <c r="AA579" s="261"/>
      <c r="AB579" s="297"/>
      <c r="AC579" s="298"/>
      <c r="AD579" s="298"/>
      <c r="AE579" s="299"/>
      <c r="AF579" s="299"/>
      <c r="AG579" s="298"/>
      <c r="AH579" s="298"/>
      <c r="AI579" s="300"/>
    </row>
    <row r="580" ht="11.25" customHeight="1">
      <c r="A580" s="260"/>
      <c r="B580" s="261"/>
      <c r="C580" s="296"/>
      <c r="D580" s="261"/>
      <c r="E580" s="261"/>
      <c r="F580" s="261"/>
      <c r="G580" s="261"/>
      <c r="H580" s="63"/>
      <c r="I580" s="261"/>
      <c r="J580" s="261"/>
      <c r="K580" s="261"/>
      <c r="L580" s="261"/>
      <c r="M580" s="261"/>
      <c r="N580" s="261"/>
      <c r="O580" s="261"/>
      <c r="P580" s="261"/>
      <c r="Q580" s="261"/>
      <c r="R580" s="261"/>
      <c r="S580" s="261"/>
      <c r="T580" s="261"/>
      <c r="U580" s="261"/>
      <c r="V580" s="261"/>
      <c r="W580" s="272"/>
      <c r="X580" s="272"/>
      <c r="Y580" s="272"/>
      <c r="Z580" s="261"/>
      <c r="AA580" s="261"/>
      <c r="AB580" s="297"/>
      <c r="AC580" s="298"/>
      <c r="AD580" s="298"/>
      <c r="AE580" s="299"/>
      <c r="AF580" s="299"/>
      <c r="AG580" s="298"/>
      <c r="AH580" s="298"/>
      <c r="AI580" s="300"/>
    </row>
    <row r="581" ht="11.25" customHeight="1">
      <c r="A581" s="260"/>
      <c r="B581" s="261"/>
      <c r="C581" s="296"/>
      <c r="D581" s="261"/>
      <c r="E581" s="261"/>
      <c r="F581" s="261"/>
      <c r="G581" s="261"/>
      <c r="H581" s="63"/>
      <c r="I581" s="261"/>
      <c r="J581" s="261"/>
      <c r="K581" s="261"/>
      <c r="L581" s="261"/>
      <c r="M581" s="261"/>
      <c r="N581" s="261"/>
      <c r="O581" s="261"/>
      <c r="P581" s="261"/>
      <c r="Q581" s="261"/>
      <c r="R581" s="261"/>
      <c r="S581" s="261"/>
      <c r="T581" s="261"/>
      <c r="U581" s="261"/>
      <c r="V581" s="261"/>
      <c r="W581" s="272"/>
      <c r="X581" s="272"/>
      <c r="Y581" s="272"/>
      <c r="Z581" s="261"/>
      <c r="AA581" s="261"/>
      <c r="AB581" s="297"/>
      <c r="AC581" s="298"/>
      <c r="AD581" s="298"/>
      <c r="AE581" s="299"/>
      <c r="AF581" s="299"/>
      <c r="AG581" s="298"/>
      <c r="AH581" s="298"/>
      <c r="AI581" s="300"/>
    </row>
    <row r="582" ht="11.25" customHeight="1">
      <c r="A582" s="260"/>
      <c r="B582" s="261"/>
      <c r="C582" s="296"/>
      <c r="D582" s="261"/>
      <c r="E582" s="261"/>
      <c r="F582" s="261"/>
      <c r="G582" s="261"/>
      <c r="H582" s="63"/>
      <c r="I582" s="261"/>
      <c r="J582" s="261"/>
      <c r="K582" s="261"/>
      <c r="L582" s="261"/>
      <c r="M582" s="261"/>
      <c r="N582" s="261"/>
      <c r="O582" s="261"/>
      <c r="P582" s="261"/>
      <c r="Q582" s="261"/>
      <c r="R582" s="261"/>
      <c r="S582" s="261"/>
      <c r="T582" s="261"/>
      <c r="U582" s="261"/>
      <c r="V582" s="261"/>
      <c r="W582" s="272"/>
      <c r="X582" s="272"/>
      <c r="Y582" s="272"/>
      <c r="Z582" s="261"/>
      <c r="AA582" s="261"/>
      <c r="AB582" s="297"/>
      <c r="AC582" s="298"/>
      <c r="AD582" s="298"/>
      <c r="AE582" s="299"/>
      <c r="AF582" s="299"/>
      <c r="AG582" s="298"/>
      <c r="AH582" s="298"/>
      <c r="AI582" s="300"/>
    </row>
    <row r="583" ht="11.25" customHeight="1">
      <c r="A583" s="260"/>
      <c r="B583" s="261"/>
      <c r="C583" s="296"/>
      <c r="D583" s="261"/>
      <c r="E583" s="261"/>
      <c r="F583" s="261"/>
      <c r="G583" s="261"/>
      <c r="H583" s="63"/>
      <c r="I583" s="261"/>
      <c r="J583" s="261"/>
      <c r="K583" s="261"/>
      <c r="L583" s="261"/>
      <c r="M583" s="261"/>
      <c r="N583" s="261"/>
      <c r="O583" s="261"/>
      <c r="P583" s="261"/>
      <c r="Q583" s="261"/>
      <c r="R583" s="261"/>
      <c r="S583" s="261"/>
      <c r="T583" s="261"/>
      <c r="U583" s="261"/>
      <c r="V583" s="261"/>
      <c r="W583" s="272"/>
      <c r="X583" s="272"/>
      <c r="Y583" s="272"/>
      <c r="Z583" s="261"/>
      <c r="AA583" s="261"/>
      <c r="AB583" s="297"/>
      <c r="AC583" s="298"/>
      <c r="AD583" s="298"/>
      <c r="AE583" s="299"/>
      <c r="AF583" s="299"/>
      <c r="AG583" s="298"/>
      <c r="AH583" s="298"/>
      <c r="AI583" s="300"/>
    </row>
    <row r="584" ht="11.25" customHeight="1">
      <c r="A584" s="260"/>
      <c r="B584" s="261"/>
      <c r="C584" s="296"/>
      <c r="D584" s="261"/>
      <c r="E584" s="261"/>
      <c r="F584" s="261"/>
      <c r="G584" s="261"/>
      <c r="H584" s="63"/>
      <c r="I584" s="261"/>
      <c r="J584" s="261"/>
      <c r="K584" s="261"/>
      <c r="L584" s="261"/>
      <c r="M584" s="261"/>
      <c r="N584" s="261"/>
      <c r="O584" s="261"/>
      <c r="P584" s="261"/>
      <c r="Q584" s="261"/>
      <c r="R584" s="261"/>
      <c r="S584" s="261"/>
      <c r="T584" s="261"/>
      <c r="U584" s="261"/>
      <c r="V584" s="261"/>
      <c r="W584" s="272"/>
      <c r="X584" s="272"/>
      <c r="Y584" s="272"/>
      <c r="Z584" s="261"/>
      <c r="AA584" s="261"/>
      <c r="AB584" s="297"/>
      <c r="AC584" s="298"/>
      <c r="AD584" s="298"/>
      <c r="AE584" s="299"/>
      <c r="AF584" s="299"/>
      <c r="AG584" s="298"/>
      <c r="AH584" s="298"/>
      <c r="AI584" s="300"/>
    </row>
    <row r="585" ht="11.25" customHeight="1">
      <c r="A585" s="260"/>
      <c r="B585" s="261"/>
      <c r="C585" s="296"/>
      <c r="D585" s="261"/>
      <c r="E585" s="261"/>
      <c r="F585" s="261"/>
      <c r="G585" s="261"/>
      <c r="H585" s="63"/>
      <c r="I585" s="261"/>
      <c r="J585" s="261"/>
      <c r="K585" s="261"/>
      <c r="L585" s="261"/>
      <c r="M585" s="261"/>
      <c r="N585" s="261"/>
      <c r="O585" s="261"/>
      <c r="P585" s="261"/>
      <c r="Q585" s="261"/>
      <c r="R585" s="261"/>
      <c r="S585" s="261"/>
      <c r="T585" s="261"/>
      <c r="U585" s="261"/>
      <c r="V585" s="261"/>
      <c r="W585" s="272"/>
      <c r="X585" s="272"/>
      <c r="Y585" s="272"/>
      <c r="Z585" s="261"/>
      <c r="AA585" s="261"/>
      <c r="AB585" s="297"/>
      <c r="AC585" s="298"/>
      <c r="AD585" s="298"/>
      <c r="AE585" s="299"/>
      <c r="AF585" s="299"/>
      <c r="AG585" s="298"/>
      <c r="AH585" s="298"/>
      <c r="AI585" s="300"/>
    </row>
    <row r="586" ht="11.25" customHeight="1">
      <c r="A586" s="260"/>
      <c r="B586" s="261"/>
      <c r="C586" s="296"/>
      <c r="D586" s="261"/>
      <c r="E586" s="261"/>
      <c r="F586" s="261"/>
      <c r="G586" s="261"/>
      <c r="H586" s="63"/>
      <c r="I586" s="261"/>
      <c r="J586" s="261"/>
      <c r="K586" s="261"/>
      <c r="L586" s="261"/>
      <c r="M586" s="261"/>
      <c r="N586" s="261"/>
      <c r="O586" s="261"/>
      <c r="P586" s="261"/>
      <c r="Q586" s="261"/>
      <c r="R586" s="261"/>
      <c r="S586" s="261"/>
      <c r="T586" s="261"/>
      <c r="U586" s="261"/>
      <c r="V586" s="261"/>
      <c r="W586" s="272"/>
      <c r="X586" s="272"/>
      <c r="Y586" s="272"/>
      <c r="Z586" s="261"/>
      <c r="AA586" s="261"/>
      <c r="AB586" s="297"/>
      <c r="AC586" s="298"/>
      <c r="AD586" s="298"/>
      <c r="AE586" s="299"/>
      <c r="AF586" s="299"/>
      <c r="AG586" s="298"/>
      <c r="AH586" s="298"/>
      <c r="AI586" s="300"/>
    </row>
    <row r="587" ht="11.25" customHeight="1">
      <c r="A587" s="260"/>
      <c r="B587" s="261"/>
      <c r="C587" s="296"/>
      <c r="D587" s="261"/>
      <c r="E587" s="261"/>
      <c r="F587" s="261"/>
      <c r="G587" s="261"/>
      <c r="H587" s="63"/>
      <c r="I587" s="261"/>
      <c r="J587" s="261"/>
      <c r="K587" s="261"/>
      <c r="L587" s="261"/>
      <c r="M587" s="261"/>
      <c r="N587" s="261"/>
      <c r="O587" s="261"/>
      <c r="P587" s="261"/>
      <c r="Q587" s="261"/>
      <c r="R587" s="261"/>
      <c r="S587" s="261"/>
      <c r="T587" s="261"/>
      <c r="U587" s="261"/>
      <c r="V587" s="261"/>
      <c r="W587" s="272"/>
      <c r="X587" s="272"/>
      <c r="Y587" s="272"/>
      <c r="Z587" s="261"/>
      <c r="AA587" s="261"/>
      <c r="AB587" s="297"/>
      <c r="AC587" s="298"/>
      <c r="AD587" s="298"/>
      <c r="AE587" s="299"/>
      <c r="AF587" s="299"/>
      <c r="AG587" s="298"/>
      <c r="AH587" s="298"/>
      <c r="AI587" s="300"/>
    </row>
    <row r="588" ht="11.25" customHeight="1">
      <c r="A588" s="260"/>
      <c r="B588" s="261"/>
      <c r="C588" s="296"/>
      <c r="D588" s="261"/>
      <c r="E588" s="261"/>
      <c r="F588" s="261"/>
      <c r="G588" s="261"/>
      <c r="H588" s="63"/>
      <c r="I588" s="261"/>
      <c r="J588" s="261"/>
      <c r="K588" s="261"/>
      <c r="L588" s="261"/>
      <c r="M588" s="261"/>
      <c r="N588" s="261"/>
      <c r="O588" s="261"/>
      <c r="P588" s="261"/>
      <c r="Q588" s="261"/>
      <c r="R588" s="261"/>
      <c r="S588" s="261"/>
      <c r="T588" s="261"/>
      <c r="U588" s="261"/>
      <c r="V588" s="261"/>
      <c r="W588" s="272"/>
      <c r="X588" s="272"/>
      <c r="Y588" s="272"/>
      <c r="Z588" s="261"/>
      <c r="AA588" s="261"/>
      <c r="AB588" s="297"/>
      <c r="AC588" s="298"/>
      <c r="AD588" s="298"/>
      <c r="AE588" s="299"/>
      <c r="AF588" s="299"/>
      <c r="AG588" s="298"/>
      <c r="AH588" s="298"/>
      <c r="AI588" s="300"/>
    </row>
    <row r="589" ht="11.25" customHeight="1">
      <c r="A589" s="260"/>
      <c r="B589" s="261"/>
      <c r="C589" s="296"/>
      <c r="D589" s="261"/>
      <c r="E589" s="261"/>
      <c r="F589" s="261"/>
      <c r="G589" s="261"/>
      <c r="H589" s="63"/>
      <c r="I589" s="261"/>
      <c r="J589" s="261"/>
      <c r="K589" s="261"/>
      <c r="L589" s="261"/>
      <c r="M589" s="261"/>
      <c r="N589" s="261"/>
      <c r="O589" s="261"/>
      <c r="P589" s="261"/>
      <c r="Q589" s="261"/>
      <c r="R589" s="261"/>
      <c r="S589" s="261"/>
      <c r="T589" s="261"/>
      <c r="U589" s="261"/>
      <c r="V589" s="261"/>
      <c r="W589" s="272"/>
      <c r="X589" s="272"/>
      <c r="Y589" s="272"/>
      <c r="Z589" s="261"/>
      <c r="AA589" s="261"/>
      <c r="AB589" s="297"/>
      <c r="AC589" s="298"/>
      <c r="AD589" s="298"/>
      <c r="AE589" s="299"/>
      <c r="AF589" s="299"/>
      <c r="AG589" s="298"/>
      <c r="AH589" s="298"/>
      <c r="AI589" s="300"/>
    </row>
    <row r="590" ht="11.25" customHeight="1">
      <c r="A590" s="260"/>
      <c r="B590" s="261"/>
      <c r="C590" s="296"/>
      <c r="D590" s="261"/>
      <c r="E590" s="261"/>
      <c r="F590" s="261"/>
      <c r="G590" s="261"/>
      <c r="H590" s="63"/>
      <c r="I590" s="261"/>
      <c r="J590" s="261"/>
      <c r="K590" s="261"/>
      <c r="L590" s="261"/>
      <c r="M590" s="261"/>
      <c r="N590" s="261"/>
      <c r="O590" s="261"/>
      <c r="P590" s="261"/>
      <c r="Q590" s="261"/>
      <c r="R590" s="261"/>
      <c r="S590" s="261"/>
      <c r="T590" s="261"/>
      <c r="U590" s="261"/>
      <c r="V590" s="261"/>
      <c r="W590" s="272"/>
      <c r="X590" s="272"/>
      <c r="Y590" s="272"/>
      <c r="Z590" s="261"/>
      <c r="AA590" s="261"/>
      <c r="AB590" s="297"/>
      <c r="AC590" s="298"/>
      <c r="AD590" s="298"/>
      <c r="AE590" s="299"/>
      <c r="AF590" s="299"/>
      <c r="AG590" s="298"/>
      <c r="AH590" s="298"/>
      <c r="AI590" s="300"/>
    </row>
    <row r="591" ht="11.25" customHeight="1">
      <c r="A591" s="260"/>
      <c r="B591" s="261"/>
      <c r="C591" s="296"/>
      <c r="D591" s="261"/>
      <c r="E591" s="261"/>
      <c r="F591" s="261"/>
      <c r="G591" s="261"/>
      <c r="H591" s="63"/>
      <c r="I591" s="261"/>
      <c r="J591" s="261"/>
      <c r="K591" s="261"/>
      <c r="L591" s="261"/>
      <c r="M591" s="261"/>
      <c r="N591" s="261"/>
      <c r="O591" s="261"/>
      <c r="P591" s="261"/>
      <c r="Q591" s="261"/>
      <c r="R591" s="261"/>
      <c r="S591" s="261"/>
      <c r="T591" s="261"/>
      <c r="U591" s="261"/>
      <c r="V591" s="261"/>
      <c r="W591" s="272"/>
      <c r="X591" s="272"/>
      <c r="Y591" s="272"/>
      <c r="Z591" s="261"/>
      <c r="AA591" s="261"/>
      <c r="AB591" s="297"/>
      <c r="AC591" s="298"/>
      <c r="AD591" s="298"/>
      <c r="AE591" s="299"/>
      <c r="AF591" s="299"/>
      <c r="AG591" s="298"/>
      <c r="AH591" s="298"/>
      <c r="AI591" s="300"/>
    </row>
    <row r="592" ht="11.25" customHeight="1">
      <c r="A592" s="260"/>
      <c r="B592" s="261"/>
      <c r="C592" s="296"/>
      <c r="D592" s="261"/>
      <c r="E592" s="261"/>
      <c r="F592" s="261"/>
      <c r="G592" s="261"/>
      <c r="H592" s="63"/>
      <c r="I592" s="261"/>
      <c r="J592" s="261"/>
      <c r="K592" s="261"/>
      <c r="L592" s="261"/>
      <c r="M592" s="261"/>
      <c r="N592" s="261"/>
      <c r="O592" s="261"/>
      <c r="P592" s="261"/>
      <c r="Q592" s="261"/>
      <c r="R592" s="261"/>
      <c r="S592" s="261"/>
      <c r="T592" s="261"/>
      <c r="U592" s="261"/>
      <c r="V592" s="261"/>
      <c r="W592" s="272"/>
      <c r="X592" s="272"/>
      <c r="Y592" s="272"/>
      <c r="Z592" s="261"/>
      <c r="AA592" s="261"/>
      <c r="AB592" s="297"/>
      <c r="AC592" s="298"/>
      <c r="AD592" s="298"/>
      <c r="AE592" s="299"/>
      <c r="AF592" s="299"/>
      <c r="AG592" s="298"/>
      <c r="AH592" s="298"/>
      <c r="AI592" s="300"/>
    </row>
    <row r="593" ht="11.25" customHeight="1">
      <c r="A593" s="260"/>
      <c r="B593" s="261"/>
      <c r="C593" s="296"/>
      <c r="D593" s="261"/>
      <c r="E593" s="261"/>
      <c r="F593" s="261"/>
      <c r="G593" s="261"/>
      <c r="H593" s="63"/>
      <c r="I593" s="261"/>
      <c r="J593" s="261"/>
      <c r="K593" s="261"/>
      <c r="L593" s="261"/>
      <c r="M593" s="261"/>
      <c r="N593" s="261"/>
      <c r="O593" s="261"/>
      <c r="P593" s="261"/>
      <c r="Q593" s="261"/>
      <c r="R593" s="261"/>
      <c r="S593" s="261"/>
      <c r="T593" s="261"/>
      <c r="U593" s="261"/>
      <c r="V593" s="261"/>
      <c r="W593" s="272"/>
      <c r="X593" s="272"/>
      <c r="Y593" s="272"/>
      <c r="Z593" s="261"/>
      <c r="AA593" s="261"/>
      <c r="AB593" s="297"/>
      <c r="AC593" s="298"/>
      <c r="AD593" s="298"/>
      <c r="AE593" s="299"/>
      <c r="AF593" s="299"/>
      <c r="AG593" s="298"/>
      <c r="AH593" s="298"/>
      <c r="AI593" s="300"/>
    </row>
    <row r="594" ht="11.25" customHeight="1">
      <c r="A594" s="260"/>
      <c r="B594" s="261"/>
      <c r="C594" s="296"/>
      <c r="D594" s="261"/>
      <c r="E594" s="261"/>
      <c r="F594" s="261"/>
      <c r="G594" s="261"/>
      <c r="H594" s="63"/>
      <c r="I594" s="261"/>
      <c r="J594" s="261"/>
      <c r="K594" s="261"/>
      <c r="L594" s="261"/>
      <c r="M594" s="261"/>
      <c r="N594" s="261"/>
      <c r="O594" s="261"/>
      <c r="P594" s="261"/>
      <c r="Q594" s="261"/>
      <c r="R594" s="261"/>
      <c r="S594" s="261"/>
      <c r="T594" s="261"/>
      <c r="U594" s="261"/>
      <c r="V594" s="261"/>
      <c r="W594" s="272"/>
      <c r="X594" s="272"/>
      <c r="Y594" s="272"/>
      <c r="Z594" s="261"/>
      <c r="AA594" s="261"/>
      <c r="AB594" s="297"/>
      <c r="AC594" s="298"/>
      <c r="AD594" s="298"/>
      <c r="AE594" s="299"/>
      <c r="AF594" s="299"/>
      <c r="AG594" s="298"/>
      <c r="AH594" s="298"/>
      <c r="AI594" s="300"/>
    </row>
    <row r="595" ht="11.25" customHeight="1">
      <c r="A595" s="260"/>
      <c r="B595" s="261"/>
      <c r="C595" s="296"/>
      <c r="D595" s="261"/>
      <c r="E595" s="261"/>
      <c r="F595" s="261"/>
      <c r="G595" s="261"/>
      <c r="H595" s="63"/>
      <c r="I595" s="261"/>
      <c r="J595" s="261"/>
      <c r="K595" s="261"/>
      <c r="L595" s="261"/>
      <c r="M595" s="261"/>
      <c r="N595" s="261"/>
      <c r="O595" s="261"/>
      <c r="P595" s="261"/>
      <c r="Q595" s="261"/>
      <c r="R595" s="261"/>
      <c r="S595" s="261"/>
      <c r="T595" s="261"/>
      <c r="U595" s="261"/>
      <c r="V595" s="261"/>
      <c r="W595" s="272"/>
      <c r="X595" s="272"/>
      <c r="Y595" s="272"/>
      <c r="Z595" s="261"/>
      <c r="AA595" s="261"/>
      <c r="AB595" s="297"/>
      <c r="AC595" s="298"/>
      <c r="AD595" s="298"/>
      <c r="AE595" s="299"/>
      <c r="AF595" s="299"/>
      <c r="AG595" s="298"/>
      <c r="AH595" s="298"/>
      <c r="AI595" s="300"/>
    </row>
    <row r="596" ht="11.25" customHeight="1">
      <c r="A596" s="260"/>
      <c r="B596" s="261"/>
      <c r="C596" s="296"/>
      <c r="D596" s="261"/>
      <c r="E596" s="261"/>
      <c r="F596" s="261"/>
      <c r="G596" s="261"/>
      <c r="H596" s="63"/>
      <c r="I596" s="261"/>
      <c r="J596" s="261"/>
      <c r="K596" s="261"/>
      <c r="L596" s="261"/>
      <c r="M596" s="261"/>
      <c r="N596" s="261"/>
      <c r="O596" s="261"/>
      <c r="P596" s="261"/>
      <c r="Q596" s="261"/>
      <c r="R596" s="261"/>
      <c r="S596" s="261"/>
      <c r="T596" s="261"/>
      <c r="U596" s="261"/>
      <c r="V596" s="261"/>
      <c r="W596" s="272"/>
      <c r="X596" s="272"/>
      <c r="Y596" s="272"/>
      <c r="Z596" s="261"/>
      <c r="AA596" s="261"/>
      <c r="AB596" s="297"/>
      <c r="AC596" s="298"/>
      <c r="AD596" s="298"/>
      <c r="AE596" s="299"/>
      <c r="AF596" s="299"/>
      <c r="AG596" s="298"/>
      <c r="AH596" s="298"/>
      <c r="AI596" s="300"/>
    </row>
    <row r="597" ht="11.25" customHeight="1">
      <c r="A597" s="260"/>
      <c r="B597" s="261"/>
      <c r="C597" s="296"/>
      <c r="D597" s="261"/>
      <c r="E597" s="261"/>
      <c r="F597" s="261"/>
      <c r="G597" s="261"/>
      <c r="H597" s="63"/>
      <c r="I597" s="261"/>
      <c r="J597" s="261"/>
      <c r="K597" s="261"/>
      <c r="L597" s="261"/>
      <c r="M597" s="261"/>
      <c r="N597" s="261"/>
      <c r="O597" s="261"/>
      <c r="P597" s="261"/>
      <c r="Q597" s="261"/>
      <c r="R597" s="261"/>
      <c r="S597" s="261"/>
      <c r="T597" s="261"/>
      <c r="U597" s="261"/>
      <c r="V597" s="261"/>
      <c r="W597" s="272"/>
      <c r="X597" s="272"/>
      <c r="Y597" s="272"/>
      <c r="Z597" s="261"/>
      <c r="AA597" s="261"/>
      <c r="AB597" s="297"/>
      <c r="AC597" s="298"/>
      <c r="AD597" s="298"/>
      <c r="AE597" s="299"/>
      <c r="AF597" s="299"/>
      <c r="AG597" s="298"/>
      <c r="AH597" s="298"/>
      <c r="AI597" s="300"/>
    </row>
    <row r="598" ht="11.25" customHeight="1">
      <c r="A598" s="260"/>
      <c r="B598" s="261"/>
      <c r="C598" s="296"/>
      <c r="D598" s="261"/>
      <c r="E598" s="261"/>
      <c r="F598" s="261"/>
      <c r="G598" s="261"/>
      <c r="H598" s="63"/>
      <c r="I598" s="261"/>
      <c r="J598" s="261"/>
      <c r="K598" s="261"/>
      <c r="L598" s="261"/>
      <c r="M598" s="261"/>
      <c r="N598" s="261"/>
      <c r="O598" s="261"/>
      <c r="P598" s="261"/>
      <c r="Q598" s="261"/>
      <c r="R598" s="261"/>
      <c r="S598" s="261"/>
      <c r="T598" s="261"/>
      <c r="U598" s="261"/>
      <c r="V598" s="261"/>
      <c r="W598" s="272"/>
      <c r="X598" s="272"/>
      <c r="Y598" s="272"/>
      <c r="Z598" s="261"/>
      <c r="AA598" s="261"/>
      <c r="AB598" s="297"/>
      <c r="AC598" s="298"/>
      <c r="AD598" s="298"/>
      <c r="AE598" s="299"/>
      <c r="AF598" s="299"/>
      <c r="AG598" s="298"/>
      <c r="AH598" s="298"/>
      <c r="AI598" s="300"/>
    </row>
    <row r="599" ht="11.25" customHeight="1">
      <c r="A599" s="260"/>
      <c r="B599" s="261"/>
      <c r="C599" s="296"/>
      <c r="D599" s="261"/>
      <c r="E599" s="261"/>
      <c r="F599" s="261"/>
      <c r="G599" s="261"/>
      <c r="H599" s="63"/>
      <c r="I599" s="261"/>
      <c r="J599" s="261"/>
      <c r="K599" s="261"/>
      <c r="L599" s="261"/>
      <c r="M599" s="261"/>
      <c r="N599" s="261"/>
      <c r="O599" s="261"/>
      <c r="P599" s="261"/>
      <c r="Q599" s="261"/>
      <c r="R599" s="261"/>
      <c r="S599" s="261"/>
      <c r="T599" s="261"/>
      <c r="U599" s="261"/>
      <c r="V599" s="261"/>
      <c r="W599" s="272"/>
      <c r="X599" s="272"/>
      <c r="Y599" s="272"/>
      <c r="Z599" s="261"/>
      <c r="AA599" s="261"/>
      <c r="AB599" s="297"/>
      <c r="AC599" s="298"/>
      <c r="AD599" s="298"/>
      <c r="AE599" s="299"/>
      <c r="AF599" s="299"/>
      <c r="AG599" s="298"/>
      <c r="AH599" s="298"/>
      <c r="AI599" s="300"/>
    </row>
    <row r="600" ht="11.25" customHeight="1">
      <c r="A600" s="260"/>
      <c r="B600" s="261"/>
      <c r="C600" s="296"/>
      <c r="D600" s="261"/>
      <c r="E600" s="261"/>
      <c r="F600" s="261"/>
      <c r="G600" s="261"/>
      <c r="H600" s="63"/>
      <c r="I600" s="261"/>
      <c r="J600" s="261"/>
      <c r="K600" s="261"/>
      <c r="L600" s="261"/>
      <c r="M600" s="261"/>
      <c r="N600" s="261"/>
      <c r="O600" s="261"/>
      <c r="P600" s="261"/>
      <c r="Q600" s="261"/>
      <c r="R600" s="261"/>
      <c r="S600" s="261"/>
      <c r="T600" s="261"/>
      <c r="U600" s="261"/>
      <c r="V600" s="261"/>
      <c r="W600" s="272"/>
      <c r="X600" s="272"/>
      <c r="Y600" s="272"/>
      <c r="Z600" s="261"/>
      <c r="AA600" s="261"/>
      <c r="AB600" s="297"/>
      <c r="AC600" s="298"/>
      <c r="AD600" s="298"/>
      <c r="AE600" s="299"/>
      <c r="AF600" s="299"/>
      <c r="AG600" s="298"/>
      <c r="AH600" s="298"/>
      <c r="AI600" s="300"/>
    </row>
    <row r="601" ht="11.25" customHeight="1">
      <c r="A601" s="260"/>
      <c r="B601" s="261"/>
      <c r="C601" s="296"/>
      <c r="D601" s="261"/>
      <c r="E601" s="261"/>
      <c r="F601" s="261"/>
      <c r="G601" s="261"/>
      <c r="H601" s="63"/>
      <c r="I601" s="261"/>
      <c r="J601" s="261"/>
      <c r="K601" s="261"/>
      <c r="L601" s="261"/>
      <c r="M601" s="261"/>
      <c r="N601" s="261"/>
      <c r="O601" s="261"/>
      <c r="P601" s="261"/>
      <c r="Q601" s="261"/>
      <c r="R601" s="261"/>
      <c r="S601" s="261"/>
      <c r="T601" s="261"/>
      <c r="U601" s="261"/>
      <c r="V601" s="261"/>
      <c r="W601" s="272"/>
      <c r="X601" s="272"/>
      <c r="Y601" s="272"/>
      <c r="Z601" s="261"/>
      <c r="AA601" s="261"/>
      <c r="AB601" s="297"/>
      <c r="AC601" s="298"/>
      <c r="AD601" s="298"/>
      <c r="AE601" s="299"/>
      <c r="AF601" s="299"/>
      <c r="AG601" s="298"/>
      <c r="AH601" s="298"/>
      <c r="AI601" s="300"/>
    </row>
    <row r="602" ht="11.25" customHeight="1">
      <c r="A602" s="260"/>
      <c r="B602" s="261"/>
      <c r="C602" s="296"/>
      <c r="D602" s="261"/>
      <c r="E602" s="261"/>
      <c r="F602" s="261"/>
      <c r="G602" s="261"/>
      <c r="H602" s="63"/>
      <c r="I602" s="261"/>
      <c r="J602" s="261"/>
      <c r="K602" s="261"/>
      <c r="L602" s="261"/>
      <c r="M602" s="261"/>
      <c r="N602" s="261"/>
      <c r="O602" s="261"/>
      <c r="P602" s="261"/>
      <c r="Q602" s="261"/>
      <c r="R602" s="261"/>
      <c r="S602" s="261"/>
      <c r="T602" s="261"/>
      <c r="U602" s="261"/>
      <c r="V602" s="261"/>
      <c r="W602" s="272"/>
      <c r="X602" s="272"/>
      <c r="Y602" s="272"/>
      <c r="Z602" s="261"/>
      <c r="AA602" s="261"/>
      <c r="AB602" s="297"/>
      <c r="AC602" s="298"/>
      <c r="AD602" s="298"/>
      <c r="AE602" s="299"/>
      <c r="AF602" s="299"/>
      <c r="AG602" s="298"/>
      <c r="AH602" s="298"/>
      <c r="AI602" s="300"/>
    </row>
    <row r="603" ht="11.25" customHeight="1">
      <c r="A603" s="260"/>
      <c r="B603" s="261"/>
      <c r="C603" s="296"/>
      <c r="D603" s="261"/>
      <c r="E603" s="261"/>
      <c r="F603" s="261"/>
      <c r="G603" s="261"/>
      <c r="H603" s="63"/>
      <c r="I603" s="261"/>
      <c r="J603" s="261"/>
      <c r="K603" s="261"/>
      <c r="L603" s="261"/>
      <c r="M603" s="261"/>
      <c r="N603" s="261"/>
      <c r="O603" s="261"/>
      <c r="P603" s="261"/>
      <c r="Q603" s="261"/>
      <c r="R603" s="261"/>
      <c r="S603" s="261"/>
      <c r="T603" s="261"/>
      <c r="U603" s="261"/>
      <c r="V603" s="261"/>
      <c r="W603" s="272"/>
      <c r="X603" s="272"/>
      <c r="Y603" s="272"/>
      <c r="Z603" s="261"/>
      <c r="AA603" s="261"/>
      <c r="AB603" s="297"/>
      <c r="AC603" s="298"/>
      <c r="AD603" s="298"/>
      <c r="AE603" s="299"/>
      <c r="AF603" s="299"/>
      <c r="AG603" s="298"/>
      <c r="AH603" s="298"/>
      <c r="AI603" s="300"/>
    </row>
    <row r="604" ht="11.25" customHeight="1">
      <c r="A604" s="260"/>
      <c r="B604" s="261"/>
      <c r="C604" s="296"/>
      <c r="D604" s="261"/>
      <c r="E604" s="261"/>
      <c r="F604" s="261"/>
      <c r="G604" s="261"/>
      <c r="H604" s="63"/>
      <c r="I604" s="261"/>
      <c r="J604" s="261"/>
      <c r="K604" s="261"/>
      <c r="L604" s="261"/>
      <c r="M604" s="261"/>
      <c r="N604" s="261"/>
      <c r="O604" s="261"/>
      <c r="P604" s="261"/>
      <c r="Q604" s="261"/>
      <c r="R604" s="261"/>
      <c r="S604" s="261"/>
      <c r="T604" s="261"/>
      <c r="U604" s="261"/>
      <c r="V604" s="261"/>
      <c r="W604" s="272"/>
      <c r="X604" s="272"/>
      <c r="Y604" s="272"/>
      <c r="Z604" s="261"/>
      <c r="AA604" s="261"/>
      <c r="AB604" s="297"/>
      <c r="AC604" s="298"/>
      <c r="AD604" s="298"/>
      <c r="AE604" s="299"/>
      <c r="AF604" s="299"/>
      <c r="AG604" s="298"/>
      <c r="AH604" s="298"/>
      <c r="AI604" s="300"/>
    </row>
    <row r="605" ht="11.25" customHeight="1">
      <c r="A605" s="260"/>
      <c r="B605" s="261"/>
      <c r="C605" s="296"/>
      <c r="D605" s="261"/>
      <c r="E605" s="261"/>
      <c r="F605" s="261"/>
      <c r="G605" s="261"/>
      <c r="H605" s="63"/>
      <c r="I605" s="261"/>
      <c r="J605" s="261"/>
      <c r="K605" s="261"/>
      <c r="L605" s="261"/>
      <c r="M605" s="261"/>
      <c r="N605" s="261"/>
      <c r="O605" s="261"/>
      <c r="P605" s="261"/>
      <c r="Q605" s="261"/>
      <c r="R605" s="261"/>
      <c r="S605" s="261"/>
      <c r="T605" s="261"/>
      <c r="U605" s="261"/>
      <c r="V605" s="261"/>
      <c r="W605" s="272"/>
      <c r="X605" s="272"/>
      <c r="Y605" s="272"/>
      <c r="Z605" s="261"/>
      <c r="AA605" s="261"/>
      <c r="AB605" s="297"/>
      <c r="AC605" s="298"/>
      <c r="AD605" s="298"/>
      <c r="AE605" s="299"/>
      <c r="AF605" s="299"/>
      <c r="AG605" s="298"/>
      <c r="AH605" s="298"/>
      <c r="AI605" s="300"/>
    </row>
    <row r="606" ht="11.25" customHeight="1">
      <c r="A606" s="260"/>
      <c r="B606" s="261"/>
      <c r="C606" s="296"/>
      <c r="D606" s="261"/>
      <c r="E606" s="261"/>
      <c r="F606" s="261"/>
      <c r="G606" s="261"/>
      <c r="H606" s="63"/>
      <c r="I606" s="261"/>
      <c r="J606" s="261"/>
      <c r="K606" s="261"/>
      <c r="L606" s="261"/>
      <c r="M606" s="261"/>
      <c r="N606" s="261"/>
      <c r="O606" s="261"/>
      <c r="P606" s="261"/>
      <c r="Q606" s="261"/>
      <c r="R606" s="261"/>
      <c r="S606" s="261"/>
      <c r="T606" s="261"/>
      <c r="U606" s="261"/>
      <c r="V606" s="261"/>
      <c r="W606" s="272"/>
      <c r="X606" s="272"/>
      <c r="Y606" s="272"/>
      <c r="Z606" s="261"/>
      <c r="AA606" s="261"/>
      <c r="AB606" s="297"/>
      <c r="AC606" s="298"/>
      <c r="AD606" s="298"/>
      <c r="AE606" s="299"/>
      <c r="AF606" s="299"/>
      <c r="AG606" s="298"/>
      <c r="AH606" s="298"/>
      <c r="AI606" s="300"/>
    </row>
    <row r="607" ht="11.25" customHeight="1">
      <c r="A607" s="260"/>
      <c r="B607" s="261"/>
      <c r="C607" s="296"/>
      <c r="D607" s="261"/>
      <c r="E607" s="261"/>
      <c r="F607" s="261"/>
      <c r="G607" s="261"/>
      <c r="H607" s="63"/>
      <c r="I607" s="261"/>
      <c r="J607" s="261"/>
      <c r="K607" s="261"/>
      <c r="L607" s="261"/>
      <c r="M607" s="261"/>
      <c r="N607" s="261"/>
      <c r="O607" s="261"/>
      <c r="P607" s="261"/>
      <c r="Q607" s="261"/>
      <c r="R607" s="261"/>
      <c r="S607" s="261"/>
      <c r="T607" s="261"/>
      <c r="U607" s="261"/>
      <c r="V607" s="261"/>
      <c r="W607" s="272"/>
      <c r="X607" s="272"/>
      <c r="Y607" s="272"/>
      <c r="Z607" s="261"/>
      <c r="AA607" s="261"/>
      <c r="AB607" s="297"/>
      <c r="AC607" s="298"/>
      <c r="AD607" s="298"/>
      <c r="AE607" s="299"/>
      <c r="AF607" s="299"/>
      <c r="AG607" s="298"/>
      <c r="AH607" s="298"/>
      <c r="AI607" s="300"/>
    </row>
    <row r="608" ht="11.25" customHeight="1">
      <c r="A608" s="260"/>
      <c r="B608" s="261"/>
      <c r="C608" s="296"/>
      <c r="D608" s="261"/>
      <c r="E608" s="261"/>
      <c r="F608" s="261"/>
      <c r="G608" s="261"/>
      <c r="H608" s="63"/>
      <c r="I608" s="261"/>
      <c r="J608" s="261"/>
      <c r="K608" s="261"/>
      <c r="L608" s="261"/>
      <c r="M608" s="261"/>
      <c r="N608" s="261"/>
      <c r="O608" s="261"/>
      <c r="P608" s="261"/>
      <c r="Q608" s="261"/>
      <c r="R608" s="261"/>
      <c r="S608" s="261"/>
      <c r="T608" s="261"/>
      <c r="U608" s="261"/>
      <c r="V608" s="261"/>
      <c r="W608" s="272"/>
      <c r="X608" s="272"/>
      <c r="Y608" s="272"/>
      <c r="Z608" s="261"/>
      <c r="AA608" s="261"/>
      <c r="AB608" s="297"/>
      <c r="AC608" s="298"/>
      <c r="AD608" s="298"/>
      <c r="AE608" s="299"/>
      <c r="AF608" s="299"/>
      <c r="AG608" s="298"/>
      <c r="AH608" s="298"/>
      <c r="AI608" s="300"/>
    </row>
    <row r="609" ht="11.25" customHeight="1">
      <c r="A609" s="260"/>
      <c r="B609" s="261"/>
      <c r="C609" s="296"/>
      <c r="D609" s="261"/>
      <c r="E609" s="261"/>
      <c r="F609" s="261"/>
      <c r="G609" s="261"/>
      <c r="H609" s="63"/>
      <c r="I609" s="261"/>
      <c r="J609" s="261"/>
      <c r="K609" s="261"/>
      <c r="L609" s="261"/>
      <c r="M609" s="261"/>
      <c r="N609" s="261"/>
      <c r="O609" s="261"/>
      <c r="P609" s="261"/>
      <c r="Q609" s="261"/>
      <c r="R609" s="261"/>
      <c r="S609" s="261"/>
      <c r="T609" s="261"/>
      <c r="U609" s="261"/>
      <c r="V609" s="261"/>
      <c r="W609" s="272"/>
      <c r="X609" s="272"/>
      <c r="Y609" s="272"/>
      <c r="Z609" s="261"/>
      <c r="AA609" s="261"/>
      <c r="AB609" s="297"/>
      <c r="AC609" s="298"/>
      <c r="AD609" s="298"/>
      <c r="AE609" s="299"/>
      <c r="AF609" s="299"/>
      <c r="AG609" s="298"/>
      <c r="AH609" s="298"/>
      <c r="AI609" s="300"/>
    </row>
    <row r="610" ht="11.25" customHeight="1">
      <c r="A610" s="260"/>
      <c r="B610" s="261"/>
      <c r="C610" s="296"/>
      <c r="D610" s="261"/>
      <c r="E610" s="261"/>
      <c r="F610" s="261"/>
      <c r="G610" s="261"/>
      <c r="H610" s="63"/>
      <c r="I610" s="261"/>
      <c r="J610" s="261"/>
      <c r="K610" s="261"/>
      <c r="L610" s="261"/>
      <c r="M610" s="261"/>
      <c r="N610" s="261"/>
      <c r="O610" s="261"/>
      <c r="P610" s="261"/>
      <c r="Q610" s="261"/>
      <c r="R610" s="261"/>
      <c r="S610" s="261"/>
      <c r="T610" s="261"/>
      <c r="U610" s="261"/>
      <c r="V610" s="261"/>
      <c r="W610" s="272"/>
      <c r="X610" s="272"/>
      <c r="Y610" s="272"/>
      <c r="Z610" s="261"/>
      <c r="AA610" s="261"/>
      <c r="AB610" s="297"/>
      <c r="AC610" s="298"/>
      <c r="AD610" s="298"/>
      <c r="AE610" s="299"/>
      <c r="AF610" s="299"/>
      <c r="AG610" s="298"/>
      <c r="AH610" s="298"/>
      <c r="AI610" s="300"/>
    </row>
    <row r="611" ht="11.25" customHeight="1">
      <c r="A611" s="260"/>
      <c r="B611" s="261"/>
      <c r="C611" s="296"/>
      <c r="D611" s="261"/>
      <c r="E611" s="261"/>
      <c r="F611" s="261"/>
      <c r="G611" s="261"/>
      <c r="H611" s="63"/>
      <c r="I611" s="261"/>
      <c r="J611" s="261"/>
      <c r="K611" s="261"/>
      <c r="L611" s="261"/>
      <c r="M611" s="261"/>
      <c r="N611" s="261"/>
      <c r="O611" s="261"/>
      <c r="P611" s="261"/>
      <c r="Q611" s="261"/>
      <c r="R611" s="261"/>
      <c r="S611" s="261"/>
      <c r="T611" s="261"/>
      <c r="U611" s="261"/>
      <c r="V611" s="261"/>
      <c r="W611" s="272"/>
      <c r="X611" s="272"/>
      <c r="Y611" s="272"/>
      <c r="Z611" s="261"/>
      <c r="AA611" s="261"/>
      <c r="AB611" s="297"/>
      <c r="AC611" s="298"/>
      <c r="AD611" s="298"/>
      <c r="AE611" s="299"/>
      <c r="AF611" s="299"/>
      <c r="AG611" s="298"/>
      <c r="AH611" s="298"/>
      <c r="AI611" s="300"/>
    </row>
    <row r="612" ht="11.25" customHeight="1">
      <c r="A612" s="260"/>
      <c r="B612" s="261"/>
      <c r="C612" s="296"/>
      <c r="D612" s="261"/>
      <c r="E612" s="261"/>
      <c r="F612" s="261"/>
      <c r="G612" s="261"/>
      <c r="H612" s="63"/>
      <c r="I612" s="261"/>
      <c r="J612" s="261"/>
      <c r="K612" s="261"/>
      <c r="L612" s="261"/>
      <c r="M612" s="261"/>
      <c r="N612" s="261"/>
      <c r="O612" s="261"/>
      <c r="P612" s="261"/>
      <c r="Q612" s="261"/>
      <c r="R612" s="261"/>
      <c r="S612" s="261"/>
      <c r="T612" s="261"/>
      <c r="U612" s="261"/>
      <c r="V612" s="261"/>
      <c r="W612" s="272"/>
      <c r="X612" s="272"/>
      <c r="Y612" s="272"/>
      <c r="Z612" s="261"/>
      <c r="AA612" s="261"/>
      <c r="AB612" s="297"/>
      <c r="AC612" s="298"/>
      <c r="AD612" s="298"/>
      <c r="AE612" s="299"/>
      <c r="AF612" s="299"/>
      <c r="AG612" s="298"/>
      <c r="AH612" s="298"/>
      <c r="AI612" s="300"/>
    </row>
    <row r="613" ht="11.25" customHeight="1">
      <c r="A613" s="260"/>
      <c r="B613" s="261"/>
      <c r="C613" s="296"/>
      <c r="D613" s="261"/>
      <c r="E613" s="261"/>
      <c r="F613" s="261"/>
      <c r="G613" s="261"/>
      <c r="H613" s="63"/>
      <c r="I613" s="261"/>
      <c r="J613" s="261"/>
      <c r="K613" s="261"/>
      <c r="L613" s="261"/>
      <c r="M613" s="261"/>
      <c r="N613" s="261"/>
      <c r="O613" s="261"/>
      <c r="P613" s="261"/>
      <c r="Q613" s="261"/>
      <c r="R613" s="261"/>
      <c r="S613" s="261"/>
      <c r="T613" s="261"/>
      <c r="U613" s="261"/>
      <c r="V613" s="261"/>
      <c r="W613" s="272"/>
      <c r="X613" s="272"/>
      <c r="Y613" s="272"/>
      <c r="Z613" s="261"/>
      <c r="AA613" s="261"/>
      <c r="AB613" s="297"/>
      <c r="AC613" s="298"/>
      <c r="AD613" s="298"/>
      <c r="AE613" s="299"/>
      <c r="AF613" s="299"/>
      <c r="AG613" s="298"/>
      <c r="AH613" s="298"/>
      <c r="AI613" s="300"/>
    </row>
    <row r="614" ht="11.25" customHeight="1">
      <c r="A614" s="260"/>
      <c r="B614" s="261"/>
      <c r="C614" s="296"/>
      <c r="D614" s="261"/>
      <c r="E614" s="261"/>
      <c r="F614" s="261"/>
      <c r="G614" s="261"/>
      <c r="H614" s="63"/>
      <c r="I614" s="261"/>
      <c r="J614" s="261"/>
      <c r="K614" s="261"/>
      <c r="L614" s="261"/>
      <c r="M614" s="261"/>
      <c r="N614" s="261"/>
      <c r="O614" s="261"/>
      <c r="P614" s="261"/>
      <c r="Q614" s="261"/>
      <c r="R614" s="261"/>
      <c r="S614" s="261"/>
      <c r="T614" s="261"/>
      <c r="U614" s="261"/>
      <c r="V614" s="261"/>
      <c r="W614" s="272"/>
      <c r="X614" s="272"/>
      <c r="Y614" s="272"/>
      <c r="Z614" s="261"/>
      <c r="AA614" s="261"/>
      <c r="AB614" s="297"/>
      <c r="AC614" s="298"/>
      <c r="AD614" s="298"/>
      <c r="AE614" s="299"/>
      <c r="AF614" s="299"/>
      <c r="AG614" s="298"/>
      <c r="AH614" s="298"/>
      <c r="AI614" s="300"/>
    </row>
    <row r="615" ht="11.25" customHeight="1">
      <c r="A615" s="260"/>
      <c r="B615" s="261"/>
      <c r="C615" s="296"/>
      <c r="D615" s="261"/>
      <c r="E615" s="261"/>
      <c r="F615" s="261"/>
      <c r="G615" s="261"/>
      <c r="H615" s="63"/>
      <c r="I615" s="261"/>
      <c r="J615" s="261"/>
      <c r="K615" s="261"/>
      <c r="L615" s="261"/>
      <c r="M615" s="261"/>
      <c r="N615" s="261"/>
      <c r="O615" s="261"/>
      <c r="P615" s="261"/>
      <c r="Q615" s="261"/>
      <c r="R615" s="261"/>
      <c r="S615" s="261"/>
      <c r="T615" s="261"/>
      <c r="U615" s="261"/>
      <c r="V615" s="261"/>
      <c r="W615" s="272"/>
      <c r="X615" s="272"/>
      <c r="Y615" s="272"/>
      <c r="Z615" s="261"/>
      <c r="AA615" s="261"/>
      <c r="AB615" s="297"/>
      <c r="AC615" s="298"/>
      <c r="AD615" s="298"/>
      <c r="AE615" s="299"/>
      <c r="AF615" s="299"/>
      <c r="AG615" s="298"/>
      <c r="AH615" s="298"/>
      <c r="AI615" s="300"/>
    </row>
    <row r="616" ht="11.25" customHeight="1">
      <c r="A616" s="260"/>
      <c r="B616" s="261"/>
      <c r="C616" s="296"/>
      <c r="D616" s="261"/>
      <c r="E616" s="261"/>
      <c r="F616" s="261"/>
      <c r="G616" s="261"/>
      <c r="H616" s="63"/>
      <c r="I616" s="261"/>
      <c r="J616" s="261"/>
      <c r="K616" s="261"/>
      <c r="L616" s="261"/>
      <c r="M616" s="261"/>
      <c r="N616" s="261"/>
      <c r="O616" s="261"/>
      <c r="P616" s="261"/>
      <c r="Q616" s="261"/>
      <c r="R616" s="261"/>
      <c r="S616" s="261"/>
      <c r="T616" s="261"/>
      <c r="U616" s="261"/>
      <c r="V616" s="261"/>
      <c r="W616" s="272"/>
      <c r="X616" s="272"/>
      <c r="Y616" s="272"/>
      <c r="Z616" s="261"/>
      <c r="AA616" s="261"/>
      <c r="AB616" s="297"/>
      <c r="AC616" s="298"/>
      <c r="AD616" s="298"/>
      <c r="AE616" s="299"/>
      <c r="AF616" s="299"/>
      <c r="AG616" s="298"/>
      <c r="AH616" s="298"/>
      <c r="AI616" s="300"/>
    </row>
    <row r="617" ht="11.25" customHeight="1">
      <c r="A617" s="260"/>
      <c r="B617" s="261"/>
      <c r="C617" s="296"/>
      <c r="D617" s="261"/>
      <c r="E617" s="261"/>
      <c r="F617" s="261"/>
      <c r="G617" s="261"/>
      <c r="H617" s="63"/>
      <c r="I617" s="261"/>
      <c r="J617" s="261"/>
      <c r="K617" s="261"/>
      <c r="L617" s="261"/>
      <c r="M617" s="261"/>
      <c r="N617" s="261"/>
      <c r="O617" s="261"/>
      <c r="P617" s="261"/>
      <c r="Q617" s="261"/>
      <c r="R617" s="261"/>
      <c r="S617" s="261"/>
      <c r="T617" s="261"/>
      <c r="U617" s="261"/>
      <c r="V617" s="261"/>
      <c r="W617" s="272"/>
      <c r="X617" s="272"/>
      <c r="Y617" s="272"/>
      <c r="Z617" s="261"/>
      <c r="AA617" s="261"/>
      <c r="AB617" s="297"/>
      <c r="AC617" s="298"/>
      <c r="AD617" s="298"/>
      <c r="AE617" s="299"/>
      <c r="AF617" s="299"/>
      <c r="AG617" s="298"/>
      <c r="AH617" s="298"/>
      <c r="AI617" s="300"/>
    </row>
    <row r="618" ht="11.25" customHeight="1">
      <c r="A618" s="260"/>
      <c r="B618" s="261"/>
      <c r="C618" s="296"/>
      <c r="D618" s="261"/>
      <c r="E618" s="261"/>
      <c r="F618" s="261"/>
      <c r="G618" s="261"/>
      <c r="H618" s="63"/>
      <c r="I618" s="261"/>
      <c r="J618" s="261"/>
      <c r="K618" s="261"/>
      <c r="L618" s="261"/>
      <c r="M618" s="261"/>
      <c r="N618" s="261"/>
      <c r="O618" s="261"/>
      <c r="P618" s="261"/>
      <c r="Q618" s="261"/>
      <c r="R618" s="261"/>
      <c r="S618" s="261"/>
      <c r="T618" s="261"/>
      <c r="U618" s="261"/>
      <c r="V618" s="261"/>
      <c r="W618" s="272"/>
      <c r="X618" s="272"/>
      <c r="Y618" s="272"/>
      <c r="Z618" s="261"/>
      <c r="AA618" s="261"/>
      <c r="AB618" s="297"/>
      <c r="AC618" s="298"/>
      <c r="AD618" s="298"/>
      <c r="AE618" s="299"/>
      <c r="AF618" s="299"/>
      <c r="AG618" s="298"/>
      <c r="AH618" s="298"/>
      <c r="AI618" s="300"/>
    </row>
    <row r="619" ht="11.25" customHeight="1">
      <c r="A619" s="260"/>
      <c r="B619" s="261"/>
      <c r="C619" s="296"/>
      <c r="D619" s="261"/>
      <c r="E619" s="261"/>
      <c r="F619" s="261"/>
      <c r="G619" s="261"/>
      <c r="H619" s="63"/>
      <c r="I619" s="261"/>
      <c r="J619" s="261"/>
      <c r="K619" s="261"/>
      <c r="L619" s="261"/>
      <c r="M619" s="261"/>
      <c r="N619" s="261"/>
      <c r="O619" s="261"/>
      <c r="P619" s="261"/>
      <c r="Q619" s="261"/>
      <c r="R619" s="261"/>
      <c r="S619" s="261"/>
      <c r="T619" s="261"/>
      <c r="U619" s="261"/>
      <c r="V619" s="261"/>
      <c r="W619" s="272"/>
      <c r="X619" s="272"/>
      <c r="Y619" s="272"/>
      <c r="Z619" s="261"/>
      <c r="AA619" s="261"/>
      <c r="AB619" s="297"/>
      <c r="AC619" s="298"/>
      <c r="AD619" s="298"/>
      <c r="AE619" s="299"/>
      <c r="AF619" s="299"/>
      <c r="AG619" s="298"/>
      <c r="AH619" s="298"/>
      <c r="AI619" s="300"/>
    </row>
    <row r="620" ht="11.25" customHeight="1">
      <c r="A620" s="260"/>
      <c r="B620" s="261"/>
      <c r="C620" s="296"/>
      <c r="D620" s="261"/>
      <c r="E620" s="261"/>
      <c r="F620" s="261"/>
      <c r="G620" s="261"/>
      <c r="H620" s="63"/>
      <c r="I620" s="261"/>
      <c r="J620" s="261"/>
      <c r="K620" s="261"/>
      <c r="L620" s="261"/>
      <c r="M620" s="261"/>
      <c r="N620" s="261"/>
      <c r="O620" s="261"/>
      <c r="P620" s="261"/>
      <c r="Q620" s="261"/>
      <c r="R620" s="261"/>
      <c r="S620" s="261"/>
      <c r="T620" s="261"/>
      <c r="U620" s="261"/>
      <c r="V620" s="261"/>
      <c r="W620" s="272"/>
      <c r="X620" s="272"/>
      <c r="Y620" s="272"/>
      <c r="Z620" s="261"/>
      <c r="AA620" s="261"/>
      <c r="AB620" s="297"/>
      <c r="AC620" s="298"/>
      <c r="AD620" s="298"/>
      <c r="AE620" s="299"/>
      <c r="AF620" s="299"/>
      <c r="AG620" s="298"/>
      <c r="AH620" s="298"/>
      <c r="AI620" s="300"/>
    </row>
    <row r="621" ht="11.25" customHeight="1">
      <c r="A621" s="260"/>
      <c r="B621" s="261"/>
      <c r="C621" s="296"/>
      <c r="D621" s="261"/>
      <c r="E621" s="261"/>
      <c r="F621" s="261"/>
      <c r="G621" s="261"/>
      <c r="H621" s="63"/>
      <c r="I621" s="261"/>
      <c r="J621" s="261"/>
      <c r="K621" s="261"/>
      <c r="L621" s="261"/>
      <c r="M621" s="261"/>
      <c r="N621" s="261"/>
      <c r="O621" s="261"/>
      <c r="P621" s="261"/>
      <c r="Q621" s="261"/>
      <c r="R621" s="261"/>
      <c r="S621" s="261"/>
      <c r="T621" s="261"/>
      <c r="U621" s="261"/>
      <c r="V621" s="261"/>
      <c r="W621" s="272"/>
      <c r="X621" s="272"/>
      <c r="Y621" s="272"/>
      <c r="Z621" s="261"/>
      <c r="AA621" s="261"/>
      <c r="AB621" s="297"/>
      <c r="AC621" s="298"/>
      <c r="AD621" s="298"/>
      <c r="AE621" s="299"/>
      <c r="AF621" s="299"/>
      <c r="AG621" s="298"/>
      <c r="AH621" s="298"/>
      <c r="AI621" s="300"/>
    </row>
    <row r="622" ht="11.25" customHeight="1">
      <c r="A622" s="260"/>
      <c r="B622" s="261"/>
      <c r="C622" s="296"/>
      <c r="D622" s="261"/>
      <c r="E622" s="261"/>
      <c r="F622" s="261"/>
      <c r="G622" s="261"/>
      <c r="H622" s="63"/>
      <c r="I622" s="261"/>
      <c r="J622" s="261"/>
      <c r="K622" s="261"/>
      <c r="L622" s="261"/>
      <c r="M622" s="261"/>
      <c r="N622" s="261"/>
      <c r="O622" s="261"/>
      <c r="P622" s="261"/>
      <c r="Q622" s="261"/>
      <c r="R622" s="261"/>
      <c r="S622" s="261"/>
      <c r="T622" s="261"/>
      <c r="U622" s="261"/>
      <c r="V622" s="261"/>
      <c r="W622" s="272"/>
      <c r="X622" s="272"/>
      <c r="Y622" s="272"/>
      <c r="Z622" s="261"/>
      <c r="AA622" s="261"/>
      <c r="AB622" s="297"/>
      <c r="AC622" s="298"/>
      <c r="AD622" s="298"/>
      <c r="AE622" s="299"/>
      <c r="AF622" s="299"/>
      <c r="AG622" s="298"/>
      <c r="AH622" s="298"/>
      <c r="AI622" s="300"/>
    </row>
    <row r="623" ht="11.25" customHeight="1">
      <c r="A623" s="260"/>
      <c r="B623" s="261"/>
      <c r="C623" s="296"/>
      <c r="D623" s="261"/>
      <c r="E623" s="261"/>
      <c r="F623" s="261"/>
      <c r="G623" s="261"/>
      <c r="H623" s="63"/>
      <c r="I623" s="261"/>
      <c r="J623" s="261"/>
      <c r="K623" s="261"/>
      <c r="L623" s="261"/>
      <c r="M623" s="261"/>
      <c r="N623" s="261"/>
      <c r="O623" s="261"/>
      <c r="P623" s="261"/>
      <c r="Q623" s="261"/>
      <c r="R623" s="261"/>
      <c r="S623" s="261"/>
      <c r="T623" s="261"/>
      <c r="U623" s="261"/>
      <c r="V623" s="261"/>
      <c r="W623" s="272"/>
      <c r="X623" s="272"/>
      <c r="Y623" s="272"/>
      <c r="Z623" s="261"/>
      <c r="AA623" s="261"/>
      <c r="AB623" s="297"/>
      <c r="AC623" s="298"/>
      <c r="AD623" s="298"/>
      <c r="AE623" s="299"/>
      <c r="AF623" s="299"/>
      <c r="AG623" s="298"/>
      <c r="AH623" s="298"/>
      <c r="AI623" s="300"/>
    </row>
    <row r="624" ht="11.25" customHeight="1">
      <c r="A624" s="260"/>
      <c r="B624" s="261"/>
      <c r="C624" s="296"/>
      <c r="D624" s="261"/>
      <c r="E624" s="261"/>
      <c r="F624" s="261"/>
      <c r="G624" s="261"/>
      <c r="H624" s="63"/>
      <c r="I624" s="261"/>
      <c r="J624" s="261"/>
      <c r="K624" s="261"/>
      <c r="L624" s="261"/>
      <c r="M624" s="261"/>
      <c r="N624" s="261"/>
      <c r="O624" s="261"/>
      <c r="P624" s="261"/>
      <c r="Q624" s="261"/>
      <c r="R624" s="261"/>
      <c r="S624" s="261"/>
      <c r="T624" s="261"/>
      <c r="U624" s="261"/>
      <c r="V624" s="261"/>
      <c r="W624" s="272"/>
      <c r="X624" s="272"/>
      <c r="Y624" s="272"/>
      <c r="Z624" s="261"/>
      <c r="AA624" s="261"/>
      <c r="AB624" s="297"/>
      <c r="AC624" s="298"/>
      <c r="AD624" s="298"/>
      <c r="AE624" s="299"/>
      <c r="AF624" s="299"/>
      <c r="AG624" s="298"/>
      <c r="AH624" s="298"/>
      <c r="AI624" s="300"/>
    </row>
    <row r="625" ht="11.25" customHeight="1">
      <c r="A625" s="260"/>
      <c r="B625" s="261"/>
      <c r="C625" s="296"/>
      <c r="D625" s="261"/>
      <c r="E625" s="261"/>
      <c r="F625" s="261"/>
      <c r="G625" s="261"/>
      <c r="H625" s="63"/>
      <c r="I625" s="261"/>
      <c r="J625" s="261"/>
      <c r="K625" s="261"/>
      <c r="L625" s="261"/>
      <c r="M625" s="261"/>
      <c r="N625" s="261"/>
      <c r="O625" s="261"/>
      <c r="P625" s="261"/>
      <c r="Q625" s="261"/>
      <c r="R625" s="261"/>
      <c r="S625" s="261"/>
      <c r="T625" s="261"/>
      <c r="U625" s="261"/>
      <c r="V625" s="261"/>
      <c r="W625" s="272"/>
      <c r="X625" s="272"/>
      <c r="Y625" s="272"/>
      <c r="Z625" s="261"/>
      <c r="AA625" s="261"/>
      <c r="AB625" s="297"/>
      <c r="AC625" s="298"/>
      <c r="AD625" s="298"/>
      <c r="AE625" s="299"/>
      <c r="AF625" s="299"/>
      <c r="AG625" s="298"/>
      <c r="AH625" s="298"/>
      <c r="AI625" s="300"/>
    </row>
    <row r="626" ht="11.25" customHeight="1">
      <c r="A626" s="260"/>
      <c r="B626" s="261"/>
      <c r="C626" s="296"/>
      <c r="D626" s="261"/>
      <c r="E626" s="261"/>
      <c r="F626" s="261"/>
      <c r="G626" s="261"/>
      <c r="H626" s="63"/>
      <c r="I626" s="261"/>
      <c r="J626" s="261"/>
      <c r="K626" s="261"/>
      <c r="L626" s="261"/>
      <c r="M626" s="261"/>
      <c r="N626" s="261"/>
      <c r="O626" s="261"/>
      <c r="P626" s="261"/>
      <c r="Q626" s="261"/>
      <c r="R626" s="261"/>
      <c r="S626" s="261"/>
      <c r="T626" s="261"/>
      <c r="U626" s="261"/>
      <c r="V626" s="261"/>
      <c r="W626" s="272"/>
      <c r="X626" s="272"/>
      <c r="Y626" s="272"/>
      <c r="Z626" s="261"/>
      <c r="AA626" s="261"/>
      <c r="AB626" s="297"/>
      <c r="AC626" s="298"/>
      <c r="AD626" s="298"/>
      <c r="AE626" s="299"/>
      <c r="AF626" s="299"/>
      <c r="AG626" s="298"/>
      <c r="AH626" s="298"/>
      <c r="AI626" s="300"/>
    </row>
    <row r="627" ht="11.25" customHeight="1">
      <c r="A627" s="260"/>
      <c r="B627" s="261"/>
      <c r="C627" s="296"/>
      <c r="D627" s="261"/>
      <c r="E627" s="261"/>
      <c r="F627" s="261"/>
      <c r="G627" s="261"/>
      <c r="H627" s="63"/>
      <c r="I627" s="261"/>
      <c r="J627" s="261"/>
      <c r="K627" s="261"/>
      <c r="L627" s="261"/>
      <c r="M627" s="261"/>
      <c r="N627" s="261"/>
      <c r="O627" s="261"/>
      <c r="P627" s="261"/>
      <c r="Q627" s="261"/>
      <c r="R627" s="261"/>
      <c r="S627" s="261"/>
      <c r="T627" s="261"/>
      <c r="U627" s="261"/>
      <c r="V627" s="261"/>
      <c r="W627" s="272"/>
      <c r="X627" s="272"/>
      <c r="Y627" s="272"/>
      <c r="Z627" s="261"/>
      <c r="AA627" s="261"/>
      <c r="AB627" s="297"/>
      <c r="AC627" s="298"/>
      <c r="AD627" s="298"/>
      <c r="AE627" s="299"/>
      <c r="AF627" s="299"/>
      <c r="AG627" s="298"/>
      <c r="AH627" s="298"/>
      <c r="AI627" s="300"/>
    </row>
    <row r="628" ht="11.25" customHeight="1">
      <c r="A628" s="260"/>
      <c r="B628" s="261"/>
      <c r="C628" s="296"/>
      <c r="D628" s="261"/>
      <c r="E628" s="261"/>
      <c r="F628" s="261"/>
      <c r="G628" s="261"/>
      <c r="H628" s="63"/>
      <c r="I628" s="261"/>
      <c r="J628" s="261"/>
      <c r="K628" s="261"/>
      <c r="L628" s="261"/>
      <c r="M628" s="261"/>
      <c r="N628" s="261"/>
      <c r="O628" s="261"/>
      <c r="P628" s="261"/>
      <c r="Q628" s="261"/>
      <c r="R628" s="261"/>
      <c r="S628" s="261"/>
      <c r="T628" s="261"/>
      <c r="U628" s="261"/>
      <c r="V628" s="261"/>
      <c r="W628" s="272"/>
      <c r="X628" s="272"/>
      <c r="Y628" s="272"/>
      <c r="Z628" s="261"/>
      <c r="AA628" s="261"/>
      <c r="AB628" s="297"/>
      <c r="AC628" s="298"/>
      <c r="AD628" s="298"/>
      <c r="AE628" s="299"/>
      <c r="AF628" s="299"/>
      <c r="AG628" s="298"/>
      <c r="AH628" s="298"/>
      <c r="AI628" s="300"/>
    </row>
    <row r="629" ht="11.25" customHeight="1">
      <c r="A629" s="260"/>
      <c r="B629" s="261"/>
      <c r="C629" s="296"/>
      <c r="D629" s="261"/>
      <c r="E629" s="261"/>
      <c r="F629" s="261"/>
      <c r="G629" s="261"/>
      <c r="H629" s="63"/>
      <c r="I629" s="261"/>
      <c r="J629" s="261"/>
      <c r="K629" s="261"/>
      <c r="L629" s="261"/>
      <c r="M629" s="261"/>
      <c r="N629" s="261"/>
      <c r="O629" s="261"/>
      <c r="P629" s="261"/>
      <c r="Q629" s="261"/>
      <c r="R629" s="261"/>
      <c r="S629" s="261"/>
      <c r="T629" s="261"/>
      <c r="U629" s="261"/>
      <c r="V629" s="261"/>
      <c r="W629" s="272"/>
      <c r="X629" s="272"/>
      <c r="Y629" s="272"/>
      <c r="Z629" s="261"/>
      <c r="AA629" s="261"/>
      <c r="AB629" s="297"/>
      <c r="AC629" s="298"/>
      <c r="AD629" s="298"/>
      <c r="AE629" s="299"/>
      <c r="AF629" s="299"/>
      <c r="AG629" s="298"/>
      <c r="AH629" s="298"/>
      <c r="AI629" s="300"/>
    </row>
    <row r="630" ht="11.25" customHeight="1">
      <c r="A630" s="260"/>
      <c r="B630" s="261"/>
      <c r="C630" s="296"/>
      <c r="D630" s="261"/>
      <c r="E630" s="261"/>
      <c r="F630" s="261"/>
      <c r="G630" s="261"/>
      <c r="H630" s="63"/>
      <c r="I630" s="261"/>
      <c r="J630" s="261"/>
      <c r="K630" s="261"/>
      <c r="L630" s="261"/>
      <c r="M630" s="261"/>
      <c r="N630" s="261"/>
      <c r="O630" s="261"/>
      <c r="P630" s="261"/>
      <c r="Q630" s="261"/>
      <c r="R630" s="261"/>
      <c r="S630" s="261"/>
      <c r="T630" s="261"/>
      <c r="U630" s="261"/>
      <c r="V630" s="261"/>
      <c r="W630" s="272"/>
      <c r="X630" s="272"/>
      <c r="Y630" s="272"/>
      <c r="Z630" s="261"/>
      <c r="AA630" s="261"/>
      <c r="AB630" s="297"/>
      <c r="AC630" s="298"/>
      <c r="AD630" s="298"/>
      <c r="AE630" s="299"/>
      <c r="AF630" s="299"/>
      <c r="AG630" s="298"/>
      <c r="AH630" s="298"/>
      <c r="AI630" s="300"/>
    </row>
    <row r="631" ht="11.25" customHeight="1">
      <c r="A631" s="260"/>
      <c r="B631" s="261"/>
      <c r="C631" s="296"/>
      <c r="D631" s="261"/>
      <c r="E631" s="261"/>
      <c r="F631" s="261"/>
      <c r="G631" s="261"/>
      <c r="H631" s="63"/>
      <c r="I631" s="261"/>
      <c r="J631" s="261"/>
      <c r="K631" s="261"/>
      <c r="L631" s="261"/>
      <c r="M631" s="261"/>
      <c r="N631" s="261"/>
      <c r="O631" s="261"/>
      <c r="P631" s="261"/>
      <c r="Q631" s="261"/>
      <c r="R631" s="261"/>
      <c r="S631" s="261"/>
      <c r="T631" s="261"/>
      <c r="U631" s="261"/>
      <c r="V631" s="261"/>
      <c r="W631" s="272"/>
      <c r="X631" s="272"/>
      <c r="Y631" s="272"/>
      <c r="Z631" s="261"/>
      <c r="AA631" s="261"/>
      <c r="AB631" s="297"/>
      <c r="AC631" s="298"/>
      <c r="AD631" s="298"/>
      <c r="AE631" s="299"/>
      <c r="AF631" s="299"/>
      <c r="AG631" s="298"/>
      <c r="AH631" s="298"/>
      <c r="AI631" s="300"/>
    </row>
    <row r="632" ht="11.25" customHeight="1">
      <c r="A632" s="260"/>
      <c r="B632" s="261"/>
      <c r="C632" s="296"/>
      <c r="D632" s="261"/>
      <c r="E632" s="261"/>
      <c r="F632" s="261"/>
      <c r="G632" s="261"/>
      <c r="H632" s="63"/>
      <c r="I632" s="261"/>
      <c r="J632" s="261"/>
      <c r="K632" s="261"/>
      <c r="L632" s="261"/>
      <c r="M632" s="261"/>
      <c r="N632" s="261"/>
      <c r="O632" s="261"/>
      <c r="P632" s="261"/>
      <c r="Q632" s="261"/>
      <c r="R632" s="261"/>
      <c r="S632" s="261"/>
      <c r="T632" s="261"/>
      <c r="U632" s="261"/>
      <c r="V632" s="261"/>
      <c r="W632" s="272"/>
      <c r="X632" s="272"/>
      <c r="Y632" s="272"/>
      <c r="Z632" s="261"/>
      <c r="AA632" s="261"/>
      <c r="AB632" s="297"/>
      <c r="AC632" s="298"/>
      <c r="AD632" s="298"/>
      <c r="AE632" s="299"/>
      <c r="AF632" s="299"/>
      <c r="AG632" s="298"/>
      <c r="AH632" s="298"/>
      <c r="AI632" s="300"/>
    </row>
    <row r="633" ht="11.25" customHeight="1">
      <c r="A633" s="260"/>
      <c r="B633" s="261"/>
      <c r="C633" s="296"/>
      <c r="D633" s="261"/>
      <c r="E633" s="261"/>
      <c r="F633" s="261"/>
      <c r="G633" s="261"/>
      <c r="H633" s="63"/>
      <c r="I633" s="261"/>
      <c r="J633" s="261"/>
      <c r="K633" s="261"/>
      <c r="L633" s="261"/>
      <c r="M633" s="261"/>
      <c r="N633" s="261"/>
      <c r="O633" s="261"/>
      <c r="P633" s="261"/>
      <c r="Q633" s="261"/>
      <c r="R633" s="261"/>
      <c r="S633" s="261"/>
      <c r="T633" s="261"/>
      <c r="U633" s="261"/>
      <c r="V633" s="261"/>
      <c r="W633" s="272"/>
      <c r="X633" s="272"/>
      <c r="Y633" s="272"/>
      <c r="Z633" s="261"/>
      <c r="AA633" s="261"/>
      <c r="AB633" s="297"/>
      <c r="AC633" s="298"/>
      <c r="AD633" s="298"/>
      <c r="AE633" s="299"/>
      <c r="AF633" s="299"/>
      <c r="AG633" s="298"/>
      <c r="AH633" s="298"/>
      <c r="AI633" s="300"/>
    </row>
    <row r="634" ht="11.25" customHeight="1">
      <c r="A634" s="260"/>
      <c r="B634" s="261"/>
      <c r="C634" s="296"/>
      <c r="D634" s="261"/>
      <c r="E634" s="261"/>
      <c r="F634" s="261"/>
      <c r="G634" s="261"/>
      <c r="H634" s="63"/>
      <c r="I634" s="261"/>
      <c r="J634" s="261"/>
      <c r="K634" s="261"/>
      <c r="L634" s="261"/>
      <c r="M634" s="261"/>
      <c r="N634" s="261"/>
      <c r="O634" s="261"/>
      <c r="P634" s="261"/>
      <c r="Q634" s="261"/>
      <c r="R634" s="261"/>
      <c r="S634" s="261"/>
      <c r="T634" s="261"/>
      <c r="U634" s="261"/>
      <c r="V634" s="261"/>
      <c r="W634" s="272"/>
      <c r="X634" s="272"/>
      <c r="Y634" s="272"/>
      <c r="Z634" s="261"/>
      <c r="AA634" s="261"/>
      <c r="AB634" s="297"/>
      <c r="AC634" s="298"/>
      <c r="AD634" s="298"/>
      <c r="AE634" s="299"/>
      <c r="AF634" s="299"/>
      <c r="AG634" s="298"/>
      <c r="AH634" s="298"/>
      <c r="AI634" s="300"/>
    </row>
    <row r="635" ht="11.25" customHeight="1">
      <c r="A635" s="260"/>
      <c r="B635" s="261"/>
      <c r="C635" s="296"/>
      <c r="D635" s="261"/>
      <c r="E635" s="261"/>
      <c r="F635" s="261"/>
      <c r="G635" s="261"/>
      <c r="H635" s="63"/>
      <c r="I635" s="261"/>
      <c r="J635" s="261"/>
      <c r="K635" s="261"/>
      <c r="L635" s="261"/>
      <c r="M635" s="261"/>
      <c r="N635" s="261"/>
      <c r="O635" s="261"/>
      <c r="P635" s="261"/>
      <c r="Q635" s="261"/>
      <c r="R635" s="261"/>
      <c r="S635" s="261"/>
      <c r="T635" s="261"/>
      <c r="U635" s="261"/>
      <c r="V635" s="261"/>
      <c r="W635" s="272"/>
      <c r="X635" s="272"/>
      <c r="Y635" s="272"/>
      <c r="Z635" s="261"/>
      <c r="AA635" s="261"/>
      <c r="AB635" s="297"/>
      <c r="AC635" s="298"/>
      <c r="AD635" s="298"/>
      <c r="AE635" s="299"/>
      <c r="AF635" s="299"/>
      <c r="AG635" s="298"/>
      <c r="AH635" s="298"/>
      <c r="AI635" s="300"/>
    </row>
    <row r="636" ht="11.25" customHeight="1">
      <c r="A636" s="260"/>
      <c r="B636" s="261"/>
      <c r="C636" s="296"/>
      <c r="D636" s="261"/>
      <c r="E636" s="261"/>
      <c r="F636" s="261"/>
      <c r="G636" s="261"/>
      <c r="H636" s="63"/>
      <c r="I636" s="261"/>
      <c r="J636" s="261"/>
      <c r="K636" s="261"/>
      <c r="L636" s="261"/>
      <c r="M636" s="261"/>
      <c r="N636" s="261"/>
      <c r="O636" s="261"/>
      <c r="P636" s="261"/>
      <c r="Q636" s="261"/>
      <c r="R636" s="261"/>
      <c r="S636" s="261"/>
      <c r="T636" s="261"/>
      <c r="U636" s="261"/>
      <c r="V636" s="261"/>
      <c r="W636" s="272"/>
      <c r="X636" s="272"/>
      <c r="Y636" s="272"/>
      <c r="Z636" s="261"/>
      <c r="AA636" s="261"/>
      <c r="AB636" s="297"/>
      <c r="AC636" s="298"/>
      <c r="AD636" s="298"/>
      <c r="AE636" s="299"/>
      <c r="AF636" s="299"/>
      <c r="AG636" s="298"/>
      <c r="AH636" s="298"/>
      <c r="AI636" s="300"/>
    </row>
    <row r="637" ht="11.25" customHeight="1">
      <c r="A637" s="260"/>
      <c r="B637" s="261"/>
      <c r="C637" s="296"/>
      <c r="D637" s="261"/>
      <c r="E637" s="261"/>
      <c r="F637" s="261"/>
      <c r="G637" s="261"/>
      <c r="H637" s="63"/>
      <c r="I637" s="261"/>
      <c r="J637" s="261"/>
      <c r="K637" s="261"/>
      <c r="L637" s="261"/>
      <c r="M637" s="261"/>
      <c r="N637" s="261"/>
      <c r="O637" s="261"/>
      <c r="P637" s="261"/>
      <c r="Q637" s="261"/>
      <c r="R637" s="261"/>
      <c r="S637" s="261"/>
      <c r="T637" s="261"/>
      <c r="U637" s="261"/>
      <c r="V637" s="261"/>
      <c r="W637" s="272"/>
      <c r="X637" s="272"/>
      <c r="Y637" s="272"/>
      <c r="Z637" s="261"/>
      <c r="AA637" s="261"/>
      <c r="AB637" s="297"/>
      <c r="AC637" s="298"/>
      <c r="AD637" s="298"/>
      <c r="AE637" s="299"/>
      <c r="AF637" s="299"/>
      <c r="AG637" s="298"/>
      <c r="AH637" s="298"/>
      <c r="AI637" s="300"/>
    </row>
    <row r="638" ht="11.25" customHeight="1">
      <c r="A638" s="260"/>
      <c r="B638" s="261"/>
      <c r="C638" s="296"/>
      <c r="D638" s="261"/>
      <c r="E638" s="261"/>
      <c r="F638" s="261"/>
      <c r="G638" s="261"/>
      <c r="H638" s="63"/>
      <c r="I638" s="261"/>
      <c r="J638" s="261"/>
      <c r="K638" s="261"/>
      <c r="L638" s="261"/>
      <c r="M638" s="261"/>
      <c r="N638" s="261"/>
      <c r="O638" s="261"/>
      <c r="P638" s="261"/>
      <c r="Q638" s="261"/>
      <c r="R638" s="261"/>
      <c r="S638" s="261"/>
      <c r="T638" s="261"/>
      <c r="U638" s="261"/>
      <c r="V638" s="261"/>
      <c r="W638" s="272"/>
      <c r="X638" s="272"/>
      <c r="Y638" s="272"/>
      <c r="Z638" s="261"/>
      <c r="AA638" s="261"/>
      <c r="AB638" s="297"/>
      <c r="AC638" s="298"/>
      <c r="AD638" s="298"/>
      <c r="AE638" s="299"/>
      <c r="AF638" s="299"/>
      <c r="AG638" s="298"/>
      <c r="AH638" s="298"/>
      <c r="AI638" s="300"/>
    </row>
    <row r="639" ht="11.25" customHeight="1">
      <c r="A639" s="260"/>
      <c r="B639" s="261"/>
      <c r="C639" s="296"/>
      <c r="D639" s="261"/>
      <c r="E639" s="261"/>
      <c r="F639" s="261"/>
      <c r="G639" s="261"/>
      <c r="H639" s="63"/>
      <c r="I639" s="261"/>
      <c r="J639" s="261"/>
      <c r="K639" s="261"/>
      <c r="L639" s="261"/>
      <c r="M639" s="261"/>
      <c r="N639" s="261"/>
      <c r="O639" s="261"/>
      <c r="P639" s="261"/>
      <c r="Q639" s="261"/>
      <c r="R639" s="261"/>
      <c r="S639" s="261"/>
      <c r="T639" s="261"/>
      <c r="U639" s="261"/>
      <c r="V639" s="261"/>
      <c r="W639" s="272"/>
      <c r="X639" s="272"/>
      <c r="Y639" s="272"/>
      <c r="Z639" s="261"/>
      <c r="AA639" s="261"/>
      <c r="AB639" s="297"/>
      <c r="AC639" s="298"/>
      <c r="AD639" s="298"/>
      <c r="AE639" s="299"/>
      <c r="AF639" s="299"/>
      <c r="AG639" s="298"/>
      <c r="AH639" s="298"/>
      <c r="AI639" s="300"/>
    </row>
    <row r="640" ht="11.25" customHeight="1">
      <c r="A640" s="260"/>
      <c r="B640" s="261"/>
      <c r="C640" s="296"/>
      <c r="D640" s="261"/>
      <c r="E640" s="261"/>
      <c r="F640" s="261"/>
      <c r="G640" s="261"/>
      <c r="H640" s="63"/>
      <c r="I640" s="261"/>
      <c r="J640" s="261"/>
      <c r="K640" s="261"/>
      <c r="L640" s="261"/>
      <c r="M640" s="261"/>
      <c r="N640" s="261"/>
      <c r="O640" s="261"/>
      <c r="P640" s="261"/>
      <c r="Q640" s="261"/>
      <c r="R640" s="261"/>
      <c r="S640" s="261"/>
      <c r="T640" s="261"/>
      <c r="U640" s="261"/>
      <c r="V640" s="261"/>
      <c r="W640" s="272"/>
      <c r="X640" s="272"/>
      <c r="Y640" s="272"/>
      <c r="Z640" s="261"/>
      <c r="AA640" s="261"/>
      <c r="AB640" s="297"/>
      <c r="AC640" s="298"/>
      <c r="AD640" s="298"/>
      <c r="AE640" s="299"/>
      <c r="AF640" s="299"/>
      <c r="AG640" s="298"/>
      <c r="AH640" s="298"/>
      <c r="AI640" s="300"/>
    </row>
    <row r="641" ht="11.25" customHeight="1">
      <c r="A641" s="260"/>
      <c r="B641" s="261"/>
      <c r="C641" s="296"/>
      <c r="D641" s="261"/>
      <c r="E641" s="261"/>
      <c r="F641" s="261"/>
      <c r="G641" s="261"/>
      <c r="H641" s="63"/>
      <c r="I641" s="261"/>
      <c r="J641" s="261"/>
      <c r="K641" s="261"/>
      <c r="L641" s="261"/>
      <c r="M641" s="261"/>
      <c r="N641" s="261"/>
      <c r="O641" s="261"/>
      <c r="P641" s="261"/>
      <c r="Q641" s="261"/>
      <c r="R641" s="261"/>
      <c r="S641" s="261"/>
      <c r="T641" s="261"/>
      <c r="U641" s="261"/>
      <c r="V641" s="261"/>
      <c r="W641" s="272"/>
      <c r="X641" s="272"/>
      <c r="Y641" s="272"/>
      <c r="Z641" s="261"/>
      <c r="AA641" s="261"/>
      <c r="AB641" s="297"/>
      <c r="AC641" s="298"/>
      <c r="AD641" s="298"/>
      <c r="AE641" s="299"/>
      <c r="AF641" s="299"/>
      <c r="AG641" s="298"/>
      <c r="AH641" s="298"/>
      <c r="AI641" s="300"/>
    </row>
    <row r="642" ht="11.25" customHeight="1">
      <c r="A642" s="260"/>
      <c r="B642" s="261"/>
      <c r="C642" s="296"/>
      <c r="D642" s="261"/>
      <c r="E642" s="261"/>
      <c r="F642" s="261"/>
      <c r="G642" s="261"/>
      <c r="H642" s="63"/>
      <c r="I642" s="261"/>
      <c r="J642" s="261"/>
      <c r="K642" s="261"/>
      <c r="L642" s="261"/>
      <c r="M642" s="261"/>
      <c r="N642" s="261"/>
      <c r="O642" s="261"/>
      <c r="P642" s="261"/>
      <c r="Q642" s="261"/>
      <c r="R642" s="261"/>
      <c r="S642" s="261"/>
      <c r="T642" s="261"/>
      <c r="U642" s="261"/>
      <c r="V642" s="261"/>
      <c r="W642" s="272"/>
      <c r="X642" s="272"/>
      <c r="Y642" s="272"/>
      <c r="Z642" s="261"/>
      <c r="AA642" s="261"/>
      <c r="AB642" s="297"/>
      <c r="AC642" s="298"/>
      <c r="AD642" s="298"/>
      <c r="AE642" s="299"/>
      <c r="AF642" s="299"/>
      <c r="AG642" s="298"/>
      <c r="AH642" s="298"/>
      <c r="AI642" s="300"/>
    </row>
    <row r="643" ht="11.25" customHeight="1">
      <c r="A643" s="260"/>
      <c r="B643" s="261"/>
      <c r="C643" s="296"/>
      <c r="D643" s="261"/>
      <c r="E643" s="261"/>
      <c r="F643" s="261"/>
      <c r="G643" s="261"/>
      <c r="H643" s="63"/>
      <c r="I643" s="261"/>
      <c r="J643" s="261"/>
      <c r="K643" s="261"/>
      <c r="L643" s="261"/>
      <c r="M643" s="261"/>
      <c r="N643" s="261"/>
      <c r="O643" s="261"/>
      <c r="P643" s="261"/>
      <c r="Q643" s="261"/>
      <c r="R643" s="261"/>
      <c r="S643" s="261"/>
      <c r="T643" s="261"/>
      <c r="U643" s="261"/>
      <c r="V643" s="261"/>
      <c r="W643" s="272"/>
      <c r="X643" s="272"/>
      <c r="Y643" s="272"/>
      <c r="Z643" s="261"/>
      <c r="AA643" s="261"/>
      <c r="AB643" s="297"/>
      <c r="AC643" s="298"/>
      <c r="AD643" s="298"/>
      <c r="AE643" s="299"/>
      <c r="AF643" s="299"/>
      <c r="AG643" s="298"/>
      <c r="AH643" s="298"/>
      <c r="AI643" s="300"/>
    </row>
    <row r="644" ht="11.25" customHeight="1">
      <c r="A644" s="260"/>
      <c r="B644" s="261"/>
      <c r="C644" s="296"/>
      <c r="D644" s="261"/>
      <c r="E644" s="261"/>
      <c r="F644" s="261"/>
      <c r="G644" s="261"/>
      <c r="H644" s="63"/>
      <c r="I644" s="261"/>
      <c r="J644" s="261"/>
      <c r="K644" s="261"/>
      <c r="L644" s="261"/>
      <c r="M644" s="261"/>
      <c r="N644" s="261"/>
      <c r="O644" s="261"/>
      <c r="P644" s="261"/>
      <c r="Q644" s="261"/>
      <c r="R644" s="261"/>
      <c r="S644" s="261"/>
      <c r="T644" s="261"/>
      <c r="U644" s="261"/>
      <c r="V644" s="261"/>
      <c r="W644" s="272"/>
      <c r="X644" s="272"/>
      <c r="Y644" s="272"/>
      <c r="Z644" s="261"/>
      <c r="AA644" s="261"/>
      <c r="AB644" s="297"/>
      <c r="AC644" s="298"/>
      <c r="AD644" s="298"/>
      <c r="AE644" s="299"/>
      <c r="AF644" s="299"/>
      <c r="AG644" s="298"/>
      <c r="AH644" s="298"/>
      <c r="AI644" s="300"/>
    </row>
    <row r="645" ht="11.25" customHeight="1">
      <c r="A645" s="260"/>
      <c r="B645" s="261"/>
      <c r="C645" s="296"/>
      <c r="D645" s="261"/>
      <c r="E645" s="261"/>
      <c r="F645" s="261"/>
      <c r="G645" s="261"/>
      <c r="H645" s="63"/>
      <c r="I645" s="261"/>
      <c r="J645" s="261"/>
      <c r="K645" s="261"/>
      <c r="L645" s="261"/>
      <c r="M645" s="261"/>
      <c r="N645" s="261"/>
      <c r="O645" s="261"/>
      <c r="P645" s="261"/>
      <c r="Q645" s="261"/>
      <c r="R645" s="261"/>
      <c r="S645" s="261"/>
      <c r="T645" s="261"/>
      <c r="U645" s="261"/>
      <c r="V645" s="261"/>
      <c r="W645" s="272"/>
      <c r="X645" s="272"/>
      <c r="Y645" s="272"/>
      <c r="Z645" s="261"/>
      <c r="AA645" s="261"/>
      <c r="AB645" s="297"/>
      <c r="AC645" s="298"/>
      <c r="AD645" s="298"/>
      <c r="AE645" s="299"/>
      <c r="AF645" s="299"/>
      <c r="AG645" s="298"/>
      <c r="AH645" s="298"/>
      <c r="AI645" s="300"/>
    </row>
    <row r="646" ht="11.25" customHeight="1">
      <c r="A646" s="260"/>
      <c r="B646" s="261"/>
      <c r="C646" s="296"/>
      <c r="D646" s="261"/>
      <c r="E646" s="261"/>
      <c r="F646" s="261"/>
      <c r="G646" s="261"/>
      <c r="H646" s="63"/>
      <c r="I646" s="261"/>
      <c r="J646" s="261"/>
      <c r="K646" s="261"/>
      <c r="L646" s="261"/>
      <c r="M646" s="261"/>
      <c r="N646" s="261"/>
      <c r="O646" s="261"/>
      <c r="P646" s="261"/>
      <c r="Q646" s="261"/>
      <c r="R646" s="261"/>
      <c r="S646" s="261"/>
      <c r="T646" s="261"/>
      <c r="U646" s="261"/>
      <c r="V646" s="261"/>
      <c r="W646" s="272"/>
      <c r="X646" s="272"/>
      <c r="Y646" s="272"/>
      <c r="Z646" s="261"/>
      <c r="AA646" s="261"/>
      <c r="AB646" s="297"/>
      <c r="AC646" s="298"/>
      <c r="AD646" s="298"/>
      <c r="AE646" s="299"/>
      <c r="AF646" s="299"/>
      <c r="AG646" s="298"/>
      <c r="AH646" s="298"/>
      <c r="AI646" s="300"/>
    </row>
    <row r="647" ht="11.25" customHeight="1">
      <c r="A647" s="260"/>
      <c r="B647" s="261"/>
      <c r="C647" s="296"/>
      <c r="D647" s="261"/>
      <c r="E647" s="261"/>
      <c r="F647" s="261"/>
      <c r="G647" s="261"/>
      <c r="H647" s="63"/>
      <c r="I647" s="261"/>
      <c r="J647" s="261"/>
      <c r="K647" s="261"/>
      <c r="L647" s="261"/>
      <c r="M647" s="261"/>
      <c r="N647" s="261"/>
      <c r="O647" s="261"/>
      <c r="P647" s="261"/>
      <c r="Q647" s="261"/>
      <c r="R647" s="261"/>
      <c r="S647" s="261"/>
      <c r="T647" s="261"/>
      <c r="U647" s="261"/>
      <c r="V647" s="261"/>
      <c r="W647" s="272"/>
      <c r="X647" s="272"/>
      <c r="Y647" s="272"/>
      <c r="Z647" s="261"/>
      <c r="AA647" s="261"/>
      <c r="AB647" s="297"/>
      <c r="AC647" s="298"/>
      <c r="AD647" s="298"/>
      <c r="AE647" s="299"/>
      <c r="AF647" s="299"/>
      <c r="AG647" s="298"/>
      <c r="AH647" s="298"/>
      <c r="AI647" s="300"/>
    </row>
    <row r="648" ht="11.25" customHeight="1">
      <c r="A648" s="260"/>
      <c r="B648" s="261"/>
      <c r="C648" s="296"/>
      <c r="D648" s="261"/>
      <c r="E648" s="261"/>
      <c r="F648" s="261"/>
      <c r="G648" s="261"/>
      <c r="H648" s="63"/>
      <c r="I648" s="261"/>
      <c r="J648" s="261"/>
      <c r="K648" s="261"/>
      <c r="L648" s="261"/>
      <c r="M648" s="261"/>
      <c r="N648" s="261"/>
      <c r="O648" s="261"/>
      <c r="P648" s="261"/>
      <c r="Q648" s="261"/>
      <c r="R648" s="261"/>
      <c r="S648" s="261"/>
      <c r="T648" s="261"/>
      <c r="U648" s="261"/>
      <c r="V648" s="261"/>
      <c r="W648" s="272"/>
      <c r="X648" s="272"/>
      <c r="Y648" s="272"/>
      <c r="Z648" s="261"/>
      <c r="AA648" s="261"/>
      <c r="AB648" s="297"/>
      <c r="AC648" s="298"/>
      <c r="AD648" s="298"/>
      <c r="AE648" s="299"/>
      <c r="AF648" s="299"/>
      <c r="AG648" s="298"/>
      <c r="AH648" s="298"/>
      <c r="AI648" s="300"/>
    </row>
    <row r="649" ht="11.25" customHeight="1">
      <c r="A649" s="260"/>
      <c r="B649" s="261"/>
      <c r="C649" s="296"/>
      <c r="D649" s="261"/>
      <c r="E649" s="261"/>
      <c r="F649" s="261"/>
      <c r="G649" s="261"/>
      <c r="H649" s="63"/>
      <c r="I649" s="261"/>
      <c r="J649" s="261"/>
      <c r="K649" s="261"/>
      <c r="L649" s="261"/>
      <c r="M649" s="261"/>
      <c r="N649" s="261"/>
      <c r="O649" s="261"/>
      <c r="P649" s="261"/>
      <c r="Q649" s="261"/>
      <c r="R649" s="261"/>
      <c r="S649" s="261"/>
      <c r="T649" s="261"/>
      <c r="U649" s="261"/>
      <c r="V649" s="261"/>
      <c r="W649" s="272"/>
      <c r="X649" s="272"/>
      <c r="Y649" s="272"/>
      <c r="Z649" s="261"/>
      <c r="AA649" s="261"/>
      <c r="AB649" s="297"/>
      <c r="AC649" s="298"/>
      <c r="AD649" s="298"/>
      <c r="AE649" s="299"/>
      <c r="AF649" s="299"/>
      <c r="AG649" s="298"/>
      <c r="AH649" s="298"/>
      <c r="AI649" s="300"/>
    </row>
    <row r="650" ht="11.25" customHeight="1">
      <c r="A650" s="260"/>
      <c r="B650" s="261"/>
      <c r="C650" s="296"/>
      <c r="D650" s="261"/>
      <c r="E650" s="261"/>
      <c r="F650" s="261"/>
      <c r="G650" s="261"/>
      <c r="H650" s="63"/>
      <c r="I650" s="261"/>
      <c r="J650" s="261"/>
      <c r="K650" s="261"/>
      <c r="L650" s="261"/>
      <c r="M650" s="261"/>
      <c r="N650" s="261"/>
      <c r="O650" s="261"/>
      <c r="P650" s="261"/>
      <c r="Q650" s="261"/>
      <c r="R650" s="261"/>
      <c r="S650" s="261"/>
      <c r="T650" s="261"/>
      <c r="U650" s="261"/>
      <c r="V650" s="261"/>
      <c r="W650" s="272"/>
      <c r="X650" s="272"/>
      <c r="Y650" s="272"/>
      <c r="Z650" s="261"/>
      <c r="AA650" s="261"/>
      <c r="AB650" s="297"/>
      <c r="AC650" s="298"/>
      <c r="AD650" s="298"/>
      <c r="AE650" s="299"/>
      <c r="AF650" s="299"/>
      <c r="AG650" s="298"/>
      <c r="AH650" s="298"/>
      <c r="AI650" s="300"/>
    </row>
    <row r="651" ht="11.25" customHeight="1">
      <c r="A651" s="260"/>
      <c r="B651" s="261"/>
      <c r="C651" s="296"/>
      <c r="D651" s="261"/>
      <c r="E651" s="261"/>
      <c r="F651" s="261"/>
      <c r="G651" s="261"/>
      <c r="H651" s="63"/>
      <c r="I651" s="261"/>
      <c r="J651" s="261"/>
      <c r="K651" s="261"/>
      <c r="L651" s="261"/>
      <c r="M651" s="261"/>
      <c r="N651" s="261"/>
      <c r="O651" s="261"/>
      <c r="P651" s="261"/>
      <c r="Q651" s="261"/>
      <c r="R651" s="261"/>
      <c r="S651" s="261"/>
      <c r="T651" s="261"/>
      <c r="U651" s="261"/>
      <c r="V651" s="261"/>
      <c r="W651" s="272"/>
      <c r="X651" s="272"/>
      <c r="Y651" s="272"/>
      <c r="Z651" s="261"/>
      <c r="AA651" s="261"/>
      <c r="AB651" s="297"/>
      <c r="AC651" s="298"/>
      <c r="AD651" s="298"/>
      <c r="AE651" s="299"/>
      <c r="AF651" s="299"/>
      <c r="AG651" s="298"/>
      <c r="AH651" s="298"/>
      <c r="AI651" s="300"/>
    </row>
    <row r="652" ht="11.25" customHeight="1">
      <c r="A652" s="260"/>
      <c r="B652" s="261"/>
      <c r="C652" s="296"/>
      <c r="D652" s="261"/>
      <c r="E652" s="261"/>
      <c r="F652" s="261"/>
      <c r="G652" s="261"/>
      <c r="H652" s="63"/>
      <c r="I652" s="261"/>
      <c r="J652" s="261"/>
      <c r="K652" s="261"/>
      <c r="L652" s="261"/>
      <c r="M652" s="261"/>
      <c r="N652" s="261"/>
      <c r="O652" s="261"/>
      <c r="P652" s="261"/>
      <c r="Q652" s="261"/>
      <c r="R652" s="261"/>
      <c r="S652" s="261"/>
      <c r="T652" s="261"/>
      <c r="U652" s="261"/>
      <c r="V652" s="261"/>
      <c r="W652" s="272"/>
      <c r="X652" s="272"/>
      <c r="Y652" s="272"/>
      <c r="Z652" s="261"/>
      <c r="AA652" s="261"/>
      <c r="AB652" s="297"/>
      <c r="AC652" s="298"/>
      <c r="AD652" s="298"/>
      <c r="AE652" s="299"/>
      <c r="AF652" s="299"/>
      <c r="AG652" s="298"/>
      <c r="AH652" s="298"/>
      <c r="AI652" s="300"/>
    </row>
    <row r="653" ht="11.25" customHeight="1">
      <c r="A653" s="260"/>
      <c r="B653" s="261"/>
      <c r="C653" s="296"/>
      <c r="D653" s="261"/>
      <c r="E653" s="261"/>
      <c r="F653" s="261"/>
      <c r="G653" s="261"/>
      <c r="H653" s="63"/>
      <c r="I653" s="261"/>
      <c r="J653" s="261"/>
      <c r="K653" s="261"/>
      <c r="L653" s="261"/>
      <c r="M653" s="261"/>
      <c r="N653" s="261"/>
      <c r="O653" s="261"/>
      <c r="P653" s="261"/>
      <c r="Q653" s="261"/>
      <c r="R653" s="261"/>
      <c r="S653" s="261"/>
      <c r="T653" s="261"/>
      <c r="U653" s="261"/>
      <c r="V653" s="261"/>
      <c r="W653" s="272"/>
      <c r="X653" s="272"/>
      <c r="Y653" s="272"/>
      <c r="Z653" s="261"/>
      <c r="AA653" s="261"/>
      <c r="AB653" s="297"/>
      <c r="AC653" s="298"/>
      <c r="AD653" s="298"/>
      <c r="AE653" s="299"/>
      <c r="AF653" s="299"/>
      <c r="AG653" s="298"/>
      <c r="AH653" s="298"/>
      <c r="AI653" s="300"/>
    </row>
    <row r="654" ht="11.25" customHeight="1">
      <c r="A654" s="260"/>
      <c r="B654" s="261"/>
      <c r="C654" s="296"/>
      <c r="D654" s="261"/>
      <c r="E654" s="261"/>
      <c r="F654" s="261"/>
      <c r="G654" s="261"/>
      <c r="H654" s="63"/>
      <c r="I654" s="261"/>
      <c r="J654" s="261"/>
      <c r="K654" s="261"/>
      <c r="L654" s="261"/>
      <c r="M654" s="261"/>
      <c r="N654" s="261"/>
      <c r="O654" s="261"/>
      <c r="P654" s="261"/>
      <c r="Q654" s="261"/>
      <c r="R654" s="261"/>
      <c r="S654" s="261"/>
      <c r="T654" s="261"/>
      <c r="U654" s="261"/>
      <c r="V654" s="261"/>
      <c r="W654" s="272"/>
      <c r="X654" s="272"/>
      <c r="Y654" s="272"/>
      <c r="Z654" s="261"/>
      <c r="AA654" s="261"/>
      <c r="AB654" s="297"/>
      <c r="AC654" s="298"/>
      <c r="AD654" s="298"/>
      <c r="AE654" s="299"/>
      <c r="AF654" s="299"/>
      <c r="AG654" s="298"/>
      <c r="AH654" s="298"/>
      <c r="AI654" s="300"/>
    </row>
    <row r="655" ht="11.25" customHeight="1">
      <c r="A655" s="260"/>
      <c r="B655" s="261"/>
      <c r="C655" s="296"/>
      <c r="D655" s="261"/>
      <c r="E655" s="261"/>
      <c r="F655" s="261"/>
      <c r="G655" s="261"/>
      <c r="H655" s="63"/>
      <c r="I655" s="261"/>
      <c r="J655" s="261"/>
      <c r="K655" s="261"/>
      <c r="L655" s="261"/>
      <c r="M655" s="261"/>
      <c r="N655" s="261"/>
      <c r="O655" s="261"/>
      <c r="P655" s="261"/>
      <c r="Q655" s="261"/>
      <c r="R655" s="261"/>
      <c r="S655" s="261"/>
      <c r="T655" s="261"/>
      <c r="U655" s="261"/>
      <c r="V655" s="261"/>
      <c r="W655" s="272"/>
      <c r="X655" s="272"/>
      <c r="Y655" s="272"/>
      <c r="Z655" s="261"/>
      <c r="AA655" s="261"/>
      <c r="AB655" s="297"/>
      <c r="AC655" s="298"/>
      <c r="AD655" s="298"/>
      <c r="AE655" s="299"/>
      <c r="AF655" s="299"/>
      <c r="AG655" s="298"/>
      <c r="AH655" s="298"/>
      <c r="AI655" s="300"/>
    </row>
    <row r="656" ht="11.25" customHeight="1">
      <c r="A656" s="260"/>
      <c r="B656" s="261"/>
      <c r="C656" s="296"/>
      <c r="D656" s="261"/>
      <c r="E656" s="261"/>
      <c r="F656" s="261"/>
      <c r="G656" s="261"/>
      <c r="H656" s="63"/>
      <c r="I656" s="261"/>
      <c r="J656" s="261"/>
      <c r="K656" s="261"/>
      <c r="L656" s="261"/>
      <c r="M656" s="261"/>
      <c r="N656" s="261"/>
      <c r="O656" s="261"/>
      <c r="P656" s="261"/>
      <c r="Q656" s="261"/>
      <c r="R656" s="261"/>
      <c r="S656" s="261"/>
      <c r="T656" s="261"/>
      <c r="U656" s="261"/>
      <c r="V656" s="261"/>
      <c r="W656" s="272"/>
      <c r="X656" s="272"/>
      <c r="Y656" s="272"/>
      <c r="Z656" s="261"/>
      <c r="AA656" s="261"/>
      <c r="AB656" s="297"/>
      <c r="AC656" s="298"/>
      <c r="AD656" s="298"/>
      <c r="AE656" s="299"/>
      <c r="AF656" s="299"/>
      <c r="AG656" s="298"/>
      <c r="AH656" s="298"/>
      <c r="AI656" s="300"/>
    </row>
    <row r="657" ht="11.25" customHeight="1">
      <c r="A657" s="260"/>
      <c r="B657" s="261"/>
      <c r="C657" s="296"/>
      <c r="D657" s="261"/>
      <c r="E657" s="261"/>
      <c r="F657" s="261"/>
      <c r="G657" s="261"/>
      <c r="H657" s="63"/>
      <c r="I657" s="261"/>
      <c r="J657" s="261"/>
      <c r="K657" s="261"/>
      <c r="L657" s="261"/>
      <c r="M657" s="261"/>
      <c r="N657" s="261"/>
      <c r="O657" s="261"/>
      <c r="P657" s="261"/>
      <c r="Q657" s="261"/>
      <c r="R657" s="261"/>
      <c r="S657" s="261"/>
      <c r="T657" s="261"/>
      <c r="U657" s="261"/>
      <c r="V657" s="261"/>
      <c r="W657" s="272"/>
      <c r="X657" s="272"/>
      <c r="Y657" s="272"/>
      <c r="Z657" s="261"/>
      <c r="AA657" s="261"/>
      <c r="AB657" s="297"/>
      <c r="AC657" s="298"/>
      <c r="AD657" s="298"/>
      <c r="AE657" s="299"/>
      <c r="AF657" s="299"/>
      <c r="AG657" s="298"/>
      <c r="AH657" s="298"/>
      <c r="AI657" s="300"/>
    </row>
    <row r="658" ht="11.25" customHeight="1">
      <c r="A658" s="260"/>
      <c r="B658" s="261"/>
      <c r="C658" s="296"/>
      <c r="D658" s="261"/>
      <c r="E658" s="261"/>
      <c r="F658" s="261"/>
      <c r="G658" s="261"/>
      <c r="H658" s="63"/>
      <c r="I658" s="261"/>
      <c r="J658" s="261"/>
      <c r="K658" s="261"/>
      <c r="L658" s="261"/>
      <c r="M658" s="261"/>
      <c r="N658" s="261"/>
      <c r="O658" s="261"/>
      <c r="P658" s="261"/>
      <c r="Q658" s="261"/>
      <c r="R658" s="261"/>
      <c r="S658" s="261"/>
      <c r="T658" s="261"/>
      <c r="U658" s="261"/>
      <c r="V658" s="261"/>
      <c r="W658" s="272"/>
      <c r="X658" s="272"/>
      <c r="Y658" s="272"/>
      <c r="Z658" s="261"/>
      <c r="AA658" s="261"/>
      <c r="AB658" s="297"/>
      <c r="AC658" s="298"/>
      <c r="AD658" s="298"/>
      <c r="AE658" s="299"/>
      <c r="AF658" s="299"/>
      <c r="AG658" s="298"/>
      <c r="AH658" s="298"/>
      <c r="AI658" s="300"/>
    </row>
    <row r="659" ht="11.25" customHeight="1">
      <c r="A659" s="260"/>
      <c r="B659" s="261"/>
      <c r="C659" s="296"/>
      <c r="D659" s="261"/>
      <c r="E659" s="261"/>
      <c r="F659" s="261"/>
      <c r="G659" s="261"/>
      <c r="H659" s="63"/>
      <c r="I659" s="261"/>
      <c r="J659" s="261"/>
      <c r="K659" s="261"/>
      <c r="L659" s="261"/>
      <c r="M659" s="261"/>
      <c r="N659" s="261"/>
      <c r="O659" s="261"/>
      <c r="P659" s="261"/>
      <c r="Q659" s="261"/>
      <c r="R659" s="261"/>
      <c r="S659" s="261"/>
      <c r="T659" s="261"/>
      <c r="U659" s="261"/>
      <c r="V659" s="261"/>
      <c r="W659" s="272"/>
      <c r="X659" s="272"/>
      <c r="Y659" s="272"/>
      <c r="Z659" s="261"/>
      <c r="AA659" s="261"/>
      <c r="AB659" s="297"/>
      <c r="AC659" s="298"/>
      <c r="AD659" s="298"/>
      <c r="AE659" s="299"/>
      <c r="AF659" s="299"/>
      <c r="AG659" s="298"/>
      <c r="AH659" s="298"/>
      <c r="AI659" s="300"/>
    </row>
    <row r="660" ht="11.25" customHeight="1">
      <c r="A660" s="260"/>
      <c r="B660" s="261"/>
      <c r="C660" s="296"/>
      <c r="D660" s="261"/>
      <c r="E660" s="261"/>
      <c r="F660" s="261"/>
      <c r="G660" s="261"/>
      <c r="H660" s="63"/>
      <c r="I660" s="261"/>
      <c r="J660" s="261"/>
      <c r="K660" s="261"/>
      <c r="L660" s="261"/>
      <c r="M660" s="261"/>
      <c r="N660" s="261"/>
      <c r="O660" s="261"/>
      <c r="P660" s="261"/>
      <c r="Q660" s="261"/>
      <c r="R660" s="261"/>
      <c r="S660" s="261"/>
      <c r="T660" s="261"/>
      <c r="U660" s="261"/>
      <c r="V660" s="261"/>
      <c r="W660" s="272"/>
      <c r="X660" s="272"/>
      <c r="Y660" s="272"/>
      <c r="Z660" s="261"/>
      <c r="AA660" s="261"/>
      <c r="AB660" s="297"/>
      <c r="AC660" s="298"/>
      <c r="AD660" s="298"/>
      <c r="AE660" s="299"/>
      <c r="AF660" s="299"/>
      <c r="AG660" s="298"/>
      <c r="AH660" s="298"/>
      <c r="AI660" s="300"/>
    </row>
    <row r="661" ht="11.25" customHeight="1">
      <c r="A661" s="260"/>
      <c r="B661" s="261"/>
      <c r="C661" s="296"/>
      <c r="D661" s="261"/>
      <c r="E661" s="261"/>
      <c r="F661" s="261"/>
      <c r="G661" s="261"/>
      <c r="H661" s="63"/>
      <c r="I661" s="261"/>
      <c r="J661" s="261"/>
      <c r="K661" s="261"/>
      <c r="L661" s="261"/>
      <c r="M661" s="261"/>
      <c r="N661" s="261"/>
      <c r="O661" s="261"/>
      <c r="P661" s="261"/>
      <c r="Q661" s="261"/>
      <c r="R661" s="261"/>
      <c r="S661" s="261"/>
      <c r="T661" s="261"/>
      <c r="U661" s="261"/>
      <c r="V661" s="261"/>
      <c r="W661" s="272"/>
      <c r="X661" s="272"/>
      <c r="Y661" s="272"/>
      <c r="Z661" s="261"/>
      <c r="AA661" s="261"/>
      <c r="AB661" s="297"/>
      <c r="AC661" s="298"/>
      <c r="AD661" s="298"/>
      <c r="AE661" s="299"/>
      <c r="AF661" s="299"/>
      <c r="AG661" s="298"/>
      <c r="AH661" s="298"/>
      <c r="AI661" s="300"/>
    </row>
    <row r="662" ht="11.25" customHeight="1">
      <c r="A662" s="260"/>
      <c r="B662" s="261"/>
      <c r="C662" s="296"/>
      <c r="D662" s="261"/>
      <c r="E662" s="261"/>
      <c r="F662" s="261"/>
      <c r="G662" s="261"/>
      <c r="H662" s="63"/>
      <c r="I662" s="261"/>
      <c r="J662" s="261"/>
      <c r="K662" s="261"/>
      <c r="L662" s="261"/>
      <c r="M662" s="261"/>
      <c r="N662" s="261"/>
      <c r="O662" s="261"/>
      <c r="P662" s="261"/>
      <c r="Q662" s="261"/>
      <c r="R662" s="261"/>
      <c r="S662" s="261"/>
      <c r="T662" s="261"/>
      <c r="U662" s="261"/>
      <c r="V662" s="261"/>
      <c r="W662" s="272"/>
      <c r="X662" s="272"/>
      <c r="Y662" s="272"/>
      <c r="Z662" s="261"/>
      <c r="AA662" s="261"/>
      <c r="AB662" s="297"/>
      <c r="AC662" s="298"/>
      <c r="AD662" s="298"/>
      <c r="AE662" s="299"/>
      <c r="AF662" s="299"/>
      <c r="AG662" s="298"/>
      <c r="AH662" s="298"/>
      <c r="AI662" s="300"/>
    </row>
    <row r="663" ht="11.25" customHeight="1">
      <c r="A663" s="260"/>
      <c r="B663" s="261"/>
      <c r="C663" s="296"/>
      <c r="D663" s="261"/>
      <c r="E663" s="261"/>
      <c r="F663" s="261"/>
      <c r="G663" s="261"/>
      <c r="H663" s="63"/>
      <c r="I663" s="261"/>
      <c r="J663" s="261"/>
      <c r="K663" s="261"/>
      <c r="L663" s="261"/>
      <c r="M663" s="261"/>
      <c r="N663" s="261"/>
      <c r="O663" s="261"/>
      <c r="P663" s="261"/>
      <c r="Q663" s="261"/>
      <c r="R663" s="261"/>
      <c r="S663" s="261"/>
      <c r="T663" s="261"/>
      <c r="U663" s="261"/>
      <c r="V663" s="261"/>
      <c r="W663" s="272"/>
      <c r="X663" s="272"/>
      <c r="Y663" s="272"/>
      <c r="Z663" s="261"/>
      <c r="AA663" s="261"/>
      <c r="AB663" s="297"/>
      <c r="AC663" s="298"/>
      <c r="AD663" s="298"/>
      <c r="AE663" s="299"/>
      <c r="AF663" s="299"/>
      <c r="AG663" s="298"/>
      <c r="AH663" s="298"/>
      <c r="AI663" s="300"/>
    </row>
    <row r="664" ht="11.25" customHeight="1">
      <c r="A664" s="260"/>
      <c r="B664" s="261"/>
      <c r="C664" s="296"/>
      <c r="D664" s="261"/>
      <c r="E664" s="261"/>
      <c r="F664" s="261"/>
      <c r="G664" s="261"/>
      <c r="H664" s="63"/>
      <c r="I664" s="261"/>
      <c r="J664" s="261"/>
      <c r="K664" s="261"/>
      <c r="L664" s="261"/>
      <c r="M664" s="261"/>
      <c r="N664" s="261"/>
      <c r="O664" s="261"/>
      <c r="P664" s="261"/>
      <c r="Q664" s="261"/>
      <c r="R664" s="261"/>
      <c r="S664" s="261"/>
      <c r="T664" s="261"/>
      <c r="U664" s="261"/>
      <c r="V664" s="261"/>
      <c r="W664" s="272"/>
      <c r="X664" s="272"/>
      <c r="Y664" s="272"/>
      <c r="Z664" s="261"/>
      <c r="AA664" s="261"/>
      <c r="AB664" s="297"/>
      <c r="AC664" s="298"/>
      <c r="AD664" s="298"/>
      <c r="AE664" s="299"/>
      <c r="AF664" s="299"/>
      <c r="AG664" s="298"/>
      <c r="AH664" s="298"/>
      <c r="AI664" s="300"/>
    </row>
    <row r="665" ht="11.25" customHeight="1">
      <c r="A665" s="260"/>
      <c r="B665" s="261"/>
      <c r="C665" s="296"/>
      <c r="D665" s="261"/>
      <c r="E665" s="261"/>
      <c r="F665" s="261"/>
      <c r="G665" s="261"/>
      <c r="H665" s="63"/>
      <c r="I665" s="261"/>
      <c r="J665" s="261"/>
      <c r="K665" s="261"/>
      <c r="L665" s="261"/>
      <c r="M665" s="261"/>
      <c r="N665" s="261"/>
      <c r="O665" s="261"/>
      <c r="P665" s="261"/>
      <c r="Q665" s="261"/>
      <c r="R665" s="261"/>
      <c r="S665" s="261"/>
      <c r="T665" s="261"/>
      <c r="U665" s="261"/>
      <c r="V665" s="261"/>
      <c r="W665" s="272"/>
      <c r="X665" s="272"/>
      <c r="Y665" s="272"/>
      <c r="Z665" s="261"/>
      <c r="AA665" s="261"/>
      <c r="AB665" s="297"/>
      <c r="AC665" s="298"/>
      <c r="AD665" s="298"/>
      <c r="AE665" s="299"/>
      <c r="AF665" s="299"/>
      <c r="AG665" s="298"/>
      <c r="AH665" s="298"/>
      <c r="AI665" s="300"/>
    </row>
    <row r="666" ht="11.25" customHeight="1">
      <c r="A666" s="260"/>
      <c r="B666" s="261"/>
      <c r="C666" s="296"/>
      <c r="D666" s="261"/>
      <c r="E666" s="261"/>
      <c r="F666" s="261"/>
      <c r="G666" s="261"/>
      <c r="H666" s="63"/>
      <c r="I666" s="261"/>
      <c r="J666" s="261"/>
      <c r="K666" s="261"/>
      <c r="L666" s="261"/>
      <c r="M666" s="261"/>
      <c r="N666" s="261"/>
      <c r="O666" s="261"/>
      <c r="P666" s="261"/>
      <c r="Q666" s="261"/>
      <c r="R666" s="261"/>
      <c r="S666" s="261"/>
      <c r="T666" s="261"/>
      <c r="U666" s="261"/>
      <c r="V666" s="261"/>
      <c r="W666" s="272"/>
      <c r="X666" s="272"/>
      <c r="Y666" s="272"/>
      <c r="Z666" s="261"/>
      <c r="AA666" s="261"/>
      <c r="AB666" s="297"/>
      <c r="AC666" s="298"/>
      <c r="AD666" s="298"/>
      <c r="AE666" s="299"/>
      <c r="AF666" s="299"/>
      <c r="AG666" s="298"/>
      <c r="AH666" s="298"/>
      <c r="AI666" s="300"/>
    </row>
    <row r="667" ht="11.25" customHeight="1">
      <c r="A667" s="260"/>
      <c r="B667" s="261"/>
      <c r="C667" s="296"/>
      <c r="D667" s="261"/>
      <c r="E667" s="261"/>
      <c r="F667" s="261"/>
      <c r="G667" s="261"/>
      <c r="H667" s="63"/>
      <c r="I667" s="261"/>
      <c r="J667" s="261"/>
      <c r="K667" s="261"/>
      <c r="L667" s="261"/>
      <c r="M667" s="261"/>
      <c r="N667" s="261"/>
      <c r="O667" s="261"/>
      <c r="P667" s="261"/>
      <c r="Q667" s="261"/>
      <c r="R667" s="261"/>
      <c r="S667" s="261"/>
      <c r="T667" s="261"/>
      <c r="U667" s="261"/>
      <c r="V667" s="261"/>
      <c r="W667" s="272"/>
      <c r="X667" s="272"/>
      <c r="Y667" s="272"/>
      <c r="Z667" s="261"/>
      <c r="AA667" s="261"/>
      <c r="AB667" s="297"/>
      <c r="AC667" s="298"/>
      <c r="AD667" s="298"/>
      <c r="AE667" s="299"/>
      <c r="AF667" s="299"/>
      <c r="AG667" s="298"/>
      <c r="AH667" s="298"/>
      <c r="AI667" s="300"/>
    </row>
    <row r="668" ht="11.25" customHeight="1">
      <c r="A668" s="260"/>
      <c r="B668" s="261"/>
      <c r="C668" s="296"/>
      <c r="D668" s="261"/>
      <c r="E668" s="261"/>
      <c r="F668" s="261"/>
      <c r="G668" s="261"/>
      <c r="H668" s="63"/>
      <c r="I668" s="261"/>
      <c r="J668" s="261"/>
      <c r="K668" s="261"/>
      <c r="L668" s="261"/>
      <c r="M668" s="261"/>
      <c r="N668" s="261"/>
      <c r="O668" s="261"/>
      <c r="P668" s="261"/>
      <c r="Q668" s="261"/>
      <c r="R668" s="261"/>
      <c r="S668" s="261"/>
      <c r="T668" s="261"/>
      <c r="U668" s="261"/>
      <c r="V668" s="261"/>
      <c r="W668" s="272"/>
      <c r="X668" s="272"/>
      <c r="Y668" s="272"/>
      <c r="Z668" s="261"/>
      <c r="AA668" s="261"/>
      <c r="AB668" s="297"/>
      <c r="AC668" s="298"/>
      <c r="AD668" s="298"/>
      <c r="AE668" s="299"/>
      <c r="AF668" s="299"/>
      <c r="AG668" s="298"/>
      <c r="AH668" s="298"/>
      <c r="AI668" s="300"/>
    </row>
    <row r="669" ht="11.25" customHeight="1">
      <c r="A669" s="260"/>
      <c r="B669" s="261"/>
      <c r="C669" s="296"/>
      <c r="D669" s="261"/>
      <c r="E669" s="261"/>
      <c r="F669" s="261"/>
      <c r="G669" s="261"/>
      <c r="H669" s="63"/>
      <c r="I669" s="261"/>
      <c r="J669" s="261"/>
      <c r="K669" s="261"/>
      <c r="L669" s="261"/>
      <c r="M669" s="261"/>
      <c r="N669" s="261"/>
      <c r="O669" s="261"/>
      <c r="P669" s="261"/>
      <c r="Q669" s="261"/>
      <c r="R669" s="261"/>
      <c r="S669" s="261"/>
      <c r="T669" s="261"/>
      <c r="U669" s="261"/>
      <c r="V669" s="261"/>
      <c r="W669" s="272"/>
      <c r="X669" s="272"/>
      <c r="Y669" s="272"/>
      <c r="Z669" s="261"/>
      <c r="AA669" s="261"/>
      <c r="AB669" s="297"/>
      <c r="AC669" s="298"/>
      <c r="AD669" s="298"/>
      <c r="AE669" s="299"/>
      <c r="AF669" s="299"/>
      <c r="AG669" s="298"/>
      <c r="AH669" s="298"/>
      <c r="AI669" s="300"/>
    </row>
    <row r="670" ht="11.25" customHeight="1">
      <c r="A670" s="260"/>
      <c r="B670" s="261"/>
      <c r="C670" s="296"/>
      <c r="D670" s="261"/>
      <c r="E670" s="261"/>
      <c r="F670" s="261"/>
      <c r="G670" s="261"/>
      <c r="H670" s="63"/>
      <c r="I670" s="261"/>
      <c r="J670" s="261"/>
      <c r="K670" s="261"/>
      <c r="L670" s="261"/>
      <c r="M670" s="261"/>
      <c r="N670" s="261"/>
      <c r="O670" s="261"/>
      <c r="P670" s="261"/>
      <c r="Q670" s="261"/>
      <c r="R670" s="261"/>
      <c r="S670" s="261"/>
      <c r="T670" s="261"/>
      <c r="U670" s="261"/>
      <c r="V670" s="261"/>
      <c r="W670" s="272"/>
      <c r="X670" s="272"/>
      <c r="Y670" s="272"/>
      <c r="Z670" s="261"/>
      <c r="AA670" s="261"/>
      <c r="AB670" s="297"/>
      <c r="AC670" s="298"/>
      <c r="AD670" s="298"/>
      <c r="AE670" s="299"/>
      <c r="AF670" s="299"/>
      <c r="AG670" s="298"/>
      <c r="AH670" s="298"/>
      <c r="AI670" s="300"/>
    </row>
    <row r="671" ht="11.25" customHeight="1">
      <c r="A671" s="260"/>
      <c r="B671" s="261"/>
      <c r="C671" s="296"/>
      <c r="D671" s="261"/>
      <c r="E671" s="261"/>
      <c r="F671" s="261"/>
      <c r="G671" s="261"/>
      <c r="H671" s="63"/>
      <c r="I671" s="261"/>
      <c r="J671" s="261"/>
      <c r="K671" s="261"/>
      <c r="L671" s="261"/>
      <c r="M671" s="261"/>
      <c r="N671" s="261"/>
      <c r="O671" s="261"/>
      <c r="P671" s="261"/>
      <c r="Q671" s="261"/>
      <c r="R671" s="261"/>
      <c r="S671" s="261"/>
      <c r="T671" s="261"/>
      <c r="U671" s="261"/>
      <c r="V671" s="261"/>
      <c r="W671" s="272"/>
      <c r="X671" s="272"/>
      <c r="Y671" s="272"/>
      <c r="Z671" s="261"/>
      <c r="AA671" s="261"/>
      <c r="AB671" s="297"/>
      <c r="AC671" s="298"/>
      <c r="AD671" s="298"/>
      <c r="AE671" s="299"/>
      <c r="AF671" s="299"/>
      <c r="AG671" s="298"/>
      <c r="AH671" s="298"/>
      <c r="AI671" s="300"/>
    </row>
    <row r="672" ht="11.25" customHeight="1">
      <c r="A672" s="260"/>
      <c r="B672" s="261"/>
      <c r="C672" s="296"/>
      <c r="D672" s="261"/>
      <c r="E672" s="261"/>
      <c r="F672" s="261"/>
      <c r="G672" s="261"/>
      <c r="H672" s="63"/>
      <c r="I672" s="261"/>
      <c r="J672" s="261"/>
      <c r="K672" s="261"/>
      <c r="L672" s="261"/>
      <c r="M672" s="261"/>
      <c r="N672" s="261"/>
      <c r="O672" s="261"/>
      <c r="P672" s="261"/>
      <c r="Q672" s="261"/>
      <c r="R672" s="261"/>
      <c r="S672" s="261"/>
      <c r="T672" s="261"/>
      <c r="U672" s="261"/>
      <c r="V672" s="261"/>
      <c r="W672" s="272"/>
      <c r="X672" s="272"/>
      <c r="Y672" s="272"/>
      <c r="Z672" s="261"/>
      <c r="AA672" s="261"/>
      <c r="AB672" s="297"/>
      <c r="AC672" s="298"/>
      <c r="AD672" s="298"/>
      <c r="AE672" s="299"/>
      <c r="AF672" s="299"/>
      <c r="AG672" s="298"/>
      <c r="AH672" s="298"/>
      <c r="AI672" s="300"/>
    </row>
    <row r="673" ht="11.25" customHeight="1">
      <c r="A673" s="260"/>
      <c r="B673" s="261"/>
      <c r="C673" s="296"/>
      <c r="D673" s="261"/>
      <c r="E673" s="261"/>
      <c r="F673" s="261"/>
      <c r="G673" s="261"/>
      <c r="H673" s="63"/>
      <c r="I673" s="261"/>
      <c r="J673" s="261"/>
      <c r="K673" s="261"/>
      <c r="L673" s="261"/>
      <c r="M673" s="261"/>
      <c r="N673" s="261"/>
      <c r="O673" s="261"/>
      <c r="P673" s="261"/>
      <c r="Q673" s="261"/>
      <c r="R673" s="261"/>
      <c r="S673" s="261"/>
      <c r="T673" s="261"/>
      <c r="U673" s="261"/>
      <c r="V673" s="261"/>
      <c r="W673" s="272"/>
      <c r="X673" s="272"/>
      <c r="Y673" s="272"/>
      <c r="Z673" s="261"/>
      <c r="AA673" s="261"/>
      <c r="AB673" s="297"/>
      <c r="AC673" s="298"/>
      <c r="AD673" s="298"/>
      <c r="AE673" s="299"/>
      <c r="AF673" s="299"/>
      <c r="AG673" s="298"/>
      <c r="AH673" s="298"/>
      <c r="AI673" s="300"/>
    </row>
    <row r="674" ht="11.25" customHeight="1">
      <c r="A674" s="260"/>
      <c r="B674" s="261"/>
      <c r="C674" s="296"/>
      <c r="D674" s="261"/>
      <c r="E674" s="261"/>
      <c r="F674" s="261"/>
      <c r="G674" s="261"/>
      <c r="H674" s="63"/>
      <c r="I674" s="261"/>
      <c r="J674" s="261"/>
      <c r="K674" s="261"/>
      <c r="L674" s="261"/>
      <c r="M674" s="261"/>
      <c r="N674" s="261"/>
      <c r="O674" s="261"/>
      <c r="P674" s="261"/>
      <c r="Q674" s="261"/>
      <c r="R674" s="261"/>
      <c r="S674" s="261"/>
      <c r="T674" s="261"/>
      <c r="U674" s="261"/>
      <c r="V674" s="261"/>
      <c r="W674" s="272"/>
      <c r="X674" s="272"/>
      <c r="Y674" s="272"/>
      <c r="Z674" s="261"/>
      <c r="AA674" s="261"/>
      <c r="AB674" s="297"/>
      <c r="AC674" s="298"/>
      <c r="AD674" s="298"/>
      <c r="AE674" s="299"/>
      <c r="AF674" s="299"/>
      <c r="AG674" s="298"/>
      <c r="AH674" s="298"/>
      <c r="AI674" s="300"/>
    </row>
    <row r="675" ht="11.25" customHeight="1">
      <c r="A675" s="260"/>
      <c r="B675" s="261"/>
      <c r="C675" s="296"/>
      <c r="D675" s="261"/>
      <c r="E675" s="261"/>
      <c r="F675" s="261"/>
      <c r="G675" s="261"/>
      <c r="H675" s="63"/>
      <c r="I675" s="261"/>
      <c r="J675" s="261"/>
      <c r="K675" s="261"/>
      <c r="L675" s="261"/>
      <c r="M675" s="261"/>
      <c r="N675" s="261"/>
      <c r="O675" s="261"/>
      <c r="P675" s="261"/>
      <c r="Q675" s="261"/>
      <c r="R675" s="261"/>
      <c r="S675" s="261"/>
      <c r="T675" s="261"/>
      <c r="U675" s="261"/>
      <c r="V675" s="261"/>
      <c r="W675" s="272"/>
      <c r="X675" s="272"/>
      <c r="Y675" s="272"/>
      <c r="Z675" s="261"/>
      <c r="AA675" s="261"/>
      <c r="AB675" s="297"/>
      <c r="AC675" s="298"/>
      <c r="AD675" s="298"/>
      <c r="AE675" s="299"/>
      <c r="AF675" s="299"/>
      <c r="AG675" s="298"/>
      <c r="AH675" s="298"/>
      <c r="AI675" s="300"/>
    </row>
    <row r="676" ht="11.25" customHeight="1">
      <c r="A676" s="260"/>
      <c r="B676" s="261"/>
      <c r="C676" s="296"/>
      <c r="D676" s="261"/>
      <c r="E676" s="261"/>
      <c r="F676" s="261"/>
      <c r="G676" s="261"/>
      <c r="H676" s="63"/>
      <c r="I676" s="261"/>
      <c r="J676" s="261"/>
      <c r="K676" s="261"/>
      <c r="L676" s="261"/>
      <c r="M676" s="261"/>
      <c r="N676" s="261"/>
      <c r="O676" s="261"/>
      <c r="P676" s="261"/>
      <c r="Q676" s="261"/>
      <c r="R676" s="261"/>
      <c r="S676" s="261"/>
      <c r="T676" s="261"/>
      <c r="U676" s="261"/>
      <c r="V676" s="261"/>
      <c r="W676" s="272"/>
      <c r="X676" s="272"/>
      <c r="Y676" s="272"/>
      <c r="Z676" s="261"/>
      <c r="AA676" s="261"/>
      <c r="AB676" s="297"/>
      <c r="AC676" s="298"/>
      <c r="AD676" s="298"/>
      <c r="AE676" s="299"/>
      <c r="AF676" s="299"/>
      <c r="AG676" s="298"/>
      <c r="AH676" s="298"/>
      <c r="AI676" s="300"/>
    </row>
    <row r="677" ht="11.25" customHeight="1">
      <c r="A677" s="260"/>
      <c r="B677" s="261"/>
      <c r="C677" s="296"/>
      <c r="D677" s="261"/>
      <c r="E677" s="261"/>
      <c r="F677" s="261"/>
      <c r="G677" s="261"/>
      <c r="H677" s="63"/>
      <c r="I677" s="261"/>
      <c r="J677" s="261"/>
      <c r="K677" s="261"/>
      <c r="L677" s="261"/>
      <c r="M677" s="261"/>
      <c r="N677" s="261"/>
      <c r="O677" s="261"/>
      <c r="P677" s="261"/>
      <c r="Q677" s="261"/>
      <c r="R677" s="261"/>
      <c r="S677" s="261"/>
      <c r="T677" s="261"/>
      <c r="U677" s="261"/>
      <c r="V677" s="261"/>
      <c r="W677" s="272"/>
      <c r="X677" s="272"/>
      <c r="Y677" s="272"/>
      <c r="Z677" s="261"/>
      <c r="AA677" s="261"/>
      <c r="AB677" s="297"/>
      <c r="AC677" s="298"/>
      <c r="AD677" s="298"/>
      <c r="AE677" s="299"/>
      <c r="AF677" s="299"/>
      <c r="AG677" s="298"/>
      <c r="AH677" s="298"/>
      <c r="AI677" s="300"/>
    </row>
    <row r="678" ht="11.25" customHeight="1">
      <c r="A678" s="260"/>
      <c r="B678" s="261"/>
      <c r="C678" s="296"/>
      <c r="D678" s="261"/>
      <c r="E678" s="261"/>
      <c r="F678" s="261"/>
      <c r="G678" s="261"/>
      <c r="H678" s="63"/>
      <c r="I678" s="261"/>
      <c r="J678" s="261"/>
      <c r="K678" s="261"/>
      <c r="L678" s="261"/>
      <c r="M678" s="261"/>
      <c r="N678" s="261"/>
      <c r="O678" s="261"/>
      <c r="P678" s="261"/>
      <c r="Q678" s="261"/>
      <c r="R678" s="261"/>
      <c r="S678" s="261"/>
      <c r="T678" s="261"/>
      <c r="U678" s="261"/>
      <c r="V678" s="261"/>
      <c r="W678" s="272"/>
      <c r="X678" s="272"/>
      <c r="Y678" s="272"/>
      <c r="Z678" s="261"/>
      <c r="AA678" s="261"/>
      <c r="AB678" s="297"/>
      <c r="AC678" s="298"/>
      <c r="AD678" s="298"/>
      <c r="AE678" s="299"/>
      <c r="AF678" s="299"/>
      <c r="AG678" s="298"/>
      <c r="AH678" s="298"/>
      <c r="AI678" s="300"/>
    </row>
    <row r="679" ht="11.25" customHeight="1">
      <c r="A679" s="260"/>
      <c r="B679" s="261"/>
      <c r="C679" s="296"/>
      <c r="D679" s="261"/>
      <c r="E679" s="261"/>
      <c r="F679" s="261"/>
      <c r="G679" s="261"/>
      <c r="H679" s="63"/>
      <c r="I679" s="261"/>
      <c r="J679" s="261"/>
      <c r="K679" s="261"/>
      <c r="L679" s="261"/>
      <c r="M679" s="261"/>
      <c r="N679" s="261"/>
      <c r="O679" s="261"/>
      <c r="P679" s="261"/>
      <c r="Q679" s="261"/>
      <c r="R679" s="261"/>
      <c r="S679" s="261"/>
      <c r="T679" s="261"/>
      <c r="U679" s="261"/>
      <c r="V679" s="261"/>
      <c r="W679" s="272"/>
      <c r="X679" s="272"/>
      <c r="Y679" s="272"/>
      <c r="Z679" s="261"/>
      <c r="AA679" s="261"/>
      <c r="AB679" s="297"/>
      <c r="AC679" s="298"/>
      <c r="AD679" s="298"/>
      <c r="AE679" s="299"/>
      <c r="AF679" s="299"/>
      <c r="AG679" s="298"/>
      <c r="AH679" s="298"/>
      <c r="AI679" s="300"/>
    </row>
    <row r="680" ht="11.25" customHeight="1">
      <c r="A680" s="260"/>
      <c r="B680" s="261"/>
      <c r="C680" s="296"/>
      <c r="D680" s="261"/>
      <c r="E680" s="261"/>
      <c r="F680" s="261"/>
      <c r="G680" s="261"/>
      <c r="H680" s="63"/>
      <c r="I680" s="261"/>
      <c r="J680" s="261"/>
      <c r="K680" s="261"/>
      <c r="L680" s="261"/>
      <c r="M680" s="261"/>
      <c r="N680" s="261"/>
      <c r="O680" s="261"/>
      <c r="P680" s="261"/>
      <c r="Q680" s="261"/>
      <c r="R680" s="261"/>
      <c r="S680" s="261"/>
      <c r="T680" s="261"/>
      <c r="U680" s="261"/>
      <c r="V680" s="261"/>
      <c r="W680" s="272"/>
      <c r="X680" s="272"/>
      <c r="Y680" s="272"/>
      <c r="Z680" s="261"/>
      <c r="AA680" s="261"/>
      <c r="AB680" s="297"/>
      <c r="AC680" s="298"/>
      <c r="AD680" s="298"/>
      <c r="AE680" s="299"/>
      <c r="AF680" s="299"/>
      <c r="AG680" s="298"/>
      <c r="AH680" s="298"/>
      <c r="AI680" s="300"/>
    </row>
    <row r="681" ht="11.25" customHeight="1">
      <c r="A681" s="260"/>
      <c r="B681" s="261"/>
      <c r="C681" s="296"/>
      <c r="D681" s="261"/>
      <c r="E681" s="261"/>
      <c r="F681" s="261"/>
      <c r="G681" s="261"/>
      <c r="H681" s="63"/>
      <c r="I681" s="261"/>
      <c r="J681" s="261"/>
      <c r="K681" s="261"/>
      <c r="L681" s="261"/>
      <c r="M681" s="261"/>
      <c r="N681" s="261"/>
      <c r="O681" s="261"/>
      <c r="P681" s="261"/>
      <c r="Q681" s="261"/>
      <c r="R681" s="261"/>
      <c r="S681" s="261"/>
      <c r="T681" s="261"/>
      <c r="U681" s="261"/>
      <c r="V681" s="261"/>
      <c r="W681" s="272"/>
      <c r="X681" s="272"/>
      <c r="Y681" s="272"/>
      <c r="Z681" s="261"/>
      <c r="AA681" s="261"/>
      <c r="AB681" s="297"/>
      <c r="AC681" s="298"/>
      <c r="AD681" s="298"/>
      <c r="AE681" s="299"/>
      <c r="AF681" s="299"/>
      <c r="AG681" s="298"/>
      <c r="AH681" s="298"/>
      <c r="AI681" s="300"/>
    </row>
    <row r="682" ht="11.25" customHeight="1">
      <c r="A682" s="260"/>
      <c r="B682" s="261"/>
      <c r="C682" s="296"/>
      <c r="D682" s="261"/>
      <c r="E682" s="261"/>
      <c r="F682" s="261"/>
      <c r="G682" s="261"/>
      <c r="H682" s="63"/>
      <c r="I682" s="261"/>
      <c r="J682" s="261"/>
      <c r="K682" s="261"/>
      <c r="L682" s="261"/>
      <c r="M682" s="261"/>
      <c r="N682" s="261"/>
      <c r="O682" s="261"/>
      <c r="P682" s="261"/>
      <c r="Q682" s="261"/>
      <c r="R682" s="261"/>
      <c r="S682" s="261"/>
      <c r="T682" s="261"/>
      <c r="U682" s="261"/>
      <c r="V682" s="261"/>
      <c r="W682" s="272"/>
      <c r="X682" s="272"/>
      <c r="Y682" s="272"/>
      <c r="Z682" s="261"/>
      <c r="AA682" s="261"/>
      <c r="AB682" s="297"/>
      <c r="AC682" s="298"/>
      <c r="AD682" s="298"/>
      <c r="AE682" s="299"/>
      <c r="AF682" s="299"/>
      <c r="AG682" s="298"/>
      <c r="AH682" s="298"/>
      <c r="AI682" s="300"/>
    </row>
    <row r="683" ht="11.25" customHeight="1">
      <c r="A683" s="260"/>
      <c r="B683" s="261"/>
      <c r="C683" s="296"/>
      <c r="D683" s="261"/>
      <c r="E683" s="261"/>
      <c r="F683" s="261"/>
      <c r="G683" s="261"/>
      <c r="H683" s="63"/>
      <c r="I683" s="261"/>
      <c r="J683" s="261"/>
      <c r="K683" s="261"/>
      <c r="L683" s="261"/>
      <c r="M683" s="261"/>
      <c r="N683" s="261"/>
      <c r="O683" s="261"/>
      <c r="P683" s="261"/>
      <c r="Q683" s="261"/>
      <c r="R683" s="261"/>
      <c r="S683" s="261"/>
      <c r="T683" s="261"/>
      <c r="U683" s="261"/>
      <c r="V683" s="261"/>
      <c r="W683" s="272"/>
      <c r="X683" s="272"/>
      <c r="Y683" s="272"/>
      <c r="Z683" s="261"/>
      <c r="AA683" s="261"/>
      <c r="AB683" s="297"/>
      <c r="AC683" s="298"/>
      <c r="AD683" s="298"/>
      <c r="AE683" s="299"/>
      <c r="AF683" s="299"/>
      <c r="AG683" s="298"/>
      <c r="AH683" s="298"/>
      <c r="AI683" s="300"/>
    </row>
    <row r="684" ht="11.25" customHeight="1">
      <c r="A684" s="260"/>
      <c r="B684" s="261"/>
      <c r="C684" s="296"/>
      <c r="D684" s="261"/>
      <c r="E684" s="261"/>
      <c r="F684" s="261"/>
      <c r="G684" s="261"/>
      <c r="H684" s="63"/>
      <c r="I684" s="261"/>
      <c r="J684" s="261"/>
      <c r="K684" s="261"/>
      <c r="L684" s="261"/>
      <c r="M684" s="261"/>
      <c r="N684" s="261"/>
      <c r="O684" s="261"/>
      <c r="P684" s="261"/>
      <c r="Q684" s="261"/>
      <c r="R684" s="261"/>
      <c r="S684" s="261"/>
      <c r="T684" s="261"/>
      <c r="U684" s="261"/>
      <c r="V684" s="261"/>
      <c r="W684" s="272"/>
      <c r="X684" s="272"/>
      <c r="Y684" s="272"/>
      <c r="Z684" s="261"/>
      <c r="AA684" s="261"/>
      <c r="AB684" s="297"/>
      <c r="AC684" s="298"/>
      <c r="AD684" s="298"/>
      <c r="AE684" s="299"/>
      <c r="AF684" s="299"/>
      <c r="AG684" s="298"/>
      <c r="AH684" s="298"/>
      <c r="AI684" s="300"/>
    </row>
    <row r="685" ht="11.25" customHeight="1">
      <c r="A685" s="260"/>
      <c r="B685" s="261"/>
      <c r="C685" s="296"/>
      <c r="D685" s="261"/>
      <c r="E685" s="261"/>
      <c r="F685" s="261"/>
      <c r="G685" s="261"/>
      <c r="H685" s="63"/>
      <c r="I685" s="261"/>
      <c r="J685" s="261"/>
      <c r="K685" s="261"/>
      <c r="L685" s="261"/>
      <c r="M685" s="261"/>
      <c r="N685" s="261"/>
      <c r="O685" s="261"/>
      <c r="P685" s="261"/>
      <c r="Q685" s="261"/>
      <c r="R685" s="261"/>
      <c r="S685" s="261"/>
      <c r="T685" s="261"/>
      <c r="U685" s="261"/>
      <c r="V685" s="261"/>
      <c r="W685" s="272"/>
      <c r="X685" s="272"/>
      <c r="Y685" s="272"/>
      <c r="Z685" s="261"/>
      <c r="AA685" s="261"/>
      <c r="AB685" s="297"/>
      <c r="AC685" s="298"/>
      <c r="AD685" s="298"/>
      <c r="AE685" s="299"/>
      <c r="AF685" s="299"/>
      <c r="AG685" s="298"/>
      <c r="AH685" s="298"/>
      <c r="AI685" s="300"/>
    </row>
    <row r="686" ht="11.25" customHeight="1">
      <c r="A686" s="260"/>
      <c r="B686" s="261"/>
      <c r="C686" s="296"/>
      <c r="D686" s="261"/>
      <c r="E686" s="261"/>
      <c r="F686" s="261"/>
      <c r="G686" s="261"/>
      <c r="H686" s="63"/>
      <c r="I686" s="261"/>
      <c r="J686" s="261"/>
      <c r="K686" s="261"/>
      <c r="L686" s="261"/>
      <c r="M686" s="261"/>
      <c r="N686" s="261"/>
      <c r="O686" s="261"/>
      <c r="P686" s="261"/>
      <c r="Q686" s="261"/>
      <c r="R686" s="261"/>
      <c r="S686" s="261"/>
      <c r="T686" s="261"/>
      <c r="U686" s="261"/>
      <c r="V686" s="261"/>
      <c r="W686" s="272"/>
      <c r="X686" s="272"/>
      <c r="Y686" s="272"/>
      <c r="Z686" s="261"/>
      <c r="AA686" s="261"/>
      <c r="AB686" s="297"/>
      <c r="AC686" s="298"/>
      <c r="AD686" s="298"/>
      <c r="AE686" s="299"/>
      <c r="AF686" s="299"/>
      <c r="AG686" s="298"/>
      <c r="AH686" s="298"/>
      <c r="AI686" s="300"/>
    </row>
    <row r="687" ht="11.25" customHeight="1">
      <c r="A687" s="260"/>
      <c r="B687" s="261"/>
      <c r="C687" s="296"/>
      <c r="D687" s="261"/>
      <c r="E687" s="261"/>
      <c r="F687" s="261"/>
      <c r="G687" s="261"/>
      <c r="H687" s="63"/>
      <c r="I687" s="261"/>
      <c r="J687" s="261"/>
      <c r="K687" s="261"/>
      <c r="L687" s="261"/>
      <c r="M687" s="261"/>
      <c r="N687" s="261"/>
      <c r="O687" s="261"/>
      <c r="P687" s="261"/>
      <c r="Q687" s="261"/>
      <c r="R687" s="261"/>
      <c r="S687" s="261"/>
      <c r="T687" s="261"/>
      <c r="U687" s="261"/>
      <c r="V687" s="261"/>
      <c r="W687" s="272"/>
      <c r="X687" s="272"/>
      <c r="Y687" s="272"/>
      <c r="Z687" s="261"/>
      <c r="AA687" s="261"/>
      <c r="AB687" s="297"/>
      <c r="AC687" s="298"/>
      <c r="AD687" s="298"/>
      <c r="AE687" s="299"/>
      <c r="AF687" s="299"/>
      <c r="AG687" s="298"/>
      <c r="AH687" s="298"/>
      <c r="AI687" s="300"/>
    </row>
    <row r="688" ht="11.25" customHeight="1">
      <c r="A688" s="260"/>
      <c r="B688" s="261"/>
      <c r="C688" s="296"/>
      <c r="D688" s="261"/>
      <c r="E688" s="261"/>
      <c r="F688" s="261"/>
      <c r="G688" s="261"/>
      <c r="H688" s="63"/>
      <c r="I688" s="261"/>
      <c r="J688" s="261"/>
      <c r="K688" s="261"/>
      <c r="L688" s="261"/>
      <c r="M688" s="261"/>
      <c r="N688" s="261"/>
      <c r="O688" s="261"/>
      <c r="P688" s="261"/>
      <c r="Q688" s="261"/>
      <c r="R688" s="261"/>
      <c r="S688" s="261"/>
      <c r="T688" s="261"/>
      <c r="U688" s="261"/>
      <c r="V688" s="261"/>
      <c r="W688" s="272"/>
      <c r="X688" s="272"/>
      <c r="Y688" s="272"/>
      <c r="Z688" s="261"/>
      <c r="AA688" s="261"/>
      <c r="AB688" s="297"/>
      <c r="AC688" s="298"/>
      <c r="AD688" s="298"/>
      <c r="AE688" s="299"/>
      <c r="AF688" s="299"/>
      <c r="AG688" s="298"/>
      <c r="AH688" s="298"/>
      <c r="AI688" s="300"/>
    </row>
    <row r="689" ht="11.25" customHeight="1">
      <c r="A689" s="260"/>
      <c r="B689" s="261"/>
      <c r="C689" s="296"/>
      <c r="D689" s="261"/>
      <c r="E689" s="261"/>
      <c r="F689" s="261"/>
      <c r="G689" s="261"/>
      <c r="H689" s="63"/>
      <c r="I689" s="261"/>
      <c r="J689" s="261"/>
      <c r="K689" s="261"/>
      <c r="L689" s="261"/>
      <c r="M689" s="261"/>
      <c r="N689" s="261"/>
      <c r="O689" s="261"/>
      <c r="P689" s="261"/>
      <c r="Q689" s="261"/>
      <c r="R689" s="261"/>
      <c r="S689" s="261"/>
      <c r="T689" s="261"/>
      <c r="U689" s="261"/>
      <c r="V689" s="261"/>
      <c r="W689" s="272"/>
      <c r="X689" s="272"/>
      <c r="Y689" s="272"/>
      <c r="Z689" s="261"/>
      <c r="AA689" s="261"/>
      <c r="AB689" s="297"/>
      <c r="AC689" s="298"/>
      <c r="AD689" s="298"/>
      <c r="AE689" s="299"/>
      <c r="AF689" s="299"/>
      <c r="AG689" s="298"/>
      <c r="AH689" s="298"/>
      <c r="AI689" s="300"/>
    </row>
    <row r="690" ht="11.25" customHeight="1">
      <c r="A690" s="260"/>
      <c r="B690" s="261"/>
      <c r="C690" s="296"/>
      <c r="D690" s="261"/>
      <c r="E690" s="261"/>
      <c r="F690" s="261"/>
      <c r="G690" s="261"/>
      <c r="H690" s="63"/>
      <c r="I690" s="261"/>
      <c r="J690" s="261"/>
      <c r="K690" s="261"/>
      <c r="L690" s="261"/>
      <c r="M690" s="261"/>
      <c r="N690" s="261"/>
      <c r="O690" s="261"/>
      <c r="P690" s="261"/>
      <c r="Q690" s="261"/>
      <c r="R690" s="261"/>
      <c r="S690" s="261"/>
      <c r="T690" s="261"/>
      <c r="U690" s="261"/>
      <c r="V690" s="261"/>
      <c r="W690" s="272"/>
      <c r="X690" s="272"/>
      <c r="Y690" s="272"/>
      <c r="Z690" s="261"/>
      <c r="AA690" s="261"/>
      <c r="AB690" s="297"/>
      <c r="AC690" s="298"/>
      <c r="AD690" s="298"/>
      <c r="AE690" s="299"/>
      <c r="AF690" s="299"/>
      <c r="AG690" s="298"/>
      <c r="AH690" s="298"/>
      <c r="AI690" s="300"/>
    </row>
    <row r="691" ht="11.25" customHeight="1">
      <c r="A691" s="260"/>
      <c r="B691" s="261"/>
      <c r="C691" s="296"/>
      <c r="D691" s="261"/>
      <c r="E691" s="261"/>
      <c r="F691" s="261"/>
      <c r="G691" s="261"/>
      <c r="H691" s="63"/>
      <c r="I691" s="261"/>
      <c r="J691" s="261"/>
      <c r="K691" s="261"/>
      <c r="L691" s="261"/>
      <c r="M691" s="261"/>
      <c r="N691" s="261"/>
      <c r="O691" s="261"/>
      <c r="P691" s="261"/>
      <c r="Q691" s="261"/>
      <c r="R691" s="261"/>
      <c r="S691" s="261"/>
      <c r="T691" s="261"/>
      <c r="U691" s="261"/>
      <c r="V691" s="261"/>
      <c r="W691" s="272"/>
      <c r="X691" s="272"/>
      <c r="Y691" s="272"/>
      <c r="Z691" s="261"/>
      <c r="AA691" s="261"/>
      <c r="AB691" s="297"/>
      <c r="AC691" s="298"/>
      <c r="AD691" s="298"/>
      <c r="AE691" s="299"/>
      <c r="AF691" s="299"/>
      <c r="AG691" s="298"/>
      <c r="AH691" s="298"/>
      <c r="AI691" s="300"/>
    </row>
    <row r="692" ht="11.25" customHeight="1">
      <c r="A692" s="260"/>
      <c r="B692" s="261"/>
      <c r="C692" s="296"/>
      <c r="D692" s="261"/>
      <c r="E692" s="261"/>
      <c r="F692" s="261"/>
      <c r="G692" s="261"/>
      <c r="H692" s="63"/>
      <c r="I692" s="261"/>
      <c r="J692" s="261"/>
      <c r="K692" s="261"/>
      <c r="L692" s="261"/>
      <c r="M692" s="261"/>
      <c r="N692" s="261"/>
      <c r="O692" s="261"/>
      <c r="P692" s="261"/>
      <c r="Q692" s="261"/>
      <c r="R692" s="261"/>
      <c r="S692" s="261"/>
      <c r="T692" s="261"/>
      <c r="U692" s="261"/>
      <c r="V692" s="261"/>
      <c r="W692" s="272"/>
      <c r="X692" s="272"/>
      <c r="Y692" s="272"/>
      <c r="Z692" s="261"/>
      <c r="AA692" s="261"/>
      <c r="AB692" s="297"/>
      <c r="AC692" s="298"/>
      <c r="AD692" s="298"/>
      <c r="AE692" s="299"/>
      <c r="AF692" s="299"/>
      <c r="AG692" s="298"/>
      <c r="AH692" s="298"/>
      <c r="AI692" s="300"/>
    </row>
    <row r="693" ht="11.25" customHeight="1">
      <c r="A693" s="260"/>
      <c r="B693" s="261"/>
      <c r="C693" s="296"/>
      <c r="D693" s="261"/>
      <c r="E693" s="261"/>
      <c r="F693" s="261"/>
      <c r="G693" s="261"/>
      <c r="H693" s="63"/>
      <c r="I693" s="261"/>
      <c r="J693" s="261"/>
      <c r="K693" s="261"/>
      <c r="L693" s="261"/>
      <c r="M693" s="261"/>
      <c r="N693" s="261"/>
      <c r="O693" s="261"/>
      <c r="P693" s="261"/>
      <c r="Q693" s="261"/>
      <c r="R693" s="261"/>
      <c r="S693" s="261"/>
      <c r="T693" s="261"/>
      <c r="U693" s="261"/>
      <c r="V693" s="261"/>
      <c r="W693" s="272"/>
      <c r="X693" s="272"/>
      <c r="Y693" s="272"/>
      <c r="Z693" s="261"/>
      <c r="AA693" s="261"/>
      <c r="AB693" s="297"/>
      <c r="AC693" s="298"/>
      <c r="AD693" s="298"/>
      <c r="AE693" s="299"/>
      <c r="AF693" s="299"/>
      <c r="AG693" s="298"/>
      <c r="AH693" s="298"/>
      <c r="AI693" s="300"/>
    </row>
    <row r="694" ht="11.25" customHeight="1">
      <c r="A694" s="260"/>
      <c r="B694" s="261"/>
      <c r="C694" s="296"/>
      <c r="D694" s="261"/>
      <c r="E694" s="261"/>
      <c r="F694" s="261"/>
      <c r="G694" s="261"/>
      <c r="H694" s="63"/>
      <c r="I694" s="261"/>
      <c r="J694" s="261"/>
      <c r="K694" s="261"/>
      <c r="L694" s="261"/>
      <c r="M694" s="261"/>
      <c r="N694" s="261"/>
      <c r="O694" s="261"/>
      <c r="P694" s="261"/>
      <c r="Q694" s="261"/>
      <c r="R694" s="261"/>
      <c r="S694" s="261"/>
      <c r="T694" s="261"/>
      <c r="U694" s="261"/>
      <c r="V694" s="261"/>
      <c r="W694" s="272"/>
      <c r="X694" s="272"/>
      <c r="Y694" s="272"/>
      <c r="Z694" s="261"/>
      <c r="AA694" s="261"/>
      <c r="AB694" s="297"/>
      <c r="AC694" s="298"/>
      <c r="AD694" s="298"/>
      <c r="AE694" s="299"/>
      <c r="AF694" s="299"/>
      <c r="AG694" s="298"/>
      <c r="AH694" s="298"/>
      <c r="AI694" s="300"/>
    </row>
    <row r="695" ht="11.25" customHeight="1">
      <c r="A695" s="260"/>
      <c r="B695" s="261"/>
      <c r="C695" s="296"/>
      <c r="D695" s="261"/>
      <c r="E695" s="261"/>
      <c r="F695" s="261"/>
      <c r="G695" s="261"/>
      <c r="H695" s="63"/>
      <c r="I695" s="261"/>
      <c r="J695" s="261"/>
      <c r="K695" s="261"/>
      <c r="L695" s="261"/>
      <c r="M695" s="261"/>
      <c r="N695" s="261"/>
      <c r="O695" s="261"/>
      <c r="P695" s="261"/>
      <c r="Q695" s="261"/>
      <c r="R695" s="261"/>
      <c r="S695" s="261"/>
      <c r="T695" s="261"/>
      <c r="U695" s="261"/>
      <c r="V695" s="261"/>
      <c r="W695" s="272"/>
      <c r="X695" s="272"/>
      <c r="Y695" s="272"/>
      <c r="Z695" s="261"/>
      <c r="AA695" s="261"/>
      <c r="AB695" s="297"/>
      <c r="AC695" s="298"/>
      <c r="AD695" s="298"/>
      <c r="AE695" s="299"/>
      <c r="AF695" s="299"/>
      <c r="AG695" s="298"/>
      <c r="AH695" s="298"/>
      <c r="AI695" s="300"/>
    </row>
    <row r="696" ht="11.25" customHeight="1">
      <c r="A696" s="260"/>
      <c r="B696" s="261"/>
      <c r="C696" s="296"/>
      <c r="D696" s="261"/>
      <c r="E696" s="261"/>
      <c r="F696" s="261"/>
      <c r="G696" s="261"/>
      <c r="H696" s="63"/>
      <c r="I696" s="261"/>
      <c r="J696" s="261"/>
      <c r="K696" s="261"/>
      <c r="L696" s="261"/>
      <c r="M696" s="261"/>
      <c r="N696" s="261"/>
      <c r="O696" s="261"/>
      <c r="P696" s="261"/>
      <c r="Q696" s="261"/>
      <c r="R696" s="261"/>
      <c r="S696" s="261"/>
      <c r="T696" s="261"/>
      <c r="U696" s="261"/>
      <c r="V696" s="261"/>
      <c r="W696" s="272"/>
      <c r="X696" s="272"/>
      <c r="Y696" s="272"/>
      <c r="Z696" s="261"/>
      <c r="AA696" s="261"/>
      <c r="AB696" s="297"/>
      <c r="AC696" s="298"/>
      <c r="AD696" s="298"/>
      <c r="AE696" s="299"/>
      <c r="AF696" s="299"/>
      <c r="AG696" s="298"/>
      <c r="AH696" s="298"/>
      <c r="AI696" s="300"/>
    </row>
    <row r="697" ht="11.25" customHeight="1">
      <c r="A697" s="260"/>
      <c r="B697" s="261"/>
      <c r="C697" s="296"/>
      <c r="D697" s="261"/>
      <c r="E697" s="261"/>
      <c r="F697" s="261"/>
      <c r="G697" s="261"/>
      <c r="H697" s="63"/>
      <c r="I697" s="261"/>
      <c r="J697" s="261"/>
      <c r="K697" s="261"/>
      <c r="L697" s="261"/>
      <c r="M697" s="261"/>
      <c r="N697" s="261"/>
      <c r="O697" s="261"/>
      <c r="P697" s="261"/>
      <c r="Q697" s="261"/>
      <c r="R697" s="261"/>
      <c r="S697" s="261"/>
      <c r="T697" s="261"/>
      <c r="U697" s="261"/>
      <c r="V697" s="261"/>
      <c r="W697" s="272"/>
      <c r="X697" s="272"/>
      <c r="Y697" s="272"/>
      <c r="Z697" s="261"/>
      <c r="AA697" s="261"/>
      <c r="AB697" s="297"/>
      <c r="AC697" s="298"/>
      <c r="AD697" s="298"/>
      <c r="AE697" s="299"/>
      <c r="AF697" s="299"/>
      <c r="AG697" s="298"/>
      <c r="AH697" s="298"/>
      <c r="AI697" s="300"/>
    </row>
    <row r="698" ht="11.25" customHeight="1">
      <c r="A698" s="260"/>
      <c r="B698" s="261"/>
      <c r="C698" s="296"/>
      <c r="D698" s="261"/>
      <c r="E698" s="261"/>
      <c r="F698" s="261"/>
      <c r="G698" s="261"/>
      <c r="H698" s="63"/>
      <c r="I698" s="261"/>
      <c r="J698" s="261"/>
      <c r="K698" s="261"/>
      <c r="L698" s="261"/>
      <c r="M698" s="261"/>
      <c r="N698" s="261"/>
      <c r="O698" s="261"/>
      <c r="P698" s="261"/>
      <c r="Q698" s="261"/>
      <c r="R698" s="261"/>
      <c r="S698" s="261"/>
      <c r="T698" s="261"/>
      <c r="U698" s="261"/>
      <c r="V698" s="261"/>
      <c r="W698" s="272"/>
      <c r="X698" s="272"/>
      <c r="Y698" s="272"/>
      <c r="Z698" s="261"/>
      <c r="AA698" s="261"/>
      <c r="AB698" s="297"/>
      <c r="AC698" s="298"/>
      <c r="AD698" s="298"/>
      <c r="AE698" s="299"/>
      <c r="AF698" s="299"/>
      <c r="AG698" s="298"/>
      <c r="AH698" s="298"/>
      <c r="AI698" s="300"/>
    </row>
    <row r="699" ht="11.25" customHeight="1">
      <c r="A699" s="260"/>
      <c r="B699" s="261"/>
      <c r="C699" s="296"/>
      <c r="D699" s="261"/>
      <c r="E699" s="261"/>
      <c r="F699" s="261"/>
      <c r="G699" s="261"/>
      <c r="H699" s="63"/>
      <c r="I699" s="261"/>
      <c r="J699" s="261"/>
      <c r="K699" s="261"/>
      <c r="L699" s="261"/>
      <c r="M699" s="261"/>
      <c r="N699" s="261"/>
      <c r="O699" s="261"/>
      <c r="P699" s="261"/>
      <c r="Q699" s="261"/>
      <c r="R699" s="261"/>
      <c r="S699" s="261"/>
      <c r="T699" s="261"/>
      <c r="U699" s="261"/>
      <c r="V699" s="261"/>
      <c r="W699" s="272"/>
      <c r="X699" s="272"/>
      <c r="Y699" s="272"/>
      <c r="Z699" s="261"/>
      <c r="AA699" s="261"/>
      <c r="AB699" s="297"/>
      <c r="AC699" s="298"/>
      <c r="AD699" s="298"/>
      <c r="AE699" s="299"/>
      <c r="AF699" s="299"/>
      <c r="AG699" s="298"/>
      <c r="AH699" s="298"/>
      <c r="AI699" s="300"/>
    </row>
    <row r="700" ht="11.25" customHeight="1">
      <c r="A700" s="260"/>
      <c r="B700" s="261"/>
      <c r="C700" s="296"/>
      <c r="D700" s="261"/>
      <c r="E700" s="261"/>
      <c r="F700" s="261"/>
      <c r="G700" s="261"/>
      <c r="H700" s="63"/>
      <c r="I700" s="261"/>
      <c r="J700" s="261"/>
      <c r="K700" s="261"/>
      <c r="L700" s="261"/>
      <c r="M700" s="261"/>
      <c r="N700" s="261"/>
      <c r="O700" s="261"/>
      <c r="P700" s="261"/>
      <c r="Q700" s="261"/>
      <c r="R700" s="261"/>
      <c r="S700" s="261"/>
      <c r="T700" s="261"/>
      <c r="U700" s="261"/>
      <c r="V700" s="261"/>
      <c r="W700" s="272"/>
      <c r="X700" s="272"/>
      <c r="Y700" s="272"/>
      <c r="Z700" s="261"/>
      <c r="AA700" s="261"/>
      <c r="AB700" s="297"/>
      <c r="AC700" s="298"/>
      <c r="AD700" s="298"/>
      <c r="AE700" s="299"/>
      <c r="AF700" s="299"/>
      <c r="AG700" s="298"/>
      <c r="AH700" s="298"/>
      <c r="AI700" s="300"/>
    </row>
    <row r="701" ht="11.25" customHeight="1">
      <c r="A701" s="260"/>
      <c r="B701" s="261"/>
      <c r="C701" s="296"/>
      <c r="D701" s="261"/>
      <c r="E701" s="261"/>
      <c r="F701" s="261"/>
      <c r="G701" s="261"/>
      <c r="H701" s="63"/>
      <c r="I701" s="261"/>
      <c r="J701" s="261"/>
      <c r="K701" s="261"/>
      <c r="L701" s="261"/>
      <c r="M701" s="261"/>
      <c r="N701" s="261"/>
      <c r="O701" s="261"/>
      <c r="P701" s="261"/>
      <c r="Q701" s="261"/>
      <c r="R701" s="261"/>
      <c r="S701" s="261"/>
      <c r="T701" s="261"/>
      <c r="U701" s="261"/>
      <c r="V701" s="261"/>
      <c r="W701" s="272"/>
      <c r="X701" s="272"/>
      <c r="Y701" s="272"/>
      <c r="Z701" s="261"/>
      <c r="AA701" s="261"/>
      <c r="AB701" s="297"/>
      <c r="AC701" s="298"/>
      <c r="AD701" s="298"/>
      <c r="AE701" s="299"/>
      <c r="AF701" s="299"/>
      <c r="AG701" s="298"/>
      <c r="AH701" s="298"/>
      <c r="AI701" s="300"/>
    </row>
    <row r="702" ht="11.25" customHeight="1">
      <c r="A702" s="260"/>
      <c r="B702" s="261"/>
      <c r="C702" s="296"/>
      <c r="D702" s="261"/>
      <c r="E702" s="261"/>
      <c r="F702" s="261"/>
      <c r="G702" s="261"/>
      <c r="H702" s="63"/>
      <c r="I702" s="261"/>
      <c r="J702" s="261"/>
      <c r="K702" s="261"/>
      <c r="L702" s="261"/>
      <c r="M702" s="261"/>
      <c r="N702" s="261"/>
      <c r="O702" s="261"/>
      <c r="P702" s="261"/>
      <c r="Q702" s="261"/>
      <c r="R702" s="261"/>
      <c r="S702" s="261"/>
      <c r="T702" s="261"/>
      <c r="U702" s="261"/>
      <c r="V702" s="261"/>
      <c r="W702" s="272"/>
      <c r="X702" s="272"/>
      <c r="Y702" s="272"/>
      <c r="Z702" s="261"/>
      <c r="AA702" s="261"/>
      <c r="AB702" s="297"/>
      <c r="AC702" s="298"/>
      <c r="AD702" s="298"/>
      <c r="AE702" s="299"/>
      <c r="AF702" s="299"/>
      <c r="AG702" s="298"/>
      <c r="AH702" s="298"/>
      <c r="AI702" s="300"/>
    </row>
    <row r="703" ht="11.25" customHeight="1">
      <c r="A703" s="260"/>
      <c r="B703" s="261"/>
      <c r="C703" s="296"/>
      <c r="D703" s="261"/>
      <c r="E703" s="261"/>
      <c r="F703" s="261"/>
      <c r="G703" s="261"/>
      <c r="H703" s="63"/>
      <c r="I703" s="261"/>
      <c r="J703" s="261"/>
      <c r="K703" s="261"/>
      <c r="L703" s="261"/>
      <c r="M703" s="261"/>
      <c r="N703" s="261"/>
      <c r="O703" s="261"/>
      <c r="P703" s="261"/>
      <c r="Q703" s="261"/>
      <c r="R703" s="261"/>
      <c r="S703" s="261"/>
      <c r="T703" s="261"/>
      <c r="U703" s="261"/>
      <c r="V703" s="261"/>
      <c r="W703" s="272"/>
      <c r="X703" s="272"/>
      <c r="Y703" s="272"/>
      <c r="Z703" s="261"/>
      <c r="AA703" s="261"/>
      <c r="AB703" s="297"/>
      <c r="AC703" s="298"/>
      <c r="AD703" s="298"/>
      <c r="AE703" s="299"/>
      <c r="AF703" s="299"/>
      <c r="AG703" s="298"/>
      <c r="AH703" s="298"/>
      <c r="AI703" s="300"/>
    </row>
    <row r="704" ht="11.25" customHeight="1">
      <c r="A704" s="260"/>
      <c r="B704" s="261"/>
      <c r="C704" s="296"/>
      <c r="D704" s="261"/>
      <c r="E704" s="261"/>
      <c r="F704" s="261"/>
      <c r="G704" s="261"/>
      <c r="H704" s="63"/>
      <c r="I704" s="261"/>
      <c r="J704" s="261"/>
      <c r="K704" s="261"/>
      <c r="L704" s="261"/>
      <c r="M704" s="261"/>
      <c r="N704" s="261"/>
      <c r="O704" s="261"/>
      <c r="P704" s="261"/>
      <c r="Q704" s="261"/>
      <c r="R704" s="261"/>
      <c r="S704" s="261"/>
      <c r="T704" s="261"/>
      <c r="U704" s="261"/>
      <c r="V704" s="261"/>
      <c r="W704" s="272"/>
      <c r="X704" s="272"/>
      <c r="Y704" s="272"/>
      <c r="Z704" s="261"/>
      <c r="AA704" s="261"/>
      <c r="AB704" s="297"/>
      <c r="AC704" s="298"/>
      <c r="AD704" s="298"/>
      <c r="AE704" s="299"/>
      <c r="AF704" s="299"/>
      <c r="AG704" s="298"/>
      <c r="AH704" s="298"/>
      <c r="AI704" s="300"/>
    </row>
    <row r="705" ht="11.25" customHeight="1">
      <c r="A705" s="260"/>
      <c r="B705" s="261"/>
      <c r="C705" s="296"/>
      <c r="D705" s="261"/>
      <c r="E705" s="261"/>
      <c r="F705" s="261"/>
      <c r="G705" s="261"/>
      <c r="H705" s="63"/>
      <c r="I705" s="261"/>
      <c r="J705" s="261"/>
      <c r="K705" s="261"/>
      <c r="L705" s="261"/>
      <c r="M705" s="261"/>
      <c r="N705" s="261"/>
      <c r="O705" s="261"/>
      <c r="P705" s="261"/>
      <c r="Q705" s="261"/>
      <c r="R705" s="261"/>
      <c r="S705" s="261"/>
      <c r="T705" s="261"/>
      <c r="U705" s="261"/>
      <c r="V705" s="261"/>
      <c r="W705" s="272"/>
      <c r="X705" s="272"/>
      <c r="Y705" s="272"/>
      <c r="Z705" s="261"/>
      <c r="AA705" s="261"/>
      <c r="AB705" s="297"/>
      <c r="AC705" s="298"/>
      <c r="AD705" s="298"/>
      <c r="AE705" s="299"/>
      <c r="AF705" s="299"/>
      <c r="AG705" s="298"/>
      <c r="AH705" s="298"/>
      <c r="AI705" s="300"/>
    </row>
    <row r="706" ht="11.25" customHeight="1">
      <c r="A706" s="260"/>
      <c r="B706" s="261"/>
      <c r="C706" s="296"/>
      <c r="D706" s="261"/>
      <c r="E706" s="261"/>
      <c r="F706" s="261"/>
      <c r="G706" s="261"/>
      <c r="H706" s="63"/>
      <c r="I706" s="261"/>
      <c r="J706" s="261"/>
      <c r="K706" s="261"/>
      <c r="L706" s="261"/>
      <c r="M706" s="261"/>
      <c r="N706" s="261"/>
      <c r="O706" s="261"/>
      <c r="P706" s="261"/>
      <c r="Q706" s="261"/>
      <c r="R706" s="261"/>
      <c r="S706" s="261"/>
      <c r="T706" s="261"/>
      <c r="U706" s="261"/>
      <c r="V706" s="261"/>
      <c r="W706" s="272"/>
      <c r="X706" s="272"/>
      <c r="Y706" s="272"/>
      <c r="Z706" s="261"/>
      <c r="AA706" s="261"/>
      <c r="AB706" s="297"/>
      <c r="AC706" s="298"/>
      <c r="AD706" s="298"/>
      <c r="AE706" s="299"/>
      <c r="AF706" s="299"/>
      <c r="AG706" s="298"/>
      <c r="AH706" s="298"/>
      <c r="AI706" s="300"/>
    </row>
    <row r="707" ht="11.25" customHeight="1">
      <c r="A707" s="260"/>
      <c r="B707" s="261"/>
      <c r="C707" s="296"/>
      <c r="D707" s="261"/>
      <c r="E707" s="261"/>
      <c r="F707" s="261"/>
      <c r="G707" s="261"/>
      <c r="H707" s="63"/>
      <c r="I707" s="261"/>
      <c r="J707" s="261"/>
      <c r="K707" s="261"/>
      <c r="L707" s="261"/>
      <c r="M707" s="261"/>
      <c r="N707" s="261"/>
      <c r="O707" s="261"/>
      <c r="P707" s="261"/>
      <c r="Q707" s="261"/>
      <c r="R707" s="261"/>
      <c r="S707" s="261"/>
      <c r="T707" s="261"/>
      <c r="U707" s="261"/>
      <c r="V707" s="261"/>
      <c r="W707" s="272"/>
      <c r="X707" s="272"/>
      <c r="Y707" s="272"/>
      <c r="Z707" s="261"/>
      <c r="AA707" s="261"/>
      <c r="AB707" s="297"/>
      <c r="AC707" s="298"/>
      <c r="AD707" s="298"/>
      <c r="AE707" s="299"/>
      <c r="AF707" s="299"/>
      <c r="AG707" s="298"/>
      <c r="AH707" s="298"/>
      <c r="AI707" s="300"/>
    </row>
    <row r="708" ht="11.25" customHeight="1">
      <c r="A708" s="260"/>
      <c r="B708" s="261"/>
      <c r="C708" s="296"/>
      <c r="D708" s="261"/>
      <c r="E708" s="261"/>
      <c r="F708" s="261"/>
      <c r="G708" s="261"/>
      <c r="H708" s="63"/>
      <c r="I708" s="261"/>
      <c r="J708" s="261"/>
      <c r="K708" s="261"/>
      <c r="L708" s="261"/>
      <c r="M708" s="261"/>
      <c r="N708" s="261"/>
      <c r="O708" s="261"/>
      <c r="P708" s="261"/>
      <c r="Q708" s="261"/>
      <c r="R708" s="261"/>
      <c r="S708" s="261"/>
      <c r="T708" s="261"/>
      <c r="U708" s="261"/>
      <c r="V708" s="261"/>
      <c r="W708" s="272"/>
      <c r="X708" s="272"/>
      <c r="Y708" s="272"/>
      <c r="Z708" s="261"/>
      <c r="AA708" s="261"/>
      <c r="AB708" s="297"/>
      <c r="AC708" s="298"/>
      <c r="AD708" s="298"/>
      <c r="AE708" s="299"/>
      <c r="AF708" s="299"/>
      <c r="AG708" s="298"/>
      <c r="AH708" s="298"/>
      <c r="AI708" s="300"/>
    </row>
    <row r="709" ht="11.25" customHeight="1">
      <c r="A709" s="260"/>
      <c r="B709" s="261"/>
      <c r="C709" s="296"/>
      <c r="D709" s="261"/>
      <c r="E709" s="261"/>
      <c r="F709" s="261"/>
      <c r="G709" s="261"/>
      <c r="H709" s="63"/>
      <c r="I709" s="261"/>
      <c r="J709" s="261"/>
      <c r="K709" s="261"/>
      <c r="L709" s="261"/>
      <c r="M709" s="261"/>
      <c r="N709" s="261"/>
      <c r="O709" s="261"/>
      <c r="P709" s="261"/>
      <c r="Q709" s="261"/>
      <c r="R709" s="261"/>
      <c r="S709" s="261"/>
      <c r="T709" s="261"/>
      <c r="U709" s="261"/>
      <c r="V709" s="261"/>
      <c r="W709" s="272"/>
      <c r="X709" s="272"/>
      <c r="Y709" s="272"/>
      <c r="Z709" s="261"/>
      <c r="AA709" s="261"/>
      <c r="AB709" s="297"/>
      <c r="AC709" s="298"/>
      <c r="AD709" s="298"/>
      <c r="AE709" s="299"/>
      <c r="AF709" s="299"/>
      <c r="AG709" s="298"/>
      <c r="AH709" s="298"/>
      <c r="AI709" s="300"/>
    </row>
    <row r="710" ht="11.25" customHeight="1">
      <c r="A710" s="260"/>
      <c r="B710" s="261"/>
      <c r="C710" s="296"/>
      <c r="D710" s="261"/>
      <c r="E710" s="261"/>
      <c r="F710" s="261"/>
      <c r="G710" s="261"/>
      <c r="H710" s="63"/>
      <c r="I710" s="261"/>
      <c r="J710" s="261"/>
      <c r="K710" s="261"/>
      <c r="L710" s="261"/>
      <c r="M710" s="261"/>
      <c r="N710" s="261"/>
      <c r="O710" s="261"/>
      <c r="P710" s="261"/>
      <c r="Q710" s="261"/>
      <c r="R710" s="261"/>
      <c r="S710" s="261"/>
      <c r="T710" s="261"/>
      <c r="U710" s="261"/>
      <c r="V710" s="261"/>
      <c r="W710" s="272"/>
      <c r="X710" s="272"/>
      <c r="Y710" s="272"/>
      <c r="Z710" s="261"/>
      <c r="AA710" s="261"/>
      <c r="AB710" s="297"/>
      <c r="AC710" s="298"/>
      <c r="AD710" s="298"/>
      <c r="AE710" s="299"/>
      <c r="AF710" s="299"/>
      <c r="AG710" s="298"/>
      <c r="AH710" s="298"/>
      <c r="AI710" s="300"/>
    </row>
    <row r="711" ht="11.25" customHeight="1">
      <c r="A711" s="260"/>
      <c r="B711" s="261"/>
      <c r="C711" s="296"/>
      <c r="D711" s="261"/>
      <c r="E711" s="261"/>
      <c r="F711" s="261"/>
      <c r="G711" s="261"/>
      <c r="H711" s="63"/>
      <c r="I711" s="261"/>
      <c r="J711" s="261"/>
      <c r="K711" s="261"/>
      <c r="L711" s="261"/>
      <c r="M711" s="261"/>
      <c r="N711" s="261"/>
      <c r="O711" s="261"/>
      <c r="P711" s="261"/>
      <c r="Q711" s="261"/>
      <c r="R711" s="261"/>
      <c r="S711" s="261"/>
      <c r="T711" s="261"/>
      <c r="U711" s="261"/>
      <c r="V711" s="261"/>
      <c r="W711" s="272"/>
      <c r="X711" s="272"/>
      <c r="Y711" s="272"/>
      <c r="Z711" s="261"/>
      <c r="AA711" s="261"/>
      <c r="AB711" s="297"/>
      <c r="AC711" s="298"/>
      <c r="AD711" s="298"/>
      <c r="AE711" s="299"/>
      <c r="AF711" s="299"/>
      <c r="AG711" s="298"/>
      <c r="AH711" s="298"/>
      <c r="AI711" s="300"/>
    </row>
    <row r="712" ht="11.25" customHeight="1">
      <c r="A712" s="260"/>
      <c r="B712" s="261"/>
      <c r="C712" s="296"/>
      <c r="D712" s="261"/>
      <c r="E712" s="261"/>
      <c r="F712" s="261"/>
      <c r="G712" s="261"/>
      <c r="H712" s="63"/>
      <c r="I712" s="261"/>
      <c r="J712" s="261"/>
      <c r="K712" s="261"/>
      <c r="L712" s="261"/>
      <c r="M712" s="261"/>
      <c r="N712" s="261"/>
      <c r="O712" s="261"/>
      <c r="P712" s="261"/>
      <c r="Q712" s="261"/>
      <c r="R712" s="261"/>
      <c r="S712" s="261"/>
      <c r="T712" s="261"/>
      <c r="U712" s="261"/>
      <c r="V712" s="261"/>
      <c r="W712" s="272"/>
      <c r="X712" s="272"/>
      <c r="Y712" s="272"/>
      <c r="Z712" s="261"/>
      <c r="AA712" s="261"/>
      <c r="AB712" s="297"/>
      <c r="AC712" s="298"/>
      <c r="AD712" s="298"/>
      <c r="AE712" s="299"/>
      <c r="AF712" s="299"/>
      <c r="AG712" s="298"/>
      <c r="AH712" s="298"/>
      <c r="AI712" s="300"/>
    </row>
    <row r="713" ht="11.25" customHeight="1">
      <c r="A713" s="260"/>
      <c r="B713" s="261"/>
      <c r="C713" s="296"/>
      <c r="D713" s="261"/>
      <c r="E713" s="261"/>
      <c r="F713" s="261"/>
      <c r="G713" s="261"/>
      <c r="H713" s="63"/>
      <c r="I713" s="261"/>
      <c r="J713" s="261"/>
      <c r="K713" s="261"/>
      <c r="L713" s="261"/>
      <c r="M713" s="261"/>
      <c r="N713" s="261"/>
      <c r="O713" s="261"/>
      <c r="P713" s="261"/>
      <c r="Q713" s="261"/>
      <c r="R713" s="261"/>
      <c r="S713" s="261"/>
      <c r="T713" s="261"/>
      <c r="U713" s="261"/>
      <c r="V713" s="261"/>
      <c r="W713" s="272"/>
      <c r="X713" s="272"/>
      <c r="Y713" s="272"/>
      <c r="Z713" s="261"/>
      <c r="AA713" s="261"/>
      <c r="AB713" s="297"/>
      <c r="AC713" s="298"/>
      <c r="AD713" s="298"/>
      <c r="AE713" s="299"/>
      <c r="AF713" s="299"/>
      <c r="AG713" s="298"/>
      <c r="AH713" s="298"/>
      <c r="AI713" s="300"/>
    </row>
    <row r="714" ht="11.25" customHeight="1">
      <c r="A714" s="260"/>
      <c r="B714" s="261"/>
      <c r="C714" s="296"/>
      <c r="D714" s="261"/>
      <c r="E714" s="261"/>
      <c r="F714" s="261"/>
      <c r="G714" s="261"/>
      <c r="H714" s="63"/>
      <c r="I714" s="261"/>
      <c r="J714" s="261"/>
      <c r="K714" s="261"/>
      <c r="L714" s="261"/>
      <c r="M714" s="261"/>
      <c r="N714" s="261"/>
      <c r="O714" s="261"/>
      <c r="P714" s="261"/>
      <c r="Q714" s="261"/>
      <c r="R714" s="261"/>
      <c r="S714" s="261"/>
      <c r="T714" s="261"/>
      <c r="U714" s="261"/>
      <c r="V714" s="261"/>
      <c r="W714" s="272"/>
      <c r="X714" s="272"/>
      <c r="Y714" s="272"/>
      <c r="Z714" s="261"/>
      <c r="AA714" s="261"/>
      <c r="AB714" s="297"/>
      <c r="AC714" s="298"/>
      <c r="AD714" s="298"/>
      <c r="AE714" s="299"/>
      <c r="AF714" s="299"/>
      <c r="AG714" s="298"/>
      <c r="AH714" s="298"/>
      <c r="AI714" s="300"/>
    </row>
    <row r="715" ht="11.25" customHeight="1">
      <c r="A715" s="260"/>
      <c r="B715" s="261"/>
      <c r="C715" s="296"/>
      <c r="D715" s="261"/>
      <c r="E715" s="261"/>
      <c r="F715" s="261"/>
      <c r="G715" s="261"/>
      <c r="H715" s="63"/>
      <c r="I715" s="261"/>
      <c r="J715" s="261"/>
      <c r="K715" s="261"/>
      <c r="L715" s="261"/>
      <c r="M715" s="261"/>
      <c r="N715" s="261"/>
      <c r="O715" s="261"/>
      <c r="P715" s="261"/>
      <c r="Q715" s="261"/>
      <c r="R715" s="261"/>
      <c r="S715" s="261"/>
      <c r="T715" s="261"/>
      <c r="U715" s="261"/>
      <c r="V715" s="261"/>
      <c r="W715" s="272"/>
      <c r="X715" s="272"/>
      <c r="Y715" s="272"/>
      <c r="Z715" s="261"/>
      <c r="AA715" s="261"/>
      <c r="AB715" s="297"/>
      <c r="AC715" s="298"/>
      <c r="AD715" s="298"/>
      <c r="AE715" s="299"/>
      <c r="AF715" s="299"/>
      <c r="AG715" s="298"/>
      <c r="AH715" s="298"/>
      <c r="AI715" s="300"/>
    </row>
    <row r="716" ht="11.25" customHeight="1">
      <c r="A716" s="260"/>
      <c r="B716" s="261"/>
      <c r="C716" s="296"/>
      <c r="D716" s="261"/>
      <c r="E716" s="261"/>
      <c r="F716" s="261"/>
      <c r="G716" s="261"/>
      <c r="H716" s="63"/>
      <c r="I716" s="261"/>
      <c r="J716" s="261"/>
      <c r="K716" s="261"/>
      <c r="L716" s="261"/>
      <c r="M716" s="261"/>
      <c r="N716" s="261"/>
      <c r="O716" s="261"/>
      <c r="P716" s="261"/>
      <c r="Q716" s="261"/>
      <c r="R716" s="261"/>
      <c r="S716" s="261"/>
      <c r="T716" s="261"/>
      <c r="U716" s="261"/>
      <c r="V716" s="261"/>
      <c r="W716" s="272"/>
      <c r="X716" s="272"/>
      <c r="Y716" s="272"/>
      <c r="Z716" s="261"/>
      <c r="AA716" s="261"/>
      <c r="AB716" s="297"/>
      <c r="AC716" s="298"/>
      <c r="AD716" s="298"/>
      <c r="AE716" s="299"/>
      <c r="AF716" s="299"/>
      <c r="AG716" s="298"/>
      <c r="AH716" s="298"/>
      <c r="AI716" s="300"/>
    </row>
    <row r="717" ht="11.25" customHeight="1">
      <c r="A717" s="260"/>
      <c r="B717" s="261"/>
      <c r="C717" s="296"/>
      <c r="D717" s="261"/>
      <c r="E717" s="261"/>
      <c r="F717" s="261"/>
      <c r="G717" s="261"/>
      <c r="H717" s="63"/>
      <c r="I717" s="261"/>
      <c r="J717" s="261"/>
      <c r="K717" s="261"/>
      <c r="L717" s="261"/>
      <c r="M717" s="261"/>
      <c r="N717" s="261"/>
      <c r="O717" s="261"/>
      <c r="P717" s="261"/>
      <c r="Q717" s="261"/>
      <c r="R717" s="261"/>
      <c r="S717" s="261"/>
      <c r="T717" s="261"/>
      <c r="U717" s="261"/>
      <c r="V717" s="261"/>
      <c r="W717" s="272"/>
      <c r="X717" s="272"/>
      <c r="Y717" s="272"/>
      <c r="Z717" s="261"/>
      <c r="AA717" s="261"/>
      <c r="AB717" s="297"/>
      <c r="AC717" s="298"/>
      <c r="AD717" s="298"/>
      <c r="AE717" s="299"/>
      <c r="AF717" s="299"/>
      <c r="AG717" s="298"/>
      <c r="AH717" s="298"/>
      <c r="AI717" s="300"/>
    </row>
    <row r="718" ht="11.25" customHeight="1">
      <c r="A718" s="260"/>
      <c r="B718" s="261"/>
      <c r="C718" s="296"/>
      <c r="D718" s="261"/>
      <c r="E718" s="261"/>
      <c r="F718" s="261"/>
      <c r="G718" s="261"/>
      <c r="H718" s="63"/>
      <c r="I718" s="261"/>
      <c r="J718" s="261"/>
      <c r="K718" s="261"/>
      <c r="L718" s="261"/>
      <c r="M718" s="261"/>
      <c r="N718" s="261"/>
      <c r="O718" s="261"/>
      <c r="P718" s="261"/>
      <c r="Q718" s="261"/>
      <c r="R718" s="261"/>
      <c r="S718" s="261"/>
      <c r="T718" s="261"/>
      <c r="U718" s="261"/>
      <c r="V718" s="261"/>
      <c r="W718" s="272"/>
      <c r="X718" s="272"/>
      <c r="Y718" s="272"/>
      <c r="Z718" s="261"/>
      <c r="AA718" s="261"/>
      <c r="AB718" s="297"/>
      <c r="AC718" s="298"/>
      <c r="AD718" s="298"/>
      <c r="AE718" s="299"/>
      <c r="AF718" s="299"/>
      <c r="AG718" s="298"/>
      <c r="AH718" s="298"/>
      <c r="AI718" s="300"/>
    </row>
    <row r="719" ht="11.25" customHeight="1">
      <c r="A719" s="260"/>
      <c r="B719" s="261"/>
      <c r="C719" s="296"/>
      <c r="D719" s="261"/>
      <c r="E719" s="261"/>
      <c r="F719" s="261"/>
      <c r="G719" s="261"/>
      <c r="H719" s="63"/>
      <c r="I719" s="261"/>
      <c r="J719" s="261"/>
      <c r="K719" s="261"/>
      <c r="L719" s="261"/>
      <c r="M719" s="261"/>
      <c r="N719" s="261"/>
      <c r="O719" s="261"/>
      <c r="P719" s="261"/>
      <c r="Q719" s="261"/>
      <c r="R719" s="261"/>
      <c r="S719" s="261"/>
      <c r="T719" s="261"/>
      <c r="U719" s="261"/>
      <c r="V719" s="261"/>
      <c r="W719" s="272"/>
      <c r="X719" s="272"/>
      <c r="Y719" s="272"/>
      <c r="Z719" s="261"/>
      <c r="AA719" s="261"/>
      <c r="AB719" s="297"/>
      <c r="AC719" s="298"/>
      <c r="AD719" s="298"/>
      <c r="AE719" s="299"/>
      <c r="AF719" s="299"/>
      <c r="AG719" s="298"/>
      <c r="AH719" s="298"/>
      <c r="AI719" s="300"/>
    </row>
    <row r="720" ht="11.25" customHeight="1">
      <c r="A720" s="260"/>
      <c r="B720" s="261"/>
      <c r="C720" s="296"/>
      <c r="D720" s="261"/>
      <c r="E720" s="261"/>
      <c r="F720" s="261"/>
      <c r="G720" s="261"/>
      <c r="H720" s="63"/>
      <c r="I720" s="261"/>
      <c r="J720" s="261"/>
      <c r="K720" s="261"/>
      <c r="L720" s="261"/>
      <c r="M720" s="261"/>
      <c r="N720" s="261"/>
      <c r="O720" s="261"/>
      <c r="P720" s="261"/>
      <c r="Q720" s="261"/>
      <c r="R720" s="261"/>
      <c r="S720" s="261"/>
      <c r="T720" s="261"/>
      <c r="U720" s="261"/>
      <c r="V720" s="261"/>
      <c r="W720" s="272"/>
      <c r="X720" s="272"/>
      <c r="Y720" s="272"/>
      <c r="Z720" s="261"/>
      <c r="AA720" s="261"/>
      <c r="AB720" s="297"/>
      <c r="AC720" s="298"/>
      <c r="AD720" s="298"/>
      <c r="AE720" s="299"/>
      <c r="AF720" s="299"/>
      <c r="AG720" s="298"/>
      <c r="AH720" s="298"/>
      <c r="AI720" s="300"/>
    </row>
    <row r="721" ht="11.25" customHeight="1">
      <c r="A721" s="260"/>
      <c r="B721" s="261"/>
      <c r="C721" s="296"/>
      <c r="D721" s="261"/>
      <c r="E721" s="261"/>
      <c r="F721" s="261"/>
      <c r="G721" s="261"/>
      <c r="H721" s="63"/>
      <c r="I721" s="261"/>
      <c r="J721" s="261"/>
      <c r="K721" s="261"/>
      <c r="L721" s="261"/>
      <c r="M721" s="261"/>
      <c r="N721" s="261"/>
      <c r="O721" s="261"/>
      <c r="P721" s="261"/>
      <c r="Q721" s="261"/>
      <c r="R721" s="261"/>
      <c r="S721" s="261"/>
      <c r="T721" s="261"/>
      <c r="U721" s="261"/>
      <c r="V721" s="261"/>
      <c r="W721" s="272"/>
      <c r="X721" s="272"/>
      <c r="Y721" s="272"/>
      <c r="Z721" s="261"/>
      <c r="AA721" s="261"/>
      <c r="AB721" s="297"/>
      <c r="AC721" s="298"/>
      <c r="AD721" s="298"/>
      <c r="AE721" s="299"/>
      <c r="AF721" s="299"/>
      <c r="AG721" s="298"/>
      <c r="AH721" s="298"/>
      <c r="AI721" s="300"/>
    </row>
    <row r="722" ht="11.25" customHeight="1">
      <c r="A722" s="260"/>
      <c r="B722" s="261"/>
      <c r="C722" s="296"/>
      <c r="D722" s="261"/>
      <c r="E722" s="261"/>
      <c r="F722" s="261"/>
      <c r="G722" s="261"/>
      <c r="H722" s="63"/>
      <c r="I722" s="261"/>
      <c r="J722" s="261"/>
      <c r="K722" s="261"/>
      <c r="L722" s="261"/>
      <c r="M722" s="261"/>
      <c r="N722" s="261"/>
      <c r="O722" s="261"/>
      <c r="P722" s="261"/>
      <c r="Q722" s="261"/>
      <c r="R722" s="261"/>
      <c r="S722" s="261"/>
      <c r="T722" s="261"/>
      <c r="U722" s="261"/>
      <c r="V722" s="261"/>
      <c r="W722" s="272"/>
      <c r="X722" s="272"/>
      <c r="Y722" s="272"/>
      <c r="Z722" s="261"/>
      <c r="AA722" s="261"/>
      <c r="AB722" s="297"/>
      <c r="AC722" s="298"/>
      <c r="AD722" s="298"/>
      <c r="AE722" s="299"/>
      <c r="AF722" s="299"/>
      <c r="AG722" s="298"/>
      <c r="AH722" s="298"/>
      <c r="AI722" s="300"/>
    </row>
    <row r="723" ht="11.25" customHeight="1">
      <c r="A723" s="260"/>
      <c r="B723" s="261"/>
      <c r="C723" s="296"/>
      <c r="D723" s="261"/>
      <c r="E723" s="261"/>
      <c r="F723" s="261"/>
      <c r="G723" s="261"/>
      <c r="H723" s="63"/>
      <c r="I723" s="261"/>
      <c r="J723" s="261"/>
      <c r="K723" s="261"/>
      <c r="L723" s="261"/>
      <c r="M723" s="261"/>
      <c r="N723" s="261"/>
      <c r="O723" s="261"/>
      <c r="P723" s="261"/>
      <c r="Q723" s="261"/>
      <c r="R723" s="261"/>
      <c r="S723" s="261"/>
      <c r="T723" s="261"/>
      <c r="U723" s="261"/>
      <c r="V723" s="261"/>
      <c r="W723" s="272"/>
      <c r="X723" s="272"/>
      <c r="Y723" s="272"/>
      <c r="Z723" s="261"/>
      <c r="AA723" s="261"/>
      <c r="AB723" s="297"/>
      <c r="AC723" s="298"/>
      <c r="AD723" s="298"/>
      <c r="AE723" s="299"/>
      <c r="AF723" s="299"/>
      <c r="AG723" s="298"/>
      <c r="AH723" s="298"/>
      <c r="AI723" s="300"/>
    </row>
    <row r="724" ht="11.25" customHeight="1">
      <c r="A724" s="260"/>
      <c r="B724" s="261"/>
      <c r="C724" s="296"/>
      <c r="D724" s="261"/>
      <c r="E724" s="261"/>
      <c r="F724" s="261"/>
      <c r="G724" s="261"/>
      <c r="H724" s="63"/>
      <c r="I724" s="261"/>
      <c r="J724" s="261"/>
      <c r="K724" s="261"/>
      <c r="L724" s="261"/>
      <c r="M724" s="261"/>
      <c r="N724" s="261"/>
      <c r="O724" s="261"/>
      <c r="P724" s="261"/>
      <c r="Q724" s="261"/>
      <c r="R724" s="261"/>
      <c r="S724" s="261"/>
      <c r="T724" s="261"/>
      <c r="U724" s="261"/>
      <c r="V724" s="261"/>
      <c r="W724" s="272"/>
      <c r="X724" s="272"/>
      <c r="Y724" s="272"/>
      <c r="Z724" s="261"/>
      <c r="AA724" s="261"/>
      <c r="AB724" s="297"/>
      <c r="AC724" s="298"/>
      <c r="AD724" s="298"/>
      <c r="AE724" s="299"/>
      <c r="AF724" s="299"/>
      <c r="AG724" s="298"/>
      <c r="AH724" s="298"/>
      <c r="AI724" s="300"/>
    </row>
    <row r="725" ht="11.25" customHeight="1">
      <c r="A725" s="260"/>
      <c r="B725" s="261"/>
      <c r="C725" s="296"/>
      <c r="D725" s="261"/>
      <c r="E725" s="261"/>
      <c r="F725" s="261"/>
      <c r="G725" s="261"/>
      <c r="H725" s="63"/>
      <c r="I725" s="261"/>
      <c r="J725" s="261"/>
      <c r="K725" s="261"/>
      <c r="L725" s="261"/>
      <c r="M725" s="261"/>
      <c r="N725" s="261"/>
      <c r="O725" s="261"/>
      <c r="P725" s="261"/>
      <c r="Q725" s="261"/>
      <c r="R725" s="261"/>
      <c r="S725" s="261"/>
      <c r="T725" s="261"/>
      <c r="U725" s="261"/>
      <c r="V725" s="261"/>
      <c r="W725" s="272"/>
      <c r="X725" s="272"/>
      <c r="Y725" s="272"/>
      <c r="Z725" s="261"/>
      <c r="AA725" s="261"/>
      <c r="AB725" s="297"/>
      <c r="AC725" s="298"/>
      <c r="AD725" s="298"/>
      <c r="AE725" s="299"/>
      <c r="AF725" s="299"/>
      <c r="AG725" s="298"/>
      <c r="AH725" s="298"/>
      <c r="AI725" s="300"/>
    </row>
    <row r="726" ht="11.25" customHeight="1">
      <c r="A726" s="260"/>
      <c r="B726" s="261"/>
      <c r="C726" s="296"/>
      <c r="D726" s="261"/>
      <c r="E726" s="261"/>
      <c r="F726" s="261"/>
      <c r="G726" s="261"/>
      <c r="H726" s="63"/>
      <c r="I726" s="261"/>
      <c r="J726" s="261"/>
      <c r="K726" s="261"/>
      <c r="L726" s="261"/>
      <c r="M726" s="261"/>
      <c r="N726" s="261"/>
      <c r="O726" s="261"/>
      <c r="P726" s="261"/>
      <c r="Q726" s="261"/>
      <c r="R726" s="261"/>
      <c r="S726" s="261"/>
      <c r="T726" s="261"/>
      <c r="U726" s="261"/>
      <c r="V726" s="261"/>
      <c r="W726" s="272"/>
      <c r="X726" s="272"/>
      <c r="Y726" s="272"/>
      <c r="Z726" s="261"/>
      <c r="AA726" s="261"/>
      <c r="AB726" s="297"/>
      <c r="AC726" s="298"/>
      <c r="AD726" s="298"/>
      <c r="AE726" s="299"/>
      <c r="AF726" s="299"/>
      <c r="AG726" s="298"/>
      <c r="AH726" s="298"/>
      <c r="AI726" s="300"/>
    </row>
    <row r="727" ht="11.25" customHeight="1">
      <c r="A727" s="260"/>
      <c r="B727" s="261"/>
      <c r="C727" s="296"/>
      <c r="D727" s="261"/>
      <c r="E727" s="261"/>
      <c r="F727" s="261"/>
      <c r="G727" s="261"/>
      <c r="H727" s="63"/>
      <c r="I727" s="261"/>
      <c r="J727" s="261"/>
      <c r="K727" s="261"/>
      <c r="L727" s="261"/>
      <c r="M727" s="261"/>
      <c r="N727" s="261"/>
      <c r="O727" s="261"/>
      <c r="P727" s="261"/>
      <c r="Q727" s="261"/>
      <c r="R727" s="261"/>
      <c r="S727" s="261"/>
      <c r="T727" s="261"/>
      <c r="U727" s="261"/>
      <c r="V727" s="261"/>
      <c r="W727" s="272"/>
      <c r="X727" s="272"/>
      <c r="Y727" s="272"/>
      <c r="Z727" s="261"/>
      <c r="AA727" s="261"/>
      <c r="AB727" s="297"/>
      <c r="AC727" s="298"/>
      <c r="AD727" s="298"/>
      <c r="AE727" s="299"/>
      <c r="AF727" s="299"/>
      <c r="AG727" s="298"/>
      <c r="AH727" s="298"/>
      <c r="AI727" s="300"/>
    </row>
    <row r="728" ht="11.25" customHeight="1">
      <c r="A728" s="260"/>
      <c r="B728" s="261"/>
      <c r="C728" s="296"/>
      <c r="D728" s="261"/>
      <c r="E728" s="261"/>
      <c r="F728" s="261"/>
      <c r="G728" s="261"/>
      <c r="H728" s="63"/>
      <c r="I728" s="261"/>
      <c r="J728" s="261"/>
      <c r="K728" s="261"/>
      <c r="L728" s="261"/>
      <c r="M728" s="261"/>
      <c r="N728" s="261"/>
      <c r="O728" s="261"/>
      <c r="P728" s="261"/>
      <c r="Q728" s="261"/>
      <c r="R728" s="261"/>
      <c r="S728" s="261"/>
      <c r="T728" s="261"/>
      <c r="U728" s="261"/>
      <c r="V728" s="261"/>
      <c r="W728" s="272"/>
      <c r="X728" s="272"/>
      <c r="Y728" s="272"/>
      <c r="Z728" s="261"/>
      <c r="AA728" s="261"/>
      <c r="AB728" s="297"/>
      <c r="AC728" s="298"/>
      <c r="AD728" s="298"/>
      <c r="AE728" s="299"/>
      <c r="AF728" s="299"/>
      <c r="AG728" s="298"/>
      <c r="AH728" s="298"/>
      <c r="AI728" s="300"/>
    </row>
    <row r="729" ht="11.25" customHeight="1">
      <c r="A729" s="260"/>
      <c r="B729" s="261"/>
      <c r="C729" s="296"/>
      <c r="D729" s="261"/>
      <c r="E729" s="261"/>
      <c r="F729" s="261"/>
      <c r="G729" s="261"/>
      <c r="H729" s="63"/>
      <c r="I729" s="261"/>
      <c r="J729" s="261"/>
      <c r="K729" s="261"/>
      <c r="L729" s="261"/>
      <c r="M729" s="261"/>
      <c r="N729" s="261"/>
      <c r="O729" s="261"/>
      <c r="P729" s="261"/>
      <c r="Q729" s="261"/>
      <c r="R729" s="261"/>
      <c r="S729" s="261"/>
      <c r="T729" s="261"/>
      <c r="U729" s="261"/>
      <c r="V729" s="261"/>
      <c r="W729" s="272"/>
      <c r="X729" s="272"/>
      <c r="Y729" s="272"/>
      <c r="Z729" s="261"/>
      <c r="AA729" s="261"/>
      <c r="AB729" s="297"/>
      <c r="AC729" s="298"/>
      <c r="AD729" s="298"/>
      <c r="AE729" s="299"/>
      <c r="AF729" s="299"/>
      <c r="AG729" s="298"/>
      <c r="AH729" s="298"/>
      <c r="AI729" s="300"/>
    </row>
    <row r="730" ht="11.25" customHeight="1">
      <c r="A730" s="260"/>
      <c r="B730" s="261"/>
      <c r="C730" s="296"/>
      <c r="D730" s="261"/>
      <c r="E730" s="261"/>
      <c r="F730" s="261"/>
      <c r="G730" s="261"/>
      <c r="H730" s="63"/>
      <c r="I730" s="261"/>
      <c r="J730" s="261"/>
      <c r="K730" s="261"/>
      <c r="L730" s="261"/>
      <c r="M730" s="261"/>
      <c r="N730" s="261"/>
      <c r="O730" s="261"/>
      <c r="P730" s="261"/>
      <c r="Q730" s="261"/>
      <c r="R730" s="261"/>
      <c r="S730" s="261"/>
      <c r="T730" s="261"/>
      <c r="U730" s="261"/>
      <c r="V730" s="261"/>
      <c r="W730" s="272"/>
      <c r="X730" s="272"/>
      <c r="Y730" s="272"/>
      <c r="Z730" s="261"/>
      <c r="AA730" s="261"/>
      <c r="AB730" s="297"/>
      <c r="AC730" s="298"/>
      <c r="AD730" s="298"/>
      <c r="AE730" s="299"/>
      <c r="AF730" s="299"/>
      <c r="AG730" s="298"/>
      <c r="AH730" s="298"/>
      <c r="AI730" s="300"/>
    </row>
    <row r="731" ht="11.25" customHeight="1">
      <c r="A731" s="260"/>
      <c r="B731" s="261"/>
      <c r="C731" s="296"/>
      <c r="D731" s="261"/>
      <c r="E731" s="261"/>
      <c r="F731" s="261"/>
      <c r="G731" s="261"/>
      <c r="H731" s="63"/>
      <c r="I731" s="261"/>
      <c r="J731" s="261"/>
      <c r="K731" s="261"/>
      <c r="L731" s="261"/>
      <c r="M731" s="261"/>
      <c r="N731" s="261"/>
      <c r="O731" s="261"/>
      <c r="P731" s="261"/>
      <c r="Q731" s="261"/>
      <c r="R731" s="261"/>
      <c r="S731" s="261"/>
      <c r="T731" s="261"/>
      <c r="U731" s="261"/>
      <c r="V731" s="261"/>
      <c r="W731" s="272"/>
      <c r="X731" s="272"/>
      <c r="Y731" s="272"/>
      <c r="Z731" s="261"/>
      <c r="AA731" s="261"/>
      <c r="AB731" s="297"/>
      <c r="AC731" s="298"/>
      <c r="AD731" s="298"/>
      <c r="AE731" s="299"/>
      <c r="AF731" s="299"/>
      <c r="AG731" s="298"/>
      <c r="AH731" s="298"/>
      <c r="AI731" s="300"/>
    </row>
    <row r="732" ht="11.25" customHeight="1">
      <c r="A732" s="260"/>
      <c r="B732" s="261"/>
      <c r="C732" s="296"/>
      <c r="D732" s="261"/>
      <c r="E732" s="261"/>
      <c r="F732" s="261"/>
      <c r="G732" s="261"/>
      <c r="H732" s="63"/>
      <c r="I732" s="261"/>
      <c r="J732" s="261"/>
      <c r="K732" s="261"/>
      <c r="L732" s="261"/>
      <c r="M732" s="261"/>
      <c r="N732" s="261"/>
      <c r="O732" s="261"/>
      <c r="P732" s="261"/>
      <c r="Q732" s="261"/>
      <c r="R732" s="261"/>
      <c r="S732" s="261"/>
      <c r="T732" s="261"/>
      <c r="U732" s="261"/>
      <c r="V732" s="261"/>
      <c r="W732" s="272"/>
      <c r="X732" s="272"/>
      <c r="Y732" s="272"/>
      <c r="Z732" s="261"/>
      <c r="AA732" s="261"/>
      <c r="AB732" s="297"/>
      <c r="AC732" s="298"/>
      <c r="AD732" s="298"/>
      <c r="AE732" s="299"/>
      <c r="AF732" s="299"/>
      <c r="AG732" s="298"/>
      <c r="AH732" s="298"/>
      <c r="AI732" s="300"/>
    </row>
    <row r="733" ht="11.25" customHeight="1">
      <c r="A733" s="260"/>
      <c r="B733" s="261"/>
      <c r="C733" s="296"/>
      <c r="D733" s="261"/>
      <c r="E733" s="261"/>
      <c r="F733" s="261"/>
      <c r="G733" s="261"/>
      <c r="H733" s="63"/>
      <c r="I733" s="261"/>
      <c r="J733" s="261"/>
      <c r="K733" s="261"/>
      <c r="L733" s="261"/>
      <c r="M733" s="261"/>
      <c r="N733" s="261"/>
      <c r="O733" s="261"/>
      <c r="P733" s="261"/>
      <c r="Q733" s="261"/>
      <c r="R733" s="261"/>
      <c r="S733" s="261"/>
      <c r="T733" s="261"/>
      <c r="U733" s="261"/>
      <c r="V733" s="261"/>
      <c r="W733" s="272"/>
      <c r="X733" s="272"/>
      <c r="Y733" s="272"/>
      <c r="Z733" s="261"/>
      <c r="AA733" s="261"/>
      <c r="AB733" s="297"/>
      <c r="AC733" s="298"/>
      <c r="AD733" s="298"/>
      <c r="AE733" s="299"/>
      <c r="AF733" s="299"/>
      <c r="AG733" s="298"/>
      <c r="AH733" s="298"/>
      <c r="AI733" s="300"/>
    </row>
    <row r="734" ht="11.25" customHeight="1">
      <c r="A734" s="260"/>
      <c r="B734" s="261"/>
      <c r="C734" s="296"/>
      <c r="D734" s="261"/>
      <c r="E734" s="261"/>
      <c r="F734" s="261"/>
      <c r="G734" s="261"/>
      <c r="H734" s="63"/>
      <c r="I734" s="261"/>
      <c r="J734" s="261"/>
      <c r="K734" s="261"/>
      <c r="L734" s="261"/>
      <c r="M734" s="261"/>
      <c r="N734" s="261"/>
      <c r="O734" s="261"/>
      <c r="P734" s="261"/>
      <c r="Q734" s="261"/>
      <c r="R734" s="261"/>
      <c r="S734" s="261"/>
      <c r="T734" s="261"/>
      <c r="U734" s="261"/>
      <c r="V734" s="261"/>
      <c r="W734" s="272"/>
      <c r="X734" s="272"/>
      <c r="Y734" s="272"/>
      <c r="Z734" s="261"/>
      <c r="AA734" s="261"/>
      <c r="AB734" s="297"/>
      <c r="AC734" s="298"/>
      <c r="AD734" s="298"/>
      <c r="AE734" s="299"/>
      <c r="AF734" s="299"/>
      <c r="AG734" s="298"/>
      <c r="AH734" s="298"/>
      <c r="AI734" s="300"/>
    </row>
    <row r="735" ht="11.25" customHeight="1">
      <c r="A735" s="260"/>
      <c r="B735" s="261"/>
      <c r="C735" s="296"/>
      <c r="D735" s="261"/>
      <c r="E735" s="261"/>
      <c r="F735" s="261"/>
      <c r="G735" s="261"/>
      <c r="H735" s="63"/>
      <c r="I735" s="261"/>
      <c r="J735" s="261"/>
      <c r="K735" s="261"/>
      <c r="L735" s="261"/>
      <c r="M735" s="261"/>
      <c r="N735" s="261"/>
      <c r="O735" s="261"/>
      <c r="P735" s="261"/>
      <c r="Q735" s="261"/>
      <c r="R735" s="261"/>
      <c r="S735" s="261"/>
      <c r="T735" s="261"/>
      <c r="U735" s="261"/>
      <c r="V735" s="261"/>
      <c r="W735" s="272"/>
      <c r="X735" s="272"/>
      <c r="Y735" s="272"/>
      <c r="Z735" s="261"/>
      <c r="AA735" s="261"/>
      <c r="AB735" s="297"/>
      <c r="AC735" s="298"/>
      <c r="AD735" s="298"/>
      <c r="AE735" s="299"/>
      <c r="AF735" s="299"/>
      <c r="AG735" s="298"/>
      <c r="AH735" s="298"/>
      <c r="AI735" s="300"/>
    </row>
    <row r="736" ht="11.25" customHeight="1">
      <c r="A736" s="260"/>
      <c r="B736" s="261"/>
      <c r="C736" s="296"/>
      <c r="D736" s="261"/>
      <c r="E736" s="261"/>
      <c r="F736" s="261"/>
      <c r="G736" s="261"/>
      <c r="H736" s="63"/>
      <c r="I736" s="261"/>
      <c r="J736" s="261"/>
      <c r="K736" s="261"/>
      <c r="L736" s="261"/>
      <c r="M736" s="261"/>
      <c r="N736" s="261"/>
      <c r="O736" s="261"/>
      <c r="P736" s="261"/>
      <c r="Q736" s="261"/>
      <c r="R736" s="261"/>
      <c r="S736" s="261"/>
      <c r="T736" s="261"/>
      <c r="U736" s="261"/>
      <c r="V736" s="261"/>
      <c r="W736" s="272"/>
      <c r="X736" s="272"/>
      <c r="Y736" s="272"/>
      <c r="Z736" s="261"/>
      <c r="AA736" s="261"/>
      <c r="AB736" s="297"/>
      <c r="AC736" s="298"/>
      <c r="AD736" s="298"/>
      <c r="AE736" s="299"/>
      <c r="AF736" s="299"/>
      <c r="AG736" s="298"/>
      <c r="AH736" s="298"/>
      <c r="AI736" s="300"/>
    </row>
    <row r="737" ht="11.25" customHeight="1">
      <c r="A737" s="260"/>
      <c r="B737" s="261"/>
      <c r="C737" s="296"/>
      <c r="D737" s="261"/>
      <c r="E737" s="261"/>
      <c r="F737" s="261"/>
      <c r="G737" s="261"/>
      <c r="H737" s="63"/>
      <c r="I737" s="261"/>
      <c r="J737" s="261"/>
      <c r="K737" s="261"/>
      <c r="L737" s="261"/>
      <c r="M737" s="261"/>
      <c r="N737" s="261"/>
      <c r="O737" s="261"/>
      <c r="P737" s="261"/>
      <c r="Q737" s="261"/>
      <c r="R737" s="261"/>
      <c r="S737" s="261"/>
      <c r="T737" s="261"/>
      <c r="U737" s="261"/>
      <c r="V737" s="261"/>
      <c r="W737" s="272"/>
      <c r="X737" s="272"/>
      <c r="Y737" s="272"/>
      <c r="Z737" s="261"/>
      <c r="AA737" s="261"/>
      <c r="AB737" s="297"/>
      <c r="AC737" s="298"/>
      <c r="AD737" s="298"/>
      <c r="AE737" s="299"/>
      <c r="AF737" s="299"/>
      <c r="AG737" s="298"/>
      <c r="AH737" s="298"/>
      <c r="AI737" s="300"/>
    </row>
    <row r="738" ht="11.25" customHeight="1">
      <c r="A738" s="260"/>
      <c r="B738" s="261"/>
      <c r="C738" s="296"/>
      <c r="D738" s="261"/>
      <c r="E738" s="261"/>
      <c r="F738" s="261"/>
      <c r="G738" s="261"/>
      <c r="H738" s="63"/>
      <c r="I738" s="261"/>
      <c r="J738" s="261"/>
      <c r="K738" s="261"/>
      <c r="L738" s="261"/>
      <c r="M738" s="261"/>
      <c r="N738" s="261"/>
      <c r="O738" s="261"/>
      <c r="P738" s="261"/>
      <c r="Q738" s="261"/>
      <c r="R738" s="261"/>
      <c r="S738" s="261"/>
      <c r="T738" s="261"/>
      <c r="U738" s="261"/>
      <c r="V738" s="261"/>
      <c r="W738" s="272"/>
      <c r="X738" s="272"/>
      <c r="Y738" s="272"/>
      <c r="Z738" s="261"/>
      <c r="AA738" s="261"/>
      <c r="AB738" s="297"/>
      <c r="AC738" s="298"/>
      <c r="AD738" s="298"/>
      <c r="AE738" s="299"/>
      <c r="AF738" s="299"/>
      <c r="AG738" s="298"/>
      <c r="AH738" s="298"/>
      <c r="AI738" s="300"/>
    </row>
    <row r="739" ht="11.25" customHeight="1">
      <c r="A739" s="260"/>
      <c r="B739" s="261"/>
      <c r="C739" s="296"/>
      <c r="D739" s="261"/>
      <c r="E739" s="261"/>
      <c r="F739" s="261"/>
      <c r="G739" s="261"/>
      <c r="H739" s="63"/>
      <c r="I739" s="261"/>
      <c r="J739" s="261"/>
      <c r="K739" s="261"/>
      <c r="L739" s="261"/>
      <c r="M739" s="261"/>
      <c r="N739" s="261"/>
      <c r="O739" s="261"/>
      <c r="P739" s="261"/>
      <c r="Q739" s="261"/>
      <c r="R739" s="261"/>
      <c r="S739" s="261"/>
      <c r="T739" s="261"/>
      <c r="U739" s="261"/>
      <c r="V739" s="261"/>
      <c r="W739" s="272"/>
      <c r="X739" s="272"/>
      <c r="Y739" s="272"/>
      <c r="Z739" s="261"/>
      <c r="AA739" s="261"/>
      <c r="AB739" s="297"/>
      <c r="AC739" s="298"/>
      <c r="AD739" s="298"/>
      <c r="AE739" s="299"/>
      <c r="AF739" s="299"/>
      <c r="AG739" s="298"/>
      <c r="AH739" s="298"/>
      <c r="AI739" s="300"/>
    </row>
    <row r="740" ht="11.25" customHeight="1">
      <c r="A740" s="260"/>
      <c r="B740" s="261"/>
      <c r="C740" s="296"/>
      <c r="D740" s="261"/>
      <c r="E740" s="261"/>
      <c r="F740" s="261"/>
      <c r="G740" s="261"/>
      <c r="H740" s="63"/>
      <c r="I740" s="261"/>
      <c r="J740" s="261"/>
      <c r="K740" s="261"/>
      <c r="L740" s="261"/>
      <c r="M740" s="261"/>
      <c r="N740" s="261"/>
      <c r="O740" s="261"/>
      <c r="P740" s="261"/>
      <c r="Q740" s="261"/>
      <c r="R740" s="261"/>
      <c r="S740" s="261"/>
      <c r="T740" s="261"/>
      <c r="U740" s="261"/>
      <c r="V740" s="261"/>
      <c r="W740" s="272"/>
      <c r="X740" s="272"/>
      <c r="Y740" s="272"/>
      <c r="Z740" s="261"/>
      <c r="AA740" s="261"/>
      <c r="AB740" s="297"/>
      <c r="AC740" s="298"/>
      <c r="AD740" s="298"/>
      <c r="AE740" s="299"/>
      <c r="AF740" s="299"/>
      <c r="AG740" s="298"/>
      <c r="AH740" s="298"/>
      <c r="AI740" s="300"/>
    </row>
    <row r="741" ht="11.25" customHeight="1">
      <c r="A741" s="260"/>
      <c r="B741" s="261"/>
      <c r="C741" s="296"/>
      <c r="D741" s="261"/>
      <c r="E741" s="261"/>
      <c r="F741" s="261"/>
      <c r="G741" s="261"/>
      <c r="H741" s="63"/>
      <c r="I741" s="261"/>
      <c r="J741" s="261"/>
      <c r="K741" s="261"/>
      <c r="L741" s="261"/>
      <c r="M741" s="261"/>
      <c r="N741" s="261"/>
      <c r="O741" s="261"/>
      <c r="P741" s="261"/>
      <c r="Q741" s="261"/>
      <c r="R741" s="261"/>
      <c r="S741" s="261"/>
      <c r="T741" s="261"/>
      <c r="U741" s="261"/>
      <c r="V741" s="261"/>
      <c r="W741" s="272"/>
      <c r="X741" s="272"/>
      <c r="Y741" s="272"/>
      <c r="Z741" s="261"/>
      <c r="AA741" s="261"/>
      <c r="AB741" s="297"/>
      <c r="AC741" s="298"/>
      <c r="AD741" s="298"/>
      <c r="AE741" s="299"/>
      <c r="AF741" s="299"/>
      <c r="AG741" s="298"/>
      <c r="AH741" s="298"/>
      <c r="AI741" s="300"/>
    </row>
    <row r="742" ht="11.25" customHeight="1">
      <c r="A742" s="260"/>
      <c r="B742" s="261"/>
      <c r="C742" s="296"/>
      <c r="D742" s="261"/>
      <c r="E742" s="261"/>
      <c r="F742" s="261"/>
      <c r="G742" s="261"/>
      <c r="H742" s="63"/>
      <c r="I742" s="261"/>
      <c r="J742" s="261"/>
      <c r="K742" s="261"/>
      <c r="L742" s="261"/>
      <c r="M742" s="261"/>
      <c r="N742" s="261"/>
      <c r="O742" s="261"/>
      <c r="P742" s="261"/>
      <c r="Q742" s="261"/>
      <c r="R742" s="261"/>
      <c r="S742" s="261"/>
      <c r="T742" s="261"/>
      <c r="U742" s="261"/>
      <c r="V742" s="261"/>
      <c r="W742" s="272"/>
      <c r="X742" s="272"/>
      <c r="Y742" s="272"/>
      <c r="Z742" s="261"/>
      <c r="AA742" s="261"/>
      <c r="AB742" s="297"/>
      <c r="AC742" s="298"/>
      <c r="AD742" s="298"/>
      <c r="AE742" s="299"/>
      <c r="AF742" s="299"/>
      <c r="AG742" s="298"/>
      <c r="AH742" s="298"/>
      <c r="AI742" s="300"/>
    </row>
    <row r="743" ht="11.25" customHeight="1">
      <c r="A743" s="260"/>
      <c r="B743" s="261"/>
      <c r="C743" s="296"/>
      <c r="D743" s="261"/>
      <c r="E743" s="261"/>
      <c r="F743" s="261"/>
      <c r="G743" s="261"/>
      <c r="H743" s="63"/>
      <c r="I743" s="261"/>
      <c r="J743" s="261"/>
      <c r="K743" s="261"/>
      <c r="L743" s="261"/>
      <c r="M743" s="261"/>
      <c r="N743" s="261"/>
      <c r="O743" s="261"/>
      <c r="P743" s="261"/>
      <c r="Q743" s="261"/>
      <c r="R743" s="261"/>
      <c r="S743" s="261"/>
      <c r="T743" s="261"/>
      <c r="U743" s="261"/>
      <c r="V743" s="261"/>
      <c r="W743" s="272"/>
      <c r="X743" s="272"/>
      <c r="Y743" s="272"/>
      <c r="Z743" s="261"/>
      <c r="AA743" s="261"/>
      <c r="AB743" s="297"/>
      <c r="AC743" s="298"/>
      <c r="AD743" s="298"/>
      <c r="AE743" s="299"/>
      <c r="AF743" s="299"/>
      <c r="AG743" s="298"/>
      <c r="AH743" s="298"/>
      <c r="AI743" s="300"/>
    </row>
    <row r="744" ht="11.25" customHeight="1">
      <c r="A744" s="260"/>
      <c r="B744" s="261"/>
      <c r="C744" s="296"/>
      <c r="D744" s="261"/>
      <c r="E744" s="261"/>
      <c r="F744" s="261"/>
      <c r="G744" s="261"/>
      <c r="H744" s="63"/>
      <c r="I744" s="261"/>
      <c r="J744" s="261"/>
      <c r="K744" s="261"/>
      <c r="L744" s="261"/>
      <c r="M744" s="261"/>
      <c r="N744" s="261"/>
      <c r="O744" s="261"/>
      <c r="P744" s="261"/>
      <c r="Q744" s="261"/>
      <c r="R744" s="261"/>
      <c r="S744" s="261"/>
      <c r="T744" s="261"/>
      <c r="U744" s="261"/>
      <c r="V744" s="261"/>
      <c r="W744" s="272"/>
      <c r="X744" s="272"/>
      <c r="Y744" s="272"/>
      <c r="Z744" s="261"/>
      <c r="AA744" s="261"/>
      <c r="AB744" s="297"/>
      <c r="AC744" s="298"/>
      <c r="AD744" s="298"/>
      <c r="AE744" s="299"/>
      <c r="AF744" s="299"/>
      <c r="AG744" s="298"/>
      <c r="AH744" s="298"/>
      <c r="AI744" s="300"/>
    </row>
    <row r="745" ht="11.25" customHeight="1">
      <c r="A745" s="260"/>
      <c r="B745" s="261"/>
      <c r="C745" s="296"/>
      <c r="D745" s="261"/>
      <c r="E745" s="261"/>
      <c r="F745" s="261"/>
      <c r="G745" s="261"/>
      <c r="H745" s="63"/>
      <c r="I745" s="261"/>
      <c r="J745" s="261"/>
      <c r="K745" s="261"/>
      <c r="L745" s="261"/>
      <c r="M745" s="261"/>
      <c r="N745" s="261"/>
      <c r="O745" s="261"/>
      <c r="P745" s="261"/>
      <c r="Q745" s="261"/>
      <c r="R745" s="261"/>
      <c r="S745" s="261"/>
      <c r="T745" s="261"/>
      <c r="U745" s="261"/>
      <c r="V745" s="261"/>
      <c r="W745" s="272"/>
      <c r="X745" s="272"/>
      <c r="Y745" s="272"/>
      <c r="Z745" s="261"/>
      <c r="AA745" s="261"/>
      <c r="AB745" s="297"/>
      <c r="AC745" s="298"/>
      <c r="AD745" s="298"/>
      <c r="AE745" s="299"/>
      <c r="AF745" s="299"/>
      <c r="AG745" s="298"/>
      <c r="AH745" s="298"/>
      <c r="AI745" s="300"/>
    </row>
    <row r="746" ht="11.25" customHeight="1">
      <c r="A746" s="260"/>
      <c r="B746" s="261"/>
      <c r="C746" s="296"/>
      <c r="D746" s="261"/>
      <c r="E746" s="261"/>
      <c r="F746" s="261"/>
      <c r="G746" s="261"/>
      <c r="H746" s="63"/>
      <c r="I746" s="261"/>
      <c r="J746" s="261"/>
      <c r="K746" s="261"/>
      <c r="L746" s="261"/>
      <c r="M746" s="261"/>
      <c r="N746" s="261"/>
      <c r="O746" s="261"/>
      <c r="P746" s="261"/>
      <c r="Q746" s="261"/>
      <c r="R746" s="261"/>
      <c r="S746" s="261"/>
      <c r="T746" s="261"/>
      <c r="U746" s="261"/>
      <c r="V746" s="261"/>
      <c r="W746" s="272"/>
      <c r="X746" s="272"/>
      <c r="Y746" s="272"/>
      <c r="Z746" s="261"/>
      <c r="AA746" s="261"/>
      <c r="AB746" s="297"/>
      <c r="AC746" s="298"/>
      <c r="AD746" s="298"/>
      <c r="AE746" s="299"/>
      <c r="AF746" s="299"/>
      <c r="AG746" s="298"/>
      <c r="AH746" s="298"/>
      <c r="AI746" s="300"/>
    </row>
    <row r="747" ht="11.25" customHeight="1">
      <c r="A747" s="260"/>
      <c r="B747" s="261"/>
      <c r="C747" s="296"/>
      <c r="D747" s="261"/>
      <c r="E747" s="261"/>
      <c r="F747" s="261"/>
      <c r="G747" s="261"/>
      <c r="H747" s="63"/>
      <c r="I747" s="261"/>
      <c r="J747" s="261"/>
      <c r="K747" s="261"/>
      <c r="L747" s="261"/>
      <c r="M747" s="261"/>
      <c r="N747" s="261"/>
      <c r="O747" s="261"/>
      <c r="P747" s="261"/>
      <c r="Q747" s="261"/>
      <c r="R747" s="261"/>
      <c r="S747" s="261"/>
      <c r="T747" s="261"/>
      <c r="U747" s="261"/>
      <c r="V747" s="261"/>
      <c r="W747" s="272"/>
      <c r="X747" s="272"/>
      <c r="Y747" s="272"/>
      <c r="Z747" s="261"/>
      <c r="AA747" s="261"/>
      <c r="AB747" s="297"/>
      <c r="AC747" s="298"/>
      <c r="AD747" s="298"/>
      <c r="AE747" s="299"/>
      <c r="AF747" s="299"/>
      <c r="AG747" s="298"/>
      <c r="AH747" s="298"/>
      <c r="AI747" s="300"/>
    </row>
    <row r="748" ht="11.25" customHeight="1">
      <c r="A748" s="260"/>
      <c r="B748" s="261"/>
      <c r="C748" s="296"/>
      <c r="D748" s="261"/>
      <c r="E748" s="261"/>
      <c r="F748" s="261"/>
      <c r="G748" s="261"/>
      <c r="H748" s="63"/>
      <c r="I748" s="261"/>
      <c r="J748" s="261"/>
      <c r="K748" s="261"/>
      <c r="L748" s="261"/>
      <c r="M748" s="261"/>
      <c r="N748" s="261"/>
      <c r="O748" s="261"/>
      <c r="P748" s="261"/>
      <c r="Q748" s="261"/>
      <c r="R748" s="261"/>
      <c r="S748" s="261"/>
      <c r="T748" s="261"/>
      <c r="U748" s="261"/>
      <c r="V748" s="261"/>
      <c r="W748" s="272"/>
      <c r="X748" s="272"/>
      <c r="Y748" s="272"/>
      <c r="Z748" s="261"/>
      <c r="AA748" s="261"/>
      <c r="AB748" s="297"/>
      <c r="AC748" s="298"/>
      <c r="AD748" s="298"/>
      <c r="AE748" s="299"/>
      <c r="AF748" s="299"/>
      <c r="AG748" s="298"/>
      <c r="AH748" s="298"/>
      <c r="AI748" s="300"/>
    </row>
    <row r="749" ht="11.25" customHeight="1">
      <c r="A749" s="260"/>
      <c r="B749" s="261"/>
      <c r="C749" s="296"/>
      <c r="D749" s="261"/>
      <c r="E749" s="261"/>
      <c r="F749" s="261"/>
      <c r="G749" s="261"/>
      <c r="H749" s="63"/>
      <c r="I749" s="261"/>
      <c r="J749" s="261"/>
      <c r="K749" s="261"/>
      <c r="L749" s="261"/>
      <c r="M749" s="261"/>
      <c r="N749" s="261"/>
      <c r="O749" s="261"/>
      <c r="P749" s="261"/>
      <c r="Q749" s="261"/>
      <c r="R749" s="261"/>
      <c r="S749" s="261"/>
      <c r="T749" s="261"/>
      <c r="U749" s="261"/>
      <c r="V749" s="261"/>
      <c r="W749" s="272"/>
      <c r="X749" s="272"/>
      <c r="Y749" s="272"/>
      <c r="Z749" s="261"/>
      <c r="AA749" s="261"/>
      <c r="AB749" s="297"/>
      <c r="AC749" s="298"/>
      <c r="AD749" s="298"/>
      <c r="AE749" s="299"/>
      <c r="AF749" s="299"/>
      <c r="AG749" s="298"/>
      <c r="AH749" s="298"/>
      <c r="AI749" s="300"/>
    </row>
    <row r="750" ht="11.25" customHeight="1">
      <c r="A750" s="260"/>
      <c r="B750" s="261"/>
      <c r="C750" s="296"/>
      <c r="D750" s="261"/>
      <c r="E750" s="261"/>
      <c r="F750" s="261"/>
      <c r="G750" s="261"/>
      <c r="H750" s="63"/>
      <c r="I750" s="261"/>
      <c r="J750" s="261"/>
      <c r="K750" s="261"/>
      <c r="L750" s="261"/>
      <c r="M750" s="261"/>
      <c r="N750" s="261"/>
      <c r="O750" s="261"/>
      <c r="P750" s="261"/>
      <c r="Q750" s="261"/>
      <c r="R750" s="261"/>
      <c r="S750" s="261"/>
      <c r="T750" s="261"/>
      <c r="U750" s="261"/>
      <c r="V750" s="261"/>
      <c r="W750" s="272"/>
      <c r="X750" s="272"/>
      <c r="Y750" s="272"/>
      <c r="Z750" s="261"/>
      <c r="AA750" s="261"/>
      <c r="AB750" s="297"/>
      <c r="AC750" s="298"/>
      <c r="AD750" s="298"/>
      <c r="AE750" s="299"/>
      <c r="AF750" s="299"/>
      <c r="AG750" s="298"/>
      <c r="AH750" s="298"/>
      <c r="AI750" s="300"/>
    </row>
    <row r="751" ht="11.25" customHeight="1">
      <c r="A751" s="260"/>
      <c r="B751" s="261"/>
      <c r="C751" s="296"/>
      <c r="D751" s="261"/>
      <c r="E751" s="261"/>
      <c r="F751" s="261"/>
      <c r="G751" s="261"/>
      <c r="H751" s="63"/>
      <c r="I751" s="261"/>
      <c r="J751" s="261"/>
      <c r="K751" s="261"/>
      <c r="L751" s="261"/>
      <c r="M751" s="261"/>
      <c r="N751" s="261"/>
      <c r="O751" s="261"/>
      <c r="P751" s="261"/>
      <c r="Q751" s="261"/>
      <c r="R751" s="261"/>
      <c r="S751" s="261"/>
      <c r="T751" s="261"/>
      <c r="U751" s="261"/>
      <c r="V751" s="261"/>
      <c r="W751" s="272"/>
      <c r="X751" s="272"/>
      <c r="Y751" s="272"/>
      <c r="Z751" s="261"/>
      <c r="AA751" s="261"/>
      <c r="AB751" s="297"/>
      <c r="AC751" s="298"/>
      <c r="AD751" s="298"/>
      <c r="AE751" s="299"/>
      <c r="AF751" s="299"/>
      <c r="AG751" s="298"/>
      <c r="AH751" s="298"/>
      <c r="AI751" s="300"/>
    </row>
    <row r="752" ht="11.25" customHeight="1">
      <c r="A752" s="260"/>
      <c r="B752" s="261"/>
      <c r="C752" s="296"/>
      <c r="D752" s="261"/>
      <c r="E752" s="261"/>
      <c r="F752" s="261"/>
      <c r="G752" s="261"/>
      <c r="H752" s="63"/>
      <c r="I752" s="261"/>
      <c r="J752" s="261"/>
      <c r="K752" s="261"/>
      <c r="L752" s="261"/>
      <c r="M752" s="261"/>
      <c r="N752" s="261"/>
      <c r="O752" s="261"/>
      <c r="P752" s="261"/>
      <c r="Q752" s="261"/>
      <c r="R752" s="261"/>
      <c r="S752" s="261"/>
      <c r="T752" s="261"/>
      <c r="U752" s="261"/>
      <c r="V752" s="261"/>
      <c r="W752" s="272"/>
      <c r="X752" s="272"/>
      <c r="Y752" s="272"/>
      <c r="Z752" s="261"/>
      <c r="AA752" s="261"/>
      <c r="AB752" s="297"/>
      <c r="AC752" s="298"/>
      <c r="AD752" s="298"/>
      <c r="AE752" s="299"/>
      <c r="AF752" s="299"/>
      <c r="AG752" s="298"/>
      <c r="AH752" s="298"/>
      <c r="AI752" s="300"/>
    </row>
    <row r="753" ht="11.25" customHeight="1">
      <c r="A753" s="260"/>
      <c r="B753" s="261"/>
      <c r="C753" s="296"/>
      <c r="D753" s="261"/>
      <c r="E753" s="261"/>
      <c r="F753" s="261"/>
      <c r="G753" s="261"/>
      <c r="H753" s="63"/>
      <c r="I753" s="261"/>
      <c r="J753" s="261"/>
      <c r="K753" s="261"/>
      <c r="L753" s="261"/>
      <c r="M753" s="261"/>
      <c r="N753" s="261"/>
      <c r="O753" s="261"/>
      <c r="P753" s="261"/>
      <c r="Q753" s="261"/>
      <c r="R753" s="261"/>
      <c r="S753" s="261"/>
      <c r="T753" s="261"/>
      <c r="U753" s="261"/>
      <c r="V753" s="261"/>
      <c r="W753" s="272"/>
      <c r="X753" s="272"/>
      <c r="Y753" s="272"/>
      <c r="Z753" s="261"/>
      <c r="AA753" s="261"/>
      <c r="AB753" s="297"/>
      <c r="AC753" s="298"/>
      <c r="AD753" s="298"/>
      <c r="AE753" s="299"/>
      <c r="AF753" s="299"/>
      <c r="AG753" s="298"/>
      <c r="AH753" s="298"/>
      <c r="AI753" s="300"/>
    </row>
    <row r="754" ht="11.25" customHeight="1">
      <c r="A754" s="260"/>
      <c r="B754" s="261"/>
      <c r="C754" s="296"/>
      <c r="D754" s="261"/>
      <c r="E754" s="261"/>
      <c r="F754" s="261"/>
      <c r="G754" s="261"/>
      <c r="H754" s="63"/>
      <c r="I754" s="261"/>
      <c r="J754" s="261"/>
      <c r="K754" s="261"/>
      <c r="L754" s="261"/>
      <c r="M754" s="261"/>
      <c r="N754" s="261"/>
      <c r="O754" s="261"/>
      <c r="P754" s="261"/>
      <c r="Q754" s="261"/>
      <c r="R754" s="261"/>
      <c r="S754" s="261"/>
      <c r="T754" s="261"/>
      <c r="U754" s="261"/>
      <c r="V754" s="261"/>
      <c r="W754" s="272"/>
      <c r="X754" s="272"/>
      <c r="Y754" s="272"/>
      <c r="Z754" s="261"/>
      <c r="AA754" s="261"/>
      <c r="AB754" s="297"/>
      <c r="AC754" s="298"/>
      <c r="AD754" s="298"/>
      <c r="AE754" s="299"/>
      <c r="AF754" s="299"/>
      <c r="AG754" s="298"/>
      <c r="AH754" s="298"/>
      <c r="AI754" s="300"/>
    </row>
    <row r="755" ht="11.25" customHeight="1">
      <c r="A755" s="260"/>
      <c r="B755" s="261"/>
      <c r="C755" s="296"/>
      <c r="D755" s="261"/>
      <c r="E755" s="261"/>
      <c r="F755" s="261"/>
      <c r="G755" s="261"/>
      <c r="H755" s="63"/>
      <c r="I755" s="261"/>
      <c r="J755" s="261"/>
      <c r="K755" s="261"/>
      <c r="L755" s="261"/>
      <c r="M755" s="261"/>
      <c r="N755" s="261"/>
      <c r="O755" s="261"/>
      <c r="P755" s="261"/>
      <c r="Q755" s="261"/>
      <c r="R755" s="261"/>
      <c r="S755" s="261"/>
      <c r="T755" s="261"/>
      <c r="U755" s="261"/>
      <c r="V755" s="261"/>
      <c r="W755" s="272"/>
      <c r="X755" s="272"/>
      <c r="Y755" s="272"/>
      <c r="Z755" s="261"/>
      <c r="AA755" s="261"/>
      <c r="AB755" s="297"/>
      <c r="AC755" s="298"/>
      <c r="AD755" s="298"/>
      <c r="AE755" s="299"/>
      <c r="AF755" s="299"/>
      <c r="AG755" s="298"/>
      <c r="AH755" s="298"/>
      <c r="AI755" s="300"/>
    </row>
    <row r="756" ht="11.25" customHeight="1">
      <c r="A756" s="260"/>
      <c r="B756" s="261"/>
      <c r="C756" s="296"/>
      <c r="D756" s="261"/>
      <c r="E756" s="261"/>
      <c r="F756" s="261"/>
      <c r="G756" s="261"/>
      <c r="H756" s="63"/>
      <c r="I756" s="261"/>
      <c r="J756" s="261"/>
      <c r="K756" s="261"/>
      <c r="L756" s="261"/>
      <c r="M756" s="261"/>
      <c r="N756" s="261"/>
      <c r="O756" s="261"/>
      <c r="P756" s="261"/>
      <c r="Q756" s="261"/>
      <c r="R756" s="261"/>
      <c r="S756" s="261"/>
      <c r="T756" s="261"/>
      <c r="U756" s="261"/>
      <c r="V756" s="261"/>
      <c r="W756" s="272"/>
      <c r="X756" s="272"/>
      <c r="Y756" s="272"/>
      <c r="Z756" s="261"/>
      <c r="AA756" s="261"/>
      <c r="AB756" s="297"/>
      <c r="AC756" s="298"/>
      <c r="AD756" s="298"/>
      <c r="AE756" s="299"/>
      <c r="AF756" s="299"/>
      <c r="AG756" s="298"/>
      <c r="AH756" s="298"/>
      <c r="AI756" s="300"/>
    </row>
    <row r="757" ht="11.25" customHeight="1">
      <c r="A757" s="260"/>
      <c r="B757" s="261"/>
      <c r="C757" s="296"/>
      <c r="D757" s="261"/>
      <c r="E757" s="261"/>
      <c r="F757" s="261"/>
      <c r="G757" s="261"/>
      <c r="H757" s="63"/>
      <c r="I757" s="261"/>
      <c r="J757" s="261"/>
      <c r="K757" s="261"/>
      <c r="L757" s="261"/>
      <c r="M757" s="261"/>
      <c r="N757" s="261"/>
      <c r="O757" s="261"/>
      <c r="P757" s="261"/>
      <c r="Q757" s="261"/>
      <c r="R757" s="261"/>
      <c r="S757" s="261"/>
      <c r="T757" s="261"/>
      <c r="U757" s="261"/>
      <c r="V757" s="261"/>
      <c r="W757" s="272"/>
      <c r="X757" s="272"/>
      <c r="Y757" s="272"/>
      <c r="Z757" s="261"/>
      <c r="AA757" s="261"/>
      <c r="AB757" s="297"/>
      <c r="AC757" s="298"/>
      <c r="AD757" s="298"/>
      <c r="AE757" s="299"/>
      <c r="AF757" s="299"/>
      <c r="AG757" s="298"/>
      <c r="AH757" s="298"/>
      <c r="AI757" s="300"/>
    </row>
    <row r="758" ht="11.25" customHeight="1">
      <c r="A758" s="260"/>
      <c r="B758" s="261"/>
      <c r="C758" s="296"/>
      <c r="D758" s="261"/>
      <c r="E758" s="261"/>
      <c r="F758" s="261"/>
      <c r="G758" s="261"/>
      <c r="H758" s="63"/>
      <c r="I758" s="261"/>
      <c r="J758" s="261"/>
      <c r="K758" s="261"/>
      <c r="L758" s="261"/>
      <c r="M758" s="261"/>
      <c r="N758" s="261"/>
      <c r="O758" s="261"/>
      <c r="P758" s="261"/>
      <c r="Q758" s="261"/>
      <c r="R758" s="261"/>
      <c r="S758" s="261"/>
      <c r="T758" s="261"/>
      <c r="U758" s="261"/>
      <c r="V758" s="261"/>
      <c r="W758" s="272"/>
      <c r="X758" s="272"/>
      <c r="Y758" s="272"/>
      <c r="Z758" s="261"/>
      <c r="AA758" s="261"/>
      <c r="AB758" s="297"/>
      <c r="AC758" s="298"/>
      <c r="AD758" s="298"/>
      <c r="AE758" s="299"/>
      <c r="AF758" s="299"/>
      <c r="AG758" s="298"/>
      <c r="AH758" s="298"/>
      <c r="AI758" s="300"/>
    </row>
    <row r="759" ht="11.25" customHeight="1">
      <c r="A759" s="260"/>
      <c r="B759" s="261"/>
      <c r="C759" s="296"/>
      <c r="D759" s="261"/>
      <c r="E759" s="261"/>
      <c r="F759" s="261"/>
      <c r="G759" s="261"/>
      <c r="H759" s="63"/>
      <c r="I759" s="261"/>
      <c r="J759" s="261"/>
      <c r="K759" s="261"/>
      <c r="L759" s="261"/>
      <c r="M759" s="261"/>
      <c r="N759" s="261"/>
      <c r="O759" s="261"/>
      <c r="P759" s="261"/>
      <c r="Q759" s="261"/>
      <c r="R759" s="261"/>
      <c r="S759" s="261"/>
      <c r="T759" s="261"/>
      <c r="U759" s="261"/>
      <c r="V759" s="261"/>
      <c r="W759" s="272"/>
      <c r="X759" s="272"/>
      <c r="Y759" s="272"/>
      <c r="Z759" s="261"/>
      <c r="AA759" s="261"/>
      <c r="AB759" s="297"/>
      <c r="AC759" s="298"/>
      <c r="AD759" s="298"/>
      <c r="AE759" s="299"/>
      <c r="AF759" s="299"/>
      <c r="AG759" s="298"/>
      <c r="AH759" s="298"/>
      <c r="AI759" s="300"/>
    </row>
    <row r="760" ht="11.25" customHeight="1">
      <c r="A760" s="260"/>
      <c r="B760" s="261"/>
      <c r="C760" s="296"/>
      <c r="D760" s="261"/>
      <c r="E760" s="261"/>
      <c r="F760" s="261"/>
      <c r="G760" s="261"/>
      <c r="H760" s="63"/>
      <c r="I760" s="261"/>
      <c r="J760" s="261"/>
      <c r="K760" s="261"/>
      <c r="L760" s="261"/>
      <c r="M760" s="261"/>
      <c r="N760" s="261"/>
      <c r="O760" s="261"/>
      <c r="P760" s="261"/>
      <c r="Q760" s="261"/>
      <c r="R760" s="261"/>
      <c r="S760" s="261"/>
      <c r="T760" s="261"/>
      <c r="U760" s="261"/>
      <c r="V760" s="261"/>
      <c r="W760" s="272"/>
      <c r="X760" s="272"/>
      <c r="Y760" s="272"/>
      <c r="Z760" s="261"/>
      <c r="AA760" s="261"/>
      <c r="AB760" s="297"/>
      <c r="AC760" s="298"/>
      <c r="AD760" s="298"/>
      <c r="AE760" s="299"/>
      <c r="AF760" s="299"/>
      <c r="AG760" s="298"/>
      <c r="AH760" s="298"/>
      <c r="AI760" s="300"/>
    </row>
    <row r="761" ht="11.25" customHeight="1">
      <c r="A761" s="260"/>
      <c r="B761" s="261"/>
      <c r="C761" s="296"/>
      <c r="D761" s="261"/>
      <c r="E761" s="261"/>
      <c r="F761" s="261"/>
      <c r="G761" s="261"/>
      <c r="H761" s="63"/>
      <c r="I761" s="261"/>
      <c r="J761" s="261"/>
      <c r="K761" s="261"/>
      <c r="L761" s="261"/>
      <c r="M761" s="261"/>
      <c r="N761" s="261"/>
      <c r="O761" s="261"/>
      <c r="P761" s="261"/>
      <c r="Q761" s="261"/>
      <c r="R761" s="261"/>
      <c r="S761" s="261"/>
      <c r="T761" s="261"/>
      <c r="U761" s="261"/>
      <c r="V761" s="261"/>
      <c r="W761" s="272"/>
      <c r="X761" s="272"/>
      <c r="Y761" s="272"/>
      <c r="Z761" s="261"/>
      <c r="AA761" s="261"/>
      <c r="AB761" s="297"/>
      <c r="AC761" s="298"/>
      <c r="AD761" s="298"/>
      <c r="AE761" s="299"/>
      <c r="AF761" s="299"/>
      <c r="AG761" s="298"/>
      <c r="AH761" s="298"/>
      <c r="AI761" s="300"/>
    </row>
    <row r="762" ht="11.25" customHeight="1">
      <c r="A762" s="260"/>
      <c r="B762" s="261"/>
      <c r="C762" s="296"/>
      <c r="D762" s="261"/>
      <c r="E762" s="261"/>
      <c r="F762" s="261"/>
      <c r="G762" s="261"/>
      <c r="H762" s="63"/>
      <c r="I762" s="261"/>
      <c r="J762" s="261"/>
      <c r="K762" s="261"/>
      <c r="L762" s="261"/>
      <c r="M762" s="261"/>
      <c r="N762" s="261"/>
      <c r="O762" s="261"/>
      <c r="P762" s="261"/>
      <c r="Q762" s="261"/>
      <c r="R762" s="261"/>
      <c r="S762" s="261"/>
      <c r="T762" s="261"/>
      <c r="U762" s="261"/>
      <c r="V762" s="261"/>
      <c r="W762" s="272"/>
      <c r="X762" s="272"/>
      <c r="Y762" s="272"/>
      <c r="Z762" s="261"/>
      <c r="AA762" s="261"/>
      <c r="AB762" s="297"/>
      <c r="AC762" s="298"/>
      <c r="AD762" s="298"/>
      <c r="AE762" s="299"/>
      <c r="AF762" s="299"/>
      <c r="AG762" s="298"/>
      <c r="AH762" s="298"/>
      <c r="AI762" s="300"/>
    </row>
    <row r="763" ht="11.25" customHeight="1">
      <c r="A763" s="260"/>
      <c r="B763" s="261"/>
      <c r="C763" s="296"/>
      <c r="D763" s="261"/>
      <c r="E763" s="261"/>
      <c r="F763" s="261"/>
      <c r="G763" s="261"/>
      <c r="H763" s="63"/>
      <c r="I763" s="261"/>
      <c r="J763" s="261"/>
      <c r="K763" s="261"/>
      <c r="L763" s="261"/>
      <c r="M763" s="261"/>
      <c r="N763" s="261"/>
      <c r="O763" s="261"/>
      <c r="P763" s="261"/>
      <c r="Q763" s="261"/>
      <c r="R763" s="261"/>
      <c r="S763" s="261"/>
      <c r="T763" s="261"/>
      <c r="U763" s="261"/>
      <c r="V763" s="261"/>
      <c r="W763" s="272"/>
      <c r="X763" s="272"/>
      <c r="Y763" s="272"/>
      <c r="Z763" s="261"/>
      <c r="AA763" s="261"/>
      <c r="AB763" s="297"/>
      <c r="AC763" s="298"/>
      <c r="AD763" s="298"/>
      <c r="AE763" s="299"/>
      <c r="AF763" s="299"/>
      <c r="AG763" s="298"/>
      <c r="AH763" s="298"/>
      <c r="AI763" s="300"/>
    </row>
    <row r="764" ht="11.25" customHeight="1">
      <c r="A764" s="260"/>
      <c r="B764" s="261"/>
      <c r="C764" s="296"/>
      <c r="D764" s="261"/>
      <c r="E764" s="261"/>
      <c r="F764" s="261"/>
      <c r="G764" s="261"/>
      <c r="H764" s="63"/>
      <c r="I764" s="261"/>
      <c r="J764" s="261"/>
      <c r="K764" s="261"/>
      <c r="L764" s="261"/>
      <c r="M764" s="261"/>
      <c r="N764" s="261"/>
      <c r="O764" s="261"/>
      <c r="P764" s="261"/>
      <c r="Q764" s="261"/>
      <c r="R764" s="261"/>
      <c r="S764" s="261"/>
      <c r="T764" s="261"/>
      <c r="U764" s="261"/>
      <c r="V764" s="261"/>
      <c r="W764" s="272"/>
      <c r="X764" s="272"/>
      <c r="Y764" s="272"/>
      <c r="Z764" s="261"/>
      <c r="AA764" s="261"/>
      <c r="AB764" s="297"/>
      <c r="AC764" s="298"/>
      <c r="AD764" s="298"/>
      <c r="AE764" s="299"/>
      <c r="AF764" s="299"/>
      <c r="AG764" s="298"/>
      <c r="AH764" s="298"/>
      <c r="AI764" s="300"/>
    </row>
    <row r="765" ht="11.25" customHeight="1">
      <c r="A765" s="260"/>
      <c r="B765" s="261"/>
      <c r="C765" s="296"/>
      <c r="D765" s="261"/>
      <c r="E765" s="261"/>
      <c r="F765" s="261"/>
      <c r="G765" s="261"/>
      <c r="H765" s="63"/>
      <c r="I765" s="261"/>
      <c r="J765" s="261"/>
      <c r="K765" s="261"/>
      <c r="L765" s="261"/>
      <c r="M765" s="261"/>
      <c r="N765" s="261"/>
      <c r="O765" s="261"/>
      <c r="P765" s="261"/>
      <c r="Q765" s="261"/>
      <c r="R765" s="261"/>
      <c r="S765" s="261"/>
      <c r="T765" s="261"/>
      <c r="U765" s="261"/>
      <c r="V765" s="261"/>
      <c r="W765" s="272"/>
      <c r="X765" s="272"/>
      <c r="Y765" s="272"/>
      <c r="Z765" s="261"/>
      <c r="AA765" s="261"/>
      <c r="AB765" s="297"/>
      <c r="AC765" s="298"/>
      <c r="AD765" s="298"/>
      <c r="AE765" s="299"/>
      <c r="AF765" s="299"/>
      <c r="AG765" s="298"/>
      <c r="AH765" s="298"/>
      <c r="AI765" s="300"/>
    </row>
    <row r="766" ht="11.25" customHeight="1">
      <c r="A766" s="260"/>
      <c r="B766" s="261"/>
      <c r="C766" s="296"/>
      <c r="D766" s="261"/>
      <c r="E766" s="261"/>
      <c r="F766" s="261"/>
      <c r="G766" s="261"/>
      <c r="H766" s="63"/>
      <c r="I766" s="261"/>
      <c r="J766" s="261"/>
      <c r="K766" s="261"/>
      <c r="L766" s="261"/>
      <c r="M766" s="261"/>
      <c r="N766" s="261"/>
      <c r="O766" s="261"/>
      <c r="P766" s="261"/>
      <c r="Q766" s="261"/>
      <c r="R766" s="261"/>
      <c r="S766" s="261"/>
      <c r="T766" s="261"/>
      <c r="U766" s="261"/>
      <c r="V766" s="261"/>
      <c r="W766" s="272"/>
      <c r="X766" s="272"/>
      <c r="Y766" s="272"/>
      <c r="Z766" s="261"/>
      <c r="AA766" s="261"/>
      <c r="AB766" s="297"/>
      <c r="AC766" s="298"/>
      <c r="AD766" s="298"/>
      <c r="AE766" s="299"/>
      <c r="AF766" s="299"/>
      <c r="AG766" s="298"/>
      <c r="AH766" s="298"/>
      <c r="AI766" s="300"/>
    </row>
    <row r="767" ht="11.25" customHeight="1">
      <c r="A767" s="260"/>
      <c r="B767" s="261"/>
      <c r="C767" s="296"/>
      <c r="D767" s="261"/>
      <c r="E767" s="261"/>
      <c r="F767" s="261"/>
      <c r="G767" s="261"/>
      <c r="H767" s="63"/>
      <c r="I767" s="261"/>
      <c r="J767" s="261"/>
      <c r="K767" s="261"/>
      <c r="L767" s="261"/>
      <c r="M767" s="261"/>
      <c r="N767" s="261"/>
      <c r="O767" s="261"/>
      <c r="P767" s="261"/>
      <c r="Q767" s="261"/>
      <c r="R767" s="261"/>
      <c r="S767" s="261"/>
      <c r="T767" s="261"/>
      <c r="U767" s="261"/>
      <c r="V767" s="261"/>
      <c r="W767" s="272"/>
      <c r="X767" s="272"/>
      <c r="Y767" s="272"/>
      <c r="Z767" s="261"/>
      <c r="AA767" s="261"/>
      <c r="AB767" s="297"/>
      <c r="AC767" s="298"/>
      <c r="AD767" s="298"/>
      <c r="AE767" s="299"/>
      <c r="AF767" s="299"/>
      <c r="AG767" s="298"/>
      <c r="AH767" s="298"/>
      <c r="AI767" s="300"/>
    </row>
    <row r="768" ht="11.25" customHeight="1">
      <c r="A768" s="260"/>
      <c r="B768" s="261"/>
      <c r="C768" s="296"/>
      <c r="D768" s="261"/>
      <c r="E768" s="261"/>
      <c r="F768" s="261"/>
      <c r="G768" s="261"/>
      <c r="H768" s="63"/>
      <c r="I768" s="261"/>
      <c r="J768" s="261"/>
      <c r="K768" s="261"/>
      <c r="L768" s="261"/>
      <c r="M768" s="261"/>
      <c r="N768" s="261"/>
      <c r="O768" s="261"/>
      <c r="P768" s="261"/>
      <c r="Q768" s="261"/>
      <c r="R768" s="261"/>
      <c r="S768" s="261"/>
      <c r="T768" s="261"/>
      <c r="U768" s="261"/>
      <c r="V768" s="261"/>
      <c r="W768" s="272"/>
      <c r="X768" s="272"/>
      <c r="Y768" s="272"/>
      <c r="Z768" s="261"/>
      <c r="AA768" s="261"/>
      <c r="AB768" s="297"/>
      <c r="AC768" s="298"/>
      <c r="AD768" s="298"/>
      <c r="AE768" s="299"/>
      <c r="AF768" s="299"/>
      <c r="AG768" s="298"/>
      <c r="AH768" s="298"/>
      <c r="AI768" s="300"/>
    </row>
    <row r="769" ht="11.25" customHeight="1">
      <c r="A769" s="260"/>
      <c r="B769" s="261"/>
      <c r="C769" s="296"/>
      <c r="D769" s="261"/>
      <c r="E769" s="261"/>
      <c r="F769" s="261"/>
      <c r="G769" s="261"/>
      <c r="H769" s="63"/>
      <c r="I769" s="261"/>
      <c r="J769" s="261"/>
      <c r="K769" s="261"/>
      <c r="L769" s="261"/>
      <c r="M769" s="261"/>
      <c r="N769" s="261"/>
      <c r="O769" s="261"/>
      <c r="P769" s="261"/>
      <c r="Q769" s="261"/>
      <c r="R769" s="261"/>
      <c r="S769" s="261"/>
      <c r="T769" s="261"/>
      <c r="U769" s="261"/>
      <c r="V769" s="261"/>
      <c r="W769" s="272"/>
      <c r="X769" s="272"/>
      <c r="Y769" s="272"/>
      <c r="Z769" s="261"/>
      <c r="AA769" s="261"/>
      <c r="AB769" s="297"/>
      <c r="AC769" s="298"/>
      <c r="AD769" s="298"/>
      <c r="AE769" s="299"/>
      <c r="AF769" s="299"/>
      <c r="AG769" s="298"/>
      <c r="AH769" s="298"/>
      <c r="AI769" s="300"/>
    </row>
    <row r="770" ht="11.25" customHeight="1">
      <c r="A770" s="260"/>
      <c r="B770" s="261"/>
      <c r="C770" s="296"/>
      <c r="D770" s="261"/>
      <c r="E770" s="261"/>
      <c r="F770" s="261"/>
      <c r="G770" s="261"/>
      <c r="H770" s="63"/>
      <c r="I770" s="261"/>
      <c r="J770" s="261"/>
      <c r="K770" s="261"/>
      <c r="L770" s="261"/>
      <c r="M770" s="261"/>
      <c r="N770" s="261"/>
      <c r="O770" s="261"/>
      <c r="P770" s="261"/>
      <c r="Q770" s="261"/>
      <c r="R770" s="261"/>
      <c r="S770" s="261"/>
      <c r="T770" s="261"/>
      <c r="U770" s="261"/>
      <c r="V770" s="261"/>
      <c r="W770" s="272"/>
      <c r="X770" s="272"/>
      <c r="Y770" s="272"/>
      <c r="Z770" s="261"/>
      <c r="AA770" s="261"/>
      <c r="AB770" s="297"/>
      <c r="AC770" s="298"/>
      <c r="AD770" s="298"/>
      <c r="AE770" s="299"/>
      <c r="AF770" s="299"/>
      <c r="AG770" s="298"/>
      <c r="AH770" s="298"/>
      <c r="AI770" s="300"/>
    </row>
    <row r="771" ht="11.25" customHeight="1">
      <c r="A771" s="260"/>
      <c r="B771" s="261"/>
      <c r="C771" s="296"/>
      <c r="D771" s="261"/>
      <c r="E771" s="261"/>
      <c r="F771" s="261"/>
      <c r="G771" s="261"/>
      <c r="H771" s="63"/>
      <c r="I771" s="261"/>
      <c r="J771" s="261"/>
      <c r="K771" s="261"/>
      <c r="L771" s="261"/>
      <c r="M771" s="261"/>
      <c r="N771" s="261"/>
      <c r="O771" s="261"/>
      <c r="P771" s="261"/>
      <c r="Q771" s="261"/>
      <c r="R771" s="261"/>
      <c r="S771" s="261"/>
      <c r="T771" s="261"/>
      <c r="U771" s="261"/>
      <c r="V771" s="261"/>
      <c r="W771" s="272"/>
      <c r="X771" s="272"/>
      <c r="Y771" s="272"/>
      <c r="Z771" s="261"/>
      <c r="AA771" s="261"/>
      <c r="AB771" s="297"/>
      <c r="AC771" s="298"/>
      <c r="AD771" s="298"/>
      <c r="AE771" s="299"/>
      <c r="AF771" s="299"/>
      <c r="AG771" s="298"/>
      <c r="AH771" s="298"/>
      <c r="AI771" s="300"/>
    </row>
    <row r="772" ht="11.25" customHeight="1">
      <c r="A772" s="260"/>
      <c r="B772" s="261"/>
      <c r="C772" s="296"/>
      <c r="D772" s="261"/>
      <c r="E772" s="261"/>
      <c r="F772" s="261"/>
      <c r="G772" s="261"/>
      <c r="H772" s="63"/>
      <c r="I772" s="261"/>
      <c r="J772" s="261"/>
      <c r="K772" s="261"/>
      <c r="L772" s="261"/>
      <c r="M772" s="261"/>
      <c r="N772" s="261"/>
      <c r="O772" s="261"/>
      <c r="P772" s="261"/>
      <c r="Q772" s="261"/>
      <c r="R772" s="261"/>
      <c r="S772" s="261"/>
      <c r="T772" s="261"/>
      <c r="U772" s="261"/>
      <c r="V772" s="261"/>
      <c r="W772" s="272"/>
      <c r="X772" s="272"/>
      <c r="Y772" s="272"/>
      <c r="Z772" s="261"/>
      <c r="AA772" s="261"/>
      <c r="AB772" s="297"/>
      <c r="AC772" s="298"/>
      <c r="AD772" s="298"/>
      <c r="AE772" s="299"/>
      <c r="AF772" s="299"/>
      <c r="AG772" s="298"/>
      <c r="AH772" s="298"/>
      <c r="AI772" s="300"/>
    </row>
    <row r="773" ht="11.25" customHeight="1">
      <c r="A773" s="260"/>
      <c r="B773" s="261"/>
      <c r="C773" s="296"/>
      <c r="D773" s="261"/>
      <c r="E773" s="261"/>
      <c r="F773" s="261"/>
      <c r="G773" s="261"/>
      <c r="H773" s="63"/>
      <c r="I773" s="261"/>
      <c r="J773" s="261"/>
      <c r="K773" s="261"/>
      <c r="L773" s="261"/>
      <c r="M773" s="261"/>
      <c r="N773" s="261"/>
      <c r="O773" s="261"/>
      <c r="P773" s="261"/>
      <c r="Q773" s="261"/>
      <c r="R773" s="261"/>
      <c r="S773" s="261"/>
      <c r="T773" s="261"/>
      <c r="U773" s="261"/>
      <c r="V773" s="261"/>
      <c r="W773" s="272"/>
      <c r="X773" s="272"/>
      <c r="Y773" s="272"/>
      <c r="Z773" s="261"/>
      <c r="AA773" s="261"/>
      <c r="AB773" s="297"/>
      <c r="AC773" s="298"/>
      <c r="AD773" s="298"/>
      <c r="AE773" s="299"/>
      <c r="AF773" s="299"/>
      <c r="AG773" s="298"/>
      <c r="AH773" s="298"/>
      <c r="AI773" s="300"/>
    </row>
    <row r="774" ht="11.25" customHeight="1">
      <c r="A774" s="260"/>
      <c r="B774" s="261"/>
      <c r="C774" s="296"/>
      <c r="D774" s="261"/>
      <c r="E774" s="261"/>
      <c r="F774" s="261"/>
      <c r="G774" s="261"/>
      <c r="H774" s="63"/>
      <c r="I774" s="261"/>
      <c r="J774" s="261"/>
      <c r="K774" s="261"/>
      <c r="L774" s="261"/>
      <c r="M774" s="261"/>
      <c r="N774" s="261"/>
      <c r="O774" s="261"/>
      <c r="P774" s="261"/>
      <c r="Q774" s="261"/>
      <c r="R774" s="261"/>
      <c r="S774" s="261"/>
      <c r="T774" s="261"/>
      <c r="U774" s="261"/>
      <c r="V774" s="261"/>
      <c r="W774" s="272"/>
      <c r="X774" s="272"/>
      <c r="Y774" s="272"/>
      <c r="Z774" s="261"/>
      <c r="AA774" s="261"/>
      <c r="AB774" s="297"/>
      <c r="AC774" s="298"/>
      <c r="AD774" s="298"/>
      <c r="AE774" s="299"/>
      <c r="AF774" s="299"/>
      <c r="AG774" s="298"/>
      <c r="AH774" s="298"/>
      <c r="AI774" s="300"/>
    </row>
    <row r="775" ht="11.25" customHeight="1">
      <c r="A775" s="260"/>
      <c r="B775" s="261"/>
      <c r="C775" s="296"/>
      <c r="D775" s="261"/>
      <c r="E775" s="261"/>
      <c r="F775" s="261"/>
      <c r="G775" s="261"/>
      <c r="H775" s="63"/>
      <c r="I775" s="261"/>
      <c r="J775" s="261"/>
      <c r="K775" s="261"/>
      <c r="L775" s="261"/>
      <c r="M775" s="261"/>
      <c r="N775" s="261"/>
      <c r="O775" s="261"/>
      <c r="P775" s="261"/>
      <c r="Q775" s="261"/>
      <c r="R775" s="261"/>
      <c r="S775" s="261"/>
      <c r="T775" s="261"/>
      <c r="U775" s="261"/>
      <c r="V775" s="261"/>
      <c r="W775" s="272"/>
      <c r="X775" s="272"/>
      <c r="Y775" s="272"/>
      <c r="Z775" s="261"/>
      <c r="AA775" s="261"/>
      <c r="AB775" s="297"/>
      <c r="AC775" s="298"/>
      <c r="AD775" s="298"/>
      <c r="AE775" s="299"/>
      <c r="AF775" s="299"/>
      <c r="AG775" s="298"/>
      <c r="AH775" s="298"/>
      <c r="AI775" s="300"/>
    </row>
    <row r="776" ht="11.25" customHeight="1">
      <c r="A776" s="260"/>
      <c r="B776" s="261"/>
      <c r="C776" s="296"/>
      <c r="D776" s="261"/>
      <c r="E776" s="261"/>
      <c r="F776" s="261"/>
      <c r="G776" s="261"/>
      <c r="H776" s="63"/>
      <c r="I776" s="261"/>
      <c r="J776" s="261"/>
      <c r="K776" s="261"/>
      <c r="L776" s="261"/>
      <c r="M776" s="261"/>
      <c r="N776" s="261"/>
      <c r="O776" s="261"/>
      <c r="P776" s="261"/>
      <c r="Q776" s="261"/>
      <c r="R776" s="261"/>
      <c r="S776" s="261"/>
      <c r="T776" s="261"/>
      <c r="U776" s="261"/>
      <c r="V776" s="261"/>
      <c r="W776" s="272"/>
      <c r="X776" s="272"/>
      <c r="Y776" s="272"/>
      <c r="Z776" s="261"/>
      <c r="AA776" s="261"/>
      <c r="AB776" s="297"/>
      <c r="AC776" s="298"/>
      <c r="AD776" s="298"/>
      <c r="AE776" s="299"/>
      <c r="AF776" s="299"/>
      <c r="AG776" s="298"/>
      <c r="AH776" s="298"/>
      <c r="AI776" s="300"/>
    </row>
    <row r="777" ht="11.25" customHeight="1">
      <c r="A777" s="260"/>
      <c r="B777" s="261"/>
      <c r="C777" s="296"/>
      <c r="D777" s="261"/>
      <c r="E777" s="261"/>
      <c r="F777" s="261"/>
      <c r="G777" s="261"/>
      <c r="H777" s="63"/>
      <c r="I777" s="261"/>
      <c r="J777" s="261"/>
      <c r="K777" s="261"/>
      <c r="L777" s="261"/>
      <c r="M777" s="261"/>
      <c r="N777" s="261"/>
      <c r="O777" s="261"/>
      <c r="P777" s="261"/>
      <c r="Q777" s="261"/>
      <c r="R777" s="261"/>
      <c r="S777" s="261"/>
      <c r="T777" s="261"/>
      <c r="U777" s="261"/>
      <c r="V777" s="261"/>
      <c r="W777" s="272"/>
      <c r="X777" s="272"/>
      <c r="Y777" s="272"/>
      <c r="Z777" s="261"/>
      <c r="AA777" s="261"/>
      <c r="AB777" s="297"/>
      <c r="AC777" s="298"/>
      <c r="AD777" s="298"/>
      <c r="AE777" s="299"/>
      <c r="AF777" s="299"/>
      <c r="AG777" s="298"/>
      <c r="AH777" s="298"/>
      <c r="AI777" s="300"/>
    </row>
    <row r="778" ht="11.25" customHeight="1">
      <c r="A778" s="260"/>
      <c r="B778" s="261"/>
      <c r="C778" s="296"/>
      <c r="D778" s="261"/>
      <c r="E778" s="261"/>
      <c r="F778" s="261"/>
      <c r="G778" s="261"/>
      <c r="H778" s="63"/>
      <c r="I778" s="261"/>
      <c r="J778" s="261"/>
      <c r="K778" s="261"/>
      <c r="L778" s="261"/>
      <c r="M778" s="261"/>
      <c r="N778" s="261"/>
      <c r="O778" s="261"/>
      <c r="P778" s="261"/>
      <c r="Q778" s="261"/>
      <c r="R778" s="261"/>
      <c r="S778" s="261"/>
      <c r="T778" s="261"/>
      <c r="U778" s="261"/>
      <c r="V778" s="261"/>
      <c r="W778" s="272"/>
      <c r="X778" s="272"/>
      <c r="Y778" s="272"/>
      <c r="Z778" s="261"/>
      <c r="AA778" s="261"/>
      <c r="AB778" s="297"/>
      <c r="AC778" s="298"/>
      <c r="AD778" s="298"/>
      <c r="AE778" s="299"/>
      <c r="AF778" s="299"/>
      <c r="AG778" s="298"/>
      <c r="AH778" s="298"/>
      <c r="AI778" s="300"/>
    </row>
    <row r="779" ht="11.25" customHeight="1">
      <c r="A779" s="260"/>
      <c r="B779" s="261"/>
      <c r="C779" s="296"/>
      <c r="D779" s="261"/>
      <c r="E779" s="261"/>
      <c r="F779" s="261"/>
      <c r="G779" s="261"/>
      <c r="H779" s="63"/>
      <c r="I779" s="261"/>
      <c r="J779" s="261"/>
      <c r="K779" s="261"/>
      <c r="L779" s="261"/>
      <c r="M779" s="261"/>
      <c r="N779" s="261"/>
      <c r="O779" s="261"/>
      <c r="P779" s="261"/>
      <c r="Q779" s="261"/>
      <c r="R779" s="261"/>
      <c r="S779" s="261"/>
      <c r="T779" s="261"/>
      <c r="U779" s="261"/>
      <c r="V779" s="261"/>
      <c r="W779" s="272"/>
      <c r="X779" s="272"/>
      <c r="Y779" s="272"/>
      <c r="Z779" s="261"/>
      <c r="AA779" s="261"/>
      <c r="AB779" s="297"/>
      <c r="AC779" s="298"/>
      <c r="AD779" s="298"/>
      <c r="AE779" s="299"/>
      <c r="AF779" s="299"/>
      <c r="AG779" s="298"/>
      <c r="AH779" s="298"/>
      <c r="AI779" s="300"/>
    </row>
    <row r="780" ht="11.25" customHeight="1">
      <c r="A780" s="260"/>
      <c r="B780" s="261"/>
      <c r="C780" s="296"/>
      <c r="D780" s="261"/>
      <c r="E780" s="261"/>
      <c r="F780" s="261"/>
      <c r="G780" s="261"/>
      <c r="H780" s="63"/>
      <c r="I780" s="261"/>
      <c r="J780" s="261"/>
      <c r="K780" s="261"/>
      <c r="L780" s="261"/>
      <c r="M780" s="261"/>
      <c r="N780" s="261"/>
      <c r="O780" s="261"/>
      <c r="P780" s="261"/>
      <c r="Q780" s="261"/>
      <c r="R780" s="261"/>
      <c r="S780" s="261"/>
      <c r="T780" s="261"/>
      <c r="U780" s="261"/>
      <c r="V780" s="261"/>
      <c r="W780" s="272"/>
      <c r="X780" s="272"/>
      <c r="Y780" s="272"/>
      <c r="Z780" s="261"/>
      <c r="AA780" s="261"/>
      <c r="AB780" s="297"/>
      <c r="AC780" s="298"/>
      <c r="AD780" s="298"/>
      <c r="AE780" s="299"/>
      <c r="AF780" s="299"/>
      <c r="AG780" s="298"/>
      <c r="AH780" s="298"/>
      <c r="AI780" s="300"/>
    </row>
    <row r="781" ht="11.25" customHeight="1">
      <c r="A781" s="260"/>
      <c r="B781" s="261"/>
      <c r="C781" s="296"/>
      <c r="D781" s="261"/>
      <c r="E781" s="261"/>
      <c r="F781" s="261"/>
      <c r="G781" s="261"/>
      <c r="H781" s="63"/>
      <c r="I781" s="261"/>
      <c r="J781" s="261"/>
      <c r="K781" s="261"/>
      <c r="L781" s="261"/>
      <c r="M781" s="261"/>
      <c r="N781" s="261"/>
      <c r="O781" s="261"/>
      <c r="P781" s="261"/>
      <c r="Q781" s="261"/>
      <c r="R781" s="261"/>
      <c r="S781" s="261"/>
      <c r="T781" s="261"/>
      <c r="U781" s="261"/>
      <c r="V781" s="261"/>
      <c r="W781" s="272"/>
      <c r="X781" s="272"/>
      <c r="Y781" s="272"/>
      <c r="Z781" s="261"/>
      <c r="AA781" s="261"/>
      <c r="AB781" s="297"/>
      <c r="AC781" s="298"/>
      <c r="AD781" s="298"/>
      <c r="AE781" s="299"/>
      <c r="AF781" s="299"/>
      <c r="AG781" s="298"/>
      <c r="AH781" s="298"/>
      <c r="AI781" s="300"/>
    </row>
    <row r="782" ht="11.25" customHeight="1">
      <c r="A782" s="260"/>
      <c r="B782" s="261"/>
      <c r="C782" s="296"/>
      <c r="D782" s="261"/>
      <c r="E782" s="261"/>
      <c r="F782" s="261"/>
      <c r="G782" s="261"/>
      <c r="H782" s="63"/>
      <c r="I782" s="261"/>
      <c r="J782" s="261"/>
      <c r="K782" s="261"/>
      <c r="L782" s="261"/>
      <c r="M782" s="261"/>
      <c r="N782" s="261"/>
      <c r="O782" s="261"/>
      <c r="P782" s="261"/>
      <c r="Q782" s="261"/>
      <c r="R782" s="261"/>
      <c r="S782" s="261"/>
      <c r="T782" s="261"/>
      <c r="U782" s="261"/>
      <c r="V782" s="261"/>
      <c r="W782" s="272"/>
      <c r="X782" s="272"/>
      <c r="Y782" s="272"/>
      <c r="Z782" s="261"/>
      <c r="AA782" s="261"/>
      <c r="AB782" s="297"/>
      <c r="AC782" s="298"/>
      <c r="AD782" s="298"/>
      <c r="AE782" s="299"/>
      <c r="AF782" s="299"/>
      <c r="AG782" s="298"/>
      <c r="AH782" s="298"/>
      <c r="AI782" s="300"/>
    </row>
    <row r="783" ht="11.25" customHeight="1">
      <c r="A783" s="260"/>
      <c r="B783" s="261"/>
      <c r="C783" s="296"/>
      <c r="D783" s="261"/>
      <c r="E783" s="261"/>
      <c r="F783" s="261"/>
      <c r="G783" s="261"/>
      <c r="H783" s="63"/>
      <c r="I783" s="261"/>
      <c r="J783" s="261"/>
      <c r="K783" s="261"/>
      <c r="L783" s="261"/>
      <c r="M783" s="261"/>
      <c r="N783" s="261"/>
      <c r="O783" s="261"/>
      <c r="P783" s="261"/>
      <c r="Q783" s="261"/>
      <c r="R783" s="261"/>
      <c r="S783" s="261"/>
      <c r="T783" s="261"/>
      <c r="U783" s="261"/>
      <c r="V783" s="261"/>
      <c r="W783" s="272"/>
      <c r="X783" s="272"/>
      <c r="Y783" s="272"/>
      <c r="Z783" s="261"/>
      <c r="AA783" s="261"/>
      <c r="AB783" s="297"/>
      <c r="AC783" s="298"/>
      <c r="AD783" s="298"/>
      <c r="AE783" s="299"/>
      <c r="AF783" s="299"/>
      <c r="AG783" s="298"/>
      <c r="AH783" s="298"/>
      <c r="AI783" s="300"/>
    </row>
    <row r="784" ht="11.25" customHeight="1">
      <c r="A784" s="260"/>
      <c r="B784" s="261"/>
      <c r="C784" s="296"/>
      <c r="D784" s="261"/>
      <c r="E784" s="261"/>
      <c r="F784" s="261"/>
      <c r="G784" s="261"/>
      <c r="H784" s="63"/>
      <c r="I784" s="261"/>
      <c r="J784" s="261"/>
      <c r="K784" s="261"/>
      <c r="L784" s="261"/>
      <c r="M784" s="261"/>
      <c r="N784" s="261"/>
      <c r="O784" s="261"/>
      <c r="P784" s="261"/>
      <c r="Q784" s="261"/>
      <c r="R784" s="261"/>
      <c r="S784" s="261"/>
      <c r="T784" s="261"/>
      <c r="U784" s="261"/>
      <c r="V784" s="261"/>
      <c r="W784" s="272"/>
      <c r="X784" s="272"/>
      <c r="Y784" s="272"/>
      <c r="Z784" s="261"/>
      <c r="AA784" s="261"/>
      <c r="AB784" s="297"/>
      <c r="AC784" s="298"/>
      <c r="AD784" s="298"/>
      <c r="AE784" s="299"/>
      <c r="AF784" s="299"/>
      <c r="AG784" s="298"/>
      <c r="AH784" s="298"/>
      <c r="AI784" s="300"/>
    </row>
    <row r="785" ht="11.25" customHeight="1">
      <c r="A785" s="260"/>
      <c r="B785" s="261"/>
      <c r="C785" s="296"/>
      <c r="D785" s="261"/>
      <c r="E785" s="261"/>
      <c r="F785" s="261"/>
      <c r="G785" s="261"/>
      <c r="H785" s="63"/>
      <c r="I785" s="261"/>
      <c r="J785" s="261"/>
      <c r="K785" s="261"/>
      <c r="L785" s="261"/>
      <c r="M785" s="261"/>
      <c r="N785" s="261"/>
      <c r="O785" s="261"/>
      <c r="P785" s="261"/>
      <c r="Q785" s="261"/>
      <c r="R785" s="261"/>
      <c r="S785" s="261"/>
      <c r="T785" s="261"/>
      <c r="U785" s="261"/>
      <c r="V785" s="261"/>
      <c r="W785" s="272"/>
      <c r="X785" s="272"/>
      <c r="Y785" s="272"/>
      <c r="Z785" s="261"/>
      <c r="AA785" s="261"/>
      <c r="AB785" s="297"/>
      <c r="AC785" s="298"/>
      <c r="AD785" s="298"/>
      <c r="AE785" s="299"/>
      <c r="AF785" s="299"/>
      <c r="AG785" s="298"/>
      <c r="AH785" s="298"/>
      <c r="AI785" s="300"/>
    </row>
    <row r="786" ht="11.25" customHeight="1">
      <c r="A786" s="260"/>
      <c r="B786" s="261"/>
      <c r="C786" s="296"/>
      <c r="D786" s="261"/>
      <c r="E786" s="261"/>
      <c r="F786" s="261"/>
      <c r="G786" s="261"/>
      <c r="H786" s="63"/>
      <c r="I786" s="261"/>
      <c r="J786" s="261"/>
      <c r="K786" s="261"/>
      <c r="L786" s="261"/>
      <c r="M786" s="261"/>
      <c r="N786" s="261"/>
      <c r="O786" s="261"/>
      <c r="P786" s="261"/>
      <c r="Q786" s="261"/>
      <c r="R786" s="261"/>
      <c r="S786" s="261"/>
      <c r="T786" s="261"/>
      <c r="U786" s="261"/>
      <c r="V786" s="261"/>
      <c r="W786" s="272"/>
      <c r="X786" s="272"/>
      <c r="Y786" s="272"/>
      <c r="Z786" s="261"/>
      <c r="AA786" s="261"/>
      <c r="AB786" s="297"/>
      <c r="AC786" s="298"/>
      <c r="AD786" s="298"/>
      <c r="AE786" s="299"/>
      <c r="AF786" s="299"/>
      <c r="AG786" s="298"/>
      <c r="AH786" s="298"/>
      <c r="AI786" s="300"/>
    </row>
    <row r="787" ht="11.25" customHeight="1">
      <c r="A787" s="260"/>
      <c r="B787" s="261"/>
      <c r="C787" s="296"/>
      <c r="D787" s="261"/>
      <c r="E787" s="261"/>
      <c r="F787" s="261"/>
      <c r="G787" s="261"/>
      <c r="H787" s="63"/>
      <c r="I787" s="261"/>
      <c r="J787" s="261"/>
      <c r="K787" s="261"/>
      <c r="L787" s="261"/>
      <c r="M787" s="261"/>
      <c r="N787" s="261"/>
      <c r="O787" s="261"/>
      <c r="P787" s="261"/>
      <c r="Q787" s="261"/>
      <c r="R787" s="261"/>
      <c r="S787" s="261"/>
      <c r="T787" s="261"/>
      <c r="U787" s="261"/>
      <c r="V787" s="261"/>
      <c r="W787" s="272"/>
      <c r="X787" s="272"/>
      <c r="Y787" s="272"/>
      <c r="Z787" s="261"/>
      <c r="AA787" s="261"/>
      <c r="AB787" s="297"/>
      <c r="AC787" s="298"/>
      <c r="AD787" s="298"/>
      <c r="AE787" s="299"/>
      <c r="AF787" s="299"/>
      <c r="AG787" s="298"/>
      <c r="AH787" s="298"/>
      <c r="AI787" s="300"/>
    </row>
    <row r="788" ht="11.25" customHeight="1">
      <c r="A788" s="260"/>
      <c r="B788" s="261"/>
      <c r="C788" s="296"/>
      <c r="D788" s="261"/>
      <c r="E788" s="261"/>
      <c r="F788" s="261"/>
      <c r="G788" s="261"/>
      <c r="H788" s="63"/>
      <c r="I788" s="261"/>
      <c r="J788" s="261"/>
      <c r="K788" s="261"/>
      <c r="L788" s="261"/>
      <c r="M788" s="261"/>
      <c r="N788" s="261"/>
      <c r="O788" s="261"/>
      <c r="P788" s="261"/>
      <c r="Q788" s="261"/>
      <c r="R788" s="261"/>
      <c r="S788" s="261"/>
      <c r="T788" s="261"/>
      <c r="U788" s="261"/>
      <c r="V788" s="261"/>
      <c r="W788" s="272"/>
      <c r="X788" s="272"/>
      <c r="Y788" s="272"/>
      <c r="Z788" s="261"/>
      <c r="AA788" s="261"/>
      <c r="AB788" s="297"/>
      <c r="AC788" s="298"/>
      <c r="AD788" s="298"/>
      <c r="AE788" s="299"/>
      <c r="AF788" s="299"/>
      <c r="AG788" s="298"/>
      <c r="AH788" s="298"/>
      <c r="AI788" s="300"/>
    </row>
    <row r="789" ht="11.25" customHeight="1">
      <c r="A789" s="260"/>
      <c r="B789" s="261"/>
      <c r="C789" s="296"/>
      <c r="D789" s="261"/>
      <c r="E789" s="261"/>
      <c r="F789" s="261"/>
      <c r="G789" s="261"/>
      <c r="H789" s="63"/>
      <c r="I789" s="261"/>
      <c r="J789" s="261"/>
      <c r="K789" s="261"/>
      <c r="L789" s="261"/>
      <c r="M789" s="261"/>
      <c r="N789" s="261"/>
      <c r="O789" s="261"/>
      <c r="P789" s="261"/>
      <c r="Q789" s="261"/>
      <c r="R789" s="261"/>
      <c r="S789" s="261"/>
      <c r="T789" s="261"/>
      <c r="U789" s="261"/>
      <c r="V789" s="261"/>
      <c r="W789" s="272"/>
      <c r="X789" s="272"/>
      <c r="Y789" s="272"/>
      <c r="Z789" s="261"/>
      <c r="AA789" s="261"/>
      <c r="AB789" s="297"/>
      <c r="AC789" s="298"/>
      <c r="AD789" s="298"/>
      <c r="AE789" s="299"/>
      <c r="AF789" s="299"/>
      <c r="AG789" s="298"/>
      <c r="AH789" s="298"/>
      <c r="AI789" s="300"/>
    </row>
    <row r="790" ht="11.25" customHeight="1">
      <c r="A790" s="260"/>
      <c r="B790" s="261"/>
      <c r="C790" s="296"/>
      <c r="D790" s="261"/>
      <c r="E790" s="261"/>
      <c r="F790" s="261"/>
      <c r="G790" s="261"/>
      <c r="H790" s="63"/>
      <c r="I790" s="261"/>
      <c r="J790" s="261"/>
      <c r="K790" s="261"/>
      <c r="L790" s="261"/>
      <c r="M790" s="261"/>
      <c r="N790" s="261"/>
      <c r="O790" s="261"/>
      <c r="P790" s="261"/>
      <c r="Q790" s="261"/>
      <c r="R790" s="261"/>
      <c r="S790" s="261"/>
      <c r="T790" s="261"/>
      <c r="U790" s="261"/>
      <c r="V790" s="261"/>
      <c r="W790" s="272"/>
      <c r="X790" s="272"/>
      <c r="Y790" s="272"/>
      <c r="Z790" s="261"/>
      <c r="AA790" s="261"/>
      <c r="AB790" s="297"/>
      <c r="AC790" s="298"/>
      <c r="AD790" s="298"/>
      <c r="AE790" s="299"/>
      <c r="AF790" s="299"/>
      <c r="AG790" s="298"/>
      <c r="AH790" s="298"/>
      <c r="AI790" s="300"/>
    </row>
    <row r="791" ht="11.25" customHeight="1">
      <c r="A791" s="260"/>
      <c r="B791" s="261"/>
      <c r="C791" s="296"/>
      <c r="D791" s="261"/>
      <c r="E791" s="261"/>
      <c r="F791" s="261"/>
      <c r="G791" s="261"/>
      <c r="H791" s="63"/>
      <c r="I791" s="261"/>
      <c r="J791" s="261"/>
      <c r="K791" s="261"/>
      <c r="L791" s="261"/>
      <c r="M791" s="261"/>
      <c r="N791" s="261"/>
      <c r="O791" s="261"/>
      <c r="P791" s="261"/>
      <c r="Q791" s="261"/>
      <c r="R791" s="261"/>
      <c r="S791" s="261"/>
      <c r="T791" s="261"/>
      <c r="U791" s="261"/>
      <c r="V791" s="261"/>
      <c r="W791" s="272"/>
      <c r="X791" s="272"/>
      <c r="Y791" s="272"/>
      <c r="Z791" s="261"/>
      <c r="AA791" s="261"/>
      <c r="AB791" s="297"/>
      <c r="AC791" s="298"/>
      <c r="AD791" s="298"/>
      <c r="AE791" s="299"/>
      <c r="AF791" s="299"/>
      <c r="AG791" s="298"/>
      <c r="AH791" s="298"/>
      <c r="AI791" s="300"/>
    </row>
    <row r="792" ht="11.25" customHeight="1">
      <c r="A792" s="260"/>
      <c r="B792" s="261"/>
      <c r="C792" s="296"/>
      <c r="D792" s="261"/>
      <c r="E792" s="261"/>
      <c r="F792" s="261"/>
      <c r="G792" s="261"/>
      <c r="H792" s="63"/>
      <c r="I792" s="261"/>
      <c r="J792" s="261"/>
      <c r="K792" s="261"/>
      <c r="L792" s="261"/>
      <c r="M792" s="261"/>
      <c r="N792" s="261"/>
      <c r="O792" s="261"/>
      <c r="P792" s="261"/>
      <c r="Q792" s="261"/>
      <c r="R792" s="261"/>
      <c r="S792" s="261"/>
      <c r="T792" s="261"/>
      <c r="U792" s="261"/>
      <c r="V792" s="261"/>
      <c r="W792" s="272"/>
      <c r="X792" s="272"/>
      <c r="Y792" s="272"/>
      <c r="Z792" s="261"/>
      <c r="AA792" s="261"/>
      <c r="AB792" s="297"/>
      <c r="AC792" s="298"/>
      <c r="AD792" s="298"/>
      <c r="AE792" s="299"/>
      <c r="AF792" s="299"/>
      <c r="AG792" s="298"/>
      <c r="AH792" s="298"/>
      <c r="AI792" s="300"/>
    </row>
    <row r="793" ht="11.25" customHeight="1">
      <c r="A793" s="260"/>
      <c r="B793" s="261"/>
      <c r="C793" s="296"/>
      <c r="D793" s="261"/>
      <c r="E793" s="261"/>
      <c r="F793" s="261"/>
      <c r="G793" s="261"/>
      <c r="H793" s="63"/>
      <c r="I793" s="261"/>
      <c r="J793" s="261"/>
      <c r="K793" s="261"/>
      <c r="L793" s="261"/>
      <c r="M793" s="261"/>
      <c r="N793" s="261"/>
      <c r="O793" s="261"/>
      <c r="P793" s="261"/>
      <c r="Q793" s="261"/>
      <c r="R793" s="261"/>
      <c r="S793" s="261"/>
      <c r="T793" s="261"/>
      <c r="U793" s="261"/>
      <c r="V793" s="261"/>
      <c r="W793" s="272"/>
      <c r="X793" s="272"/>
      <c r="Y793" s="272"/>
      <c r="Z793" s="261"/>
      <c r="AA793" s="261"/>
      <c r="AB793" s="297"/>
      <c r="AC793" s="298"/>
      <c r="AD793" s="298"/>
      <c r="AE793" s="299"/>
      <c r="AF793" s="299"/>
      <c r="AG793" s="298"/>
      <c r="AH793" s="298"/>
      <c r="AI793" s="300"/>
    </row>
    <row r="794" ht="11.25" customHeight="1">
      <c r="A794" s="260"/>
      <c r="B794" s="261"/>
      <c r="C794" s="296"/>
      <c r="D794" s="261"/>
      <c r="E794" s="261"/>
      <c r="F794" s="261"/>
      <c r="G794" s="261"/>
      <c r="H794" s="63"/>
      <c r="I794" s="261"/>
      <c r="J794" s="261"/>
      <c r="K794" s="261"/>
      <c r="L794" s="261"/>
      <c r="M794" s="261"/>
      <c r="N794" s="261"/>
      <c r="O794" s="261"/>
      <c r="P794" s="261"/>
      <c r="Q794" s="261"/>
      <c r="R794" s="261"/>
      <c r="S794" s="261"/>
      <c r="T794" s="261"/>
      <c r="U794" s="261"/>
      <c r="V794" s="261"/>
      <c r="W794" s="272"/>
      <c r="X794" s="272"/>
      <c r="Y794" s="272"/>
      <c r="Z794" s="261"/>
      <c r="AA794" s="261"/>
      <c r="AB794" s="297"/>
      <c r="AC794" s="298"/>
      <c r="AD794" s="298"/>
      <c r="AE794" s="299"/>
      <c r="AF794" s="299"/>
      <c r="AG794" s="298"/>
      <c r="AH794" s="298"/>
      <c r="AI794" s="300"/>
    </row>
    <row r="795" ht="11.25" customHeight="1">
      <c r="A795" s="260"/>
      <c r="B795" s="261"/>
      <c r="C795" s="296"/>
      <c r="D795" s="261"/>
      <c r="E795" s="261"/>
      <c r="F795" s="261"/>
      <c r="G795" s="261"/>
      <c r="H795" s="63"/>
      <c r="I795" s="261"/>
      <c r="J795" s="261"/>
      <c r="K795" s="261"/>
      <c r="L795" s="261"/>
      <c r="M795" s="261"/>
      <c r="N795" s="261"/>
      <c r="O795" s="261"/>
      <c r="P795" s="261"/>
      <c r="Q795" s="261"/>
      <c r="R795" s="261"/>
      <c r="S795" s="261"/>
      <c r="T795" s="261"/>
      <c r="U795" s="261"/>
      <c r="V795" s="261"/>
      <c r="W795" s="272"/>
      <c r="X795" s="272"/>
      <c r="Y795" s="272"/>
      <c r="Z795" s="261"/>
      <c r="AA795" s="261"/>
      <c r="AB795" s="297"/>
      <c r="AC795" s="298"/>
      <c r="AD795" s="298"/>
      <c r="AE795" s="299"/>
      <c r="AF795" s="299"/>
      <c r="AG795" s="298"/>
      <c r="AH795" s="298"/>
      <c r="AI795" s="300"/>
    </row>
    <row r="796" ht="11.25" customHeight="1">
      <c r="A796" s="260"/>
      <c r="B796" s="261"/>
      <c r="C796" s="296"/>
      <c r="D796" s="261"/>
      <c r="E796" s="261"/>
      <c r="F796" s="261"/>
      <c r="G796" s="261"/>
      <c r="H796" s="63"/>
      <c r="I796" s="261"/>
      <c r="J796" s="261"/>
      <c r="K796" s="261"/>
      <c r="L796" s="261"/>
      <c r="M796" s="261"/>
      <c r="N796" s="261"/>
      <c r="O796" s="261"/>
      <c r="P796" s="261"/>
      <c r="Q796" s="261"/>
      <c r="R796" s="261"/>
      <c r="S796" s="261"/>
      <c r="T796" s="261"/>
      <c r="U796" s="261"/>
      <c r="V796" s="261"/>
      <c r="W796" s="272"/>
      <c r="X796" s="272"/>
      <c r="Y796" s="272"/>
      <c r="Z796" s="261"/>
      <c r="AA796" s="261"/>
      <c r="AB796" s="297"/>
      <c r="AC796" s="298"/>
      <c r="AD796" s="298"/>
      <c r="AE796" s="299"/>
      <c r="AF796" s="299"/>
      <c r="AG796" s="298"/>
      <c r="AH796" s="298"/>
      <c r="AI796" s="300"/>
    </row>
    <row r="797" ht="11.25" customHeight="1">
      <c r="A797" s="260"/>
      <c r="B797" s="261"/>
      <c r="C797" s="296"/>
      <c r="D797" s="261"/>
      <c r="E797" s="261"/>
      <c r="F797" s="261"/>
      <c r="G797" s="261"/>
      <c r="H797" s="63"/>
      <c r="I797" s="261"/>
      <c r="J797" s="261"/>
      <c r="K797" s="261"/>
      <c r="L797" s="261"/>
      <c r="M797" s="261"/>
      <c r="N797" s="261"/>
      <c r="O797" s="261"/>
      <c r="P797" s="261"/>
      <c r="Q797" s="261"/>
      <c r="R797" s="261"/>
      <c r="S797" s="261"/>
      <c r="T797" s="261"/>
      <c r="U797" s="261"/>
      <c r="V797" s="261"/>
      <c r="W797" s="272"/>
      <c r="X797" s="272"/>
      <c r="Y797" s="272"/>
      <c r="Z797" s="261"/>
      <c r="AA797" s="261"/>
      <c r="AB797" s="297"/>
      <c r="AC797" s="298"/>
      <c r="AD797" s="298"/>
      <c r="AE797" s="299"/>
      <c r="AF797" s="299"/>
      <c r="AG797" s="298"/>
      <c r="AH797" s="298"/>
      <c r="AI797" s="300"/>
    </row>
    <row r="798" ht="11.25" customHeight="1">
      <c r="A798" s="260"/>
      <c r="B798" s="261"/>
      <c r="C798" s="296"/>
      <c r="D798" s="261"/>
      <c r="E798" s="261"/>
      <c r="F798" s="261"/>
      <c r="G798" s="261"/>
      <c r="H798" s="63"/>
      <c r="I798" s="261"/>
      <c r="J798" s="261"/>
      <c r="K798" s="261"/>
      <c r="L798" s="261"/>
      <c r="M798" s="261"/>
      <c r="N798" s="261"/>
      <c r="O798" s="261"/>
      <c r="P798" s="261"/>
      <c r="Q798" s="261"/>
      <c r="R798" s="261"/>
      <c r="S798" s="261"/>
      <c r="T798" s="261"/>
      <c r="U798" s="261"/>
      <c r="V798" s="261"/>
      <c r="W798" s="272"/>
      <c r="X798" s="272"/>
      <c r="Y798" s="272"/>
      <c r="Z798" s="261"/>
      <c r="AA798" s="261"/>
      <c r="AB798" s="297"/>
      <c r="AC798" s="298"/>
      <c r="AD798" s="298"/>
      <c r="AE798" s="299"/>
      <c r="AF798" s="299"/>
      <c r="AG798" s="298"/>
      <c r="AH798" s="298"/>
      <c r="AI798" s="300"/>
    </row>
    <row r="799" ht="11.25" customHeight="1">
      <c r="A799" s="260"/>
      <c r="B799" s="261"/>
      <c r="C799" s="296"/>
      <c r="D799" s="261"/>
      <c r="E799" s="261"/>
      <c r="F799" s="261"/>
      <c r="G799" s="261"/>
      <c r="H799" s="63"/>
      <c r="I799" s="261"/>
      <c r="J799" s="261"/>
      <c r="K799" s="261"/>
      <c r="L799" s="261"/>
      <c r="M799" s="261"/>
      <c r="N799" s="261"/>
      <c r="O799" s="261"/>
      <c r="P799" s="261"/>
      <c r="Q799" s="261"/>
      <c r="R799" s="261"/>
      <c r="S799" s="261"/>
      <c r="T799" s="261"/>
      <c r="U799" s="261"/>
      <c r="V799" s="261"/>
      <c r="W799" s="272"/>
      <c r="X799" s="272"/>
      <c r="Y799" s="272"/>
      <c r="Z799" s="261"/>
      <c r="AA799" s="261"/>
      <c r="AB799" s="297"/>
      <c r="AC799" s="298"/>
      <c r="AD799" s="298"/>
      <c r="AE799" s="299"/>
      <c r="AF799" s="299"/>
      <c r="AG799" s="298"/>
      <c r="AH799" s="298"/>
      <c r="AI799" s="300"/>
    </row>
    <row r="800" ht="11.25" customHeight="1">
      <c r="A800" s="260"/>
      <c r="B800" s="261"/>
      <c r="C800" s="296"/>
      <c r="D800" s="261"/>
      <c r="E800" s="261"/>
      <c r="F800" s="261"/>
      <c r="G800" s="261"/>
      <c r="H800" s="63"/>
      <c r="I800" s="261"/>
      <c r="J800" s="261"/>
      <c r="K800" s="261"/>
      <c r="L800" s="261"/>
      <c r="M800" s="261"/>
      <c r="N800" s="261"/>
      <c r="O800" s="261"/>
      <c r="P800" s="261"/>
      <c r="Q800" s="261"/>
      <c r="R800" s="261"/>
      <c r="S800" s="261"/>
      <c r="T800" s="261"/>
      <c r="U800" s="261"/>
      <c r="V800" s="261"/>
      <c r="W800" s="272"/>
      <c r="X800" s="272"/>
      <c r="Y800" s="272"/>
      <c r="Z800" s="261"/>
      <c r="AA800" s="261"/>
      <c r="AB800" s="297"/>
      <c r="AC800" s="298"/>
      <c r="AD800" s="298"/>
      <c r="AE800" s="299"/>
      <c r="AF800" s="299"/>
      <c r="AG800" s="298"/>
      <c r="AH800" s="298"/>
      <c r="AI800" s="300"/>
    </row>
    <row r="801" ht="11.25" customHeight="1">
      <c r="A801" s="260"/>
      <c r="B801" s="261"/>
      <c r="C801" s="296"/>
      <c r="D801" s="261"/>
      <c r="E801" s="261"/>
      <c r="F801" s="261"/>
      <c r="G801" s="261"/>
      <c r="H801" s="63"/>
      <c r="I801" s="261"/>
      <c r="J801" s="261"/>
      <c r="K801" s="261"/>
      <c r="L801" s="261"/>
      <c r="M801" s="261"/>
      <c r="N801" s="261"/>
      <c r="O801" s="261"/>
      <c r="P801" s="261"/>
      <c r="Q801" s="261"/>
      <c r="R801" s="261"/>
      <c r="S801" s="261"/>
      <c r="T801" s="261"/>
      <c r="U801" s="261"/>
      <c r="V801" s="261"/>
      <c r="W801" s="272"/>
      <c r="X801" s="272"/>
      <c r="Y801" s="272"/>
      <c r="Z801" s="261"/>
      <c r="AA801" s="261"/>
      <c r="AB801" s="297"/>
      <c r="AC801" s="298"/>
      <c r="AD801" s="298"/>
      <c r="AE801" s="299"/>
      <c r="AF801" s="299"/>
      <c r="AG801" s="298"/>
      <c r="AH801" s="298"/>
      <c r="AI801" s="300"/>
    </row>
    <row r="802" ht="11.25" customHeight="1">
      <c r="A802" s="260"/>
      <c r="B802" s="261"/>
      <c r="C802" s="296"/>
      <c r="D802" s="261"/>
      <c r="E802" s="261"/>
      <c r="F802" s="261"/>
      <c r="G802" s="261"/>
      <c r="H802" s="63"/>
      <c r="I802" s="261"/>
      <c r="J802" s="261"/>
      <c r="K802" s="261"/>
      <c r="L802" s="261"/>
      <c r="M802" s="261"/>
      <c r="N802" s="261"/>
      <c r="O802" s="261"/>
      <c r="P802" s="261"/>
      <c r="Q802" s="261"/>
      <c r="R802" s="261"/>
      <c r="S802" s="261"/>
      <c r="T802" s="261"/>
      <c r="U802" s="261"/>
      <c r="V802" s="261"/>
      <c r="W802" s="272"/>
      <c r="X802" s="272"/>
      <c r="Y802" s="272"/>
      <c r="Z802" s="261"/>
      <c r="AA802" s="261"/>
      <c r="AB802" s="297"/>
      <c r="AC802" s="298"/>
      <c r="AD802" s="298"/>
      <c r="AE802" s="299"/>
      <c r="AF802" s="299"/>
      <c r="AG802" s="298"/>
      <c r="AH802" s="298"/>
      <c r="AI802" s="300"/>
    </row>
    <row r="803" ht="11.25" customHeight="1">
      <c r="A803" s="260"/>
      <c r="B803" s="261"/>
      <c r="C803" s="296"/>
      <c r="D803" s="261"/>
      <c r="E803" s="261"/>
      <c r="F803" s="261"/>
      <c r="G803" s="261"/>
      <c r="H803" s="63"/>
      <c r="I803" s="261"/>
      <c r="J803" s="261"/>
      <c r="K803" s="261"/>
      <c r="L803" s="261"/>
      <c r="M803" s="261"/>
      <c r="N803" s="261"/>
      <c r="O803" s="261"/>
      <c r="P803" s="261"/>
      <c r="Q803" s="261"/>
      <c r="R803" s="261"/>
      <c r="S803" s="261"/>
      <c r="T803" s="261"/>
      <c r="U803" s="261"/>
      <c r="V803" s="261"/>
      <c r="W803" s="272"/>
      <c r="X803" s="272"/>
      <c r="Y803" s="272"/>
      <c r="Z803" s="261"/>
      <c r="AA803" s="261"/>
      <c r="AB803" s="297"/>
      <c r="AC803" s="298"/>
      <c r="AD803" s="298"/>
      <c r="AE803" s="299"/>
      <c r="AF803" s="299"/>
      <c r="AG803" s="298"/>
      <c r="AH803" s="298"/>
      <c r="AI803" s="300"/>
    </row>
    <row r="804" ht="11.25" customHeight="1">
      <c r="A804" s="260"/>
      <c r="B804" s="261"/>
      <c r="C804" s="296"/>
      <c r="D804" s="261"/>
      <c r="E804" s="261"/>
      <c r="F804" s="261"/>
      <c r="G804" s="261"/>
      <c r="H804" s="63"/>
      <c r="I804" s="261"/>
      <c r="J804" s="261"/>
      <c r="K804" s="261"/>
      <c r="L804" s="261"/>
      <c r="M804" s="261"/>
      <c r="N804" s="261"/>
      <c r="O804" s="261"/>
      <c r="P804" s="261"/>
      <c r="Q804" s="261"/>
      <c r="R804" s="261"/>
      <c r="S804" s="261"/>
      <c r="T804" s="261"/>
      <c r="U804" s="261"/>
      <c r="V804" s="261"/>
      <c r="W804" s="272"/>
      <c r="X804" s="272"/>
      <c r="Y804" s="272"/>
      <c r="Z804" s="261"/>
      <c r="AA804" s="261"/>
      <c r="AB804" s="297"/>
      <c r="AC804" s="298"/>
      <c r="AD804" s="298"/>
      <c r="AE804" s="299"/>
      <c r="AF804" s="299"/>
      <c r="AG804" s="298"/>
      <c r="AH804" s="298"/>
      <c r="AI804" s="300"/>
    </row>
    <row r="805" ht="11.25" customHeight="1">
      <c r="A805" s="260"/>
      <c r="B805" s="261"/>
      <c r="C805" s="296"/>
      <c r="D805" s="261"/>
      <c r="E805" s="261"/>
      <c r="F805" s="261"/>
      <c r="G805" s="261"/>
      <c r="H805" s="63"/>
      <c r="I805" s="261"/>
      <c r="J805" s="261"/>
      <c r="K805" s="261"/>
      <c r="L805" s="261"/>
      <c r="M805" s="261"/>
      <c r="N805" s="261"/>
      <c r="O805" s="261"/>
      <c r="P805" s="261"/>
      <c r="Q805" s="261"/>
      <c r="R805" s="261"/>
      <c r="S805" s="261"/>
      <c r="T805" s="261"/>
      <c r="U805" s="261"/>
      <c r="V805" s="261"/>
      <c r="W805" s="272"/>
      <c r="X805" s="272"/>
      <c r="Y805" s="272"/>
      <c r="Z805" s="261"/>
      <c r="AA805" s="261"/>
      <c r="AB805" s="297"/>
      <c r="AC805" s="298"/>
      <c r="AD805" s="298"/>
      <c r="AE805" s="299"/>
      <c r="AF805" s="299"/>
      <c r="AG805" s="298"/>
      <c r="AH805" s="298"/>
      <c r="AI805" s="300"/>
    </row>
    <row r="806" ht="11.25" customHeight="1">
      <c r="A806" s="260"/>
      <c r="B806" s="261"/>
      <c r="C806" s="296"/>
      <c r="D806" s="261"/>
      <c r="E806" s="261"/>
      <c r="F806" s="261"/>
      <c r="G806" s="261"/>
      <c r="H806" s="63"/>
      <c r="I806" s="261"/>
      <c r="J806" s="261"/>
      <c r="K806" s="261"/>
      <c r="L806" s="261"/>
      <c r="M806" s="261"/>
      <c r="N806" s="261"/>
      <c r="O806" s="261"/>
      <c r="P806" s="261"/>
      <c r="Q806" s="261"/>
      <c r="R806" s="261"/>
      <c r="S806" s="261"/>
      <c r="T806" s="261"/>
      <c r="U806" s="261"/>
      <c r="V806" s="261"/>
      <c r="W806" s="272"/>
      <c r="X806" s="272"/>
      <c r="Y806" s="272"/>
      <c r="Z806" s="261"/>
      <c r="AA806" s="261"/>
      <c r="AB806" s="297"/>
      <c r="AC806" s="298"/>
      <c r="AD806" s="298"/>
      <c r="AE806" s="299"/>
      <c r="AF806" s="299"/>
      <c r="AG806" s="298"/>
      <c r="AH806" s="298"/>
      <c r="AI806" s="300"/>
    </row>
    <row r="807" ht="11.25" customHeight="1">
      <c r="A807" s="260"/>
      <c r="B807" s="261"/>
      <c r="C807" s="296"/>
      <c r="D807" s="261"/>
      <c r="E807" s="261"/>
      <c r="F807" s="261"/>
      <c r="G807" s="261"/>
      <c r="H807" s="63"/>
      <c r="I807" s="261"/>
      <c r="J807" s="261"/>
      <c r="K807" s="261"/>
      <c r="L807" s="261"/>
      <c r="M807" s="261"/>
      <c r="N807" s="261"/>
      <c r="O807" s="261"/>
      <c r="P807" s="261"/>
      <c r="Q807" s="261"/>
      <c r="R807" s="261"/>
      <c r="S807" s="261"/>
      <c r="T807" s="261"/>
      <c r="U807" s="261"/>
      <c r="V807" s="261"/>
      <c r="W807" s="272"/>
      <c r="X807" s="272"/>
      <c r="Y807" s="272"/>
      <c r="Z807" s="261"/>
      <c r="AA807" s="261"/>
      <c r="AB807" s="297"/>
      <c r="AC807" s="298"/>
      <c r="AD807" s="298"/>
      <c r="AE807" s="299"/>
      <c r="AF807" s="299"/>
      <c r="AG807" s="298"/>
      <c r="AH807" s="298"/>
      <c r="AI807" s="300"/>
    </row>
    <row r="808" ht="11.25" customHeight="1">
      <c r="A808" s="260"/>
      <c r="B808" s="261"/>
      <c r="C808" s="296"/>
      <c r="D808" s="261"/>
      <c r="E808" s="261"/>
      <c r="F808" s="261"/>
      <c r="G808" s="261"/>
      <c r="H808" s="63"/>
      <c r="I808" s="261"/>
      <c r="J808" s="261"/>
      <c r="K808" s="261"/>
      <c r="L808" s="261"/>
      <c r="M808" s="261"/>
      <c r="N808" s="261"/>
      <c r="O808" s="261"/>
      <c r="P808" s="261"/>
      <c r="Q808" s="261"/>
      <c r="R808" s="261"/>
      <c r="S808" s="261"/>
      <c r="T808" s="261"/>
      <c r="U808" s="261"/>
      <c r="V808" s="261"/>
      <c r="W808" s="272"/>
      <c r="X808" s="272"/>
      <c r="Y808" s="272"/>
      <c r="Z808" s="261"/>
      <c r="AA808" s="261"/>
      <c r="AB808" s="297"/>
      <c r="AC808" s="298"/>
      <c r="AD808" s="298"/>
      <c r="AE808" s="299"/>
      <c r="AF808" s="299"/>
      <c r="AG808" s="298"/>
      <c r="AH808" s="298"/>
      <c r="AI808" s="300"/>
    </row>
    <row r="809" ht="11.25" customHeight="1">
      <c r="A809" s="260"/>
      <c r="B809" s="261"/>
      <c r="C809" s="296"/>
      <c r="D809" s="261"/>
      <c r="E809" s="261"/>
      <c r="F809" s="261"/>
      <c r="G809" s="261"/>
      <c r="H809" s="63"/>
      <c r="I809" s="261"/>
      <c r="J809" s="261"/>
      <c r="K809" s="261"/>
      <c r="L809" s="261"/>
      <c r="M809" s="261"/>
      <c r="N809" s="261"/>
      <c r="O809" s="261"/>
      <c r="P809" s="261"/>
      <c r="Q809" s="261"/>
      <c r="R809" s="261"/>
      <c r="S809" s="261"/>
      <c r="T809" s="261"/>
      <c r="U809" s="261"/>
      <c r="V809" s="261"/>
      <c r="W809" s="272"/>
      <c r="X809" s="272"/>
      <c r="Y809" s="272"/>
      <c r="Z809" s="261"/>
      <c r="AA809" s="261"/>
      <c r="AB809" s="297"/>
      <c r="AC809" s="298"/>
      <c r="AD809" s="298"/>
      <c r="AE809" s="299"/>
      <c r="AF809" s="299"/>
      <c r="AG809" s="298"/>
      <c r="AH809" s="298"/>
      <c r="AI809" s="300"/>
    </row>
    <row r="810" ht="11.25" customHeight="1">
      <c r="A810" s="260"/>
      <c r="B810" s="261"/>
      <c r="C810" s="296"/>
      <c r="D810" s="261"/>
      <c r="E810" s="261"/>
      <c r="F810" s="261"/>
      <c r="G810" s="261"/>
      <c r="H810" s="63"/>
      <c r="I810" s="261"/>
      <c r="J810" s="261"/>
      <c r="K810" s="261"/>
      <c r="L810" s="261"/>
      <c r="M810" s="261"/>
      <c r="N810" s="261"/>
      <c r="O810" s="261"/>
      <c r="P810" s="261"/>
      <c r="Q810" s="261"/>
      <c r="R810" s="261"/>
      <c r="S810" s="261"/>
      <c r="T810" s="261"/>
      <c r="U810" s="261"/>
      <c r="V810" s="261"/>
      <c r="W810" s="272"/>
      <c r="X810" s="272"/>
      <c r="Y810" s="272"/>
      <c r="Z810" s="261"/>
      <c r="AA810" s="261"/>
      <c r="AB810" s="297"/>
      <c r="AC810" s="298"/>
      <c r="AD810" s="298"/>
      <c r="AE810" s="299"/>
      <c r="AF810" s="299"/>
      <c r="AG810" s="298"/>
      <c r="AH810" s="298"/>
      <c r="AI810" s="300"/>
    </row>
    <row r="811" ht="11.25" customHeight="1">
      <c r="A811" s="260"/>
      <c r="B811" s="261"/>
      <c r="C811" s="296"/>
      <c r="D811" s="261"/>
      <c r="E811" s="261"/>
      <c r="F811" s="261"/>
      <c r="G811" s="261"/>
      <c r="H811" s="63"/>
      <c r="I811" s="261"/>
      <c r="J811" s="261"/>
      <c r="K811" s="261"/>
      <c r="L811" s="261"/>
      <c r="M811" s="261"/>
      <c r="N811" s="261"/>
      <c r="O811" s="261"/>
      <c r="P811" s="261"/>
      <c r="Q811" s="261"/>
      <c r="R811" s="261"/>
      <c r="S811" s="261"/>
      <c r="T811" s="261"/>
      <c r="U811" s="261"/>
      <c r="V811" s="261"/>
      <c r="W811" s="272"/>
      <c r="X811" s="272"/>
      <c r="Y811" s="272"/>
      <c r="Z811" s="261"/>
      <c r="AA811" s="261"/>
      <c r="AB811" s="297"/>
      <c r="AC811" s="298"/>
      <c r="AD811" s="298"/>
      <c r="AE811" s="299"/>
      <c r="AF811" s="299"/>
      <c r="AG811" s="298"/>
      <c r="AH811" s="298"/>
      <c r="AI811" s="300"/>
    </row>
    <row r="812" ht="11.25" customHeight="1">
      <c r="A812" s="260"/>
      <c r="B812" s="261"/>
      <c r="C812" s="296"/>
      <c r="D812" s="261"/>
      <c r="E812" s="261"/>
      <c r="F812" s="261"/>
      <c r="G812" s="261"/>
      <c r="H812" s="63"/>
      <c r="I812" s="261"/>
      <c r="J812" s="261"/>
      <c r="K812" s="261"/>
      <c r="L812" s="261"/>
      <c r="M812" s="261"/>
      <c r="N812" s="261"/>
      <c r="O812" s="261"/>
      <c r="P812" s="261"/>
      <c r="Q812" s="261"/>
      <c r="R812" s="261"/>
      <c r="S812" s="261"/>
      <c r="T812" s="261"/>
      <c r="U812" s="261"/>
      <c r="V812" s="261"/>
      <c r="W812" s="272"/>
      <c r="X812" s="272"/>
      <c r="Y812" s="272"/>
      <c r="Z812" s="261"/>
      <c r="AA812" s="261"/>
      <c r="AB812" s="297"/>
      <c r="AC812" s="298"/>
      <c r="AD812" s="298"/>
      <c r="AE812" s="299"/>
      <c r="AF812" s="299"/>
      <c r="AG812" s="298"/>
      <c r="AH812" s="298"/>
      <c r="AI812" s="300"/>
    </row>
    <row r="813" ht="11.25" customHeight="1">
      <c r="A813" s="260"/>
      <c r="B813" s="261"/>
      <c r="C813" s="296"/>
      <c r="D813" s="261"/>
      <c r="E813" s="261"/>
      <c r="F813" s="261"/>
      <c r="G813" s="261"/>
      <c r="H813" s="63"/>
      <c r="I813" s="261"/>
      <c r="J813" s="261"/>
      <c r="K813" s="261"/>
      <c r="L813" s="261"/>
      <c r="M813" s="261"/>
      <c r="N813" s="261"/>
      <c r="O813" s="261"/>
      <c r="P813" s="261"/>
      <c r="Q813" s="261"/>
      <c r="R813" s="261"/>
      <c r="S813" s="261"/>
      <c r="T813" s="261"/>
      <c r="U813" s="261"/>
      <c r="V813" s="261"/>
      <c r="W813" s="272"/>
      <c r="X813" s="272"/>
      <c r="Y813" s="272"/>
      <c r="Z813" s="261"/>
      <c r="AA813" s="261"/>
      <c r="AB813" s="297"/>
      <c r="AC813" s="298"/>
      <c r="AD813" s="298"/>
      <c r="AE813" s="299"/>
      <c r="AF813" s="299"/>
      <c r="AG813" s="298"/>
      <c r="AH813" s="298"/>
      <c r="AI813" s="300"/>
    </row>
    <row r="814" ht="11.25" customHeight="1">
      <c r="A814" s="260"/>
      <c r="B814" s="261"/>
      <c r="C814" s="296"/>
      <c r="D814" s="261"/>
      <c r="E814" s="261"/>
      <c r="F814" s="261"/>
      <c r="G814" s="261"/>
      <c r="H814" s="63"/>
      <c r="I814" s="261"/>
      <c r="J814" s="261"/>
      <c r="K814" s="261"/>
      <c r="L814" s="261"/>
      <c r="M814" s="261"/>
      <c r="N814" s="261"/>
      <c r="O814" s="261"/>
      <c r="P814" s="261"/>
      <c r="Q814" s="261"/>
      <c r="R814" s="261"/>
      <c r="S814" s="261"/>
      <c r="T814" s="261"/>
      <c r="U814" s="261"/>
      <c r="V814" s="261"/>
      <c r="W814" s="272"/>
      <c r="X814" s="272"/>
      <c r="Y814" s="272"/>
      <c r="Z814" s="261"/>
      <c r="AA814" s="261"/>
      <c r="AB814" s="297"/>
      <c r="AC814" s="298"/>
      <c r="AD814" s="298"/>
      <c r="AE814" s="299"/>
      <c r="AF814" s="299"/>
      <c r="AG814" s="298"/>
      <c r="AH814" s="298"/>
      <c r="AI814" s="300"/>
    </row>
    <row r="815" ht="11.25" customHeight="1">
      <c r="A815" s="260"/>
      <c r="B815" s="261"/>
      <c r="C815" s="296"/>
      <c r="D815" s="261"/>
      <c r="E815" s="261"/>
      <c r="F815" s="261"/>
      <c r="G815" s="261"/>
      <c r="H815" s="63"/>
      <c r="I815" s="261"/>
      <c r="J815" s="261"/>
      <c r="K815" s="261"/>
      <c r="L815" s="261"/>
      <c r="M815" s="261"/>
      <c r="N815" s="261"/>
      <c r="O815" s="261"/>
      <c r="P815" s="261"/>
      <c r="Q815" s="261"/>
      <c r="R815" s="261"/>
      <c r="S815" s="261"/>
      <c r="T815" s="261"/>
      <c r="U815" s="261"/>
      <c r="V815" s="261"/>
      <c r="W815" s="272"/>
      <c r="X815" s="272"/>
      <c r="Y815" s="272"/>
      <c r="Z815" s="261"/>
      <c r="AA815" s="261"/>
      <c r="AB815" s="297"/>
      <c r="AC815" s="298"/>
      <c r="AD815" s="298"/>
      <c r="AE815" s="299"/>
      <c r="AF815" s="299"/>
      <c r="AG815" s="298"/>
      <c r="AH815" s="298"/>
      <c r="AI815" s="300"/>
    </row>
    <row r="816" ht="11.25" customHeight="1">
      <c r="A816" s="260"/>
      <c r="B816" s="261"/>
      <c r="C816" s="296"/>
      <c r="D816" s="261"/>
      <c r="E816" s="261"/>
      <c r="F816" s="261"/>
      <c r="G816" s="261"/>
      <c r="H816" s="63"/>
      <c r="I816" s="261"/>
      <c r="J816" s="261"/>
      <c r="K816" s="261"/>
      <c r="L816" s="261"/>
      <c r="M816" s="261"/>
      <c r="N816" s="261"/>
      <c r="O816" s="261"/>
      <c r="P816" s="261"/>
      <c r="Q816" s="261"/>
      <c r="R816" s="261"/>
      <c r="S816" s="261"/>
      <c r="T816" s="261"/>
      <c r="U816" s="261"/>
      <c r="V816" s="261"/>
      <c r="W816" s="272"/>
      <c r="X816" s="272"/>
      <c r="Y816" s="272"/>
      <c r="Z816" s="261"/>
      <c r="AA816" s="261"/>
      <c r="AB816" s="297"/>
      <c r="AC816" s="298"/>
      <c r="AD816" s="298"/>
      <c r="AE816" s="299"/>
      <c r="AF816" s="299"/>
      <c r="AG816" s="298"/>
      <c r="AH816" s="298"/>
      <c r="AI816" s="300"/>
    </row>
    <row r="817" ht="11.25" customHeight="1">
      <c r="A817" s="260"/>
      <c r="B817" s="261"/>
      <c r="C817" s="296"/>
      <c r="D817" s="261"/>
      <c r="E817" s="261"/>
      <c r="F817" s="261"/>
      <c r="G817" s="261"/>
      <c r="H817" s="63"/>
      <c r="I817" s="261"/>
      <c r="J817" s="261"/>
      <c r="K817" s="261"/>
      <c r="L817" s="261"/>
      <c r="M817" s="261"/>
      <c r="N817" s="261"/>
      <c r="O817" s="261"/>
      <c r="P817" s="261"/>
      <c r="Q817" s="261"/>
      <c r="R817" s="261"/>
      <c r="S817" s="261"/>
      <c r="T817" s="261"/>
      <c r="U817" s="261"/>
      <c r="V817" s="261"/>
      <c r="W817" s="272"/>
      <c r="X817" s="272"/>
      <c r="Y817" s="272"/>
      <c r="Z817" s="261"/>
      <c r="AA817" s="261"/>
      <c r="AB817" s="297"/>
      <c r="AC817" s="298"/>
      <c r="AD817" s="298"/>
      <c r="AE817" s="299"/>
      <c r="AF817" s="299"/>
      <c r="AG817" s="298"/>
      <c r="AH817" s="298"/>
      <c r="AI817" s="300"/>
    </row>
    <row r="818" ht="11.25" customHeight="1">
      <c r="A818" s="260"/>
      <c r="B818" s="261"/>
      <c r="C818" s="296"/>
      <c r="D818" s="261"/>
      <c r="E818" s="261"/>
      <c r="F818" s="261"/>
      <c r="G818" s="261"/>
      <c r="H818" s="63"/>
      <c r="I818" s="261"/>
      <c r="J818" s="261"/>
      <c r="K818" s="261"/>
      <c r="L818" s="261"/>
      <c r="M818" s="261"/>
      <c r="N818" s="261"/>
      <c r="O818" s="261"/>
      <c r="P818" s="261"/>
      <c r="Q818" s="261"/>
      <c r="R818" s="261"/>
      <c r="S818" s="261"/>
      <c r="T818" s="261"/>
      <c r="U818" s="261"/>
      <c r="V818" s="261"/>
      <c r="W818" s="272"/>
      <c r="X818" s="272"/>
      <c r="Y818" s="272"/>
      <c r="Z818" s="261"/>
      <c r="AA818" s="261"/>
      <c r="AB818" s="297"/>
      <c r="AC818" s="298"/>
      <c r="AD818" s="298"/>
      <c r="AE818" s="299"/>
      <c r="AF818" s="299"/>
      <c r="AG818" s="298"/>
      <c r="AH818" s="298"/>
      <c r="AI818" s="300"/>
    </row>
    <row r="819" ht="11.25" customHeight="1">
      <c r="A819" s="260"/>
      <c r="B819" s="261"/>
      <c r="C819" s="296"/>
      <c r="D819" s="261"/>
      <c r="E819" s="261"/>
      <c r="F819" s="261"/>
      <c r="G819" s="261"/>
      <c r="H819" s="63"/>
      <c r="I819" s="261"/>
      <c r="J819" s="261"/>
      <c r="K819" s="261"/>
      <c r="L819" s="261"/>
      <c r="M819" s="261"/>
      <c r="N819" s="261"/>
      <c r="O819" s="261"/>
      <c r="P819" s="261"/>
      <c r="Q819" s="261"/>
      <c r="R819" s="261"/>
      <c r="S819" s="261"/>
      <c r="T819" s="261"/>
      <c r="U819" s="261"/>
      <c r="V819" s="261"/>
      <c r="W819" s="272"/>
      <c r="X819" s="272"/>
      <c r="Y819" s="272"/>
      <c r="Z819" s="261"/>
      <c r="AA819" s="261"/>
      <c r="AB819" s="297"/>
      <c r="AC819" s="298"/>
      <c r="AD819" s="298"/>
      <c r="AE819" s="299"/>
      <c r="AF819" s="299"/>
      <c r="AG819" s="298"/>
      <c r="AH819" s="298"/>
      <c r="AI819" s="300"/>
    </row>
    <row r="820" ht="11.25" customHeight="1">
      <c r="A820" s="260"/>
      <c r="B820" s="261"/>
      <c r="C820" s="296"/>
      <c r="D820" s="261"/>
      <c r="E820" s="261"/>
      <c r="F820" s="261"/>
      <c r="G820" s="261"/>
      <c r="H820" s="63"/>
      <c r="I820" s="261"/>
      <c r="J820" s="261"/>
      <c r="K820" s="261"/>
      <c r="L820" s="261"/>
      <c r="M820" s="261"/>
      <c r="N820" s="261"/>
      <c r="O820" s="261"/>
      <c r="P820" s="261"/>
      <c r="Q820" s="261"/>
      <c r="R820" s="261"/>
      <c r="S820" s="261"/>
      <c r="T820" s="261"/>
      <c r="U820" s="261"/>
      <c r="V820" s="261"/>
      <c r="W820" s="272"/>
      <c r="X820" s="272"/>
      <c r="Y820" s="272"/>
      <c r="Z820" s="261"/>
      <c r="AA820" s="261"/>
      <c r="AB820" s="297"/>
      <c r="AC820" s="298"/>
      <c r="AD820" s="298"/>
      <c r="AE820" s="299"/>
      <c r="AF820" s="299"/>
      <c r="AG820" s="298"/>
      <c r="AH820" s="298"/>
      <c r="AI820" s="300"/>
    </row>
    <row r="821" ht="11.25" customHeight="1">
      <c r="A821" s="260"/>
      <c r="B821" s="261"/>
      <c r="C821" s="296"/>
      <c r="D821" s="261"/>
      <c r="E821" s="261"/>
      <c r="F821" s="261"/>
      <c r="G821" s="261"/>
      <c r="H821" s="63"/>
      <c r="I821" s="261"/>
      <c r="J821" s="261"/>
      <c r="K821" s="261"/>
      <c r="L821" s="261"/>
      <c r="M821" s="261"/>
      <c r="N821" s="261"/>
      <c r="O821" s="261"/>
      <c r="P821" s="261"/>
      <c r="Q821" s="261"/>
      <c r="R821" s="261"/>
      <c r="S821" s="261"/>
      <c r="T821" s="261"/>
      <c r="U821" s="261"/>
      <c r="V821" s="261"/>
      <c r="W821" s="272"/>
      <c r="X821" s="272"/>
      <c r="Y821" s="272"/>
      <c r="Z821" s="261"/>
      <c r="AA821" s="261"/>
      <c r="AB821" s="297"/>
      <c r="AC821" s="298"/>
      <c r="AD821" s="298"/>
      <c r="AE821" s="299"/>
      <c r="AF821" s="299"/>
      <c r="AG821" s="298"/>
      <c r="AH821" s="298"/>
      <c r="AI821" s="300"/>
    </row>
    <row r="822" ht="11.25" customHeight="1">
      <c r="A822" s="260"/>
      <c r="B822" s="261"/>
      <c r="C822" s="296"/>
      <c r="D822" s="261"/>
      <c r="E822" s="261"/>
      <c r="F822" s="261"/>
      <c r="G822" s="261"/>
      <c r="H822" s="63"/>
      <c r="I822" s="261"/>
      <c r="J822" s="261"/>
      <c r="K822" s="261"/>
      <c r="L822" s="261"/>
      <c r="M822" s="261"/>
      <c r="N822" s="261"/>
      <c r="O822" s="261"/>
      <c r="P822" s="261"/>
      <c r="Q822" s="261"/>
      <c r="R822" s="261"/>
      <c r="S822" s="261"/>
      <c r="T822" s="261"/>
      <c r="U822" s="261"/>
      <c r="V822" s="261"/>
      <c r="W822" s="272"/>
      <c r="X822" s="272"/>
      <c r="Y822" s="272"/>
      <c r="Z822" s="261"/>
      <c r="AA822" s="261"/>
      <c r="AB822" s="297"/>
      <c r="AC822" s="298"/>
      <c r="AD822" s="298"/>
      <c r="AE822" s="299"/>
      <c r="AF822" s="299"/>
      <c r="AG822" s="298"/>
      <c r="AH822" s="298"/>
      <c r="AI822" s="300"/>
    </row>
    <row r="823" ht="11.25" customHeight="1">
      <c r="A823" s="260"/>
      <c r="B823" s="261"/>
      <c r="C823" s="296"/>
      <c r="D823" s="261"/>
      <c r="E823" s="261"/>
      <c r="F823" s="261"/>
      <c r="G823" s="261"/>
      <c r="H823" s="63"/>
      <c r="I823" s="261"/>
      <c r="J823" s="261"/>
      <c r="K823" s="261"/>
      <c r="L823" s="261"/>
      <c r="M823" s="261"/>
      <c r="N823" s="261"/>
      <c r="O823" s="261"/>
      <c r="P823" s="261"/>
      <c r="Q823" s="261"/>
      <c r="R823" s="261"/>
      <c r="S823" s="261"/>
      <c r="T823" s="261"/>
      <c r="U823" s="261"/>
      <c r="V823" s="261"/>
      <c r="W823" s="272"/>
      <c r="X823" s="272"/>
      <c r="Y823" s="272"/>
      <c r="Z823" s="261"/>
      <c r="AA823" s="261"/>
      <c r="AB823" s="297"/>
      <c r="AC823" s="298"/>
      <c r="AD823" s="298"/>
      <c r="AE823" s="299"/>
      <c r="AF823" s="299"/>
      <c r="AG823" s="298"/>
      <c r="AH823" s="298"/>
      <c r="AI823" s="300"/>
    </row>
    <row r="824" ht="11.25" customHeight="1">
      <c r="A824" s="260"/>
      <c r="B824" s="261"/>
      <c r="C824" s="296"/>
      <c r="D824" s="261"/>
      <c r="E824" s="261"/>
      <c r="F824" s="261"/>
      <c r="G824" s="261"/>
      <c r="H824" s="63"/>
      <c r="I824" s="261"/>
      <c r="J824" s="261"/>
      <c r="K824" s="261"/>
      <c r="L824" s="261"/>
      <c r="M824" s="261"/>
      <c r="N824" s="261"/>
      <c r="O824" s="261"/>
      <c r="P824" s="261"/>
      <c r="Q824" s="261"/>
      <c r="R824" s="261"/>
      <c r="S824" s="261"/>
      <c r="T824" s="261"/>
      <c r="U824" s="261"/>
      <c r="V824" s="261"/>
      <c r="W824" s="272"/>
      <c r="X824" s="272"/>
      <c r="Y824" s="272"/>
      <c r="Z824" s="261"/>
      <c r="AA824" s="261"/>
      <c r="AB824" s="297"/>
      <c r="AC824" s="298"/>
      <c r="AD824" s="298"/>
      <c r="AE824" s="299"/>
      <c r="AF824" s="299"/>
      <c r="AG824" s="298"/>
      <c r="AH824" s="298"/>
      <c r="AI824" s="300"/>
    </row>
    <row r="825" ht="11.25" customHeight="1">
      <c r="A825" s="260"/>
      <c r="B825" s="261"/>
      <c r="C825" s="296"/>
      <c r="D825" s="261"/>
      <c r="E825" s="261"/>
      <c r="F825" s="261"/>
      <c r="G825" s="261"/>
      <c r="H825" s="63"/>
      <c r="I825" s="261"/>
      <c r="J825" s="261"/>
      <c r="K825" s="261"/>
      <c r="L825" s="261"/>
      <c r="M825" s="261"/>
      <c r="N825" s="261"/>
      <c r="O825" s="261"/>
      <c r="P825" s="261"/>
      <c r="Q825" s="261"/>
      <c r="R825" s="261"/>
      <c r="S825" s="261"/>
      <c r="T825" s="261"/>
      <c r="U825" s="261"/>
      <c r="V825" s="261"/>
      <c r="W825" s="272"/>
      <c r="X825" s="272"/>
      <c r="Y825" s="272"/>
      <c r="Z825" s="261"/>
      <c r="AA825" s="261"/>
      <c r="AB825" s="297"/>
      <c r="AC825" s="298"/>
      <c r="AD825" s="298"/>
      <c r="AE825" s="299"/>
      <c r="AF825" s="299"/>
      <c r="AG825" s="298"/>
      <c r="AH825" s="298"/>
      <c r="AI825" s="300"/>
    </row>
    <row r="826" ht="11.25" customHeight="1">
      <c r="A826" s="260"/>
      <c r="B826" s="261"/>
      <c r="C826" s="296"/>
      <c r="D826" s="261"/>
      <c r="E826" s="261"/>
      <c r="F826" s="261"/>
      <c r="G826" s="261"/>
      <c r="H826" s="63"/>
      <c r="I826" s="261"/>
      <c r="J826" s="261"/>
      <c r="K826" s="261"/>
      <c r="L826" s="261"/>
      <c r="M826" s="261"/>
      <c r="N826" s="261"/>
      <c r="O826" s="261"/>
      <c r="P826" s="261"/>
      <c r="Q826" s="261"/>
      <c r="R826" s="261"/>
      <c r="S826" s="261"/>
      <c r="T826" s="261"/>
      <c r="U826" s="261"/>
      <c r="V826" s="261"/>
      <c r="W826" s="272"/>
      <c r="X826" s="272"/>
      <c r="Y826" s="272"/>
      <c r="Z826" s="261"/>
      <c r="AA826" s="261"/>
      <c r="AB826" s="297"/>
      <c r="AC826" s="298"/>
      <c r="AD826" s="298"/>
      <c r="AE826" s="299"/>
      <c r="AF826" s="299"/>
      <c r="AG826" s="298"/>
      <c r="AH826" s="298"/>
      <c r="AI826" s="300"/>
    </row>
    <row r="827" ht="11.25" customHeight="1">
      <c r="A827" s="260"/>
      <c r="B827" s="261"/>
      <c r="C827" s="296"/>
      <c r="D827" s="261"/>
      <c r="E827" s="261"/>
      <c r="F827" s="261"/>
      <c r="G827" s="261"/>
      <c r="H827" s="63"/>
      <c r="I827" s="261"/>
      <c r="J827" s="261"/>
      <c r="K827" s="261"/>
      <c r="L827" s="261"/>
      <c r="M827" s="261"/>
      <c r="N827" s="261"/>
      <c r="O827" s="261"/>
      <c r="P827" s="261"/>
      <c r="Q827" s="261"/>
      <c r="R827" s="261"/>
      <c r="S827" s="261"/>
      <c r="T827" s="261"/>
      <c r="U827" s="261"/>
      <c r="V827" s="261"/>
      <c r="W827" s="272"/>
      <c r="X827" s="272"/>
      <c r="Y827" s="272"/>
      <c r="Z827" s="261"/>
      <c r="AA827" s="261"/>
      <c r="AB827" s="297"/>
      <c r="AC827" s="298"/>
      <c r="AD827" s="298"/>
      <c r="AE827" s="299"/>
      <c r="AF827" s="299"/>
      <c r="AG827" s="298"/>
      <c r="AH827" s="298"/>
      <c r="AI827" s="300"/>
    </row>
    <row r="828" ht="11.25" customHeight="1">
      <c r="A828" s="260"/>
      <c r="B828" s="261"/>
      <c r="C828" s="296"/>
      <c r="D828" s="261"/>
      <c r="E828" s="261"/>
      <c r="F828" s="261"/>
      <c r="G828" s="261"/>
      <c r="H828" s="63"/>
      <c r="I828" s="261"/>
      <c r="J828" s="261"/>
      <c r="K828" s="261"/>
      <c r="L828" s="261"/>
      <c r="M828" s="261"/>
      <c r="N828" s="261"/>
      <c r="O828" s="261"/>
      <c r="P828" s="261"/>
      <c r="Q828" s="261"/>
      <c r="R828" s="261"/>
      <c r="S828" s="261"/>
      <c r="T828" s="261"/>
      <c r="U828" s="261"/>
      <c r="V828" s="261"/>
      <c r="W828" s="272"/>
      <c r="X828" s="272"/>
      <c r="Y828" s="272"/>
      <c r="Z828" s="261"/>
      <c r="AA828" s="261"/>
      <c r="AB828" s="297"/>
      <c r="AC828" s="298"/>
      <c r="AD828" s="298"/>
      <c r="AE828" s="299"/>
      <c r="AF828" s="299"/>
      <c r="AG828" s="298"/>
      <c r="AH828" s="298"/>
      <c r="AI828" s="300"/>
    </row>
    <row r="829" ht="11.25" customHeight="1">
      <c r="A829" s="260"/>
      <c r="B829" s="261"/>
      <c r="C829" s="296"/>
      <c r="D829" s="261"/>
      <c r="E829" s="261"/>
      <c r="F829" s="261"/>
      <c r="G829" s="261"/>
      <c r="H829" s="63"/>
      <c r="I829" s="261"/>
      <c r="J829" s="261"/>
      <c r="K829" s="261"/>
      <c r="L829" s="261"/>
      <c r="M829" s="261"/>
      <c r="N829" s="261"/>
      <c r="O829" s="261"/>
      <c r="P829" s="261"/>
      <c r="Q829" s="261"/>
      <c r="R829" s="261"/>
      <c r="S829" s="261"/>
      <c r="T829" s="261"/>
      <c r="U829" s="261"/>
      <c r="V829" s="261"/>
      <c r="W829" s="272"/>
      <c r="X829" s="272"/>
      <c r="Y829" s="272"/>
      <c r="Z829" s="261"/>
      <c r="AA829" s="261"/>
      <c r="AB829" s="297"/>
      <c r="AC829" s="298"/>
      <c r="AD829" s="298"/>
      <c r="AE829" s="299"/>
      <c r="AF829" s="299"/>
      <c r="AG829" s="298"/>
      <c r="AH829" s="298"/>
      <c r="AI829" s="300"/>
    </row>
    <row r="830" ht="11.25" customHeight="1">
      <c r="A830" s="260"/>
      <c r="B830" s="261"/>
      <c r="C830" s="296"/>
      <c r="D830" s="261"/>
      <c r="E830" s="261"/>
      <c r="F830" s="261"/>
      <c r="G830" s="261"/>
      <c r="H830" s="63"/>
      <c r="I830" s="261"/>
      <c r="J830" s="261"/>
      <c r="K830" s="261"/>
      <c r="L830" s="261"/>
      <c r="M830" s="261"/>
      <c r="N830" s="261"/>
      <c r="O830" s="261"/>
      <c r="P830" s="261"/>
      <c r="Q830" s="261"/>
      <c r="R830" s="261"/>
      <c r="S830" s="261"/>
      <c r="T830" s="261"/>
      <c r="U830" s="261"/>
      <c r="V830" s="261"/>
      <c r="W830" s="272"/>
      <c r="X830" s="272"/>
      <c r="Y830" s="272"/>
      <c r="Z830" s="261"/>
      <c r="AA830" s="261"/>
      <c r="AB830" s="297"/>
      <c r="AC830" s="298"/>
      <c r="AD830" s="298"/>
      <c r="AE830" s="299"/>
      <c r="AF830" s="299"/>
      <c r="AG830" s="298"/>
      <c r="AH830" s="298"/>
      <c r="AI830" s="300"/>
    </row>
    <row r="831" ht="11.25" customHeight="1">
      <c r="A831" s="260"/>
      <c r="B831" s="261"/>
      <c r="C831" s="296"/>
      <c r="D831" s="261"/>
      <c r="E831" s="261"/>
      <c r="F831" s="261"/>
      <c r="G831" s="261"/>
      <c r="H831" s="63"/>
      <c r="I831" s="261"/>
      <c r="J831" s="261"/>
      <c r="K831" s="261"/>
      <c r="L831" s="261"/>
      <c r="M831" s="261"/>
      <c r="N831" s="261"/>
      <c r="O831" s="261"/>
      <c r="P831" s="261"/>
      <c r="Q831" s="261"/>
      <c r="R831" s="261"/>
      <c r="S831" s="261"/>
      <c r="T831" s="261"/>
      <c r="U831" s="261"/>
      <c r="V831" s="261"/>
      <c r="W831" s="272"/>
      <c r="X831" s="272"/>
      <c r="Y831" s="272"/>
      <c r="Z831" s="261"/>
      <c r="AA831" s="261"/>
      <c r="AB831" s="297"/>
      <c r="AC831" s="298"/>
      <c r="AD831" s="298"/>
      <c r="AE831" s="299"/>
      <c r="AF831" s="299"/>
      <c r="AG831" s="298"/>
      <c r="AH831" s="298"/>
      <c r="AI831" s="300"/>
    </row>
    <row r="832" ht="11.25" customHeight="1">
      <c r="A832" s="260"/>
      <c r="B832" s="261"/>
      <c r="C832" s="296"/>
      <c r="D832" s="261"/>
      <c r="E832" s="261"/>
      <c r="F832" s="261"/>
      <c r="G832" s="261"/>
      <c r="H832" s="63"/>
      <c r="I832" s="261"/>
      <c r="J832" s="261"/>
      <c r="K832" s="261"/>
      <c r="L832" s="261"/>
      <c r="M832" s="261"/>
      <c r="N832" s="261"/>
      <c r="O832" s="261"/>
      <c r="P832" s="261"/>
      <c r="Q832" s="261"/>
      <c r="R832" s="261"/>
      <c r="S832" s="261"/>
      <c r="T832" s="261"/>
      <c r="U832" s="261"/>
      <c r="V832" s="261"/>
      <c r="W832" s="272"/>
      <c r="X832" s="272"/>
      <c r="Y832" s="272"/>
      <c r="Z832" s="261"/>
      <c r="AA832" s="261"/>
      <c r="AB832" s="297"/>
      <c r="AC832" s="298"/>
      <c r="AD832" s="298"/>
      <c r="AE832" s="299"/>
      <c r="AF832" s="299"/>
      <c r="AG832" s="298"/>
      <c r="AH832" s="298"/>
      <c r="AI832" s="300"/>
    </row>
    <row r="833" ht="11.25" customHeight="1">
      <c r="A833" s="260"/>
      <c r="B833" s="261"/>
      <c r="C833" s="296"/>
      <c r="D833" s="261"/>
      <c r="E833" s="261"/>
      <c r="F833" s="261"/>
      <c r="G833" s="261"/>
      <c r="H833" s="63"/>
      <c r="I833" s="261"/>
      <c r="J833" s="261"/>
      <c r="K833" s="261"/>
      <c r="L833" s="261"/>
      <c r="M833" s="261"/>
      <c r="N833" s="261"/>
      <c r="O833" s="261"/>
      <c r="P833" s="261"/>
      <c r="Q833" s="261"/>
      <c r="R833" s="261"/>
      <c r="S833" s="261"/>
      <c r="T833" s="261"/>
      <c r="U833" s="261"/>
      <c r="V833" s="261"/>
      <c r="W833" s="272"/>
      <c r="X833" s="272"/>
      <c r="Y833" s="272"/>
      <c r="Z833" s="261"/>
      <c r="AA833" s="261"/>
      <c r="AB833" s="297"/>
      <c r="AC833" s="298"/>
      <c r="AD833" s="298"/>
      <c r="AE833" s="299"/>
      <c r="AF833" s="299"/>
      <c r="AG833" s="298"/>
      <c r="AH833" s="298"/>
      <c r="AI833" s="300"/>
    </row>
    <row r="834" ht="11.25" customHeight="1">
      <c r="A834" s="260"/>
      <c r="B834" s="261"/>
      <c r="C834" s="296"/>
      <c r="D834" s="261"/>
      <c r="E834" s="261"/>
      <c r="F834" s="261"/>
      <c r="G834" s="261"/>
      <c r="H834" s="63"/>
      <c r="I834" s="261"/>
      <c r="J834" s="261"/>
      <c r="K834" s="261"/>
      <c r="L834" s="261"/>
      <c r="M834" s="261"/>
      <c r="N834" s="261"/>
      <c r="O834" s="261"/>
      <c r="P834" s="261"/>
      <c r="Q834" s="261"/>
      <c r="R834" s="261"/>
      <c r="S834" s="261"/>
      <c r="T834" s="261"/>
      <c r="U834" s="261"/>
      <c r="V834" s="261"/>
      <c r="W834" s="272"/>
      <c r="X834" s="272"/>
      <c r="Y834" s="272"/>
      <c r="Z834" s="261"/>
      <c r="AA834" s="261"/>
      <c r="AB834" s="297"/>
      <c r="AC834" s="298"/>
      <c r="AD834" s="298"/>
      <c r="AE834" s="299"/>
      <c r="AF834" s="299"/>
      <c r="AG834" s="298"/>
      <c r="AH834" s="298"/>
      <c r="AI834" s="300"/>
    </row>
    <row r="835" ht="11.25" customHeight="1">
      <c r="A835" s="260"/>
      <c r="B835" s="261"/>
      <c r="C835" s="296"/>
      <c r="D835" s="261"/>
      <c r="E835" s="261"/>
      <c r="F835" s="261"/>
      <c r="G835" s="261"/>
      <c r="H835" s="63"/>
      <c r="I835" s="261"/>
      <c r="J835" s="261"/>
      <c r="K835" s="261"/>
      <c r="L835" s="261"/>
      <c r="M835" s="261"/>
      <c r="N835" s="261"/>
      <c r="O835" s="261"/>
      <c r="P835" s="261"/>
      <c r="Q835" s="261"/>
      <c r="R835" s="261"/>
      <c r="S835" s="261"/>
      <c r="T835" s="261"/>
      <c r="U835" s="261"/>
      <c r="V835" s="261"/>
      <c r="W835" s="272"/>
      <c r="X835" s="272"/>
      <c r="Y835" s="272"/>
      <c r="Z835" s="261"/>
      <c r="AA835" s="261"/>
      <c r="AB835" s="297"/>
      <c r="AC835" s="298"/>
      <c r="AD835" s="298"/>
      <c r="AE835" s="299"/>
      <c r="AF835" s="299"/>
      <c r="AG835" s="298"/>
      <c r="AH835" s="298"/>
      <c r="AI835" s="300"/>
    </row>
    <row r="836" ht="11.25" customHeight="1">
      <c r="A836" s="260"/>
      <c r="B836" s="261"/>
      <c r="C836" s="296"/>
      <c r="D836" s="261"/>
      <c r="E836" s="261"/>
      <c r="F836" s="261"/>
      <c r="G836" s="261"/>
      <c r="H836" s="63"/>
      <c r="I836" s="261"/>
      <c r="J836" s="261"/>
      <c r="K836" s="261"/>
      <c r="L836" s="261"/>
      <c r="M836" s="261"/>
      <c r="N836" s="261"/>
      <c r="O836" s="261"/>
      <c r="P836" s="261"/>
      <c r="Q836" s="261"/>
      <c r="R836" s="261"/>
      <c r="S836" s="261"/>
      <c r="T836" s="261"/>
      <c r="U836" s="261"/>
      <c r="V836" s="261"/>
      <c r="W836" s="272"/>
      <c r="X836" s="272"/>
      <c r="Y836" s="272"/>
      <c r="Z836" s="261"/>
      <c r="AA836" s="261"/>
      <c r="AB836" s="297"/>
      <c r="AC836" s="298"/>
      <c r="AD836" s="298"/>
      <c r="AE836" s="299"/>
      <c r="AF836" s="299"/>
      <c r="AG836" s="298"/>
      <c r="AH836" s="298"/>
      <c r="AI836" s="300"/>
    </row>
    <row r="837" ht="11.25" customHeight="1">
      <c r="A837" s="260"/>
      <c r="B837" s="261"/>
      <c r="C837" s="296"/>
      <c r="D837" s="261"/>
      <c r="E837" s="261"/>
      <c r="F837" s="261"/>
      <c r="G837" s="261"/>
      <c r="H837" s="63"/>
      <c r="I837" s="261"/>
      <c r="J837" s="261"/>
      <c r="K837" s="261"/>
      <c r="L837" s="261"/>
      <c r="M837" s="261"/>
      <c r="N837" s="261"/>
      <c r="O837" s="261"/>
      <c r="P837" s="261"/>
      <c r="Q837" s="261"/>
      <c r="R837" s="261"/>
      <c r="S837" s="261"/>
      <c r="T837" s="261"/>
      <c r="U837" s="261"/>
      <c r="V837" s="261"/>
      <c r="W837" s="272"/>
      <c r="X837" s="272"/>
      <c r="Y837" s="272"/>
      <c r="Z837" s="261"/>
      <c r="AA837" s="261"/>
      <c r="AB837" s="297"/>
      <c r="AC837" s="298"/>
      <c r="AD837" s="298"/>
      <c r="AE837" s="299"/>
      <c r="AF837" s="299"/>
      <c r="AG837" s="298"/>
      <c r="AH837" s="298"/>
      <c r="AI837" s="300"/>
    </row>
    <row r="838" ht="11.25" customHeight="1">
      <c r="A838" s="260"/>
      <c r="B838" s="261"/>
      <c r="C838" s="296"/>
      <c r="D838" s="261"/>
      <c r="E838" s="261"/>
      <c r="F838" s="261"/>
      <c r="G838" s="261"/>
      <c r="H838" s="63"/>
      <c r="I838" s="261"/>
      <c r="J838" s="261"/>
      <c r="K838" s="261"/>
      <c r="L838" s="261"/>
      <c r="M838" s="261"/>
      <c r="N838" s="261"/>
      <c r="O838" s="261"/>
      <c r="P838" s="261"/>
      <c r="Q838" s="261"/>
      <c r="R838" s="261"/>
      <c r="S838" s="261"/>
      <c r="T838" s="261"/>
      <c r="U838" s="261"/>
      <c r="V838" s="261"/>
      <c r="W838" s="272"/>
      <c r="X838" s="272"/>
      <c r="Y838" s="272"/>
      <c r="Z838" s="261"/>
      <c r="AA838" s="261"/>
      <c r="AB838" s="297"/>
      <c r="AC838" s="298"/>
      <c r="AD838" s="298"/>
      <c r="AE838" s="299"/>
      <c r="AF838" s="299"/>
      <c r="AG838" s="298"/>
      <c r="AH838" s="298"/>
      <c r="AI838" s="300"/>
    </row>
    <row r="839" ht="11.25" customHeight="1">
      <c r="A839" s="260"/>
      <c r="B839" s="261"/>
      <c r="C839" s="296"/>
      <c r="D839" s="261"/>
      <c r="E839" s="261"/>
      <c r="F839" s="261"/>
      <c r="G839" s="261"/>
      <c r="H839" s="63"/>
      <c r="I839" s="261"/>
      <c r="J839" s="261"/>
      <c r="K839" s="261"/>
      <c r="L839" s="261"/>
      <c r="M839" s="261"/>
      <c r="N839" s="261"/>
      <c r="O839" s="261"/>
      <c r="P839" s="261"/>
      <c r="Q839" s="261"/>
      <c r="R839" s="261"/>
      <c r="S839" s="261"/>
      <c r="T839" s="261"/>
      <c r="U839" s="261"/>
      <c r="V839" s="261"/>
      <c r="W839" s="272"/>
      <c r="X839" s="272"/>
      <c r="Y839" s="272"/>
      <c r="Z839" s="261"/>
      <c r="AA839" s="261"/>
      <c r="AB839" s="297"/>
      <c r="AC839" s="298"/>
      <c r="AD839" s="298"/>
      <c r="AE839" s="299"/>
      <c r="AF839" s="299"/>
      <c r="AG839" s="298"/>
      <c r="AH839" s="298"/>
      <c r="AI839" s="300"/>
    </row>
    <row r="840" ht="11.25" customHeight="1">
      <c r="A840" s="260"/>
      <c r="B840" s="261"/>
      <c r="C840" s="296"/>
      <c r="D840" s="261"/>
      <c r="E840" s="261"/>
      <c r="F840" s="261"/>
      <c r="G840" s="261"/>
      <c r="H840" s="63"/>
      <c r="I840" s="261"/>
      <c r="J840" s="261"/>
      <c r="K840" s="261"/>
      <c r="L840" s="261"/>
      <c r="M840" s="261"/>
      <c r="N840" s="261"/>
      <c r="O840" s="261"/>
      <c r="P840" s="261"/>
      <c r="Q840" s="261"/>
      <c r="R840" s="261"/>
      <c r="S840" s="261"/>
      <c r="T840" s="261"/>
      <c r="U840" s="261"/>
      <c r="V840" s="261"/>
      <c r="W840" s="272"/>
      <c r="X840" s="272"/>
      <c r="Y840" s="272"/>
      <c r="Z840" s="261"/>
      <c r="AA840" s="261"/>
      <c r="AB840" s="297"/>
      <c r="AC840" s="298"/>
      <c r="AD840" s="298"/>
      <c r="AE840" s="299"/>
      <c r="AF840" s="299"/>
      <c r="AG840" s="298"/>
      <c r="AH840" s="298"/>
      <c r="AI840" s="300"/>
    </row>
    <row r="841" ht="11.25" customHeight="1">
      <c r="A841" s="260"/>
      <c r="B841" s="261"/>
      <c r="C841" s="296"/>
      <c r="D841" s="261"/>
      <c r="E841" s="261"/>
      <c r="F841" s="261"/>
      <c r="G841" s="261"/>
      <c r="H841" s="63"/>
      <c r="I841" s="261"/>
      <c r="J841" s="261"/>
      <c r="K841" s="261"/>
      <c r="L841" s="261"/>
      <c r="M841" s="261"/>
      <c r="N841" s="261"/>
      <c r="O841" s="261"/>
      <c r="P841" s="261"/>
      <c r="Q841" s="261"/>
      <c r="R841" s="261"/>
      <c r="S841" s="261"/>
      <c r="T841" s="261"/>
      <c r="U841" s="261"/>
      <c r="V841" s="261"/>
      <c r="W841" s="272"/>
      <c r="X841" s="272"/>
      <c r="Y841" s="272"/>
      <c r="Z841" s="261"/>
      <c r="AA841" s="261"/>
      <c r="AB841" s="297"/>
      <c r="AC841" s="298"/>
      <c r="AD841" s="298"/>
      <c r="AE841" s="299"/>
      <c r="AF841" s="299"/>
      <c r="AG841" s="298"/>
      <c r="AH841" s="298"/>
      <c r="AI841" s="300"/>
    </row>
    <row r="842" ht="11.25" customHeight="1">
      <c r="A842" s="260"/>
      <c r="B842" s="261"/>
      <c r="C842" s="296"/>
      <c r="D842" s="261"/>
      <c r="E842" s="261"/>
      <c r="F842" s="261"/>
      <c r="G842" s="261"/>
      <c r="H842" s="63"/>
      <c r="I842" s="261"/>
      <c r="J842" s="261"/>
      <c r="K842" s="261"/>
      <c r="L842" s="261"/>
      <c r="M842" s="261"/>
      <c r="N842" s="261"/>
      <c r="O842" s="261"/>
      <c r="P842" s="261"/>
      <c r="Q842" s="261"/>
      <c r="R842" s="261"/>
      <c r="S842" s="261"/>
      <c r="T842" s="261"/>
      <c r="U842" s="261"/>
      <c r="V842" s="261"/>
      <c r="W842" s="272"/>
      <c r="X842" s="272"/>
      <c r="Y842" s="272"/>
      <c r="Z842" s="261"/>
      <c r="AA842" s="261"/>
      <c r="AB842" s="297"/>
      <c r="AC842" s="298"/>
      <c r="AD842" s="298"/>
      <c r="AE842" s="299"/>
      <c r="AF842" s="299"/>
      <c r="AG842" s="298"/>
      <c r="AH842" s="298"/>
      <c r="AI842" s="300"/>
    </row>
    <row r="843" ht="11.25" customHeight="1">
      <c r="A843" s="260"/>
      <c r="B843" s="261"/>
      <c r="C843" s="296"/>
      <c r="D843" s="261"/>
      <c r="E843" s="261"/>
      <c r="F843" s="261"/>
      <c r="G843" s="261"/>
      <c r="H843" s="63"/>
      <c r="I843" s="261"/>
      <c r="J843" s="261"/>
      <c r="K843" s="261"/>
      <c r="L843" s="261"/>
      <c r="M843" s="261"/>
      <c r="N843" s="261"/>
      <c r="O843" s="261"/>
      <c r="P843" s="261"/>
      <c r="Q843" s="261"/>
      <c r="R843" s="261"/>
      <c r="S843" s="261"/>
      <c r="T843" s="261"/>
      <c r="U843" s="261"/>
      <c r="V843" s="261"/>
      <c r="W843" s="272"/>
      <c r="X843" s="272"/>
      <c r="Y843" s="272"/>
      <c r="Z843" s="261"/>
      <c r="AA843" s="261"/>
      <c r="AB843" s="297"/>
      <c r="AC843" s="298"/>
      <c r="AD843" s="298"/>
      <c r="AE843" s="299"/>
      <c r="AF843" s="299"/>
      <c r="AG843" s="298"/>
      <c r="AH843" s="298"/>
      <c r="AI843" s="300"/>
    </row>
    <row r="844" ht="11.25" customHeight="1">
      <c r="A844" s="260"/>
      <c r="B844" s="261"/>
      <c r="C844" s="296"/>
      <c r="D844" s="261"/>
      <c r="E844" s="261"/>
      <c r="F844" s="261"/>
      <c r="G844" s="261"/>
      <c r="H844" s="63"/>
      <c r="I844" s="261"/>
      <c r="J844" s="261"/>
      <c r="K844" s="261"/>
      <c r="L844" s="261"/>
      <c r="M844" s="261"/>
      <c r="N844" s="261"/>
      <c r="O844" s="261"/>
      <c r="P844" s="261"/>
      <c r="Q844" s="261"/>
      <c r="R844" s="261"/>
      <c r="S844" s="261"/>
      <c r="T844" s="261"/>
      <c r="U844" s="261"/>
      <c r="V844" s="261"/>
      <c r="W844" s="272"/>
      <c r="X844" s="272"/>
      <c r="Y844" s="272"/>
      <c r="Z844" s="261"/>
      <c r="AA844" s="261"/>
      <c r="AB844" s="297"/>
      <c r="AC844" s="298"/>
      <c r="AD844" s="298"/>
      <c r="AE844" s="299"/>
      <c r="AF844" s="299"/>
      <c r="AG844" s="298"/>
      <c r="AH844" s="298"/>
      <c r="AI844" s="300"/>
    </row>
    <row r="845" ht="11.25" customHeight="1">
      <c r="A845" s="260"/>
      <c r="B845" s="261"/>
      <c r="C845" s="296"/>
      <c r="D845" s="261"/>
      <c r="E845" s="261"/>
      <c r="F845" s="261"/>
      <c r="G845" s="261"/>
      <c r="H845" s="63"/>
      <c r="I845" s="261"/>
      <c r="J845" s="261"/>
      <c r="K845" s="261"/>
      <c r="L845" s="261"/>
      <c r="M845" s="261"/>
      <c r="N845" s="261"/>
      <c r="O845" s="261"/>
      <c r="P845" s="261"/>
      <c r="Q845" s="261"/>
      <c r="R845" s="261"/>
      <c r="S845" s="261"/>
      <c r="T845" s="261"/>
      <c r="U845" s="261"/>
      <c r="V845" s="261"/>
      <c r="W845" s="272"/>
      <c r="X845" s="272"/>
      <c r="Y845" s="272"/>
      <c r="Z845" s="261"/>
      <c r="AA845" s="261"/>
      <c r="AB845" s="297"/>
      <c r="AC845" s="298"/>
      <c r="AD845" s="298"/>
      <c r="AE845" s="299"/>
      <c r="AF845" s="299"/>
      <c r="AG845" s="298"/>
      <c r="AH845" s="298"/>
      <c r="AI845" s="300"/>
    </row>
    <row r="846" ht="11.25" customHeight="1">
      <c r="A846" s="260"/>
      <c r="B846" s="261"/>
      <c r="C846" s="296"/>
      <c r="D846" s="261"/>
      <c r="E846" s="261"/>
      <c r="F846" s="261"/>
      <c r="G846" s="261"/>
      <c r="H846" s="63"/>
      <c r="I846" s="261"/>
      <c r="J846" s="261"/>
      <c r="K846" s="261"/>
      <c r="L846" s="261"/>
      <c r="M846" s="261"/>
      <c r="N846" s="261"/>
      <c r="O846" s="261"/>
      <c r="P846" s="261"/>
      <c r="Q846" s="261"/>
      <c r="R846" s="261"/>
      <c r="S846" s="261"/>
      <c r="T846" s="261"/>
      <c r="U846" s="261"/>
      <c r="V846" s="261"/>
      <c r="W846" s="272"/>
      <c r="X846" s="272"/>
      <c r="Y846" s="272"/>
      <c r="Z846" s="261"/>
      <c r="AA846" s="261"/>
      <c r="AB846" s="297"/>
      <c r="AC846" s="298"/>
      <c r="AD846" s="298"/>
      <c r="AE846" s="299"/>
      <c r="AF846" s="299"/>
      <c r="AG846" s="298"/>
      <c r="AH846" s="298"/>
      <c r="AI846" s="300"/>
    </row>
    <row r="847" ht="11.25" customHeight="1">
      <c r="A847" s="260"/>
      <c r="B847" s="261"/>
      <c r="C847" s="296"/>
      <c r="D847" s="261"/>
      <c r="E847" s="261"/>
      <c r="F847" s="261"/>
      <c r="G847" s="261"/>
      <c r="H847" s="63"/>
      <c r="I847" s="261"/>
      <c r="J847" s="261"/>
      <c r="K847" s="261"/>
      <c r="L847" s="261"/>
      <c r="M847" s="261"/>
      <c r="N847" s="261"/>
      <c r="O847" s="261"/>
      <c r="P847" s="261"/>
      <c r="Q847" s="261"/>
      <c r="R847" s="261"/>
      <c r="S847" s="261"/>
      <c r="T847" s="261"/>
      <c r="U847" s="261"/>
      <c r="V847" s="261"/>
      <c r="W847" s="272"/>
      <c r="X847" s="272"/>
      <c r="Y847" s="272"/>
      <c r="Z847" s="261"/>
      <c r="AA847" s="261"/>
      <c r="AB847" s="297"/>
      <c r="AC847" s="298"/>
      <c r="AD847" s="298"/>
      <c r="AE847" s="299"/>
      <c r="AF847" s="299"/>
      <c r="AG847" s="298"/>
      <c r="AH847" s="298"/>
      <c r="AI847" s="300"/>
    </row>
    <row r="848" ht="11.25" customHeight="1">
      <c r="A848" s="260"/>
      <c r="B848" s="261"/>
      <c r="C848" s="296"/>
      <c r="D848" s="261"/>
      <c r="E848" s="261"/>
      <c r="F848" s="261"/>
      <c r="G848" s="261"/>
      <c r="H848" s="63"/>
      <c r="I848" s="261"/>
      <c r="J848" s="261"/>
      <c r="K848" s="261"/>
      <c r="L848" s="261"/>
      <c r="M848" s="261"/>
      <c r="N848" s="261"/>
      <c r="O848" s="261"/>
      <c r="P848" s="261"/>
      <c r="Q848" s="261"/>
      <c r="R848" s="261"/>
      <c r="S848" s="261"/>
      <c r="T848" s="261"/>
      <c r="U848" s="261"/>
      <c r="V848" s="261"/>
      <c r="W848" s="272"/>
      <c r="X848" s="272"/>
      <c r="Y848" s="272"/>
      <c r="Z848" s="261"/>
      <c r="AA848" s="261"/>
      <c r="AB848" s="297"/>
      <c r="AC848" s="298"/>
      <c r="AD848" s="298"/>
      <c r="AE848" s="299"/>
      <c r="AF848" s="299"/>
      <c r="AG848" s="298"/>
      <c r="AH848" s="298"/>
      <c r="AI848" s="300"/>
    </row>
    <row r="849" ht="11.25" customHeight="1">
      <c r="A849" s="260"/>
      <c r="B849" s="261"/>
      <c r="C849" s="296"/>
      <c r="D849" s="261"/>
      <c r="E849" s="261"/>
      <c r="F849" s="261"/>
      <c r="G849" s="261"/>
      <c r="H849" s="63"/>
      <c r="I849" s="261"/>
      <c r="J849" s="261"/>
      <c r="K849" s="261"/>
      <c r="L849" s="261"/>
      <c r="M849" s="261"/>
      <c r="N849" s="261"/>
      <c r="O849" s="261"/>
      <c r="P849" s="261"/>
      <c r="Q849" s="261"/>
      <c r="R849" s="261"/>
      <c r="S849" s="261"/>
      <c r="T849" s="261"/>
      <c r="U849" s="261"/>
      <c r="V849" s="261"/>
      <c r="W849" s="272"/>
      <c r="X849" s="272"/>
      <c r="Y849" s="272"/>
      <c r="Z849" s="261"/>
      <c r="AA849" s="261"/>
      <c r="AB849" s="297"/>
      <c r="AC849" s="298"/>
      <c r="AD849" s="298"/>
      <c r="AE849" s="299"/>
      <c r="AF849" s="299"/>
      <c r="AG849" s="298"/>
      <c r="AH849" s="298"/>
      <c r="AI849" s="300"/>
    </row>
    <row r="850" ht="11.25" customHeight="1">
      <c r="A850" s="260"/>
      <c r="B850" s="261"/>
      <c r="C850" s="296"/>
      <c r="D850" s="261"/>
      <c r="E850" s="261"/>
      <c r="F850" s="261"/>
      <c r="G850" s="261"/>
      <c r="H850" s="63"/>
      <c r="I850" s="261"/>
      <c r="J850" s="261"/>
      <c r="K850" s="261"/>
      <c r="L850" s="261"/>
      <c r="M850" s="261"/>
      <c r="N850" s="261"/>
      <c r="O850" s="261"/>
      <c r="P850" s="261"/>
      <c r="Q850" s="261"/>
      <c r="R850" s="261"/>
      <c r="S850" s="261"/>
      <c r="T850" s="261"/>
      <c r="U850" s="261"/>
      <c r="V850" s="261"/>
      <c r="W850" s="272"/>
      <c r="X850" s="272"/>
      <c r="Y850" s="272"/>
      <c r="Z850" s="261"/>
      <c r="AA850" s="261"/>
      <c r="AB850" s="297"/>
      <c r="AC850" s="298"/>
      <c r="AD850" s="298"/>
      <c r="AE850" s="299"/>
      <c r="AF850" s="299"/>
      <c r="AG850" s="298"/>
      <c r="AH850" s="298"/>
      <c r="AI850" s="300"/>
    </row>
    <row r="851" ht="11.25" customHeight="1">
      <c r="A851" s="260"/>
      <c r="B851" s="261"/>
      <c r="C851" s="296"/>
      <c r="D851" s="261"/>
      <c r="E851" s="261"/>
      <c r="F851" s="261"/>
      <c r="G851" s="261"/>
      <c r="H851" s="63"/>
      <c r="I851" s="261"/>
      <c r="J851" s="261"/>
      <c r="K851" s="261"/>
      <c r="L851" s="261"/>
      <c r="M851" s="261"/>
      <c r="N851" s="261"/>
      <c r="O851" s="261"/>
      <c r="P851" s="261"/>
      <c r="Q851" s="261"/>
      <c r="R851" s="261"/>
      <c r="S851" s="261"/>
      <c r="T851" s="261"/>
      <c r="U851" s="261"/>
      <c r="V851" s="261"/>
      <c r="W851" s="272"/>
      <c r="X851" s="272"/>
      <c r="Y851" s="272"/>
      <c r="Z851" s="261"/>
      <c r="AA851" s="261"/>
      <c r="AB851" s="297"/>
      <c r="AC851" s="298"/>
      <c r="AD851" s="298"/>
      <c r="AE851" s="299"/>
      <c r="AF851" s="299"/>
      <c r="AG851" s="298"/>
      <c r="AH851" s="298"/>
      <c r="AI851" s="300"/>
    </row>
    <row r="852" ht="11.25" customHeight="1">
      <c r="A852" s="260"/>
      <c r="B852" s="261"/>
      <c r="C852" s="296"/>
      <c r="D852" s="261"/>
      <c r="E852" s="261"/>
      <c r="F852" s="261"/>
      <c r="G852" s="261"/>
      <c r="H852" s="63"/>
      <c r="I852" s="261"/>
      <c r="J852" s="261"/>
      <c r="K852" s="261"/>
      <c r="L852" s="261"/>
      <c r="M852" s="261"/>
      <c r="N852" s="261"/>
      <c r="O852" s="261"/>
      <c r="P852" s="261"/>
      <c r="Q852" s="261"/>
      <c r="R852" s="261"/>
      <c r="S852" s="261"/>
      <c r="T852" s="261"/>
      <c r="U852" s="261"/>
      <c r="V852" s="261"/>
      <c r="W852" s="272"/>
      <c r="X852" s="272"/>
      <c r="Y852" s="272"/>
      <c r="Z852" s="261"/>
      <c r="AA852" s="261"/>
      <c r="AB852" s="297"/>
      <c r="AC852" s="298"/>
      <c r="AD852" s="298"/>
      <c r="AE852" s="299"/>
      <c r="AF852" s="299"/>
      <c r="AG852" s="298"/>
      <c r="AH852" s="298"/>
      <c r="AI852" s="300"/>
    </row>
    <row r="853" ht="11.25" customHeight="1">
      <c r="A853" s="260"/>
      <c r="B853" s="261"/>
      <c r="C853" s="296"/>
      <c r="D853" s="261"/>
      <c r="E853" s="261"/>
      <c r="F853" s="261"/>
      <c r="G853" s="261"/>
      <c r="H853" s="63"/>
      <c r="I853" s="261"/>
      <c r="J853" s="261"/>
      <c r="K853" s="261"/>
      <c r="L853" s="261"/>
      <c r="M853" s="261"/>
      <c r="N853" s="261"/>
      <c r="O853" s="261"/>
      <c r="P853" s="261"/>
      <c r="Q853" s="261"/>
      <c r="R853" s="261"/>
      <c r="S853" s="261"/>
      <c r="T853" s="261"/>
      <c r="U853" s="261"/>
      <c r="V853" s="261"/>
      <c r="W853" s="272"/>
      <c r="X853" s="272"/>
      <c r="Y853" s="272"/>
      <c r="Z853" s="261"/>
      <c r="AA853" s="261"/>
      <c r="AB853" s="297"/>
      <c r="AC853" s="298"/>
      <c r="AD853" s="298"/>
      <c r="AE853" s="299"/>
      <c r="AF853" s="299"/>
      <c r="AG853" s="298"/>
      <c r="AH853" s="298"/>
      <c r="AI853" s="300"/>
    </row>
    <row r="854" ht="11.25" customHeight="1">
      <c r="A854" s="260"/>
      <c r="B854" s="261"/>
      <c r="C854" s="296"/>
      <c r="D854" s="261"/>
      <c r="E854" s="261"/>
      <c r="F854" s="261"/>
      <c r="G854" s="261"/>
      <c r="H854" s="63"/>
      <c r="I854" s="261"/>
      <c r="J854" s="261"/>
      <c r="K854" s="261"/>
      <c r="L854" s="261"/>
      <c r="M854" s="261"/>
      <c r="N854" s="261"/>
      <c r="O854" s="261"/>
      <c r="P854" s="261"/>
      <c r="Q854" s="261"/>
      <c r="R854" s="261"/>
      <c r="S854" s="261"/>
      <c r="T854" s="261"/>
      <c r="U854" s="261"/>
      <c r="V854" s="261"/>
      <c r="W854" s="272"/>
      <c r="X854" s="272"/>
      <c r="Y854" s="272"/>
      <c r="Z854" s="261"/>
      <c r="AA854" s="261"/>
      <c r="AB854" s="297"/>
      <c r="AC854" s="298"/>
      <c r="AD854" s="298"/>
      <c r="AE854" s="299"/>
      <c r="AF854" s="299"/>
      <c r="AG854" s="298"/>
      <c r="AH854" s="298"/>
      <c r="AI854" s="300"/>
    </row>
    <row r="855" ht="11.25" customHeight="1">
      <c r="A855" s="260"/>
      <c r="B855" s="261"/>
      <c r="C855" s="296"/>
      <c r="D855" s="261"/>
      <c r="E855" s="261"/>
      <c r="F855" s="261"/>
      <c r="G855" s="261"/>
      <c r="H855" s="63"/>
      <c r="I855" s="261"/>
      <c r="J855" s="261"/>
      <c r="K855" s="261"/>
      <c r="L855" s="261"/>
      <c r="M855" s="261"/>
      <c r="N855" s="261"/>
      <c r="O855" s="261"/>
      <c r="P855" s="261"/>
      <c r="Q855" s="261"/>
      <c r="R855" s="261"/>
      <c r="S855" s="261"/>
      <c r="T855" s="261"/>
      <c r="U855" s="261"/>
      <c r="V855" s="261"/>
      <c r="W855" s="272"/>
      <c r="X855" s="272"/>
      <c r="Y855" s="272"/>
      <c r="Z855" s="261"/>
      <c r="AA855" s="261"/>
      <c r="AB855" s="297"/>
      <c r="AC855" s="298"/>
      <c r="AD855" s="298"/>
      <c r="AE855" s="299"/>
      <c r="AF855" s="299"/>
      <c r="AG855" s="298"/>
      <c r="AH855" s="298"/>
      <c r="AI855" s="300"/>
    </row>
    <row r="856" ht="11.25" customHeight="1">
      <c r="A856" s="260"/>
      <c r="B856" s="261"/>
      <c r="C856" s="296"/>
      <c r="D856" s="261"/>
      <c r="E856" s="261"/>
      <c r="F856" s="261"/>
      <c r="G856" s="261"/>
      <c r="H856" s="63"/>
      <c r="I856" s="261"/>
      <c r="J856" s="261"/>
      <c r="K856" s="261"/>
      <c r="L856" s="261"/>
      <c r="M856" s="261"/>
      <c r="N856" s="261"/>
      <c r="O856" s="261"/>
      <c r="P856" s="261"/>
      <c r="Q856" s="261"/>
      <c r="R856" s="261"/>
      <c r="S856" s="261"/>
      <c r="T856" s="261"/>
      <c r="U856" s="261"/>
      <c r="V856" s="261"/>
      <c r="W856" s="272"/>
      <c r="X856" s="272"/>
      <c r="Y856" s="272"/>
      <c r="Z856" s="261"/>
      <c r="AA856" s="261"/>
      <c r="AB856" s="297"/>
      <c r="AC856" s="298"/>
      <c r="AD856" s="298"/>
      <c r="AE856" s="299"/>
      <c r="AF856" s="299"/>
      <c r="AG856" s="298"/>
      <c r="AH856" s="298"/>
      <c r="AI856" s="300"/>
    </row>
    <row r="857" ht="11.25" customHeight="1">
      <c r="A857" s="260"/>
      <c r="B857" s="261"/>
      <c r="C857" s="296"/>
      <c r="D857" s="261"/>
      <c r="E857" s="261"/>
      <c r="F857" s="261"/>
      <c r="G857" s="261"/>
      <c r="H857" s="63"/>
      <c r="I857" s="261"/>
      <c r="J857" s="261"/>
      <c r="K857" s="261"/>
      <c r="L857" s="261"/>
      <c r="M857" s="261"/>
      <c r="N857" s="261"/>
      <c r="O857" s="261"/>
      <c r="P857" s="261"/>
      <c r="Q857" s="261"/>
      <c r="R857" s="261"/>
      <c r="S857" s="261"/>
      <c r="T857" s="261"/>
      <c r="U857" s="261"/>
      <c r="V857" s="261"/>
      <c r="W857" s="272"/>
      <c r="X857" s="272"/>
      <c r="Y857" s="272"/>
      <c r="Z857" s="261"/>
      <c r="AA857" s="261"/>
      <c r="AB857" s="297"/>
      <c r="AC857" s="298"/>
      <c r="AD857" s="298"/>
      <c r="AE857" s="299"/>
      <c r="AF857" s="299"/>
      <c r="AG857" s="298"/>
      <c r="AH857" s="298"/>
      <c r="AI857" s="300"/>
    </row>
    <row r="858" ht="11.25" customHeight="1">
      <c r="A858" s="260"/>
      <c r="B858" s="261"/>
      <c r="C858" s="296"/>
      <c r="D858" s="261"/>
      <c r="E858" s="261"/>
      <c r="F858" s="261"/>
      <c r="G858" s="261"/>
      <c r="H858" s="63"/>
      <c r="I858" s="261"/>
      <c r="J858" s="261"/>
      <c r="K858" s="261"/>
      <c r="L858" s="261"/>
      <c r="M858" s="261"/>
      <c r="N858" s="261"/>
      <c r="O858" s="261"/>
      <c r="P858" s="261"/>
      <c r="Q858" s="261"/>
      <c r="R858" s="261"/>
      <c r="S858" s="261"/>
      <c r="T858" s="261"/>
      <c r="U858" s="261"/>
      <c r="V858" s="261"/>
      <c r="W858" s="272"/>
      <c r="X858" s="272"/>
      <c r="Y858" s="272"/>
      <c r="Z858" s="261"/>
      <c r="AA858" s="261"/>
      <c r="AB858" s="297"/>
      <c r="AC858" s="298"/>
      <c r="AD858" s="298"/>
      <c r="AE858" s="299"/>
      <c r="AF858" s="299"/>
      <c r="AG858" s="298"/>
      <c r="AH858" s="298"/>
      <c r="AI858" s="300"/>
    </row>
    <row r="859" ht="11.25" customHeight="1">
      <c r="A859" s="260"/>
      <c r="B859" s="261"/>
      <c r="C859" s="296"/>
      <c r="D859" s="261"/>
      <c r="E859" s="261"/>
      <c r="F859" s="261"/>
      <c r="G859" s="261"/>
      <c r="H859" s="63"/>
      <c r="I859" s="261"/>
      <c r="J859" s="261"/>
      <c r="K859" s="261"/>
      <c r="L859" s="261"/>
      <c r="M859" s="261"/>
      <c r="N859" s="261"/>
      <c r="O859" s="261"/>
      <c r="P859" s="261"/>
      <c r="Q859" s="261"/>
      <c r="R859" s="261"/>
      <c r="S859" s="261"/>
      <c r="T859" s="261"/>
      <c r="U859" s="261"/>
      <c r="V859" s="261"/>
      <c r="W859" s="272"/>
      <c r="X859" s="272"/>
      <c r="Y859" s="272"/>
      <c r="Z859" s="261"/>
      <c r="AA859" s="261"/>
      <c r="AB859" s="297"/>
      <c r="AC859" s="298"/>
      <c r="AD859" s="298"/>
      <c r="AE859" s="299"/>
      <c r="AF859" s="299"/>
      <c r="AG859" s="298"/>
      <c r="AH859" s="298"/>
      <c r="AI859" s="300"/>
    </row>
    <row r="860" ht="11.25" customHeight="1">
      <c r="A860" s="260"/>
      <c r="B860" s="261"/>
      <c r="C860" s="296"/>
      <c r="D860" s="261"/>
      <c r="E860" s="261"/>
      <c r="F860" s="261"/>
      <c r="G860" s="261"/>
      <c r="H860" s="63"/>
      <c r="I860" s="261"/>
      <c r="J860" s="261"/>
      <c r="K860" s="261"/>
      <c r="L860" s="261"/>
      <c r="M860" s="261"/>
      <c r="N860" s="261"/>
      <c r="O860" s="261"/>
      <c r="P860" s="261"/>
      <c r="Q860" s="261"/>
      <c r="R860" s="261"/>
      <c r="S860" s="261"/>
      <c r="T860" s="261"/>
      <c r="U860" s="261"/>
      <c r="V860" s="261"/>
      <c r="W860" s="272"/>
      <c r="X860" s="272"/>
      <c r="Y860" s="272"/>
      <c r="Z860" s="261"/>
      <c r="AA860" s="261"/>
      <c r="AB860" s="297"/>
      <c r="AC860" s="298"/>
      <c r="AD860" s="298"/>
      <c r="AE860" s="299"/>
      <c r="AF860" s="299"/>
      <c r="AG860" s="298"/>
      <c r="AH860" s="298"/>
      <c r="AI860" s="300"/>
    </row>
    <row r="861" ht="11.25" customHeight="1">
      <c r="A861" s="260"/>
      <c r="B861" s="261"/>
      <c r="C861" s="296"/>
      <c r="D861" s="261"/>
      <c r="E861" s="261"/>
      <c r="F861" s="261"/>
      <c r="G861" s="261"/>
      <c r="H861" s="63"/>
      <c r="I861" s="261"/>
      <c r="J861" s="261"/>
      <c r="K861" s="261"/>
      <c r="L861" s="261"/>
      <c r="M861" s="261"/>
      <c r="N861" s="261"/>
      <c r="O861" s="261"/>
      <c r="P861" s="261"/>
      <c r="Q861" s="261"/>
      <c r="R861" s="261"/>
      <c r="S861" s="261"/>
      <c r="T861" s="261"/>
      <c r="U861" s="261"/>
      <c r="V861" s="261"/>
      <c r="W861" s="272"/>
      <c r="X861" s="272"/>
      <c r="Y861" s="272"/>
      <c r="Z861" s="261"/>
      <c r="AA861" s="261"/>
      <c r="AB861" s="297"/>
      <c r="AC861" s="298"/>
      <c r="AD861" s="298"/>
      <c r="AE861" s="299"/>
      <c r="AF861" s="299"/>
      <c r="AG861" s="298"/>
      <c r="AH861" s="298"/>
      <c r="AI861" s="300"/>
    </row>
    <row r="862" ht="11.25" customHeight="1">
      <c r="A862" s="260"/>
      <c r="B862" s="261"/>
      <c r="C862" s="296"/>
      <c r="D862" s="261"/>
      <c r="E862" s="261"/>
      <c r="F862" s="261"/>
      <c r="G862" s="261"/>
      <c r="H862" s="63"/>
      <c r="I862" s="261"/>
      <c r="J862" s="261"/>
      <c r="K862" s="261"/>
      <c r="L862" s="261"/>
      <c r="M862" s="261"/>
      <c r="N862" s="261"/>
      <c r="O862" s="261"/>
      <c r="P862" s="261"/>
      <c r="Q862" s="261"/>
      <c r="R862" s="261"/>
      <c r="S862" s="261"/>
      <c r="T862" s="261"/>
      <c r="U862" s="261"/>
      <c r="V862" s="261"/>
      <c r="W862" s="272"/>
      <c r="X862" s="272"/>
      <c r="Y862" s="272"/>
      <c r="Z862" s="261"/>
      <c r="AA862" s="261"/>
      <c r="AB862" s="297"/>
      <c r="AC862" s="298"/>
      <c r="AD862" s="298"/>
      <c r="AE862" s="299"/>
      <c r="AF862" s="299"/>
      <c r="AG862" s="298"/>
      <c r="AH862" s="298"/>
      <c r="AI862" s="300"/>
    </row>
    <row r="863" ht="11.25" customHeight="1">
      <c r="A863" s="260"/>
      <c r="B863" s="261"/>
      <c r="C863" s="296"/>
      <c r="D863" s="261"/>
      <c r="E863" s="261"/>
      <c r="F863" s="261"/>
      <c r="G863" s="261"/>
      <c r="H863" s="63"/>
      <c r="I863" s="261"/>
      <c r="J863" s="261"/>
      <c r="K863" s="261"/>
      <c r="L863" s="261"/>
      <c r="M863" s="261"/>
      <c r="N863" s="261"/>
      <c r="O863" s="261"/>
      <c r="P863" s="261"/>
      <c r="Q863" s="261"/>
      <c r="R863" s="261"/>
      <c r="S863" s="261"/>
      <c r="T863" s="261"/>
      <c r="U863" s="261"/>
      <c r="V863" s="261"/>
      <c r="W863" s="272"/>
      <c r="X863" s="272"/>
      <c r="Y863" s="272"/>
      <c r="Z863" s="261"/>
      <c r="AA863" s="261"/>
      <c r="AB863" s="297"/>
      <c r="AC863" s="298"/>
      <c r="AD863" s="298"/>
      <c r="AE863" s="299"/>
      <c r="AF863" s="299"/>
      <c r="AG863" s="298"/>
      <c r="AH863" s="298"/>
      <c r="AI863" s="300"/>
    </row>
    <row r="864" ht="11.25" customHeight="1">
      <c r="A864" s="260"/>
      <c r="B864" s="261"/>
      <c r="C864" s="296"/>
      <c r="D864" s="261"/>
      <c r="E864" s="261"/>
      <c r="F864" s="261"/>
      <c r="G864" s="261"/>
      <c r="H864" s="63"/>
      <c r="I864" s="261"/>
      <c r="J864" s="261"/>
      <c r="K864" s="261"/>
      <c r="L864" s="261"/>
      <c r="M864" s="261"/>
      <c r="N864" s="261"/>
      <c r="O864" s="261"/>
      <c r="P864" s="261"/>
      <c r="Q864" s="261"/>
      <c r="R864" s="261"/>
      <c r="S864" s="261"/>
      <c r="T864" s="261"/>
      <c r="U864" s="261"/>
      <c r="V864" s="261"/>
      <c r="W864" s="272"/>
      <c r="X864" s="272"/>
      <c r="Y864" s="272"/>
      <c r="Z864" s="261"/>
      <c r="AA864" s="261"/>
      <c r="AB864" s="297"/>
      <c r="AC864" s="298"/>
      <c r="AD864" s="298"/>
      <c r="AE864" s="299"/>
      <c r="AF864" s="299"/>
      <c r="AG864" s="298"/>
      <c r="AH864" s="298"/>
      <c r="AI864" s="300"/>
    </row>
    <row r="865" ht="11.25" customHeight="1">
      <c r="A865" s="260"/>
      <c r="B865" s="261"/>
      <c r="C865" s="296"/>
      <c r="D865" s="261"/>
      <c r="E865" s="261"/>
      <c r="F865" s="261"/>
      <c r="G865" s="261"/>
      <c r="H865" s="63"/>
      <c r="I865" s="261"/>
      <c r="J865" s="261"/>
      <c r="K865" s="261"/>
      <c r="L865" s="261"/>
      <c r="M865" s="261"/>
      <c r="N865" s="261"/>
      <c r="O865" s="261"/>
      <c r="P865" s="261"/>
      <c r="Q865" s="261"/>
      <c r="R865" s="261"/>
      <c r="S865" s="261"/>
      <c r="T865" s="261"/>
      <c r="U865" s="261"/>
      <c r="V865" s="261"/>
      <c r="W865" s="272"/>
      <c r="X865" s="272"/>
      <c r="Y865" s="272"/>
      <c r="Z865" s="261"/>
      <c r="AA865" s="261"/>
      <c r="AB865" s="297"/>
      <c r="AC865" s="298"/>
      <c r="AD865" s="298"/>
      <c r="AE865" s="299"/>
      <c r="AF865" s="299"/>
      <c r="AG865" s="298"/>
      <c r="AH865" s="298"/>
      <c r="AI865" s="300"/>
    </row>
    <row r="866" ht="11.25" customHeight="1">
      <c r="A866" s="260"/>
      <c r="B866" s="261"/>
      <c r="C866" s="296"/>
      <c r="D866" s="261"/>
      <c r="E866" s="261"/>
      <c r="F866" s="261"/>
      <c r="G866" s="261"/>
      <c r="H866" s="63"/>
      <c r="I866" s="261"/>
      <c r="J866" s="261"/>
      <c r="K866" s="261"/>
      <c r="L866" s="261"/>
      <c r="M866" s="261"/>
      <c r="N866" s="261"/>
      <c r="O866" s="261"/>
      <c r="P866" s="261"/>
      <c r="Q866" s="261"/>
      <c r="R866" s="261"/>
      <c r="S866" s="261"/>
      <c r="T866" s="261"/>
      <c r="U866" s="261"/>
      <c r="V866" s="261"/>
      <c r="W866" s="272"/>
      <c r="X866" s="272"/>
      <c r="Y866" s="272"/>
      <c r="Z866" s="261"/>
      <c r="AA866" s="261"/>
      <c r="AB866" s="297"/>
      <c r="AC866" s="298"/>
      <c r="AD866" s="298"/>
      <c r="AE866" s="299"/>
      <c r="AF866" s="299"/>
      <c r="AG866" s="298"/>
      <c r="AH866" s="298"/>
      <c r="AI866" s="300"/>
    </row>
    <row r="867" ht="11.25" customHeight="1">
      <c r="A867" s="260"/>
      <c r="B867" s="261"/>
      <c r="C867" s="296"/>
      <c r="D867" s="261"/>
      <c r="E867" s="261"/>
      <c r="F867" s="261"/>
      <c r="G867" s="261"/>
      <c r="H867" s="63"/>
      <c r="I867" s="261"/>
      <c r="J867" s="261"/>
      <c r="K867" s="261"/>
      <c r="L867" s="261"/>
      <c r="M867" s="261"/>
      <c r="N867" s="261"/>
      <c r="O867" s="261"/>
      <c r="P867" s="261"/>
      <c r="Q867" s="261"/>
      <c r="R867" s="261"/>
      <c r="S867" s="261"/>
      <c r="T867" s="261"/>
      <c r="U867" s="261"/>
      <c r="V867" s="261"/>
      <c r="W867" s="272"/>
      <c r="X867" s="272"/>
      <c r="Y867" s="272"/>
      <c r="Z867" s="261"/>
      <c r="AA867" s="261"/>
      <c r="AB867" s="297"/>
      <c r="AC867" s="298"/>
      <c r="AD867" s="298"/>
      <c r="AE867" s="299"/>
      <c r="AF867" s="299"/>
      <c r="AG867" s="298"/>
      <c r="AH867" s="298"/>
      <c r="AI867" s="300"/>
    </row>
    <row r="868" ht="11.25" customHeight="1">
      <c r="A868" s="260"/>
      <c r="B868" s="261"/>
      <c r="C868" s="296"/>
      <c r="D868" s="261"/>
      <c r="E868" s="261"/>
      <c r="F868" s="261"/>
      <c r="G868" s="261"/>
      <c r="H868" s="63"/>
      <c r="I868" s="261"/>
      <c r="J868" s="261"/>
      <c r="K868" s="261"/>
      <c r="L868" s="261"/>
      <c r="M868" s="261"/>
      <c r="N868" s="261"/>
      <c r="O868" s="261"/>
      <c r="P868" s="261"/>
      <c r="Q868" s="261"/>
      <c r="R868" s="261"/>
      <c r="S868" s="261"/>
      <c r="T868" s="261"/>
      <c r="U868" s="261"/>
      <c r="V868" s="261"/>
      <c r="W868" s="272"/>
      <c r="X868" s="272"/>
      <c r="Y868" s="272"/>
      <c r="Z868" s="261"/>
      <c r="AA868" s="261"/>
      <c r="AB868" s="297"/>
      <c r="AC868" s="298"/>
      <c r="AD868" s="298"/>
      <c r="AE868" s="299"/>
      <c r="AF868" s="299"/>
      <c r="AG868" s="298"/>
      <c r="AH868" s="298"/>
      <c r="AI868" s="300"/>
    </row>
    <row r="869" ht="11.25" customHeight="1">
      <c r="A869" s="260"/>
      <c r="B869" s="261"/>
      <c r="C869" s="296"/>
      <c r="D869" s="261"/>
      <c r="E869" s="261"/>
      <c r="F869" s="261"/>
      <c r="G869" s="261"/>
      <c r="H869" s="63"/>
      <c r="I869" s="261"/>
      <c r="J869" s="261"/>
      <c r="K869" s="261"/>
      <c r="L869" s="261"/>
      <c r="M869" s="261"/>
      <c r="N869" s="261"/>
      <c r="O869" s="261"/>
      <c r="P869" s="261"/>
      <c r="Q869" s="261"/>
      <c r="R869" s="261"/>
      <c r="S869" s="261"/>
      <c r="T869" s="261"/>
      <c r="U869" s="261"/>
      <c r="V869" s="261"/>
      <c r="W869" s="272"/>
      <c r="X869" s="272"/>
      <c r="Y869" s="272"/>
      <c r="Z869" s="261"/>
      <c r="AA869" s="261"/>
      <c r="AB869" s="297"/>
      <c r="AC869" s="298"/>
      <c r="AD869" s="298"/>
      <c r="AE869" s="299"/>
      <c r="AF869" s="299"/>
      <c r="AG869" s="298"/>
      <c r="AH869" s="298"/>
      <c r="AI869" s="300"/>
    </row>
    <row r="870" ht="11.25" customHeight="1">
      <c r="A870" s="260"/>
      <c r="B870" s="261"/>
      <c r="C870" s="296"/>
      <c r="D870" s="261"/>
      <c r="E870" s="261"/>
      <c r="F870" s="261"/>
      <c r="G870" s="261"/>
      <c r="H870" s="63"/>
      <c r="I870" s="261"/>
      <c r="J870" s="261"/>
      <c r="K870" s="261"/>
      <c r="L870" s="261"/>
      <c r="M870" s="261"/>
      <c r="N870" s="261"/>
      <c r="O870" s="261"/>
      <c r="P870" s="261"/>
      <c r="Q870" s="261"/>
      <c r="R870" s="261"/>
      <c r="S870" s="261"/>
      <c r="T870" s="261"/>
      <c r="U870" s="261"/>
      <c r="V870" s="261"/>
      <c r="W870" s="272"/>
      <c r="X870" s="272"/>
      <c r="Y870" s="272"/>
      <c r="Z870" s="261"/>
      <c r="AA870" s="261"/>
      <c r="AB870" s="297"/>
      <c r="AC870" s="298"/>
      <c r="AD870" s="298"/>
      <c r="AE870" s="299"/>
      <c r="AF870" s="299"/>
      <c r="AG870" s="298"/>
      <c r="AH870" s="298"/>
      <c r="AI870" s="300"/>
    </row>
    <row r="871" ht="11.25" customHeight="1">
      <c r="A871" s="260"/>
      <c r="B871" s="261"/>
      <c r="C871" s="296"/>
      <c r="D871" s="261"/>
      <c r="E871" s="261"/>
      <c r="F871" s="261"/>
      <c r="G871" s="261"/>
      <c r="H871" s="63"/>
      <c r="I871" s="261"/>
      <c r="J871" s="261"/>
      <c r="K871" s="261"/>
      <c r="L871" s="261"/>
      <c r="M871" s="261"/>
      <c r="N871" s="261"/>
      <c r="O871" s="261"/>
      <c r="P871" s="261"/>
      <c r="Q871" s="261"/>
      <c r="R871" s="261"/>
      <c r="S871" s="261"/>
      <c r="T871" s="261"/>
      <c r="U871" s="261"/>
      <c r="V871" s="261"/>
      <c r="W871" s="272"/>
      <c r="X871" s="272"/>
      <c r="Y871" s="272"/>
      <c r="Z871" s="261"/>
      <c r="AA871" s="261"/>
      <c r="AB871" s="297"/>
      <c r="AC871" s="298"/>
      <c r="AD871" s="298"/>
      <c r="AE871" s="299"/>
      <c r="AF871" s="299"/>
      <c r="AG871" s="298"/>
      <c r="AH871" s="298"/>
      <c r="AI871" s="300"/>
    </row>
    <row r="872" ht="11.25" customHeight="1">
      <c r="A872" s="260"/>
      <c r="B872" s="261"/>
      <c r="C872" s="296"/>
      <c r="D872" s="261"/>
      <c r="E872" s="261"/>
      <c r="F872" s="261"/>
      <c r="G872" s="261"/>
      <c r="H872" s="63"/>
      <c r="I872" s="261"/>
      <c r="J872" s="261"/>
      <c r="K872" s="261"/>
      <c r="L872" s="261"/>
      <c r="M872" s="261"/>
      <c r="N872" s="261"/>
      <c r="O872" s="261"/>
      <c r="P872" s="261"/>
      <c r="Q872" s="261"/>
      <c r="R872" s="261"/>
      <c r="S872" s="261"/>
      <c r="T872" s="261"/>
      <c r="U872" s="261"/>
      <c r="V872" s="261"/>
      <c r="W872" s="272"/>
      <c r="X872" s="272"/>
      <c r="Y872" s="272"/>
      <c r="Z872" s="261"/>
      <c r="AA872" s="261"/>
      <c r="AB872" s="297"/>
      <c r="AC872" s="298"/>
      <c r="AD872" s="298"/>
      <c r="AE872" s="299"/>
      <c r="AF872" s="299"/>
      <c r="AG872" s="298"/>
      <c r="AH872" s="298"/>
      <c r="AI872" s="300"/>
    </row>
    <row r="873" ht="11.25" customHeight="1">
      <c r="A873" s="260"/>
      <c r="B873" s="261"/>
      <c r="C873" s="296"/>
      <c r="D873" s="261"/>
      <c r="E873" s="261"/>
      <c r="F873" s="261"/>
      <c r="G873" s="261"/>
      <c r="H873" s="63"/>
      <c r="I873" s="261"/>
      <c r="J873" s="261"/>
      <c r="K873" s="261"/>
      <c r="L873" s="261"/>
      <c r="M873" s="261"/>
      <c r="N873" s="261"/>
      <c r="O873" s="261"/>
      <c r="P873" s="261"/>
      <c r="Q873" s="261"/>
      <c r="R873" s="261"/>
      <c r="S873" s="261"/>
      <c r="T873" s="261"/>
      <c r="U873" s="261"/>
      <c r="V873" s="261"/>
      <c r="W873" s="272"/>
      <c r="X873" s="272"/>
      <c r="Y873" s="272"/>
      <c r="Z873" s="261"/>
      <c r="AA873" s="261"/>
      <c r="AB873" s="297"/>
      <c r="AC873" s="298"/>
      <c r="AD873" s="298"/>
      <c r="AE873" s="299"/>
      <c r="AF873" s="299"/>
      <c r="AG873" s="298"/>
      <c r="AH873" s="298"/>
      <c r="AI873" s="300"/>
    </row>
    <row r="874" ht="11.25" customHeight="1">
      <c r="A874" s="260"/>
      <c r="B874" s="261"/>
      <c r="C874" s="296"/>
      <c r="D874" s="261"/>
      <c r="E874" s="261"/>
      <c r="F874" s="261"/>
      <c r="G874" s="261"/>
      <c r="H874" s="63"/>
      <c r="I874" s="261"/>
      <c r="J874" s="261"/>
      <c r="K874" s="261"/>
      <c r="L874" s="261"/>
      <c r="M874" s="261"/>
      <c r="N874" s="261"/>
      <c r="O874" s="261"/>
      <c r="P874" s="261"/>
      <c r="Q874" s="261"/>
      <c r="R874" s="261"/>
      <c r="S874" s="261"/>
      <c r="T874" s="261"/>
      <c r="U874" s="261"/>
      <c r="V874" s="261"/>
      <c r="W874" s="272"/>
      <c r="X874" s="272"/>
      <c r="Y874" s="272"/>
      <c r="Z874" s="261"/>
      <c r="AA874" s="261"/>
      <c r="AB874" s="297"/>
      <c r="AC874" s="298"/>
      <c r="AD874" s="298"/>
      <c r="AE874" s="299"/>
      <c r="AF874" s="299"/>
      <c r="AG874" s="298"/>
      <c r="AH874" s="298"/>
      <c r="AI874" s="300"/>
    </row>
    <row r="875" ht="11.25" customHeight="1">
      <c r="A875" s="260"/>
      <c r="B875" s="261"/>
      <c r="C875" s="296"/>
      <c r="D875" s="261"/>
      <c r="E875" s="261"/>
      <c r="F875" s="261"/>
      <c r="G875" s="261"/>
      <c r="H875" s="63"/>
      <c r="I875" s="261"/>
      <c r="J875" s="261"/>
      <c r="K875" s="261"/>
      <c r="L875" s="261"/>
      <c r="M875" s="261"/>
      <c r="N875" s="261"/>
      <c r="O875" s="261"/>
      <c r="P875" s="261"/>
      <c r="Q875" s="261"/>
      <c r="R875" s="261"/>
      <c r="S875" s="261"/>
      <c r="T875" s="261"/>
      <c r="U875" s="261"/>
      <c r="V875" s="261"/>
      <c r="W875" s="272"/>
      <c r="X875" s="272"/>
      <c r="Y875" s="272"/>
      <c r="Z875" s="261"/>
      <c r="AA875" s="261"/>
      <c r="AB875" s="297"/>
      <c r="AC875" s="298"/>
      <c r="AD875" s="298"/>
      <c r="AE875" s="299"/>
      <c r="AF875" s="299"/>
      <c r="AG875" s="298"/>
      <c r="AH875" s="298"/>
      <c r="AI875" s="300"/>
    </row>
    <row r="876" ht="11.25" customHeight="1">
      <c r="A876" s="260"/>
      <c r="B876" s="261"/>
      <c r="C876" s="296"/>
      <c r="D876" s="261"/>
      <c r="E876" s="261"/>
      <c r="F876" s="261"/>
      <c r="G876" s="261"/>
      <c r="H876" s="63"/>
      <c r="I876" s="261"/>
      <c r="J876" s="261"/>
      <c r="K876" s="261"/>
      <c r="L876" s="261"/>
      <c r="M876" s="261"/>
      <c r="N876" s="261"/>
      <c r="O876" s="261"/>
      <c r="P876" s="261"/>
      <c r="Q876" s="261"/>
      <c r="R876" s="261"/>
      <c r="S876" s="261"/>
      <c r="T876" s="261"/>
      <c r="U876" s="261"/>
      <c r="V876" s="261"/>
      <c r="W876" s="272"/>
      <c r="X876" s="272"/>
      <c r="Y876" s="272"/>
      <c r="Z876" s="261"/>
      <c r="AA876" s="261"/>
      <c r="AB876" s="297"/>
      <c r="AC876" s="298"/>
      <c r="AD876" s="298"/>
      <c r="AE876" s="299"/>
      <c r="AF876" s="299"/>
      <c r="AG876" s="298"/>
      <c r="AH876" s="298"/>
      <c r="AI876" s="300"/>
    </row>
    <row r="877" ht="11.25" customHeight="1">
      <c r="A877" s="260"/>
      <c r="B877" s="261"/>
      <c r="C877" s="296"/>
      <c r="D877" s="261"/>
      <c r="E877" s="261"/>
      <c r="F877" s="261"/>
      <c r="G877" s="261"/>
      <c r="H877" s="63"/>
      <c r="I877" s="261"/>
      <c r="J877" s="261"/>
      <c r="K877" s="261"/>
      <c r="L877" s="261"/>
      <c r="M877" s="261"/>
      <c r="N877" s="261"/>
      <c r="O877" s="261"/>
      <c r="P877" s="261"/>
      <c r="Q877" s="261"/>
      <c r="R877" s="261"/>
      <c r="S877" s="261"/>
      <c r="T877" s="261"/>
      <c r="U877" s="261"/>
      <c r="V877" s="261"/>
      <c r="W877" s="272"/>
      <c r="X877" s="272"/>
      <c r="Y877" s="272"/>
      <c r="Z877" s="261"/>
      <c r="AA877" s="261"/>
      <c r="AB877" s="297"/>
      <c r="AC877" s="298"/>
      <c r="AD877" s="298"/>
      <c r="AE877" s="299"/>
      <c r="AF877" s="299"/>
      <c r="AG877" s="298"/>
      <c r="AH877" s="298"/>
      <c r="AI877" s="300"/>
    </row>
    <row r="878" ht="11.25" customHeight="1">
      <c r="A878" s="260"/>
      <c r="B878" s="261"/>
      <c r="C878" s="296"/>
      <c r="D878" s="261"/>
      <c r="E878" s="261"/>
      <c r="F878" s="261"/>
      <c r="G878" s="261"/>
      <c r="H878" s="63"/>
      <c r="I878" s="261"/>
      <c r="J878" s="261"/>
      <c r="K878" s="261"/>
      <c r="L878" s="261"/>
      <c r="M878" s="261"/>
      <c r="N878" s="261"/>
      <c r="O878" s="261"/>
      <c r="P878" s="261"/>
      <c r="Q878" s="261"/>
      <c r="R878" s="261"/>
      <c r="S878" s="261"/>
      <c r="T878" s="261"/>
      <c r="U878" s="261"/>
      <c r="V878" s="261"/>
      <c r="W878" s="272"/>
      <c r="X878" s="272"/>
      <c r="Y878" s="272"/>
      <c r="Z878" s="261"/>
      <c r="AA878" s="261"/>
      <c r="AB878" s="297"/>
      <c r="AC878" s="298"/>
      <c r="AD878" s="298"/>
      <c r="AE878" s="299"/>
      <c r="AF878" s="299"/>
      <c r="AG878" s="298"/>
      <c r="AH878" s="298"/>
      <c r="AI878" s="300"/>
    </row>
    <row r="879" ht="11.25" customHeight="1">
      <c r="A879" s="260"/>
      <c r="B879" s="261"/>
      <c r="C879" s="296"/>
      <c r="D879" s="261"/>
      <c r="E879" s="261"/>
      <c r="F879" s="261"/>
      <c r="G879" s="261"/>
      <c r="H879" s="63"/>
      <c r="I879" s="261"/>
      <c r="J879" s="261"/>
      <c r="K879" s="261"/>
      <c r="L879" s="261"/>
      <c r="M879" s="261"/>
      <c r="N879" s="261"/>
      <c r="O879" s="261"/>
      <c r="P879" s="261"/>
      <c r="Q879" s="261"/>
      <c r="R879" s="261"/>
      <c r="S879" s="261"/>
      <c r="T879" s="261"/>
      <c r="U879" s="261"/>
      <c r="V879" s="261"/>
      <c r="W879" s="272"/>
      <c r="X879" s="272"/>
      <c r="Y879" s="272"/>
      <c r="Z879" s="261"/>
      <c r="AA879" s="261"/>
      <c r="AB879" s="297"/>
      <c r="AC879" s="298"/>
      <c r="AD879" s="298"/>
      <c r="AE879" s="299"/>
      <c r="AF879" s="299"/>
      <c r="AG879" s="298"/>
      <c r="AH879" s="298"/>
      <c r="AI879" s="300"/>
    </row>
    <row r="880" ht="11.25" customHeight="1">
      <c r="A880" s="260"/>
      <c r="B880" s="261"/>
      <c r="C880" s="296"/>
      <c r="D880" s="261"/>
      <c r="E880" s="261"/>
      <c r="F880" s="261"/>
      <c r="G880" s="261"/>
      <c r="H880" s="63"/>
      <c r="I880" s="261"/>
      <c r="J880" s="261"/>
      <c r="K880" s="261"/>
      <c r="L880" s="261"/>
      <c r="M880" s="261"/>
      <c r="N880" s="261"/>
      <c r="O880" s="261"/>
      <c r="P880" s="261"/>
      <c r="Q880" s="261"/>
      <c r="R880" s="261"/>
      <c r="S880" s="261"/>
      <c r="T880" s="261"/>
      <c r="U880" s="261"/>
      <c r="V880" s="261"/>
      <c r="W880" s="272"/>
      <c r="X880" s="272"/>
      <c r="Y880" s="272"/>
      <c r="Z880" s="261"/>
      <c r="AA880" s="261"/>
      <c r="AB880" s="297"/>
      <c r="AC880" s="298"/>
      <c r="AD880" s="298"/>
      <c r="AE880" s="299"/>
      <c r="AF880" s="299"/>
      <c r="AG880" s="298"/>
      <c r="AH880" s="298"/>
      <c r="AI880" s="300"/>
    </row>
    <row r="881" ht="11.25" customHeight="1">
      <c r="A881" s="260"/>
      <c r="B881" s="261"/>
      <c r="C881" s="296"/>
      <c r="D881" s="261"/>
      <c r="E881" s="261"/>
      <c r="F881" s="261"/>
      <c r="G881" s="261"/>
      <c r="H881" s="63"/>
      <c r="I881" s="261"/>
      <c r="J881" s="261"/>
      <c r="K881" s="261"/>
      <c r="L881" s="261"/>
      <c r="M881" s="261"/>
      <c r="N881" s="261"/>
      <c r="O881" s="261"/>
      <c r="P881" s="261"/>
      <c r="Q881" s="261"/>
      <c r="R881" s="261"/>
      <c r="S881" s="261"/>
      <c r="T881" s="261"/>
      <c r="U881" s="261"/>
      <c r="V881" s="261"/>
      <c r="W881" s="272"/>
      <c r="X881" s="272"/>
      <c r="Y881" s="272"/>
      <c r="Z881" s="261"/>
      <c r="AA881" s="261"/>
      <c r="AB881" s="297"/>
      <c r="AC881" s="298"/>
      <c r="AD881" s="298"/>
      <c r="AE881" s="299"/>
      <c r="AF881" s="299"/>
      <c r="AG881" s="298"/>
      <c r="AH881" s="298"/>
      <c r="AI881" s="300"/>
    </row>
    <row r="882" ht="11.25" customHeight="1">
      <c r="A882" s="260"/>
      <c r="B882" s="261"/>
      <c r="C882" s="296"/>
      <c r="D882" s="261"/>
      <c r="E882" s="261"/>
      <c r="F882" s="261"/>
      <c r="G882" s="261"/>
      <c r="H882" s="63"/>
      <c r="I882" s="261"/>
      <c r="J882" s="261"/>
      <c r="K882" s="261"/>
      <c r="L882" s="261"/>
      <c r="M882" s="261"/>
      <c r="N882" s="261"/>
      <c r="O882" s="261"/>
      <c r="P882" s="261"/>
      <c r="Q882" s="261"/>
      <c r="R882" s="261"/>
      <c r="S882" s="261"/>
      <c r="T882" s="261"/>
      <c r="U882" s="261"/>
      <c r="V882" s="261"/>
      <c r="W882" s="272"/>
      <c r="X882" s="272"/>
      <c r="Y882" s="272"/>
      <c r="Z882" s="261"/>
      <c r="AA882" s="261"/>
      <c r="AB882" s="297"/>
      <c r="AC882" s="298"/>
      <c r="AD882" s="298"/>
      <c r="AE882" s="299"/>
      <c r="AF882" s="299"/>
      <c r="AG882" s="298"/>
      <c r="AH882" s="298"/>
      <c r="AI882" s="300"/>
    </row>
    <row r="883" ht="11.25" customHeight="1">
      <c r="A883" s="260"/>
      <c r="B883" s="261"/>
      <c r="C883" s="296"/>
      <c r="D883" s="261"/>
      <c r="E883" s="261"/>
      <c r="F883" s="261"/>
      <c r="G883" s="261"/>
      <c r="H883" s="63"/>
      <c r="I883" s="261"/>
      <c r="J883" s="261"/>
      <c r="K883" s="261"/>
      <c r="L883" s="261"/>
      <c r="M883" s="261"/>
      <c r="N883" s="261"/>
      <c r="O883" s="261"/>
      <c r="P883" s="261"/>
      <c r="Q883" s="261"/>
      <c r="R883" s="261"/>
      <c r="S883" s="261"/>
      <c r="T883" s="261"/>
      <c r="U883" s="261"/>
      <c r="V883" s="261"/>
      <c r="W883" s="272"/>
      <c r="X883" s="272"/>
      <c r="Y883" s="272"/>
      <c r="Z883" s="261"/>
      <c r="AA883" s="261"/>
      <c r="AB883" s="297"/>
      <c r="AC883" s="298"/>
      <c r="AD883" s="298"/>
      <c r="AE883" s="299"/>
      <c r="AF883" s="299"/>
      <c r="AG883" s="298"/>
      <c r="AH883" s="298"/>
      <c r="AI883" s="300"/>
    </row>
    <row r="884" ht="11.25" customHeight="1">
      <c r="A884" s="260"/>
      <c r="B884" s="261"/>
      <c r="C884" s="296"/>
      <c r="D884" s="261"/>
      <c r="E884" s="261"/>
      <c r="F884" s="261"/>
      <c r="G884" s="261"/>
      <c r="H884" s="63"/>
      <c r="I884" s="261"/>
      <c r="J884" s="261"/>
      <c r="K884" s="261"/>
      <c r="L884" s="261"/>
      <c r="M884" s="261"/>
      <c r="N884" s="261"/>
      <c r="O884" s="261"/>
      <c r="P884" s="261"/>
      <c r="Q884" s="261"/>
      <c r="R884" s="261"/>
      <c r="S884" s="261"/>
      <c r="T884" s="261"/>
      <c r="U884" s="261"/>
      <c r="V884" s="261"/>
      <c r="W884" s="272"/>
      <c r="X884" s="272"/>
      <c r="Y884" s="272"/>
      <c r="Z884" s="261"/>
      <c r="AA884" s="261"/>
      <c r="AB884" s="297"/>
      <c r="AC884" s="298"/>
      <c r="AD884" s="298"/>
      <c r="AE884" s="299"/>
      <c r="AF884" s="299"/>
      <c r="AG884" s="298"/>
      <c r="AH884" s="298"/>
      <c r="AI884" s="300"/>
    </row>
    <row r="885" ht="11.25" customHeight="1">
      <c r="A885" s="260"/>
      <c r="B885" s="261"/>
      <c r="C885" s="296"/>
      <c r="D885" s="261"/>
      <c r="E885" s="261"/>
      <c r="F885" s="261"/>
      <c r="G885" s="261"/>
      <c r="H885" s="63"/>
      <c r="I885" s="261"/>
      <c r="J885" s="261"/>
      <c r="K885" s="261"/>
      <c r="L885" s="261"/>
      <c r="M885" s="261"/>
      <c r="N885" s="261"/>
      <c r="O885" s="261"/>
      <c r="P885" s="261"/>
      <c r="Q885" s="261"/>
      <c r="R885" s="261"/>
      <c r="S885" s="261"/>
      <c r="T885" s="261"/>
      <c r="U885" s="261"/>
      <c r="V885" s="261"/>
      <c r="W885" s="272"/>
      <c r="X885" s="272"/>
      <c r="Y885" s="272"/>
      <c r="Z885" s="261"/>
      <c r="AA885" s="261"/>
      <c r="AB885" s="297"/>
      <c r="AC885" s="298"/>
      <c r="AD885" s="298"/>
      <c r="AE885" s="299"/>
      <c r="AF885" s="299"/>
      <c r="AG885" s="298"/>
      <c r="AH885" s="298"/>
      <c r="AI885" s="300"/>
    </row>
    <row r="886" ht="11.25" customHeight="1">
      <c r="A886" s="260"/>
      <c r="B886" s="261"/>
      <c r="C886" s="296"/>
      <c r="D886" s="261"/>
      <c r="E886" s="261"/>
      <c r="F886" s="261"/>
      <c r="G886" s="261"/>
      <c r="H886" s="63"/>
      <c r="I886" s="261"/>
      <c r="J886" s="261"/>
      <c r="K886" s="261"/>
      <c r="L886" s="261"/>
      <c r="M886" s="261"/>
      <c r="N886" s="261"/>
      <c r="O886" s="261"/>
      <c r="P886" s="261"/>
      <c r="Q886" s="261"/>
      <c r="R886" s="261"/>
      <c r="S886" s="261"/>
      <c r="T886" s="261"/>
      <c r="U886" s="261"/>
      <c r="V886" s="261"/>
      <c r="W886" s="272"/>
      <c r="X886" s="272"/>
      <c r="Y886" s="272"/>
      <c r="Z886" s="261"/>
      <c r="AA886" s="261"/>
      <c r="AB886" s="297"/>
      <c r="AC886" s="298"/>
      <c r="AD886" s="298"/>
      <c r="AE886" s="299"/>
      <c r="AF886" s="299"/>
      <c r="AG886" s="298"/>
      <c r="AH886" s="298"/>
      <c r="AI886" s="300"/>
    </row>
    <row r="887" ht="11.25" customHeight="1">
      <c r="A887" s="260"/>
      <c r="B887" s="261"/>
      <c r="C887" s="296"/>
      <c r="D887" s="261"/>
      <c r="E887" s="261"/>
      <c r="F887" s="261"/>
      <c r="G887" s="261"/>
      <c r="H887" s="63"/>
      <c r="I887" s="261"/>
      <c r="J887" s="261"/>
      <c r="K887" s="261"/>
      <c r="L887" s="261"/>
      <c r="M887" s="261"/>
      <c r="N887" s="261"/>
      <c r="O887" s="261"/>
      <c r="P887" s="261"/>
      <c r="Q887" s="261"/>
      <c r="R887" s="261"/>
      <c r="S887" s="261"/>
      <c r="T887" s="261"/>
      <c r="U887" s="261"/>
      <c r="V887" s="261"/>
      <c r="W887" s="272"/>
      <c r="X887" s="272"/>
      <c r="Y887" s="272"/>
      <c r="Z887" s="261"/>
      <c r="AA887" s="261"/>
      <c r="AB887" s="297"/>
      <c r="AC887" s="298"/>
      <c r="AD887" s="298"/>
      <c r="AE887" s="299"/>
      <c r="AF887" s="299"/>
      <c r="AG887" s="298"/>
      <c r="AH887" s="298"/>
      <c r="AI887" s="300"/>
    </row>
    <row r="888" ht="11.25" customHeight="1">
      <c r="A888" s="260"/>
      <c r="B888" s="261"/>
      <c r="C888" s="296"/>
      <c r="D888" s="261"/>
      <c r="E888" s="261"/>
      <c r="F888" s="261"/>
      <c r="G888" s="261"/>
      <c r="H888" s="63"/>
      <c r="I888" s="261"/>
      <c r="J888" s="261"/>
      <c r="K888" s="261"/>
      <c r="L888" s="261"/>
      <c r="M888" s="261"/>
      <c r="N888" s="261"/>
      <c r="O888" s="261"/>
      <c r="P888" s="261"/>
      <c r="Q888" s="261"/>
      <c r="R888" s="261"/>
      <c r="S888" s="261"/>
      <c r="T888" s="261"/>
      <c r="U888" s="261"/>
      <c r="V888" s="261"/>
      <c r="W888" s="272"/>
      <c r="X888" s="272"/>
      <c r="Y888" s="272"/>
      <c r="Z888" s="261"/>
      <c r="AA888" s="261"/>
      <c r="AB888" s="297"/>
      <c r="AC888" s="298"/>
      <c r="AD888" s="298"/>
      <c r="AE888" s="299"/>
      <c r="AF888" s="299"/>
      <c r="AG888" s="298"/>
      <c r="AH888" s="298"/>
      <c r="AI888" s="300"/>
    </row>
    <row r="889" ht="11.25" customHeight="1">
      <c r="A889" s="260"/>
      <c r="B889" s="261"/>
      <c r="C889" s="296"/>
      <c r="D889" s="261"/>
      <c r="E889" s="261"/>
      <c r="F889" s="261"/>
      <c r="G889" s="261"/>
      <c r="H889" s="63"/>
      <c r="I889" s="261"/>
      <c r="J889" s="261"/>
      <c r="K889" s="261"/>
      <c r="L889" s="261"/>
      <c r="M889" s="261"/>
      <c r="N889" s="261"/>
      <c r="O889" s="261"/>
      <c r="P889" s="261"/>
      <c r="Q889" s="261"/>
      <c r="R889" s="261"/>
      <c r="S889" s="261"/>
      <c r="T889" s="261"/>
      <c r="U889" s="261"/>
      <c r="V889" s="261"/>
      <c r="W889" s="272"/>
      <c r="X889" s="272"/>
      <c r="Y889" s="272"/>
      <c r="Z889" s="261"/>
      <c r="AA889" s="261"/>
      <c r="AB889" s="297"/>
      <c r="AC889" s="298"/>
      <c r="AD889" s="298"/>
      <c r="AE889" s="299"/>
      <c r="AF889" s="299"/>
      <c r="AG889" s="298"/>
      <c r="AH889" s="298"/>
      <c r="AI889" s="300"/>
    </row>
    <row r="890" ht="11.25" customHeight="1">
      <c r="A890" s="260"/>
      <c r="B890" s="261"/>
      <c r="C890" s="296"/>
      <c r="D890" s="261"/>
      <c r="E890" s="261"/>
      <c r="F890" s="261"/>
      <c r="G890" s="261"/>
      <c r="H890" s="63"/>
      <c r="I890" s="261"/>
      <c r="J890" s="261"/>
      <c r="K890" s="261"/>
      <c r="L890" s="261"/>
      <c r="M890" s="261"/>
      <c r="N890" s="261"/>
      <c r="O890" s="261"/>
      <c r="P890" s="261"/>
      <c r="Q890" s="261"/>
      <c r="R890" s="261"/>
      <c r="S890" s="261"/>
      <c r="T890" s="261"/>
      <c r="U890" s="261"/>
      <c r="V890" s="261"/>
      <c r="W890" s="272"/>
      <c r="X890" s="272"/>
      <c r="Y890" s="272"/>
      <c r="Z890" s="261"/>
      <c r="AA890" s="261"/>
      <c r="AB890" s="297"/>
      <c r="AC890" s="298"/>
      <c r="AD890" s="298"/>
      <c r="AE890" s="299"/>
      <c r="AF890" s="299"/>
      <c r="AG890" s="298"/>
      <c r="AH890" s="298"/>
      <c r="AI890" s="300"/>
    </row>
    <row r="891" ht="11.25" customHeight="1">
      <c r="A891" s="260"/>
      <c r="B891" s="261"/>
      <c r="C891" s="296"/>
      <c r="D891" s="261"/>
      <c r="E891" s="261"/>
      <c r="F891" s="261"/>
      <c r="G891" s="261"/>
      <c r="H891" s="63"/>
      <c r="I891" s="261"/>
      <c r="J891" s="261"/>
      <c r="K891" s="261"/>
      <c r="L891" s="261"/>
      <c r="M891" s="261"/>
      <c r="N891" s="261"/>
      <c r="O891" s="261"/>
      <c r="P891" s="261"/>
      <c r="Q891" s="261"/>
      <c r="R891" s="261"/>
      <c r="S891" s="261"/>
      <c r="T891" s="261"/>
      <c r="U891" s="261"/>
      <c r="V891" s="261"/>
      <c r="W891" s="272"/>
      <c r="X891" s="272"/>
      <c r="Y891" s="272"/>
      <c r="Z891" s="261"/>
      <c r="AA891" s="261"/>
      <c r="AB891" s="297"/>
      <c r="AC891" s="298"/>
      <c r="AD891" s="298"/>
      <c r="AE891" s="299"/>
      <c r="AF891" s="299"/>
      <c r="AG891" s="298"/>
      <c r="AH891" s="298"/>
      <c r="AI891" s="300"/>
    </row>
    <row r="892" ht="11.25" customHeight="1">
      <c r="A892" s="260"/>
      <c r="B892" s="261"/>
      <c r="C892" s="296"/>
      <c r="D892" s="261"/>
      <c r="E892" s="261"/>
      <c r="F892" s="261"/>
      <c r="G892" s="261"/>
      <c r="H892" s="63"/>
      <c r="I892" s="261"/>
      <c r="J892" s="261"/>
      <c r="K892" s="261"/>
      <c r="L892" s="261"/>
      <c r="M892" s="261"/>
      <c r="N892" s="261"/>
      <c r="O892" s="261"/>
      <c r="P892" s="261"/>
      <c r="Q892" s="261"/>
      <c r="R892" s="261"/>
      <c r="S892" s="261"/>
      <c r="T892" s="261"/>
      <c r="U892" s="261"/>
      <c r="V892" s="261"/>
      <c r="W892" s="272"/>
      <c r="X892" s="272"/>
      <c r="Y892" s="272"/>
      <c r="Z892" s="261"/>
      <c r="AA892" s="261"/>
      <c r="AB892" s="297"/>
      <c r="AC892" s="298"/>
      <c r="AD892" s="298"/>
      <c r="AE892" s="299"/>
      <c r="AF892" s="299"/>
      <c r="AG892" s="298"/>
      <c r="AH892" s="298"/>
      <c r="AI892" s="300"/>
    </row>
    <row r="893" ht="11.25" customHeight="1">
      <c r="A893" s="260"/>
      <c r="B893" s="261"/>
      <c r="C893" s="296"/>
      <c r="D893" s="261"/>
      <c r="E893" s="261"/>
      <c r="F893" s="261"/>
      <c r="G893" s="261"/>
      <c r="H893" s="63"/>
      <c r="I893" s="261"/>
      <c r="J893" s="261"/>
      <c r="K893" s="261"/>
      <c r="L893" s="261"/>
      <c r="M893" s="261"/>
      <c r="N893" s="261"/>
      <c r="O893" s="261"/>
      <c r="P893" s="261"/>
      <c r="Q893" s="261"/>
      <c r="R893" s="261"/>
      <c r="S893" s="261"/>
      <c r="T893" s="261"/>
      <c r="U893" s="261"/>
      <c r="V893" s="261"/>
      <c r="W893" s="272"/>
      <c r="X893" s="272"/>
      <c r="Y893" s="272"/>
      <c r="Z893" s="261"/>
      <c r="AA893" s="261"/>
      <c r="AB893" s="297"/>
      <c r="AC893" s="298"/>
      <c r="AD893" s="298"/>
      <c r="AE893" s="299"/>
      <c r="AF893" s="299"/>
      <c r="AG893" s="298"/>
      <c r="AH893" s="298"/>
      <c r="AI893" s="300"/>
    </row>
    <row r="894" ht="11.25" customHeight="1">
      <c r="A894" s="260"/>
      <c r="B894" s="261"/>
      <c r="C894" s="296"/>
      <c r="D894" s="261"/>
      <c r="E894" s="261"/>
      <c r="F894" s="261"/>
      <c r="G894" s="261"/>
      <c r="H894" s="63"/>
      <c r="I894" s="261"/>
      <c r="J894" s="261"/>
      <c r="K894" s="261"/>
      <c r="L894" s="261"/>
      <c r="M894" s="261"/>
      <c r="N894" s="261"/>
      <c r="O894" s="261"/>
      <c r="P894" s="261"/>
      <c r="Q894" s="261"/>
      <c r="R894" s="261"/>
      <c r="S894" s="261"/>
      <c r="T894" s="261"/>
      <c r="U894" s="261"/>
      <c r="V894" s="261"/>
      <c r="W894" s="272"/>
      <c r="X894" s="272"/>
      <c r="Y894" s="272"/>
      <c r="Z894" s="261"/>
      <c r="AA894" s="261"/>
      <c r="AB894" s="297"/>
      <c r="AC894" s="298"/>
      <c r="AD894" s="298"/>
      <c r="AE894" s="299"/>
      <c r="AF894" s="299"/>
      <c r="AG894" s="298"/>
      <c r="AH894" s="298"/>
      <c r="AI894" s="300"/>
    </row>
    <row r="895" ht="11.25" customHeight="1">
      <c r="A895" s="260"/>
      <c r="B895" s="261"/>
      <c r="C895" s="296"/>
      <c r="D895" s="261"/>
      <c r="E895" s="261"/>
      <c r="F895" s="261"/>
      <c r="G895" s="261"/>
      <c r="H895" s="63"/>
      <c r="I895" s="261"/>
      <c r="J895" s="261"/>
      <c r="K895" s="261"/>
      <c r="L895" s="261"/>
      <c r="M895" s="261"/>
      <c r="N895" s="261"/>
      <c r="O895" s="261"/>
      <c r="P895" s="261"/>
      <c r="Q895" s="261"/>
      <c r="R895" s="261"/>
      <c r="S895" s="261"/>
      <c r="T895" s="261"/>
      <c r="U895" s="261"/>
      <c r="V895" s="261"/>
      <c r="W895" s="272"/>
      <c r="X895" s="272"/>
      <c r="Y895" s="272"/>
      <c r="Z895" s="261"/>
      <c r="AA895" s="261"/>
      <c r="AB895" s="297"/>
      <c r="AC895" s="298"/>
      <c r="AD895" s="298"/>
      <c r="AE895" s="299"/>
      <c r="AF895" s="299"/>
      <c r="AG895" s="298"/>
      <c r="AH895" s="298"/>
      <c r="AI895" s="300"/>
    </row>
    <row r="896" ht="11.25" customHeight="1">
      <c r="A896" s="260"/>
      <c r="B896" s="261"/>
      <c r="C896" s="296"/>
      <c r="D896" s="261"/>
      <c r="E896" s="261"/>
      <c r="F896" s="261"/>
      <c r="G896" s="261"/>
      <c r="H896" s="63"/>
      <c r="I896" s="261"/>
      <c r="J896" s="261"/>
      <c r="K896" s="261"/>
      <c r="L896" s="261"/>
      <c r="M896" s="261"/>
      <c r="N896" s="261"/>
      <c r="O896" s="261"/>
      <c r="P896" s="261"/>
      <c r="Q896" s="261"/>
      <c r="R896" s="261"/>
      <c r="S896" s="261"/>
      <c r="T896" s="261"/>
      <c r="U896" s="261"/>
      <c r="V896" s="261"/>
      <c r="W896" s="272"/>
      <c r="X896" s="272"/>
      <c r="Y896" s="272"/>
      <c r="Z896" s="261"/>
      <c r="AA896" s="261"/>
      <c r="AB896" s="297"/>
      <c r="AC896" s="298"/>
      <c r="AD896" s="298"/>
      <c r="AE896" s="299"/>
      <c r="AF896" s="299"/>
      <c r="AG896" s="298"/>
      <c r="AH896" s="298"/>
      <c r="AI896" s="300"/>
    </row>
    <row r="897" ht="11.25" customHeight="1">
      <c r="A897" s="260"/>
      <c r="B897" s="261"/>
      <c r="C897" s="296"/>
      <c r="D897" s="261"/>
      <c r="E897" s="261"/>
      <c r="F897" s="261"/>
      <c r="G897" s="261"/>
      <c r="H897" s="63"/>
      <c r="I897" s="261"/>
      <c r="J897" s="261"/>
      <c r="K897" s="261"/>
      <c r="L897" s="261"/>
      <c r="M897" s="261"/>
      <c r="N897" s="261"/>
      <c r="O897" s="261"/>
      <c r="P897" s="261"/>
      <c r="Q897" s="261"/>
      <c r="R897" s="261"/>
      <c r="S897" s="261"/>
      <c r="T897" s="261"/>
      <c r="U897" s="261"/>
      <c r="V897" s="261"/>
      <c r="W897" s="272"/>
      <c r="X897" s="272"/>
      <c r="Y897" s="272"/>
      <c r="Z897" s="261"/>
      <c r="AA897" s="261"/>
      <c r="AB897" s="297"/>
      <c r="AC897" s="298"/>
      <c r="AD897" s="298"/>
      <c r="AE897" s="299"/>
      <c r="AF897" s="299"/>
      <c r="AG897" s="298"/>
      <c r="AH897" s="298"/>
      <c r="AI897" s="300"/>
    </row>
    <row r="898" ht="11.25" customHeight="1">
      <c r="A898" s="260"/>
      <c r="B898" s="261"/>
      <c r="C898" s="296"/>
      <c r="D898" s="261"/>
      <c r="E898" s="261"/>
      <c r="F898" s="261"/>
      <c r="G898" s="261"/>
      <c r="H898" s="63"/>
      <c r="I898" s="261"/>
      <c r="J898" s="261"/>
      <c r="K898" s="261"/>
      <c r="L898" s="261"/>
      <c r="M898" s="261"/>
      <c r="N898" s="261"/>
      <c r="O898" s="261"/>
      <c r="P898" s="261"/>
      <c r="Q898" s="261"/>
      <c r="R898" s="261"/>
      <c r="S898" s="261"/>
      <c r="T898" s="261"/>
      <c r="U898" s="261"/>
      <c r="V898" s="261"/>
      <c r="W898" s="272"/>
      <c r="X898" s="272"/>
      <c r="Y898" s="272"/>
      <c r="Z898" s="261"/>
      <c r="AA898" s="261"/>
      <c r="AB898" s="297"/>
      <c r="AC898" s="298"/>
      <c r="AD898" s="298"/>
      <c r="AE898" s="299"/>
      <c r="AF898" s="299"/>
      <c r="AG898" s="298"/>
      <c r="AH898" s="298"/>
      <c r="AI898" s="300"/>
    </row>
    <row r="899" ht="11.25" customHeight="1">
      <c r="A899" s="260"/>
      <c r="B899" s="261"/>
      <c r="C899" s="296"/>
      <c r="D899" s="261"/>
      <c r="E899" s="261"/>
      <c r="F899" s="261"/>
      <c r="G899" s="261"/>
      <c r="H899" s="63"/>
      <c r="I899" s="261"/>
      <c r="J899" s="261"/>
      <c r="K899" s="261"/>
      <c r="L899" s="261"/>
      <c r="M899" s="261"/>
      <c r="N899" s="261"/>
      <c r="O899" s="261"/>
      <c r="P899" s="261"/>
      <c r="Q899" s="261"/>
      <c r="R899" s="261"/>
      <c r="S899" s="261"/>
      <c r="T899" s="261"/>
      <c r="U899" s="261"/>
      <c r="V899" s="261"/>
      <c r="W899" s="272"/>
      <c r="X899" s="272"/>
      <c r="Y899" s="272"/>
      <c r="Z899" s="261"/>
      <c r="AA899" s="261"/>
      <c r="AB899" s="297"/>
      <c r="AC899" s="298"/>
      <c r="AD899" s="298"/>
      <c r="AE899" s="299"/>
      <c r="AF899" s="299"/>
      <c r="AG899" s="298"/>
      <c r="AH899" s="298"/>
      <c r="AI899" s="300"/>
    </row>
    <row r="900" ht="11.25" customHeight="1">
      <c r="A900" s="260"/>
      <c r="B900" s="261"/>
      <c r="C900" s="296"/>
      <c r="D900" s="261"/>
      <c r="E900" s="261"/>
      <c r="F900" s="261"/>
      <c r="G900" s="261"/>
      <c r="H900" s="63"/>
      <c r="I900" s="261"/>
      <c r="J900" s="261"/>
      <c r="K900" s="261"/>
      <c r="L900" s="261"/>
      <c r="M900" s="261"/>
      <c r="N900" s="261"/>
      <c r="O900" s="261"/>
      <c r="P900" s="261"/>
      <c r="Q900" s="261"/>
      <c r="R900" s="261"/>
      <c r="S900" s="261"/>
      <c r="T900" s="261"/>
      <c r="U900" s="261"/>
      <c r="V900" s="261"/>
      <c r="W900" s="272"/>
      <c r="X900" s="272"/>
      <c r="Y900" s="272"/>
      <c r="Z900" s="261"/>
      <c r="AA900" s="261"/>
      <c r="AB900" s="297"/>
      <c r="AC900" s="298"/>
      <c r="AD900" s="298"/>
      <c r="AE900" s="299"/>
      <c r="AF900" s="299"/>
      <c r="AG900" s="298"/>
      <c r="AH900" s="298"/>
      <c r="AI900" s="300"/>
    </row>
    <row r="901" ht="11.25" customHeight="1">
      <c r="A901" s="260"/>
      <c r="B901" s="261"/>
      <c r="C901" s="296"/>
      <c r="D901" s="261"/>
      <c r="E901" s="261"/>
      <c r="F901" s="261"/>
      <c r="G901" s="261"/>
      <c r="H901" s="63"/>
      <c r="I901" s="261"/>
      <c r="J901" s="261"/>
      <c r="K901" s="261"/>
      <c r="L901" s="261"/>
      <c r="M901" s="261"/>
      <c r="N901" s="261"/>
      <c r="O901" s="261"/>
      <c r="P901" s="261"/>
      <c r="Q901" s="261"/>
      <c r="R901" s="261"/>
      <c r="S901" s="261"/>
      <c r="T901" s="261"/>
      <c r="U901" s="261"/>
      <c r="V901" s="261"/>
      <c r="W901" s="272"/>
      <c r="X901" s="272"/>
      <c r="Y901" s="272"/>
      <c r="Z901" s="261"/>
      <c r="AA901" s="261"/>
      <c r="AB901" s="297"/>
      <c r="AC901" s="298"/>
      <c r="AD901" s="298"/>
      <c r="AE901" s="299"/>
      <c r="AF901" s="299"/>
      <c r="AG901" s="298"/>
      <c r="AH901" s="298"/>
      <c r="AI901" s="300"/>
    </row>
    <row r="902" ht="11.25" customHeight="1">
      <c r="A902" s="260"/>
      <c r="B902" s="261"/>
      <c r="C902" s="296"/>
      <c r="D902" s="261"/>
      <c r="E902" s="261"/>
      <c r="F902" s="261"/>
      <c r="G902" s="261"/>
      <c r="H902" s="63"/>
      <c r="I902" s="261"/>
      <c r="J902" s="261"/>
      <c r="K902" s="261"/>
      <c r="L902" s="261"/>
      <c r="M902" s="261"/>
      <c r="N902" s="261"/>
      <c r="O902" s="261"/>
      <c r="P902" s="261"/>
      <c r="Q902" s="261"/>
      <c r="R902" s="261"/>
      <c r="S902" s="261"/>
      <c r="T902" s="261"/>
      <c r="U902" s="261"/>
      <c r="V902" s="261"/>
      <c r="W902" s="272"/>
      <c r="X902" s="272"/>
      <c r="Y902" s="272"/>
      <c r="Z902" s="261"/>
      <c r="AA902" s="261"/>
      <c r="AB902" s="297"/>
      <c r="AC902" s="298"/>
      <c r="AD902" s="298"/>
      <c r="AE902" s="299"/>
      <c r="AF902" s="299"/>
      <c r="AG902" s="298"/>
      <c r="AH902" s="298"/>
      <c r="AI902" s="300"/>
    </row>
    <row r="903" ht="11.25" customHeight="1">
      <c r="A903" s="260"/>
      <c r="B903" s="261"/>
      <c r="C903" s="296"/>
      <c r="D903" s="261"/>
      <c r="E903" s="261"/>
      <c r="F903" s="261"/>
      <c r="G903" s="261"/>
      <c r="H903" s="63"/>
      <c r="I903" s="261"/>
      <c r="J903" s="261"/>
      <c r="K903" s="261"/>
      <c r="L903" s="261"/>
      <c r="M903" s="261"/>
      <c r="N903" s="261"/>
      <c r="O903" s="261"/>
      <c r="P903" s="261"/>
      <c r="Q903" s="261"/>
      <c r="R903" s="261"/>
      <c r="S903" s="261"/>
      <c r="T903" s="261"/>
      <c r="U903" s="261"/>
      <c r="V903" s="261"/>
      <c r="W903" s="272"/>
      <c r="X903" s="272"/>
      <c r="Y903" s="272"/>
      <c r="Z903" s="261"/>
      <c r="AA903" s="261"/>
      <c r="AB903" s="297"/>
      <c r="AC903" s="298"/>
      <c r="AD903" s="298"/>
      <c r="AE903" s="299"/>
      <c r="AF903" s="299"/>
      <c r="AG903" s="298"/>
      <c r="AH903" s="298"/>
      <c r="AI903" s="300"/>
    </row>
    <row r="904" ht="11.25" customHeight="1">
      <c r="A904" s="260"/>
      <c r="B904" s="261"/>
      <c r="C904" s="296"/>
      <c r="D904" s="261"/>
      <c r="E904" s="261"/>
      <c r="F904" s="261"/>
      <c r="G904" s="261"/>
      <c r="H904" s="63"/>
      <c r="I904" s="261"/>
      <c r="J904" s="261"/>
      <c r="K904" s="261"/>
      <c r="L904" s="261"/>
      <c r="M904" s="261"/>
      <c r="N904" s="261"/>
      <c r="O904" s="261"/>
      <c r="P904" s="261"/>
      <c r="Q904" s="261"/>
      <c r="R904" s="261"/>
      <c r="S904" s="261"/>
      <c r="T904" s="261"/>
      <c r="U904" s="261"/>
      <c r="V904" s="261"/>
      <c r="W904" s="272"/>
      <c r="X904" s="272"/>
      <c r="Y904" s="272"/>
      <c r="Z904" s="261"/>
      <c r="AA904" s="261"/>
      <c r="AB904" s="297"/>
      <c r="AC904" s="298"/>
      <c r="AD904" s="298"/>
      <c r="AE904" s="299"/>
      <c r="AF904" s="299"/>
      <c r="AG904" s="298"/>
      <c r="AH904" s="298"/>
      <c r="AI904" s="300"/>
    </row>
    <row r="905" ht="11.25" customHeight="1">
      <c r="A905" s="260"/>
      <c r="B905" s="261"/>
      <c r="C905" s="296"/>
      <c r="D905" s="261"/>
      <c r="E905" s="261"/>
      <c r="F905" s="261"/>
      <c r="G905" s="261"/>
      <c r="H905" s="63"/>
      <c r="I905" s="261"/>
      <c r="J905" s="261"/>
      <c r="K905" s="261"/>
      <c r="L905" s="261"/>
      <c r="M905" s="261"/>
      <c r="N905" s="261"/>
      <c r="O905" s="261"/>
      <c r="P905" s="261"/>
      <c r="Q905" s="261"/>
      <c r="R905" s="261"/>
      <c r="S905" s="261"/>
      <c r="T905" s="261"/>
      <c r="U905" s="261"/>
      <c r="V905" s="261"/>
      <c r="W905" s="272"/>
      <c r="X905" s="272"/>
      <c r="Y905" s="272"/>
      <c r="Z905" s="261"/>
      <c r="AA905" s="261"/>
      <c r="AB905" s="297"/>
      <c r="AC905" s="298"/>
      <c r="AD905" s="298"/>
      <c r="AE905" s="299"/>
      <c r="AF905" s="299"/>
      <c r="AG905" s="298"/>
      <c r="AH905" s="298"/>
      <c r="AI905" s="300"/>
    </row>
    <row r="906" ht="11.25" customHeight="1">
      <c r="A906" s="260"/>
      <c r="B906" s="261"/>
      <c r="C906" s="296"/>
      <c r="D906" s="261"/>
      <c r="E906" s="261"/>
      <c r="F906" s="261"/>
      <c r="G906" s="261"/>
      <c r="H906" s="63"/>
      <c r="I906" s="261"/>
      <c r="J906" s="261"/>
      <c r="K906" s="261"/>
      <c r="L906" s="261"/>
      <c r="M906" s="261"/>
      <c r="N906" s="261"/>
      <c r="O906" s="261"/>
      <c r="P906" s="261"/>
      <c r="Q906" s="261"/>
      <c r="R906" s="261"/>
      <c r="S906" s="261"/>
      <c r="T906" s="261"/>
      <c r="U906" s="261"/>
      <c r="V906" s="261"/>
      <c r="W906" s="272"/>
      <c r="X906" s="272"/>
      <c r="Y906" s="272"/>
      <c r="Z906" s="261"/>
      <c r="AA906" s="261"/>
      <c r="AB906" s="297"/>
      <c r="AC906" s="298"/>
      <c r="AD906" s="298"/>
      <c r="AE906" s="299"/>
      <c r="AF906" s="299"/>
      <c r="AG906" s="298"/>
      <c r="AH906" s="298"/>
      <c r="AI906" s="300"/>
    </row>
    <row r="907" ht="11.25" customHeight="1">
      <c r="A907" s="260"/>
      <c r="B907" s="261"/>
      <c r="C907" s="296"/>
      <c r="D907" s="261"/>
      <c r="E907" s="261"/>
      <c r="F907" s="261"/>
      <c r="G907" s="261"/>
      <c r="H907" s="63"/>
      <c r="I907" s="261"/>
      <c r="J907" s="261"/>
      <c r="K907" s="261"/>
      <c r="L907" s="261"/>
      <c r="M907" s="261"/>
      <c r="N907" s="261"/>
      <c r="O907" s="261"/>
      <c r="P907" s="261"/>
      <c r="Q907" s="261"/>
      <c r="R907" s="261"/>
      <c r="S907" s="261"/>
      <c r="T907" s="261"/>
      <c r="U907" s="261"/>
      <c r="V907" s="261"/>
      <c r="W907" s="272"/>
      <c r="X907" s="272"/>
      <c r="Y907" s="272"/>
      <c r="Z907" s="261"/>
      <c r="AA907" s="261"/>
      <c r="AB907" s="297"/>
      <c r="AC907" s="298"/>
      <c r="AD907" s="298"/>
      <c r="AE907" s="299"/>
      <c r="AF907" s="299"/>
      <c r="AG907" s="298"/>
      <c r="AH907" s="298"/>
      <c r="AI907" s="300"/>
    </row>
    <row r="908" ht="11.25" customHeight="1">
      <c r="A908" s="260"/>
      <c r="B908" s="261"/>
      <c r="C908" s="296"/>
      <c r="D908" s="261"/>
      <c r="E908" s="261"/>
      <c r="F908" s="261"/>
      <c r="G908" s="261"/>
      <c r="H908" s="63"/>
      <c r="I908" s="261"/>
      <c r="J908" s="261"/>
      <c r="K908" s="261"/>
      <c r="L908" s="261"/>
      <c r="M908" s="261"/>
      <c r="N908" s="261"/>
      <c r="O908" s="261"/>
      <c r="P908" s="261"/>
      <c r="Q908" s="261"/>
      <c r="R908" s="261"/>
      <c r="S908" s="261"/>
      <c r="T908" s="261"/>
      <c r="U908" s="261"/>
      <c r="V908" s="261"/>
      <c r="W908" s="272"/>
      <c r="X908" s="272"/>
      <c r="Y908" s="272"/>
      <c r="Z908" s="261"/>
      <c r="AA908" s="261"/>
      <c r="AB908" s="297"/>
      <c r="AC908" s="298"/>
      <c r="AD908" s="298"/>
      <c r="AE908" s="299"/>
      <c r="AF908" s="299"/>
      <c r="AG908" s="298"/>
      <c r="AH908" s="298"/>
      <c r="AI908" s="300"/>
    </row>
    <row r="909" ht="11.25" customHeight="1">
      <c r="A909" s="260"/>
      <c r="B909" s="261"/>
      <c r="C909" s="296"/>
      <c r="D909" s="261"/>
      <c r="E909" s="261"/>
      <c r="F909" s="261"/>
      <c r="G909" s="261"/>
      <c r="H909" s="63"/>
      <c r="I909" s="261"/>
      <c r="J909" s="261"/>
      <c r="K909" s="261"/>
      <c r="L909" s="261"/>
      <c r="M909" s="261"/>
      <c r="N909" s="261"/>
      <c r="O909" s="261"/>
      <c r="P909" s="261"/>
      <c r="Q909" s="261"/>
      <c r="R909" s="261"/>
      <c r="S909" s="261"/>
      <c r="T909" s="261"/>
      <c r="U909" s="261"/>
      <c r="V909" s="261"/>
      <c r="W909" s="272"/>
      <c r="X909" s="272"/>
      <c r="Y909" s="272"/>
      <c r="Z909" s="261"/>
      <c r="AA909" s="261"/>
      <c r="AB909" s="297"/>
      <c r="AC909" s="298"/>
      <c r="AD909" s="298"/>
      <c r="AE909" s="299"/>
      <c r="AF909" s="299"/>
      <c r="AG909" s="298"/>
      <c r="AH909" s="298"/>
      <c r="AI909" s="300"/>
    </row>
    <row r="910" ht="11.25" customHeight="1">
      <c r="A910" s="260"/>
      <c r="B910" s="261"/>
      <c r="C910" s="296"/>
      <c r="D910" s="261"/>
      <c r="E910" s="261"/>
      <c r="F910" s="261"/>
      <c r="G910" s="261"/>
      <c r="H910" s="63"/>
      <c r="I910" s="261"/>
      <c r="J910" s="261"/>
      <c r="K910" s="261"/>
      <c r="L910" s="261"/>
      <c r="M910" s="261"/>
      <c r="N910" s="261"/>
      <c r="O910" s="261"/>
      <c r="P910" s="261"/>
      <c r="Q910" s="261"/>
      <c r="R910" s="261"/>
      <c r="S910" s="261"/>
      <c r="T910" s="261"/>
      <c r="U910" s="261"/>
      <c r="V910" s="261"/>
      <c r="W910" s="272"/>
      <c r="X910" s="272"/>
      <c r="Y910" s="272"/>
      <c r="Z910" s="261"/>
      <c r="AA910" s="261"/>
      <c r="AB910" s="297"/>
      <c r="AC910" s="298"/>
      <c r="AD910" s="298"/>
      <c r="AE910" s="299"/>
      <c r="AF910" s="299"/>
      <c r="AG910" s="298"/>
      <c r="AH910" s="298"/>
      <c r="AI910" s="300"/>
    </row>
    <row r="911" ht="11.25" customHeight="1">
      <c r="A911" s="260"/>
      <c r="B911" s="261"/>
      <c r="C911" s="296"/>
      <c r="D911" s="261"/>
      <c r="E911" s="261"/>
      <c r="F911" s="261"/>
      <c r="G911" s="261"/>
      <c r="H911" s="63"/>
      <c r="I911" s="261"/>
      <c r="J911" s="261"/>
      <c r="K911" s="261"/>
      <c r="L911" s="261"/>
      <c r="M911" s="261"/>
      <c r="N911" s="261"/>
      <c r="O911" s="261"/>
      <c r="P911" s="261"/>
      <c r="Q911" s="261"/>
      <c r="R911" s="261"/>
      <c r="S911" s="261"/>
      <c r="T911" s="261"/>
      <c r="U911" s="261"/>
      <c r="V911" s="261"/>
      <c r="W911" s="272"/>
      <c r="X911" s="272"/>
      <c r="Y911" s="272"/>
      <c r="Z911" s="261"/>
      <c r="AA911" s="261"/>
      <c r="AB911" s="297"/>
      <c r="AC911" s="298"/>
      <c r="AD911" s="298"/>
      <c r="AE911" s="299"/>
      <c r="AF911" s="299"/>
      <c r="AG911" s="298"/>
      <c r="AH911" s="298"/>
      <c r="AI911" s="300"/>
    </row>
    <row r="912" ht="11.25" customHeight="1">
      <c r="A912" s="260"/>
      <c r="B912" s="261"/>
      <c r="C912" s="296"/>
      <c r="D912" s="261"/>
      <c r="E912" s="261"/>
      <c r="F912" s="261"/>
      <c r="G912" s="261"/>
      <c r="H912" s="63"/>
      <c r="I912" s="261"/>
      <c r="J912" s="261"/>
      <c r="K912" s="261"/>
      <c r="L912" s="261"/>
      <c r="M912" s="261"/>
      <c r="N912" s="261"/>
      <c r="O912" s="261"/>
      <c r="P912" s="261"/>
      <c r="Q912" s="261"/>
      <c r="R912" s="261"/>
      <c r="S912" s="261"/>
      <c r="T912" s="261"/>
      <c r="U912" s="261"/>
      <c r="V912" s="261"/>
      <c r="W912" s="272"/>
      <c r="X912" s="272"/>
      <c r="Y912" s="272"/>
      <c r="Z912" s="261"/>
      <c r="AA912" s="261"/>
      <c r="AB912" s="297"/>
      <c r="AC912" s="298"/>
      <c r="AD912" s="298"/>
      <c r="AE912" s="299"/>
      <c r="AF912" s="299"/>
      <c r="AG912" s="298"/>
      <c r="AH912" s="298"/>
      <c r="AI912" s="300"/>
    </row>
    <row r="913" ht="11.25" customHeight="1">
      <c r="A913" s="260"/>
      <c r="B913" s="261"/>
      <c r="C913" s="296"/>
      <c r="D913" s="261"/>
      <c r="E913" s="261"/>
      <c r="F913" s="261"/>
      <c r="G913" s="261"/>
      <c r="H913" s="63"/>
      <c r="I913" s="261"/>
      <c r="J913" s="261"/>
      <c r="K913" s="261"/>
      <c r="L913" s="261"/>
      <c r="M913" s="261"/>
      <c r="N913" s="261"/>
      <c r="O913" s="261"/>
      <c r="P913" s="261"/>
      <c r="Q913" s="261"/>
      <c r="R913" s="261"/>
      <c r="S913" s="261"/>
      <c r="T913" s="261"/>
      <c r="U913" s="261"/>
      <c r="V913" s="261"/>
      <c r="W913" s="272"/>
      <c r="X913" s="272"/>
      <c r="Y913" s="272"/>
      <c r="Z913" s="261"/>
      <c r="AA913" s="261"/>
      <c r="AB913" s="297"/>
      <c r="AC913" s="298"/>
      <c r="AD913" s="298"/>
      <c r="AE913" s="299"/>
      <c r="AF913" s="299"/>
      <c r="AG913" s="298"/>
      <c r="AH913" s="298"/>
      <c r="AI913" s="300"/>
    </row>
    <row r="914" ht="11.25" customHeight="1">
      <c r="A914" s="260"/>
      <c r="B914" s="261"/>
      <c r="C914" s="296"/>
      <c r="D914" s="261"/>
      <c r="E914" s="261"/>
      <c r="F914" s="261"/>
      <c r="G914" s="261"/>
      <c r="H914" s="63"/>
      <c r="I914" s="261"/>
      <c r="J914" s="261"/>
      <c r="K914" s="261"/>
      <c r="L914" s="261"/>
      <c r="M914" s="261"/>
      <c r="N914" s="261"/>
      <c r="O914" s="261"/>
      <c r="P914" s="261"/>
      <c r="Q914" s="261"/>
      <c r="R914" s="261"/>
      <c r="S914" s="261"/>
      <c r="T914" s="261"/>
      <c r="U914" s="261"/>
      <c r="V914" s="261"/>
      <c r="W914" s="272"/>
      <c r="X914" s="272"/>
      <c r="Y914" s="272"/>
      <c r="Z914" s="261"/>
      <c r="AA914" s="261"/>
      <c r="AB914" s="297"/>
      <c r="AC914" s="298"/>
      <c r="AD914" s="298"/>
      <c r="AE914" s="299"/>
      <c r="AF914" s="299"/>
      <c r="AG914" s="298"/>
      <c r="AH914" s="298"/>
      <c r="AI914" s="300"/>
    </row>
    <row r="915" ht="11.25" customHeight="1">
      <c r="A915" s="260"/>
      <c r="B915" s="261"/>
      <c r="C915" s="296"/>
      <c r="D915" s="261"/>
      <c r="E915" s="261"/>
      <c r="F915" s="261"/>
      <c r="G915" s="261"/>
      <c r="H915" s="63"/>
      <c r="I915" s="261"/>
      <c r="J915" s="261"/>
      <c r="K915" s="261"/>
      <c r="L915" s="261"/>
      <c r="M915" s="261"/>
      <c r="N915" s="261"/>
      <c r="O915" s="261"/>
      <c r="P915" s="261"/>
      <c r="Q915" s="261"/>
      <c r="R915" s="261"/>
      <c r="S915" s="261"/>
      <c r="T915" s="261"/>
      <c r="U915" s="261"/>
      <c r="V915" s="261"/>
      <c r="W915" s="272"/>
      <c r="X915" s="272"/>
      <c r="Y915" s="272"/>
      <c r="Z915" s="261"/>
      <c r="AA915" s="261"/>
      <c r="AB915" s="297"/>
      <c r="AC915" s="298"/>
      <c r="AD915" s="298"/>
      <c r="AE915" s="299"/>
      <c r="AF915" s="299"/>
      <c r="AG915" s="298"/>
      <c r="AH915" s="298"/>
      <c r="AI915" s="300"/>
    </row>
    <row r="916" ht="11.25" customHeight="1">
      <c r="A916" s="260"/>
      <c r="B916" s="261"/>
      <c r="C916" s="296"/>
      <c r="D916" s="261"/>
      <c r="E916" s="261"/>
      <c r="F916" s="261"/>
      <c r="G916" s="261"/>
      <c r="H916" s="63"/>
      <c r="I916" s="261"/>
      <c r="J916" s="261"/>
      <c r="K916" s="261"/>
      <c r="L916" s="261"/>
      <c r="M916" s="261"/>
      <c r="N916" s="261"/>
      <c r="O916" s="261"/>
      <c r="P916" s="261"/>
      <c r="Q916" s="261"/>
      <c r="R916" s="261"/>
      <c r="S916" s="261"/>
      <c r="T916" s="261"/>
      <c r="U916" s="261"/>
      <c r="V916" s="261"/>
      <c r="W916" s="272"/>
      <c r="X916" s="272"/>
      <c r="Y916" s="272"/>
      <c r="Z916" s="261"/>
      <c r="AA916" s="261"/>
      <c r="AB916" s="297"/>
      <c r="AC916" s="298"/>
      <c r="AD916" s="298"/>
      <c r="AE916" s="299"/>
      <c r="AF916" s="299"/>
      <c r="AG916" s="298"/>
      <c r="AH916" s="298"/>
      <c r="AI916" s="300"/>
    </row>
    <row r="917" ht="11.25" customHeight="1">
      <c r="A917" s="260"/>
      <c r="B917" s="261"/>
      <c r="C917" s="296"/>
      <c r="D917" s="261"/>
      <c r="E917" s="261"/>
      <c r="F917" s="261"/>
      <c r="G917" s="261"/>
      <c r="H917" s="63"/>
      <c r="I917" s="261"/>
      <c r="J917" s="261"/>
      <c r="K917" s="261"/>
      <c r="L917" s="261"/>
      <c r="M917" s="261"/>
      <c r="N917" s="261"/>
      <c r="O917" s="261"/>
      <c r="P917" s="261"/>
      <c r="Q917" s="261"/>
      <c r="R917" s="261"/>
      <c r="S917" s="261"/>
      <c r="T917" s="261"/>
      <c r="U917" s="261"/>
      <c r="V917" s="261"/>
      <c r="W917" s="272"/>
      <c r="X917" s="272"/>
      <c r="Y917" s="272"/>
      <c r="Z917" s="261"/>
      <c r="AA917" s="261"/>
      <c r="AB917" s="297"/>
      <c r="AC917" s="298"/>
      <c r="AD917" s="298"/>
      <c r="AE917" s="299"/>
      <c r="AF917" s="299"/>
      <c r="AG917" s="298"/>
      <c r="AH917" s="298"/>
      <c r="AI917" s="300"/>
    </row>
    <row r="918" ht="11.25" customHeight="1">
      <c r="A918" s="260"/>
      <c r="B918" s="261"/>
      <c r="C918" s="296"/>
      <c r="D918" s="261"/>
      <c r="E918" s="261"/>
      <c r="F918" s="261"/>
      <c r="G918" s="261"/>
      <c r="H918" s="63"/>
      <c r="I918" s="261"/>
      <c r="J918" s="261"/>
      <c r="K918" s="261"/>
      <c r="L918" s="261"/>
      <c r="M918" s="261"/>
      <c r="N918" s="261"/>
      <c r="O918" s="261"/>
      <c r="P918" s="261"/>
      <c r="Q918" s="261"/>
      <c r="R918" s="261"/>
      <c r="S918" s="261"/>
      <c r="T918" s="261"/>
      <c r="U918" s="261"/>
      <c r="V918" s="261"/>
      <c r="W918" s="272"/>
      <c r="X918" s="272"/>
      <c r="Y918" s="272"/>
      <c r="Z918" s="261"/>
      <c r="AA918" s="261"/>
      <c r="AB918" s="297"/>
      <c r="AC918" s="298"/>
      <c r="AD918" s="298"/>
      <c r="AE918" s="299"/>
      <c r="AF918" s="299"/>
      <c r="AG918" s="298"/>
      <c r="AH918" s="298"/>
      <c r="AI918" s="300"/>
    </row>
    <row r="919" ht="11.25" customHeight="1">
      <c r="A919" s="260"/>
      <c r="B919" s="261"/>
      <c r="C919" s="296"/>
      <c r="D919" s="261"/>
      <c r="E919" s="261"/>
      <c r="F919" s="261"/>
      <c r="G919" s="261"/>
      <c r="H919" s="63"/>
      <c r="I919" s="261"/>
      <c r="J919" s="261"/>
      <c r="K919" s="261"/>
      <c r="L919" s="261"/>
      <c r="M919" s="261"/>
      <c r="N919" s="261"/>
      <c r="O919" s="261"/>
      <c r="P919" s="261"/>
      <c r="Q919" s="261"/>
      <c r="R919" s="261"/>
      <c r="S919" s="261"/>
      <c r="T919" s="261"/>
      <c r="U919" s="261"/>
      <c r="V919" s="261"/>
      <c r="W919" s="272"/>
      <c r="X919" s="272"/>
      <c r="Y919" s="272"/>
      <c r="Z919" s="261"/>
      <c r="AA919" s="261"/>
      <c r="AB919" s="297"/>
      <c r="AC919" s="298"/>
      <c r="AD919" s="298"/>
      <c r="AE919" s="299"/>
      <c r="AF919" s="299"/>
      <c r="AG919" s="298"/>
      <c r="AH919" s="298"/>
      <c r="AI919" s="300"/>
    </row>
    <row r="920" ht="11.25" customHeight="1">
      <c r="A920" s="260"/>
      <c r="B920" s="261"/>
      <c r="C920" s="296"/>
      <c r="D920" s="261"/>
      <c r="E920" s="261"/>
      <c r="F920" s="261"/>
      <c r="G920" s="261"/>
      <c r="H920" s="63"/>
      <c r="I920" s="261"/>
      <c r="J920" s="261"/>
      <c r="K920" s="261"/>
      <c r="L920" s="261"/>
      <c r="M920" s="261"/>
      <c r="N920" s="261"/>
      <c r="O920" s="261"/>
      <c r="P920" s="261"/>
      <c r="Q920" s="261"/>
      <c r="R920" s="261"/>
      <c r="S920" s="261"/>
      <c r="T920" s="261"/>
      <c r="U920" s="261"/>
      <c r="V920" s="261"/>
      <c r="W920" s="272"/>
      <c r="X920" s="272"/>
      <c r="Y920" s="272"/>
      <c r="Z920" s="261"/>
      <c r="AA920" s="261"/>
      <c r="AB920" s="297"/>
      <c r="AC920" s="298"/>
      <c r="AD920" s="298"/>
      <c r="AE920" s="299"/>
      <c r="AF920" s="299"/>
      <c r="AG920" s="298"/>
      <c r="AH920" s="298"/>
      <c r="AI920" s="300"/>
    </row>
    <row r="921" ht="11.25" customHeight="1">
      <c r="A921" s="260"/>
      <c r="B921" s="261"/>
      <c r="C921" s="296"/>
      <c r="D921" s="261"/>
      <c r="E921" s="261"/>
      <c r="F921" s="261"/>
      <c r="G921" s="261"/>
      <c r="H921" s="63"/>
      <c r="I921" s="261"/>
      <c r="J921" s="261"/>
      <c r="K921" s="261"/>
      <c r="L921" s="261"/>
      <c r="M921" s="261"/>
      <c r="N921" s="261"/>
      <c r="O921" s="261"/>
      <c r="P921" s="261"/>
      <c r="Q921" s="261"/>
      <c r="R921" s="261"/>
      <c r="S921" s="261"/>
      <c r="T921" s="261"/>
      <c r="U921" s="261"/>
      <c r="V921" s="261"/>
      <c r="W921" s="272"/>
      <c r="X921" s="272"/>
      <c r="Y921" s="272"/>
      <c r="Z921" s="261"/>
      <c r="AA921" s="261"/>
      <c r="AB921" s="297"/>
      <c r="AC921" s="298"/>
      <c r="AD921" s="298"/>
      <c r="AE921" s="299"/>
      <c r="AF921" s="299"/>
      <c r="AG921" s="298"/>
      <c r="AH921" s="298"/>
      <c r="AI921" s="300"/>
    </row>
    <row r="922" ht="11.25" customHeight="1">
      <c r="A922" s="260"/>
      <c r="B922" s="261"/>
      <c r="C922" s="296"/>
      <c r="D922" s="261"/>
      <c r="E922" s="261"/>
      <c r="F922" s="261"/>
      <c r="G922" s="261"/>
      <c r="H922" s="63"/>
      <c r="I922" s="261"/>
      <c r="J922" s="261"/>
      <c r="K922" s="261"/>
      <c r="L922" s="261"/>
      <c r="M922" s="261"/>
      <c r="N922" s="261"/>
      <c r="O922" s="261"/>
      <c r="P922" s="261"/>
      <c r="Q922" s="261"/>
      <c r="R922" s="261"/>
      <c r="S922" s="261"/>
      <c r="T922" s="261"/>
      <c r="U922" s="261"/>
      <c r="V922" s="261"/>
      <c r="W922" s="272"/>
      <c r="X922" s="272"/>
      <c r="Y922" s="272"/>
      <c r="Z922" s="261"/>
      <c r="AA922" s="261"/>
      <c r="AB922" s="297"/>
      <c r="AC922" s="298"/>
      <c r="AD922" s="298"/>
      <c r="AE922" s="299"/>
      <c r="AF922" s="299"/>
      <c r="AG922" s="298"/>
      <c r="AH922" s="298"/>
      <c r="AI922" s="300"/>
    </row>
    <row r="923" ht="11.25" customHeight="1">
      <c r="A923" s="260"/>
      <c r="B923" s="261"/>
      <c r="C923" s="296"/>
      <c r="D923" s="261"/>
      <c r="E923" s="261"/>
      <c r="F923" s="261"/>
      <c r="G923" s="261"/>
      <c r="H923" s="63"/>
      <c r="I923" s="261"/>
      <c r="J923" s="261"/>
      <c r="K923" s="261"/>
      <c r="L923" s="261"/>
      <c r="M923" s="261"/>
      <c r="N923" s="261"/>
      <c r="O923" s="261"/>
      <c r="P923" s="261"/>
      <c r="Q923" s="261"/>
      <c r="R923" s="261"/>
      <c r="S923" s="261"/>
      <c r="T923" s="261"/>
      <c r="U923" s="261"/>
      <c r="V923" s="261"/>
      <c r="W923" s="272"/>
      <c r="X923" s="272"/>
      <c r="Y923" s="272"/>
      <c r="Z923" s="261"/>
      <c r="AA923" s="261"/>
      <c r="AB923" s="297"/>
      <c r="AC923" s="298"/>
      <c r="AD923" s="298"/>
      <c r="AE923" s="299"/>
      <c r="AF923" s="299"/>
      <c r="AG923" s="298"/>
      <c r="AH923" s="298"/>
      <c r="AI923" s="300"/>
    </row>
    <row r="924" ht="11.25" customHeight="1">
      <c r="A924" s="260"/>
      <c r="B924" s="261"/>
      <c r="C924" s="296"/>
      <c r="D924" s="261"/>
      <c r="E924" s="261"/>
      <c r="F924" s="261"/>
      <c r="G924" s="261"/>
      <c r="H924" s="63"/>
      <c r="I924" s="261"/>
      <c r="J924" s="261"/>
      <c r="K924" s="261"/>
      <c r="L924" s="261"/>
      <c r="M924" s="261"/>
      <c r="N924" s="261"/>
      <c r="O924" s="261"/>
      <c r="P924" s="261"/>
      <c r="Q924" s="261"/>
      <c r="R924" s="261"/>
      <c r="S924" s="261"/>
      <c r="T924" s="261"/>
      <c r="U924" s="261"/>
      <c r="V924" s="261"/>
      <c r="W924" s="272"/>
      <c r="X924" s="272"/>
      <c r="Y924" s="272"/>
      <c r="Z924" s="261"/>
      <c r="AA924" s="261"/>
      <c r="AB924" s="297"/>
      <c r="AC924" s="298"/>
      <c r="AD924" s="298"/>
      <c r="AE924" s="299"/>
      <c r="AF924" s="299"/>
      <c r="AG924" s="298"/>
      <c r="AH924" s="298"/>
      <c r="AI924" s="300"/>
    </row>
    <row r="925" ht="11.25" customHeight="1">
      <c r="A925" s="260"/>
      <c r="B925" s="261"/>
      <c r="C925" s="296"/>
      <c r="D925" s="261"/>
      <c r="E925" s="261"/>
      <c r="F925" s="261"/>
      <c r="G925" s="261"/>
      <c r="H925" s="63"/>
      <c r="I925" s="261"/>
      <c r="J925" s="261"/>
      <c r="K925" s="261"/>
      <c r="L925" s="261"/>
      <c r="M925" s="261"/>
      <c r="N925" s="261"/>
      <c r="O925" s="261"/>
      <c r="P925" s="261"/>
      <c r="Q925" s="261"/>
      <c r="R925" s="261"/>
      <c r="S925" s="261"/>
      <c r="T925" s="261"/>
      <c r="U925" s="261"/>
      <c r="V925" s="261"/>
      <c r="W925" s="272"/>
      <c r="X925" s="272"/>
      <c r="Y925" s="272"/>
      <c r="Z925" s="261"/>
      <c r="AA925" s="261"/>
      <c r="AB925" s="297"/>
      <c r="AC925" s="298"/>
      <c r="AD925" s="298"/>
      <c r="AE925" s="299"/>
      <c r="AF925" s="299"/>
      <c r="AG925" s="298"/>
      <c r="AH925" s="298"/>
      <c r="AI925" s="300"/>
    </row>
    <row r="926" ht="11.25" customHeight="1">
      <c r="A926" s="260"/>
      <c r="B926" s="261"/>
      <c r="C926" s="296"/>
      <c r="D926" s="261"/>
      <c r="E926" s="261"/>
      <c r="F926" s="261"/>
      <c r="G926" s="261"/>
      <c r="H926" s="63"/>
      <c r="I926" s="261"/>
      <c r="J926" s="261"/>
      <c r="K926" s="261"/>
      <c r="L926" s="261"/>
      <c r="M926" s="261"/>
      <c r="N926" s="261"/>
      <c r="O926" s="261"/>
      <c r="P926" s="261"/>
      <c r="Q926" s="261"/>
      <c r="R926" s="261"/>
      <c r="S926" s="261"/>
      <c r="T926" s="261"/>
      <c r="U926" s="261"/>
      <c r="V926" s="261"/>
      <c r="W926" s="272"/>
      <c r="X926" s="272"/>
      <c r="Y926" s="272"/>
      <c r="Z926" s="261"/>
      <c r="AA926" s="261"/>
      <c r="AB926" s="297"/>
      <c r="AC926" s="298"/>
      <c r="AD926" s="298"/>
      <c r="AE926" s="299"/>
      <c r="AF926" s="299"/>
      <c r="AG926" s="298"/>
      <c r="AH926" s="298"/>
      <c r="AI926" s="300"/>
    </row>
    <row r="927" ht="11.25" customHeight="1">
      <c r="A927" s="260"/>
      <c r="B927" s="261"/>
      <c r="C927" s="296"/>
      <c r="D927" s="261"/>
      <c r="E927" s="261"/>
      <c r="F927" s="261"/>
      <c r="G927" s="261"/>
      <c r="H927" s="63"/>
      <c r="I927" s="261"/>
      <c r="J927" s="261"/>
      <c r="K927" s="261"/>
      <c r="L927" s="261"/>
      <c r="M927" s="261"/>
      <c r="N927" s="261"/>
      <c r="O927" s="261"/>
      <c r="P927" s="261"/>
      <c r="Q927" s="261"/>
      <c r="R927" s="261"/>
      <c r="S927" s="261"/>
      <c r="T927" s="261"/>
      <c r="U927" s="261"/>
      <c r="V927" s="261"/>
      <c r="W927" s="272"/>
      <c r="X927" s="272"/>
      <c r="Y927" s="272"/>
      <c r="Z927" s="261"/>
      <c r="AA927" s="261"/>
      <c r="AB927" s="297"/>
      <c r="AC927" s="298"/>
      <c r="AD927" s="298"/>
      <c r="AE927" s="299"/>
      <c r="AF927" s="299"/>
      <c r="AG927" s="298"/>
      <c r="AH927" s="298"/>
      <c r="AI927" s="300"/>
    </row>
    <row r="928" ht="11.25" customHeight="1">
      <c r="A928" s="260"/>
      <c r="B928" s="261"/>
      <c r="C928" s="296"/>
      <c r="D928" s="261"/>
      <c r="E928" s="261"/>
      <c r="F928" s="261"/>
      <c r="G928" s="261"/>
      <c r="H928" s="63"/>
      <c r="I928" s="261"/>
      <c r="J928" s="261"/>
      <c r="K928" s="261"/>
      <c r="L928" s="261"/>
      <c r="M928" s="261"/>
      <c r="N928" s="261"/>
      <c r="O928" s="261"/>
      <c r="P928" s="261"/>
      <c r="Q928" s="261"/>
      <c r="R928" s="261"/>
      <c r="S928" s="261"/>
      <c r="T928" s="261"/>
      <c r="U928" s="261"/>
      <c r="V928" s="261"/>
      <c r="W928" s="272"/>
      <c r="X928" s="272"/>
      <c r="Y928" s="272"/>
      <c r="Z928" s="261"/>
      <c r="AA928" s="261"/>
      <c r="AB928" s="297"/>
      <c r="AC928" s="298"/>
      <c r="AD928" s="298"/>
      <c r="AE928" s="299"/>
      <c r="AF928" s="299"/>
      <c r="AG928" s="298"/>
      <c r="AH928" s="298"/>
      <c r="AI928" s="300"/>
    </row>
    <row r="929" ht="11.25" customHeight="1">
      <c r="A929" s="260"/>
      <c r="B929" s="261"/>
      <c r="C929" s="296"/>
      <c r="D929" s="261"/>
      <c r="E929" s="261"/>
      <c r="F929" s="261"/>
      <c r="G929" s="261"/>
      <c r="H929" s="63"/>
      <c r="I929" s="261"/>
      <c r="J929" s="261"/>
      <c r="K929" s="261"/>
      <c r="L929" s="261"/>
      <c r="M929" s="261"/>
      <c r="N929" s="261"/>
      <c r="O929" s="261"/>
      <c r="P929" s="261"/>
      <c r="Q929" s="261"/>
      <c r="R929" s="261"/>
      <c r="S929" s="261"/>
      <c r="T929" s="261"/>
      <c r="U929" s="261"/>
      <c r="V929" s="261"/>
      <c r="W929" s="272"/>
      <c r="X929" s="272"/>
      <c r="Y929" s="272"/>
      <c r="Z929" s="261"/>
      <c r="AA929" s="261"/>
      <c r="AB929" s="297"/>
      <c r="AC929" s="298"/>
      <c r="AD929" s="298"/>
      <c r="AE929" s="299"/>
      <c r="AF929" s="299"/>
      <c r="AG929" s="298"/>
      <c r="AH929" s="298"/>
      <c r="AI929" s="300"/>
    </row>
    <row r="930" ht="11.25" customHeight="1">
      <c r="A930" s="260"/>
      <c r="B930" s="261"/>
      <c r="C930" s="296"/>
      <c r="D930" s="261"/>
      <c r="E930" s="261"/>
      <c r="F930" s="261"/>
      <c r="G930" s="261"/>
      <c r="H930" s="63"/>
      <c r="I930" s="261"/>
      <c r="J930" s="261"/>
      <c r="K930" s="261"/>
      <c r="L930" s="261"/>
      <c r="M930" s="261"/>
      <c r="N930" s="261"/>
      <c r="O930" s="261"/>
      <c r="P930" s="261"/>
      <c r="Q930" s="261"/>
      <c r="R930" s="261"/>
      <c r="S930" s="261"/>
      <c r="T930" s="261"/>
      <c r="U930" s="261"/>
      <c r="V930" s="261"/>
      <c r="W930" s="272"/>
      <c r="X930" s="272"/>
      <c r="Y930" s="272"/>
      <c r="Z930" s="261"/>
      <c r="AA930" s="261"/>
      <c r="AB930" s="297"/>
      <c r="AC930" s="298"/>
      <c r="AD930" s="298"/>
      <c r="AE930" s="299"/>
      <c r="AF930" s="299"/>
      <c r="AG930" s="298"/>
      <c r="AH930" s="298"/>
      <c r="AI930" s="300"/>
    </row>
    <row r="931" ht="11.25" customHeight="1">
      <c r="A931" s="260"/>
      <c r="B931" s="261"/>
      <c r="C931" s="296"/>
      <c r="D931" s="261"/>
      <c r="E931" s="261"/>
      <c r="F931" s="261"/>
      <c r="G931" s="261"/>
      <c r="H931" s="63"/>
      <c r="I931" s="261"/>
      <c r="J931" s="261"/>
      <c r="K931" s="261"/>
      <c r="L931" s="261"/>
      <c r="M931" s="261"/>
      <c r="N931" s="261"/>
      <c r="O931" s="261"/>
      <c r="P931" s="261"/>
      <c r="Q931" s="261"/>
      <c r="R931" s="261"/>
      <c r="S931" s="261"/>
      <c r="T931" s="261"/>
      <c r="U931" s="261"/>
      <c r="V931" s="261"/>
      <c r="W931" s="272"/>
      <c r="X931" s="272"/>
      <c r="Y931" s="272"/>
      <c r="Z931" s="261"/>
      <c r="AA931" s="261"/>
      <c r="AB931" s="297"/>
      <c r="AC931" s="298"/>
      <c r="AD931" s="298"/>
      <c r="AE931" s="299"/>
      <c r="AF931" s="299"/>
      <c r="AG931" s="298"/>
      <c r="AH931" s="298"/>
      <c r="AI931" s="300"/>
    </row>
    <row r="932" ht="11.25" customHeight="1">
      <c r="A932" s="260"/>
      <c r="B932" s="261"/>
      <c r="C932" s="296"/>
      <c r="D932" s="261"/>
      <c r="E932" s="261"/>
      <c r="F932" s="261"/>
      <c r="G932" s="261"/>
      <c r="H932" s="63"/>
      <c r="I932" s="261"/>
      <c r="J932" s="261"/>
      <c r="K932" s="261"/>
      <c r="L932" s="261"/>
      <c r="M932" s="261"/>
      <c r="N932" s="261"/>
      <c r="O932" s="261"/>
      <c r="P932" s="261"/>
      <c r="Q932" s="261"/>
      <c r="R932" s="261"/>
      <c r="S932" s="261"/>
      <c r="T932" s="261"/>
      <c r="U932" s="261"/>
      <c r="V932" s="261"/>
      <c r="W932" s="272"/>
      <c r="X932" s="272"/>
      <c r="Y932" s="272"/>
      <c r="Z932" s="261"/>
      <c r="AA932" s="261"/>
      <c r="AB932" s="297"/>
      <c r="AC932" s="298"/>
      <c r="AD932" s="298"/>
      <c r="AE932" s="299"/>
      <c r="AF932" s="299"/>
      <c r="AG932" s="298"/>
      <c r="AH932" s="298"/>
      <c r="AI932" s="300"/>
    </row>
    <row r="933" ht="11.25" customHeight="1">
      <c r="A933" s="260"/>
      <c r="B933" s="261"/>
      <c r="C933" s="296"/>
      <c r="D933" s="261"/>
      <c r="E933" s="261"/>
      <c r="F933" s="261"/>
      <c r="G933" s="261"/>
      <c r="H933" s="63"/>
      <c r="I933" s="261"/>
      <c r="J933" s="261"/>
      <c r="K933" s="261"/>
      <c r="L933" s="261"/>
      <c r="M933" s="261"/>
      <c r="N933" s="261"/>
      <c r="O933" s="261"/>
      <c r="P933" s="261"/>
      <c r="Q933" s="261"/>
      <c r="R933" s="261"/>
      <c r="S933" s="261"/>
      <c r="T933" s="261"/>
      <c r="U933" s="261"/>
      <c r="V933" s="261"/>
      <c r="W933" s="272"/>
      <c r="X933" s="272"/>
      <c r="Y933" s="272"/>
      <c r="Z933" s="261"/>
      <c r="AA933" s="261"/>
      <c r="AB933" s="297"/>
      <c r="AC933" s="298"/>
      <c r="AD933" s="298"/>
      <c r="AE933" s="299"/>
      <c r="AF933" s="299"/>
      <c r="AG933" s="298"/>
      <c r="AH933" s="298"/>
      <c r="AI933" s="300"/>
    </row>
    <row r="934" ht="11.25" customHeight="1">
      <c r="A934" s="260"/>
      <c r="B934" s="261"/>
      <c r="C934" s="296"/>
      <c r="D934" s="261"/>
      <c r="E934" s="261"/>
      <c r="F934" s="261"/>
      <c r="G934" s="261"/>
      <c r="H934" s="63"/>
      <c r="I934" s="261"/>
      <c r="J934" s="261"/>
      <c r="K934" s="261"/>
      <c r="L934" s="261"/>
      <c r="M934" s="261"/>
      <c r="N934" s="261"/>
      <c r="O934" s="261"/>
      <c r="P934" s="261"/>
      <c r="Q934" s="261"/>
      <c r="R934" s="261"/>
      <c r="S934" s="261"/>
      <c r="T934" s="261"/>
      <c r="U934" s="261"/>
      <c r="V934" s="261"/>
      <c r="W934" s="272"/>
      <c r="X934" s="272"/>
      <c r="Y934" s="272"/>
      <c r="Z934" s="261"/>
      <c r="AA934" s="261"/>
      <c r="AB934" s="297"/>
      <c r="AC934" s="298"/>
      <c r="AD934" s="298"/>
      <c r="AE934" s="299"/>
      <c r="AF934" s="299"/>
      <c r="AG934" s="298"/>
      <c r="AH934" s="298"/>
      <c r="AI934" s="300"/>
    </row>
    <row r="935" ht="11.25" customHeight="1">
      <c r="A935" s="260"/>
      <c r="B935" s="261"/>
      <c r="C935" s="296"/>
      <c r="D935" s="261"/>
      <c r="E935" s="261"/>
      <c r="F935" s="261"/>
      <c r="G935" s="261"/>
      <c r="H935" s="63"/>
      <c r="I935" s="261"/>
      <c r="J935" s="261"/>
      <c r="K935" s="261"/>
      <c r="L935" s="261"/>
      <c r="M935" s="261"/>
      <c r="N935" s="261"/>
      <c r="O935" s="261"/>
      <c r="P935" s="261"/>
      <c r="Q935" s="261"/>
      <c r="R935" s="261"/>
      <c r="S935" s="261"/>
      <c r="T935" s="261"/>
      <c r="U935" s="261"/>
      <c r="V935" s="261"/>
      <c r="W935" s="272"/>
      <c r="X935" s="272"/>
      <c r="Y935" s="272"/>
      <c r="Z935" s="261"/>
      <c r="AA935" s="261"/>
      <c r="AB935" s="297"/>
      <c r="AC935" s="298"/>
      <c r="AD935" s="298"/>
      <c r="AE935" s="299"/>
      <c r="AF935" s="299"/>
      <c r="AG935" s="298"/>
      <c r="AH935" s="298"/>
      <c r="AI935" s="300"/>
    </row>
    <row r="936" ht="11.25" customHeight="1">
      <c r="A936" s="260"/>
      <c r="B936" s="261"/>
      <c r="C936" s="296"/>
      <c r="D936" s="261"/>
      <c r="E936" s="261"/>
      <c r="F936" s="261"/>
      <c r="G936" s="261"/>
      <c r="H936" s="63"/>
      <c r="I936" s="261"/>
      <c r="J936" s="261"/>
      <c r="K936" s="261"/>
      <c r="L936" s="261"/>
      <c r="M936" s="261"/>
      <c r="N936" s="261"/>
      <c r="O936" s="261"/>
      <c r="P936" s="261"/>
      <c r="Q936" s="261"/>
      <c r="R936" s="261"/>
      <c r="S936" s="261"/>
      <c r="T936" s="261"/>
      <c r="U936" s="261"/>
      <c r="V936" s="261"/>
      <c r="W936" s="272"/>
      <c r="X936" s="272"/>
      <c r="Y936" s="272"/>
      <c r="Z936" s="261"/>
      <c r="AA936" s="261"/>
      <c r="AB936" s="297"/>
      <c r="AC936" s="298"/>
      <c r="AD936" s="298"/>
      <c r="AE936" s="299"/>
      <c r="AF936" s="299"/>
      <c r="AG936" s="298"/>
      <c r="AH936" s="298"/>
      <c r="AI936" s="300"/>
    </row>
    <row r="937" ht="11.25" customHeight="1">
      <c r="A937" s="260"/>
      <c r="B937" s="261"/>
      <c r="C937" s="296"/>
      <c r="D937" s="261"/>
      <c r="E937" s="261"/>
      <c r="F937" s="261"/>
      <c r="G937" s="261"/>
      <c r="H937" s="63"/>
      <c r="I937" s="261"/>
      <c r="J937" s="261"/>
      <c r="K937" s="261"/>
      <c r="L937" s="261"/>
      <c r="M937" s="261"/>
      <c r="N937" s="261"/>
      <c r="O937" s="261"/>
      <c r="P937" s="261"/>
      <c r="Q937" s="261"/>
      <c r="R937" s="261"/>
      <c r="S937" s="261"/>
      <c r="T937" s="261"/>
      <c r="U937" s="261"/>
      <c r="V937" s="261"/>
      <c r="W937" s="272"/>
      <c r="X937" s="272"/>
      <c r="Y937" s="272"/>
      <c r="Z937" s="261"/>
      <c r="AA937" s="261"/>
      <c r="AB937" s="297"/>
      <c r="AC937" s="298"/>
      <c r="AD937" s="298"/>
      <c r="AE937" s="299"/>
      <c r="AF937" s="299"/>
      <c r="AG937" s="298"/>
      <c r="AH937" s="298"/>
      <c r="AI937" s="300"/>
    </row>
    <row r="938" ht="11.25" customHeight="1">
      <c r="A938" s="260"/>
      <c r="B938" s="261"/>
      <c r="C938" s="296"/>
      <c r="D938" s="261"/>
      <c r="E938" s="261"/>
      <c r="F938" s="261"/>
      <c r="G938" s="261"/>
      <c r="H938" s="63"/>
      <c r="I938" s="261"/>
      <c r="J938" s="261"/>
      <c r="K938" s="261"/>
      <c r="L938" s="261"/>
      <c r="M938" s="261"/>
      <c r="N938" s="261"/>
      <c r="O938" s="261"/>
      <c r="P938" s="261"/>
      <c r="Q938" s="261"/>
      <c r="R938" s="261"/>
      <c r="S938" s="261"/>
      <c r="T938" s="261"/>
      <c r="U938" s="261"/>
      <c r="V938" s="261"/>
      <c r="W938" s="272"/>
      <c r="X938" s="272"/>
      <c r="Y938" s="272"/>
      <c r="Z938" s="261"/>
      <c r="AA938" s="261"/>
      <c r="AB938" s="297"/>
      <c r="AC938" s="298"/>
      <c r="AD938" s="298"/>
      <c r="AE938" s="299"/>
      <c r="AF938" s="299"/>
      <c r="AG938" s="298"/>
      <c r="AH938" s="298"/>
      <c r="AI938" s="300"/>
    </row>
    <row r="939" ht="11.25" customHeight="1">
      <c r="A939" s="260"/>
      <c r="B939" s="261"/>
      <c r="C939" s="296"/>
      <c r="D939" s="261"/>
      <c r="E939" s="261"/>
      <c r="F939" s="261"/>
      <c r="G939" s="261"/>
      <c r="H939" s="63"/>
      <c r="I939" s="261"/>
      <c r="J939" s="261"/>
      <c r="K939" s="261"/>
      <c r="L939" s="261"/>
      <c r="M939" s="261"/>
      <c r="N939" s="261"/>
      <c r="O939" s="261"/>
      <c r="P939" s="261"/>
      <c r="Q939" s="261"/>
      <c r="R939" s="261"/>
      <c r="S939" s="261"/>
      <c r="T939" s="261"/>
      <c r="U939" s="261"/>
      <c r="V939" s="261"/>
      <c r="W939" s="272"/>
      <c r="X939" s="272"/>
      <c r="Y939" s="272"/>
      <c r="Z939" s="261"/>
      <c r="AA939" s="261"/>
      <c r="AB939" s="297"/>
      <c r="AC939" s="298"/>
      <c r="AD939" s="298"/>
      <c r="AE939" s="299"/>
      <c r="AF939" s="299"/>
      <c r="AG939" s="298"/>
      <c r="AH939" s="298"/>
      <c r="AI939" s="300"/>
    </row>
    <row r="940" ht="11.25" customHeight="1">
      <c r="A940" s="260"/>
      <c r="B940" s="261"/>
      <c r="C940" s="296"/>
      <c r="D940" s="261"/>
      <c r="E940" s="261"/>
      <c r="F940" s="261"/>
      <c r="G940" s="261"/>
      <c r="H940" s="63"/>
      <c r="I940" s="261"/>
      <c r="J940" s="261"/>
      <c r="K940" s="261"/>
      <c r="L940" s="261"/>
      <c r="M940" s="261"/>
      <c r="N940" s="261"/>
      <c r="O940" s="261"/>
      <c r="P940" s="261"/>
      <c r="Q940" s="261"/>
      <c r="R940" s="261"/>
      <c r="S940" s="261"/>
      <c r="T940" s="261"/>
      <c r="U940" s="261"/>
      <c r="V940" s="261"/>
      <c r="W940" s="272"/>
      <c r="X940" s="272"/>
      <c r="Y940" s="272"/>
      <c r="Z940" s="261"/>
      <c r="AA940" s="261"/>
      <c r="AB940" s="297"/>
      <c r="AC940" s="298"/>
      <c r="AD940" s="298"/>
      <c r="AE940" s="299"/>
      <c r="AF940" s="299"/>
      <c r="AG940" s="298"/>
      <c r="AH940" s="298"/>
      <c r="AI940" s="300"/>
    </row>
    <row r="941" ht="11.25" customHeight="1">
      <c r="A941" s="260"/>
      <c r="B941" s="261"/>
      <c r="C941" s="296"/>
      <c r="D941" s="261"/>
      <c r="E941" s="261"/>
      <c r="F941" s="261"/>
      <c r="G941" s="261"/>
      <c r="H941" s="63"/>
      <c r="I941" s="261"/>
      <c r="J941" s="261"/>
      <c r="K941" s="261"/>
      <c r="L941" s="261"/>
      <c r="M941" s="261"/>
      <c r="N941" s="261"/>
      <c r="O941" s="261"/>
      <c r="P941" s="261"/>
      <c r="Q941" s="261"/>
      <c r="R941" s="261"/>
      <c r="S941" s="261"/>
      <c r="T941" s="261"/>
      <c r="U941" s="261"/>
      <c r="V941" s="261"/>
      <c r="W941" s="272"/>
      <c r="X941" s="272"/>
      <c r="Y941" s="272"/>
      <c r="Z941" s="261"/>
      <c r="AA941" s="261"/>
      <c r="AB941" s="297"/>
      <c r="AC941" s="298"/>
      <c r="AD941" s="298"/>
      <c r="AE941" s="299"/>
      <c r="AF941" s="299"/>
      <c r="AG941" s="298"/>
      <c r="AH941" s="298"/>
      <c r="AI941" s="300"/>
    </row>
    <row r="942" ht="11.25" customHeight="1">
      <c r="A942" s="260"/>
      <c r="B942" s="261"/>
      <c r="C942" s="296"/>
      <c r="D942" s="261"/>
      <c r="E942" s="261"/>
      <c r="F942" s="261"/>
      <c r="G942" s="261"/>
      <c r="H942" s="63"/>
      <c r="I942" s="261"/>
      <c r="J942" s="261"/>
      <c r="K942" s="261"/>
      <c r="L942" s="261"/>
      <c r="M942" s="261"/>
      <c r="N942" s="261"/>
      <c r="O942" s="261"/>
      <c r="P942" s="261"/>
      <c r="Q942" s="261"/>
      <c r="R942" s="261"/>
      <c r="S942" s="261"/>
      <c r="T942" s="261"/>
      <c r="U942" s="261"/>
      <c r="V942" s="261"/>
      <c r="W942" s="272"/>
      <c r="X942" s="272"/>
      <c r="Y942" s="272"/>
      <c r="Z942" s="261"/>
      <c r="AA942" s="261"/>
      <c r="AB942" s="297"/>
      <c r="AC942" s="298"/>
      <c r="AD942" s="298"/>
      <c r="AE942" s="299"/>
      <c r="AF942" s="299"/>
      <c r="AG942" s="298"/>
      <c r="AH942" s="298"/>
      <c r="AI942" s="300"/>
    </row>
    <row r="943" ht="11.25" customHeight="1">
      <c r="A943" s="260"/>
      <c r="B943" s="261"/>
      <c r="C943" s="296"/>
      <c r="D943" s="261"/>
      <c r="E943" s="261"/>
      <c r="F943" s="261"/>
      <c r="G943" s="261"/>
      <c r="H943" s="63"/>
      <c r="I943" s="261"/>
      <c r="J943" s="261"/>
      <c r="K943" s="261"/>
      <c r="L943" s="261"/>
      <c r="M943" s="261"/>
      <c r="N943" s="261"/>
      <c r="O943" s="261"/>
      <c r="P943" s="261"/>
      <c r="Q943" s="261"/>
      <c r="R943" s="261"/>
      <c r="S943" s="261"/>
      <c r="T943" s="261"/>
      <c r="U943" s="261"/>
      <c r="V943" s="261"/>
      <c r="W943" s="272"/>
      <c r="X943" s="272"/>
      <c r="Y943" s="272"/>
      <c r="Z943" s="261"/>
      <c r="AA943" s="261"/>
      <c r="AB943" s="297"/>
      <c r="AC943" s="298"/>
      <c r="AD943" s="298"/>
      <c r="AE943" s="299"/>
      <c r="AF943" s="299"/>
      <c r="AG943" s="298"/>
      <c r="AH943" s="298"/>
      <c r="AI943" s="300"/>
    </row>
    <row r="944" ht="11.25" customHeight="1">
      <c r="A944" s="260"/>
      <c r="B944" s="261"/>
      <c r="C944" s="296"/>
      <c r="D944" s="261"/>
      <c r="E944" s="261"/>
      <c r="F944" s="261"/>
      <c r="G944" s="261"/>
      <c r="H944" s="63"/>
      <c r="I944" s="261"/>
      <c r="J944" s="261"/>
      <c r="K944" s="261"/>
      <c r="L944" s="261"/>
      <c r="M944" s="261"/>
      <c r="N944" s="261"/>
      <c r="O944" s="261"/>
      <c r="P944" s="261"/>
      <c r="Q944" s="261"/>
      <c r="R944" s="261"/>
      <c r="S944" s="261"/>
      <c r="T944" s="261"/>
      <c r="U944" s="261"/>
      <c r="V944" s="261"/>
      <c r="W944" s="272"/>
      <c r="X944" s="272"/>
      <c r="Y944" s="272"/>
      <c r="Z944" s="261"/>
      <c r="AA944" s="261"/>
      <c r="AB944" s="297"/>
      <c r="AC944" s="298"/>
      <c r="AD944" s="298"/>
      <c r="AE944" s="299"/>
      <c r="AF944" s="299"/>
      <c r="AG944" s="298"/>
      <c r="AH944" s="298"/>
      <c r="AI944" s="300"/>
    </row>
    <row r="945" ht="11.25" customHeight="1">
      <c r="A945" s="260"/>
      <c r="B945" s="261"/>
      <c r="C945" s="296"/>
      <c r="D945" s="261"/>
      <c r="E945" s="261"/>
      <c r="F945" s="261"/>
      <c r="G945" s="261"/>
      <c r="H945" s="63"/>
      <c r="I945" s="261"/>
      <c r="J945" s="261"/>
      <c r="K945" s="261"/>
      <c r="L945" s="261"/>
      <c r="M945" s="261"/>
      <c r="N945" s="261"/>
      <c r="O945" s="261"/>
      <c r="P945" s="261"/>
      <c r="Q945" s="261"/>
      <c r="R945" s="261"/>
      <c r="S945" s="261"/>
      <c r="T945" s="261"/>
      <c r="U945" s="261"/>
      <c r="V945" s="261"/>
      <c r="W945" s="272"/>
      <c r="X945" s="272"/>
      <c r="Y945" s="272"/>
      <c r="Z945" s="261"/>
      <c r="AA945" s="261"/>
      <c r="AB945" s="297"/>
      <c r="AC945" s="298"/>
      <c r="AD945" s="298"/>
      <c r="AE945" s="299"/>
      <c r="AF945" s="299"/>
      <c r="AG945" s="298"/>
      <c r="AH945" s="298"/>
      <c r="AI945" s="300"/>
    </row>
    <row r="946" ht="11.25" customHeight="1">
      <c r="A946" s="260"/>
      <c r="B946" s="261"/>
      <c r="C946" s="296"/>
      <c r="D946" s="261"/>
      <c r="E946" s="261"/>
      <c r="F946" s="261"/>
      <c r="G946" s="261"/>
      <c r="H946" s="63"/>
      <c r="I946" s="261"/>
      <c r="J946" s="261"/>
      <c r="K946" s="261"/>
      <c r="L946" s="261"/>
      <c r="M946" s="261"/>
      <c r="N946" s="261"/>
      <c r="O946" s="261"/>
      <c r="P946" s="261"/>
      <c r="Q946" s="261"/>
      <c r="R946" s="261"/>
      <c r="S946" s="261"/>
      <c r="T946" s="261"/>
      <c r="U946" s="261"/>
      <c r="V946" s="261"/>
      <c r="W946" s="272"/>
      <c r="X946" s="272"/>
      <c r="Y946" s="272"/>
      <c r="Z946" s="261"/>
      <c r="AA946" s="261"/>
      <c r="AB946" s="297"/>
      <c r="AC946" s="298"/>
      <c r="AD946" s="298"/>
      <c r="AE946" s="299"/>
      <c r="AF946" s="299"/>
      <c r="AG946" s="298"/>
      <c r="AH946" s="298"/>
      <c r="AI946" s="300"/>
    </row>
    <row r="947" ht="11.25" customHeight="1">
      <c r="A947" s="260"/>
      <c r="B947" s="261"/>
      <c r="C947" s="296"/>
      <c r="D947" s="261"/>
      <c r="E947" s="261"/>
      <c r="F947" s="261"/>
      <c r="G947" s="261"/>
      <c r="H947" s="63"/>
      <c r="I947" s="261"/>
      <c r="J947" s="261"/>
      <c r="K947" s="261"/>
      <c r="L947" s="261"/>
      <c r="M947" s="261"/>
      <c r="N947" s="261"/>
      <c r="O947" s="261"/>
      <c r="P947" s="261"/>
      <c r="Q947" s="261"/>
      <c r="R947" s="261"/>
      <c r="S947" s="261"/>
      <c r="T947" s="261"/>
      <c r="U947" s="261"/>
      <c r="V947" s="261"/>
      <c r="W947" s="272"/>
      <c r="X947" s="272"/>
      <c r="Y947" s="272"/>
      <c r="Z947" s="261"/>
      <c r="AA947" s="261"/>
      <c r="AB947" s="297"/>
      <c r="AC947" s="298"/>
      <c r="AD947" s="298"/>
      <c r="AE947" s="299"/>
      <c r="AF947" s="299"/>
      <c r="AG947" s="298"/>
      <c r="AH947" s="298"/>
      <c r="AI947" s="300"/>
    </row>
    <row r="948" ht="11.25" customHeight="1">
      <c r="A948" s="260"/>
      <c r="B948" s="261"/>
      <c r="C948" s="296"/>
      <c r="D948" s="261"/>
      <c r="E948" s="261"/>
      <c r="F948" s="261"/>
      <c r="G948" s="261"/>
      <c r="H948" s="63"/>
      <c r="I948" s="261"/>
      <c r="J948" s="261"/>
      <c r="K948" s="261"/>
      <c r="L948" s="261"/>
      <c r="M948" s="261"/>
      <c r="N948" s="261"/>
      <c r="O948" s="261"/>
      <c r="P948" s="261"/>
      <c r="Q948" s="261"/>
      <c r="R948" s="261"/>
      <c r="S948" s="261"/>
      <c r="T948" s="261"/>
      <c r="U948" s="261"/>
      <c r="V948" s="261"/>
      <c r="W948" s="272"/>
      <c r="X948" s="272"/>
      <c r="Y948" s="272"/>
      <c r="Z948" s="261"/>
      <c r="AA948" s="261"/>
      <c r="AB948" s="297"/>
      <c r="AC948" s="298"/>
      <c r="AD948" s="298"/>
      <c r="AE948" s="299"/>
      <c r="AF948" s="299"/>
      <c r="AG948" s="298"/>
      <c r="AH948" s="298"/>
      <c r="AI948" s="300"/>
    </row>
    <row r="949" ht="11.25" customHeight="1">
      <c r="A949" s="260"/>
      <c r="B949" s="261"/>
      <c r="C949" s="296"/>
      <c r="D949" s="261"/>
      <c r="E949" s="261"/>
      <c r="F949" s="261"/>
      <c r="G949" s="261"/>
      <c r="H949" s="63"/>
      <c r="I949" s="261"/>
      <c r="J949" s="261"/>
      <c r="K949" s="261"/>
      <c r="L949" s="261"/>
      <c r="M949" s="261"/>
      <c r="N949" s="261"/>
      <c r="O949" s="261"/>
      <c r="P949" s="261"/>
      <c r="Q949" s="261"/>
      <c r="R949" s="261"/>
      <c r="S949" s="261"/>
      <c r="T949" s="261"/>
      <c r="U949" s="261"/>
      <c r="V949" s="261"/>
      <c r="W949" s="272"/>
      <c r="X949" s="272"/>
      <c r="Y949" s="272"/>
      <c r="Z949" s="261"/>
      <c r="AA949" s="261"/>
      <c r="AB949" s="297"/>
      <c r="AC949" s="298"/>
      <c r="AD949" s="298"/>
      <c r="AE949" s="299"/>
      <c r="AF949" s="299"/>
      <c r="AG949" s="298"/>
      <c r="AH949" s="298"/>
      <c r="AI949" s="300"/>
    </row>
    <row r="950" ht="11.25" customHeight="1">
      <c r="A950" s="260"/>
      <c r="B950" s="261"/>
      <c r="C950" s="296"/>
      <c r="D950" s="261"/>
      <c r="E950" s="261"/>
      <c r="F950" s="261"/>
      <c r="G950" s="261"/>
      <c r="H950" s="63"/>
      <c r="I950" s="261"/>
      <c r="J950" s="261"/>
      <c r="K950" s="261"/>
      <c r="L950" s="261"/>
      <c r="M950" s="261"/>
      <c r="N950" s="261"/>
      <c r="O950" s="261"/>
      <c r="P950" s="261"/>
      <c r="Q950" s="261"/>
      <c r="R950" s="261"/>
      <c r="S950" s="261"/>
      <c r="T950" s="261"/>
      <c r="U950" s="261"/>
      <c r="V950" s="261"/>
      <c r="W950" s="272"/>
      <c r="X950" s="272"/>
      <c r="Y950" s="272"/>
      <c r="Z950" s="261"/>
      <c r="AA950" s="261"/>
      <c r="AB950" s="297"/>
      <c r="AC950" s="298"/>
      <c r="AD950" s="298"/>
      <c r="AE950" s="299"/>
      <c r="AF950" s="299"/>
      <c r="AG950" s="298"/>
      <c r="AH950" s="298"/>
      <c r="AI950" s="300"/>
    </row>
    <row r="951" ht="11.25" customHeight="1">
      <c r="A951" s="260"/>
      <c r="B951" s="261"/>
      <c r="C951" s="296"/>
      <c r="D951" s="261"/>
      <c r="E951" s="261"/>
      <c r="F951" s="261"/>
      <c r="G951" s="261"/>
      <c r="H951" s="63"/>
      <c r="I951" s="261"/>
      <c r="J951" s="261"/>
      <c r="K951" s="261"/>
      <c r="L951" s="261"/>
      <c r="M951" s="261"/>
      <c r="N951" s="261"/>
      <c r="O951" s="261"/>
      <c r="P951" s="261"/>
      <c r="Q951" s="261"/>
      <c r="R951" s="261"/>
      <c r="S951" s="261"/>
      <c r="T951" s="261"/>
      <c r="U951" s="261"/>
      <c r="V951" s="261"/>
      <c r="W951" s="272"/>
      <c r="X951" s="272"/>
      <c r="Y951" s="272"/>
      <c r="Z951" s="261"/>
      <c r="AA951" s="261"/>
      <c r="AB951" s="297"/>
      <c r="AC951" s="298"/>
      <c r="AD951" s="298"/>
      <c r="AE951" s="299"/>
      <c r="AF951" s="299"/>
      <c r="AG951" s="298"/>
      <c r="AH951" s="298"/>
      <c r="AI951" s="300"/>
    </row>
    <row r="952" ht="11.25" customHeight="1">
      <c r="A952" s="260"/>
      <c r="B952" s="261"/>
      <c r="C952" s="296"/>
      <c r="D952" s="261"/>
      <c r="E952" s="261"/>
      <c r="F952" s="261"/>
      <c r="G952" s="261"/>
      <c r="H952" s="63"/>
      <c r="I952" s="261"/>
      <c r="J952" s="261"/>
      <c r="K952" s="261"/>
      <c r="L952" s="261"/>
      <c r="M952" s="261"/>
      <c r="N952" s="261"/>
      <c r="O952" s="261"/>
      <c r="P952" s="261"/>
      <c r="Q952" s="261"/>
      <c r="R952" s="261"/>
      <c r="S952" s="261"/>
      <c r="T952" s="261"/>
      <c r="U952" s="261"/>
      <c r="V952" s="261"/>
      <c r="W952" s="272"/>
      <c r="X952" s="272"/>
      <c r="Y952" s="272"/>
      <c r="Z952" s="261"/>
      <c r="AA952" s="261"/>
      <c r="AB952" s="297"/>
      <c r="AC952" s="298"/>
      <c r="AD952" s="298"/>
      <c r="AE952" s="299"/>
      <c r="AF952" s="299"/>
      <c r="AG952" s="298"/>
      <c r="AH952" s="298"/>
      <c r="AI952" s="300"/>
    </row>
    <row r="953" ht="11.25" customHeight="1">
      <c r="A953" s="260"/>
      <c r="B953" s="261"/>
      <c r="C953" s="296"/>
      <c r="D953" s="261"/>
      <c r="E953" s="261"/>
      <c r="F953" s="261"/>
      <c r="G953" s="261"/>
      <c r="H953" s="63"/>
      <c r="I953" s="261"/>
      <c r="J953" s="261"/>
      <c r="K953" s="261"/>
      <c r="L953" s="261"/>
      <c r="M953" s="261"/>
      <c r="N953" s="261"/>
      <c r="O953" s="261"/>
      <c r="P953" s="261"/>
      <c r="Q953" s="261"/>
      <c r="R953" s="261"/>
      <c r="S953" s="261"/>
      <c r="T953" s="261"/>
      <c r="U953" s="261"/>
      <c r="V953" s="261"/>
      <c r="W953" s="272"/>
      <c r="X953" s="272"/>
      <c r="Y953" s="272"/>
      <c r="Z953" s="261"/>
      <c r="AA953" s="261"/>
      <c r="AB953" s="297"/>
      <c r="AC953" s="298"/>
      <c r="AD953" s="298"/>
      <c r="AE953" s="299"/>
      <c r="AF953" s="299"/>
      <c r="AG953" s="298"/>
      <c r="AH953" s="298"/>
      <c r="AI953" s="300"/>
    </row>
    <row r="954" ht="11.25" customHeight="1">
      <c r="A954" s="260"/>
      <c r="B954" s="261"/>
      <c r="C954" s="296"/>
      <c r="D954" s="261"/>
      <c r="E954" s="261"/>
      <c r="F954" s="261"/>
      <c r="G954" s="261"/>
      <c r="H954" s="63"/>
      <c r="I954" s="261"/>
      <c r="J954" s="261"/>
      <c r="K954" s="261"/>
      <c r="L954" s="261"/>
      <c r="M954" s="261"/>
      <c r="N954" s="261"/>
      <c r="O954" s="261"/>
      <c r="P954" s="261"/>
      <c r="Q954" s="261"/>
      <c r="R954" s="261"/>
      <c r="S954" s="261"/>
      <c r="T954" s="261"/>
      <c r="U954" s="261"/>
      <c r="V954" s="261"/>
      <c r="W954" s="272"/>
      <c r="X954" s="272"/>
      <c r="Y954" s="272"/>
      <c r="Z954" s="261"/>
      <c r="AA954" s="261"/>
      <c r="AB954" s="297"/>
      <c r="AC954" s="298"/>
      <c r="AD954" s="298"/>
      <c r="AE954" s="299"/>
      <c r="AF954" s="299"/>
      <c r="AG954" s="298"/>
      <c r="AH954" s="298"/>
      <c r="AI954" s="300"/>
    </row>
    <row r="955" ht="11.25" customHeight="1">
      <c r="A955" s="260"/>
      <c r="B955" s="261"/>
      <c r="C955" s="296"/>
      <c r="D955" s="261"/>
      <c r="E955" s="261"/>
      <c r="F955" s="261"/>
      <c r="G955" s="261"/>
      <c r="H955" s="63"/>
      <c r="I955" s="261"/>
      <c r="J955" s="261"/>
      <c r="K955" s="261"/>
      <c r="L955" s="261"/>
      <c r="M955" s="261"/>
      <c r="N955" s="261"/>
      <c r="O955" s="261"/>
      <c r="P955" s="261"/>
      <c r="Q955" s="261"/>
      <c r="R955" s="261"/>
      <c r="S955" s="261"/>
      <c r="T955" s="261"/>
      <c r="U955" s="261"/>
      <c r="V955" s="261"/>
      <c r="W955" s="272"/>
      <c r="X955" s="272"/>
      <c r="Y955" s="272"/>
      <c r="Z955" s="261"/>
      <c r="AA955" s="261"/>
      <c r="AB955" s="297"/>
      <c r="AC955" s="298"/>
      <c r="AD955" s="298"/>
      <c r="AE955" s="299"/>
      <c r="AF955" s="299"/>
      <c r="AG955" s="298"/>
      <c r="AH955" s="298"/>
      <c r="AI955" s="300"/>
    </row>
    <row r="956" ht="11.25" customHeight="1">
      <c r="A956" s="260"/>
      <c r="B956" s="261"/>
      <c r="C956" s="296"/>
      <c r="D956" s="261"/>
      <c r="E956" s="261"/>
      <c r="F956" s="261"/>
      <c r="G956" s="261"/>
      <c r="H956" s="63"/>
      <c r="I956" s="261"/>
      <c r="J956" s="261"/>
      <c r="K956" s="261"/>
      <c r="L956" s="261"/>
      <c r="M956" s="261"/>
      <c r="N956" s="261"/>
      <c r="O956" s="261"/>
      <c r="P956" s="261"/>
      <c r="Q956" s="261"/>
      <c r="R956" s="261"/>
      <c r="S956" s="261"/>
      <c r="T956" s="261"/>
      <c r="U956" s="261"/>
      <c r="V956" s="261"/>
      <c r="W956" s="272"/>
      <c r="X956" s="272"/>
      <c r="Y956" s="272"/>
      <c r="Z956" s="261"/>
      <c r="AA956" s="261"/>
      <c r="AB956" s="297"/>
      <c r="AC956" s="298"/>
      <c r="AD956" s="298"/>
      <c r="AE956" s="299"/>
      <c r="AF956" s="299"/>
      <c r="AG956" s="298"/>
      <c r="AH956" s="298"/>
      <c r="AI956" s="300"/>
    </row>
    <row r="957" ht="11.25" customHeight="1">
      <c r="A957" s="260"/>
      <c r="B957" s="261"/>
      <c r="C957" s="296"/>
      <c r="D957" s="261"/>
      <c r="E957" s="261"/>
      <c r="F957" s="261"/>
      <c r="G957" s="261"/>
      <c r="H957" s="63"/>
      <c r="I957" s="261"/>
      <c r="J957" s="261"/>
      <c r="K957" s="261"/>
      <c r="L957" s="261"/>
      <c r="M957" s="261"/>
      <c r="N957" s="261"/>
      <c r="O957" s="261"/>
      <c r="P957" s="261"/>
      <c r="Q957" s="261"/>
      <c r="R957" s="261"/>
      <c r="S957" s="261"/>
      <c r="T957" s="261"/>
      <c r="U957" s="261"/>
      <c r="V957" s="261"/>
      <c r="W957" s="272"/>
      <c r="X957" s="272"/>
      <c r="Y957" s="272"/>
      <c r="Z957" s="261"/>
      <c r="AA957" s="261"/>
      <c r="AB957" s="297"/>
      <c r="AC957" s="298"/>
      <c r="AD957" s="298"/>
      <c r="AE957" s="299"/>
      <c r="AF957" s="299"/>
      <c r="AG957" s="298"/>
      <c r="AH957" s="298"/>
      <c r="AI957" s="300"/>
    </row>
    <row r="958" ht="11.25" customHeight="1">
      <c r="A958" s="260"/>
      <c r="B958" s="261"/>
      <c r="C958" s="296"/>
      <c r="D958" s="261"/>
      <c r="E958" s="261"/>
      <c r="F958" s="261"/>
      <c r="G958" s="261"/>
      <c r="H958" s="63"/>
      <c r="I958" s="261"/>
      <c r="J958" s="261"/>
      <c r="K958" s="261"/>
      <c r="L958" s="261"/>
      <c r="M958" s="261"/>
      <c r="N958" s="261"/>
      <c r="O958" s="261"/>
      <c r="P958" s="261"/>
      <c r="Q958" s="261"/>
      <c r="R958" s="261"/>
      <c r="S958" s="261"/>
      <c r="T958" s="261"/>
      <c r="U958" s="261"/>
      <c r="V958" s="261"/>
      <c r="W958" s="272"/>
      <c r="X958" s="272"/>
      <c r="Y958" s="272"/>
      <c r="Z958" s="261"/>
      <c r="AA958" s="261"/>
      <c r="AB958" s="297"/>
      <c r="AC958" s="298"/>
      <c r="AD958" s="298"/>
      <c r="AE958" s="299"/>
      <c r="AF958" s="299"/>
      <c r="AG958" s="298"/>
      <c r="AH958" s="298"/>
      <c r="AI958" s="300"/>
    </row>
    <row r="959" ht="11.25" customHeight="1">
      <c r="A959" s="260"/>
      <c r="B959" s="261"/>
      <c r="C959" s="296"/>
      <c r="D959" s="261"/>
      <c r="E959" s="261"/>
      <c r="F959" s="261"/>
      <c r="G959" s="261"/>
      <c r="H959" s="63"/>
      <c r="I959" s="261"/>
      <c r="J959" s="261"/>
      <c r="K959" s="261"/>
      <c r="L959" s="261"/>
      <c r="M959" s="261"/>
      <c r="N959" s="261"/>
      <c r="O959" s="261"/>
      <c r="P959" s="261"/>
      <c r="Q959" s="261"/>
      <c r="R959" s="261"/>
      <c r="S959" s="261"/>
      <c r="T959" s="261"/>
      <c r="U959" s="261"/>
      <c r="V959" s="261"/>
      <c r="W959" s="272"/>
      <c r="X959" s="272"/>
      <c r="Y959" s="272"/>
      <c r="Z959" s="261"/>
      <c r="AA959" s="261"/>
      <c r="AB959" s="297"/>
      <c r="AC959" s="298"/>
      <c r="AD959" s="298"/>
      <c r="AE959" s="299"/>
      <c r="AF959" s="299"/>
      <c r="AG959" s="298"/>
      <c r="AH959" s="298"/>
      <c r="AI959" s="300"/>
    </row>
    <row r="960" ht="11.25" customHeight="1">
      <c r="A960" s="260"/>
      <c r="B960" s="261"/>
      <c r="C960" s="296"/>
      <c r="D960" s="261"/>
      <c r="E960" s="261"/>
      <c r="F960" s="261"/>
      <c r="G960" s="261"/>
      <c r="H960" s="63"/>
      <c r="I960" s="261"/>
      <c r="J960" s="261"/>
      <c r="K960" s="261"/>
      <c r="L960" s="261"/>
      <c r="M960" s="261"/>
      <c r="N960" s="261"/>
      <c r="O960" s="261"/>
      <c r="P960" s="261"/>
      <c r="Q960" s="261"/>
      <c r="R960" s="261"/>
      <c r="S960" s="261"/>
      <c r="T960" s="261"/>
      <c r="U960" s="261"/>
      <c r="V960" s="261"/>
      <c r="W960" s="272"/>
      <c r="X960" s="272"/>
      <c r="Y960" s="272"/>
      <c r="Z960" s="261"/>
      <c r="AA960" s="261"/>
      <c r="AB960" s="297"/>
      <c r="AC960" s="298"/>
      <c r="AD960" s="298"/>
      <c r="AE960" s="299"/>
      <c r="AF960" s="299"/>
      <c r="AG960" s="298"/>
      <c r="AH960" s="298"/>
      <c r="AI960" s="300"/>
    </row>
    <row r="961" ht="11.25" customHeight="1">
      <c r="A961" s="260"/>
      <c r="B961" s="261"/>
      <c r="C961" s="296"/>
      <c r="D961" s="261"/>
      <c r="E961" s="261"/>
      <c r="F961" s="261"/>
      <c r="G961" s="261"/>
      <c r="H961" s="63"/>
      <c r="I961" s="261"/>
      <c r="J961" s="261"/>
      <c r="K961" s="261"/>
      <c r="L961" s="261"/>
      <c r="M961" s="261"/>
      <c r="N961" s="261"/>
      <c r="O961" s="261"/>
      <c r="P961" s="261"/>
      <c r="Q961" s="261"/>
      <c r="R961" s="261"/>
      <c r="S961" s="261"/>
      <c r="T961" s="261"/>
      <c r="U961" s="261"/>
      <c r="V961" s="261"/>
      <c r="W961" s="272"/>
      <c r="X961" s="272"/>
      <c r="Y961" s="272"/>
      <c r="Z961" s="261"/>
      <c r="AA961" s="261"/>
      <c r="AB961" s="297"/>
      <c r="AC961" s="298"/>
      <c r="AD961" s="298"/>
      <c r="AE961" s="299"/>
      <c r="AF961" s="299"/>
      <c r="AG961" s="298"/>
      <c r="AH961" s="298"/>
      <c r="AI961" s="300"/>
    </row>
    <row r="962" ht="11.25" customHeight="1">
      <c r="A962" s="260"/>
      <c r="B962" s="261"/>
      <c r="C962" s="296"/>
      <c r="D962" s="261"/>
      <c r="E962" s="261"/>
      <c r="F962" s="261"/>
      <c r="G962" s="261"/>
      <c r="H962" s="63"/>
      <c r="I962" s="261"/>
      <c r="J962" s="261"/>
      <c r="K962" s="261"/>
      <c r="L962" s="261"/>
      <c r="M962" s="261"/>
      <c r="N962" s="261"/>
      <c r="O962" s="261"/>
      <c r="P962" s="261"/>
      <c r="Q962" s="261"/>
      <c r="R962" s="261"/>
      <c r="S962" s="261"/>
      <c r="T962" s="261"/>
      <c r="U962" s="261"/>
      <c r="V962" s="261"/>
      <c r="W962" s="272"/>
      <c r="X962" s="272"/>
      <c r="Y962" s="272"/>
      <c r="Z962" s="261"/>
      <c r="AA962" s="261"/>
      <c r="AB962" s="297"/>
      <c r="AC962" s="298"/>
      <c r="AD962" s="298"/>
      <c r="AE962" s="299"/>
      <c r="AF962" s="299"/>
      <c r="AG962" s="298"/>
      <c r="AH962" s="298"/>
      <c r="AI962" s="300"/>
    </row>
    <row r="963" ht="11.25" customHeight="1">
      <c r="A963" s="260"/>
      <c r="B963" s="261"/>
      <c r="C963" s="296"/>
      <c r="D963" s="261"/>
      <c r="E963" s="261"/>
      <c r="F963" s="261"/>
      <c r="G963" s="261"/>
      <c r="H963" s="63"/>
      <c r="I963" s="261"/>
      <c r="J963" s="261"/>
      <c r="K963" s="261"/>
      <c r="L963" s="261"/>
      <c r="M963" s="261"/>
      <c r="N963" s="261"/>
      <c r="O963" s="261"/>
      <c r="P963" s="261"/>
      <c r="Q963" s="261"/>
      <c r="R963" s="261"/>
      <c r="S963" s="261"/>
      <c r="T963" s="261"/>
      <c r="U963" s="261"/>
      <c r="V963" s="261"/>
      <c r="W963" s="272"/>
      <c r="X963" s="272"/>
      <c r="Y963" s="272"/>
      <c r="Z963" s="261"/>
      <c r="AA963" s="261"/>
      <c r="AB963" s="297"/>
      <c r="AC963" s="298"/>
      <c r="AD963" s="298"/>
      <c r="AE963" s="299"/>
      <c r="AF963" s="299"/>
      <c r="AG963" s="298"/>
      <c r="AH963" s="298"/>
      <c r="AI963" s="300"/>
    </row>
    <row r="964" ht="11.25" customHeight="1">
      <c r="A964" s="260"/>
      <c r="B964" s="261"/>
      <c r="C964" s="296"/>
      <c r="D964" s="261"/>
      <c r="E964" s="261"/>
      <c r="F964" s="261"/>
      <c r="G964" s="261"/>
      <c r="H964" s="63"/>
      <c r="I964" s="261"/>
      <c r="J964" s="261"/>
      <c r="K964" s="261"/>
      <c r="L964" s="261"/>
      <c r="M964" s="261"/>
      <c r="N964" s="261"/>
      <c r="O964" s="261"/>
      <c r="P964" s="261"/>
      <c r="Q964" s="261"/>
      <c r="R964" s="261"/>
      <c r="S964" s="261"/>
      <c r="T964" s="261"/>
      <c r="U964" s="261"/>
      <c r="V964" s="261"/>
      <c r="W964" s="272"/>
      <c r="X964" s="272"/>
      <c r="Y964" s="272"/>
      <c r="Z964" s="261"/>
      <c r="AA964" s="261"/>
      <c r="AB964" s="297"/>
      <c r="AC964" s="298"/>
      <c r="AD964" s="298"/>
      <c r="AE964" s="299"/>
      <c r="AF964" s="299"/>
      <c r="AG964" s="298"/>
      <c r="AH964" s="298"/>
      <c r="AI964" s="300"/>
    </row>
    <row r="965" ht="11.25" customHeight="1">
      <c r="A965" s="260"/>
      <c r="B965" s="261"/>
      <c r="C965" s="296"/>
      <c r="D965" s="261"/>
      <c r="E965" s="261"/>
      <c r="F965" s="261"/>
      <c r="G965" s="261"/>
      <c r="H965" s="63"/>
      <c r="I965" s="261"/>
      <c r="J965" s="261"/>
      <c r="K965" s="261"/>
      <c r="L965" s="261"/>
      <c r="M965" s="261"/>
      <c r="N965" s="261"/>
      <c r="O965" s="261"/>
      <c r="P965" s="261"/>
      <c r="Q965" s="261"/>
      <c r="R965" s="261"/>
      <c r="S965" s="261"/>
      <c r="T965" s="261"/>
      <c r="U965" s="261"/>
      <c r="V965" s="261"/>
      <c r="W965" s="272"/>
      <c r="X965" s="272"/>
      <c r="Y965" s="272"/>
      <c r="Z965" s="261"/>
      <c r="AA965" s="261"/>
      <c r="AB965" s="297"/>
      <c r="AC965" s="298"/>
      <c r="AD965" s="298"/>
      <c r="AE965" s="299"/>
      <c r="AF965" s="299"/>
      <c r="AG965" s="298"/>
      <c r="AH965" s="298"/>
      <c r="AI965" s="300"/>
    </row>
    <row r="966" ht="11.25" customHeight="1">
      <c r="A966" s="260"/>
      <c r="B966" s="261"/>
      <c r="C966" s="296"/>
      <c r="D966" s="261"/>
      <c r="E966" s="261"/>
      <c r="F966" s="261"/>
      <c r="G966" s="261"/>
      <c r="H966" s="63"/>
      <c r="I966" s="261"/>
      <c r="J966" s="261"/>
      <c r="K966" s="261"/>
      <c r="L966" s="261"/>
      <c r="M966" s="261"/>
      <c r="N966" s="261"/>
      <c r="O966" s="261"/>
      <c r="P966" s="261"/>
      <c r="Q966" s="261"/>
      <c r="R966" s="261"/>
      <c r="S966" s="261"/>
      <c r="T966" s="261"/>
      <c r="U966" s="261"/>
      <c r="V966" s="261"/>
      <c r="W966" s="272"/>
      <c r="X966" s="272"/>
      <c r="Y966" s="272"/>
      <c r="Z966" s="261"/>
      <c r="AA966" s="261"/>
      <c r="AB966" s="297"/>
      <c r="AC966" s="298"/>
      <c r="AD966" s="298"/>
      <c r="AE966" s="299"/>
      <c r="AF966" s="299"/>
      <c r="AG966" s="298"/>
      <c r="AH966" s="298"/>
      <c r="AI966" s="300"/>
    </row>
    <row r="967" ht="11.25" customHeight="1">
      <c r="A967" s="260"/>
      <c r="B967" s="261"/>
      <c r="C967" s="296"/>
      <c r="D967" s="261"/>
      <c r="E967" s="261"/>
      <c r="F967" s="261"/>
      <c r="G967" s="261"/>
      <c r="H967" s="63"/>
      <c r="I967" s="261"/>
      <c r="J967" s="261"/>
      <c r="K967" s="261"/>
      <c r="L967" s="261"/>
      <c r="M967" s="261"/>
      <c r="N967" s="261"/>
      <c r="O967" s="261"/>
      <c r="P967" s="261"/>
      <c r="Q967" s="261"/>
      <c r="R967" s="261"/>
      <c r="S967" s="261"/>
      <c r="T967" s="261"/>
      <c r="U967" s="261"/>
      <c r="V967" s="261"/>
      <c r="W967" s="272"/>
      <c r="X967" s="272"/>
      <c r="Y967" s="272"/>
      <c r="Z967" s="261"/>
      <c r="AA967" s="261"/>
      <c r="AB967" s="297"/>
      <c r="AC967" s="298"/>
      <c r="AD967" s="298"/>
      <c r="AE967" s="299"/>
      <c r="AF967" s="299"/>
      <c r="AG967" s="298"/>
      <c r="AH967" s="298"/>
      <c r="AI967" s="300"/>
    </row>
    <row r="968" ht="11.25" customHeight="1">
      <c r="A968" s="260"/>
      <c r="B968" s="261"/>
      <c r="C968" s="296"/>
      <c r="D968" s="261"/>
      <c r="E968" s="261"/>
      <c r="F968" s="261"/>
      <c r="G968" s="261"/>
      <c r="H968" s="63"/>
      <c r="I968" s="261"/>
      <c r="J968" s="261"/>
      <c r="K968" s="261"/>
      <c r="L968" s="261"/>
      <c r="M968" s="261"/>
      <c r="N968" s="261"/>
      <c r="O968" s="261"/>
      <c r="P968" s="261"/>
      <c r="Q968" s="261"/>
      <c r="R968" s="261"/>
      <c r="S968" s="261"/>
      <c r="T968" s="261"/>
      <c r="U968" s="261"/>
      <c r="V968" s="261"/>
      <c r="W968" s="272"/>
      <c r="X968" s="272"/>
      <c r="Y968" s="272"/>
      <c r="Z968" s="261"/>
      <c r="AA968" s="261"/>
      <c r="AB968" s="297"/>
      <c r="AC968" s="298"/>
      <c r="AD968" s="298"/>
      <c r="AE968" s="299"/>
      <c r="AF968" s="299"/>
      <c r="AG968" s="298"/>
      <c r="AH968" s="298"/>
      <c r="AI968" s="300"/>
    </row>
    <row r="969" ht="11.25" customHeight="1">
      <c r="A969" s="260"/>
      <c r="B969" s="261"/>
      <c r="C969" s="296"/>
      <c r="D969" s="261"/>
      <c r="E969" s="261"/>
      <c r="F969" s="261"/>
      <c r="G969" s="261"/>
      <c r="H969" s="63"/>
      <c r="I969" s="261"/>
      <c r="J969" s="261"/>
      <c r="K969" s="261"/>
      <c r="L969" s="261"/>
      <c r="M969" s="261"/>
      <c r="N969" s="261"/>
      <c r="O969" s="261"/>
      <c r="P969" s="261"/>
      <c r="Q969" s="261"/>
      <c r="R969" s="261"/>
      <c r="S969" s="261"/>
      <c r="T969" s="261"/>
      <c r="U969" s="261"/>
      <c r="V969" s="261"/>
      <c r="W969" s="272"/>
      <c r="X969" s="272"/>
      <c r="Y969" s="272"/>
      <c r="Z969" s="261"/>
      <c r="AA969" s="261"/>
      <c r="AB969" s="297"/>
      <c r="AC969" s="298"/>
      <c r="AD969" s="298"/>
      <c r="AE969" s="299"/>
      <c r="AF969" s="299"/>
      <c r="AG969" s="298"/>
      <c r="AH969" s="298"/>
      <c r="AI969" s="300"/>
    </row>
    <row r="970" ht="11.25" customHeight="1">
      <c r="A970" s="260"/>
      <c r="B970" s="261"/>
      <c r="C970" s="296"/>
      <c r="D970" s="261"/>
      <c r="E970" s="261"/>
      <c r="F970" s="261"/>
      <c r="G970" s="261"/>
      <c r="H970" s="63"/>
      <c r="I970" s="261"/>
      <c r="J970" s="261"/>
      <c r="K970" s="261"/>
      <c r="L970" s="261"/>
      <c r="M970" s="261"/>
      <c r="N970" s="261"/>
      <c r="O970" s="261"/>
      <c r="P970" s="261"/>
      <c r="Q970" s="261"/>
      <c r="R970" s="261"/>
      <c r="S970" s="261"/>
      <c r="T970" s="261"/>
      <c r="U970" s="261"/>
      <c r="V970" s="261"/>
      <c r="W970" s="272"/>
      <c r="X970" s="272"/>
      <c r="Y970" s="272"/>
      <c r="Z970" s="261"/>
      <c r="AA970" s="261"/>
      <c r="AB970" s="297"/>
      <c r="AC970" s="298"/>
      <c r="AD970" s="298"/>
      <c r="AE970" s="299"/>
      <c r="AF970" s="299"/>
      <c r="AG970" s="298"/>
      <c r="AH970" s="298"/>
      <c r="AI970" s="300"/>
    </row>
    <row r="971" ht="11.25" customHeight="1">
      <c r="A971" s="260"/>
      <c r="B971" s="261"/>
      <c r="C971" s="296"/>
      <c r="D971" s="261"/>
      <c r="E971" s="261"/>
      <c r="F971" s="261"/>
      <c r="G971" s="261"/>
      <c r="H971" s="63"/>
      <c r="I971" s="261"/>
      <c r="J971" s="261"/>
      <c r="K971" s="261"/>
      <c r="L971" s="261"/>
      <c r="M971" s="261"/>
      <c r="N971" s="261"/>
      <c r="O971" s="261"/>
      <c r="P971" s="261"/>
      <c r="Q971" s="261"/>
      <c r="R971" s="261"/>
      <c r="S971" s="261"/>
      <c r="T971" s="261"/>
      <c r="U971" s="261"/>
      <c r="V971" s="261"/>
      <c r="W971" s="272"/>
      <c r="X971" s="272"/>
      <c r="Y971" s="272"/>
      <c r="Z971" s="261"/>
      <c r="AA971" s="261"/>
      <c r="AB971" s="297"/>
      <c r="AC971" s="298"/>
      <c r="AD971" s="298"/>
      <c r="AE971" s="299"/>
      <c r="AF971" s="299"/>
      <c r="AG971" s="298"/>
      <c r="AH971" s="298"/>
      <c r="AI971" s="300"/>
    </row>
    <row r="972" ht="11.25" customHeight="1">
      <c r="A972" s="260"/>
      <c r="B972" s="261"/>
      <c r="C972" s="296"/>
      <c r="D972" s="261"/>
      <c r="E972" s="261"/>
      <c r="F972" s="261"/>
      <c r="G972" s="261"/>
      <c r="H972" s="63"/>
      <c r="I972" s="261"/>
      <c r="J972" s="261"/>
      <c r="K972" s="261"/>
      <c r="L972" s="261"/>
      <c r="M972" s="261"/>
      <c r="N972" s="261"/>
      <c r="O972" s="261"/>
      <c r="P972" s="261"/>
      <c r="Q972" s="261"/>
      <c r="R972" s="261"/>
      <c r="S972" s="261"/>
      <c r="T972" s="261"/>
      <c r="U972" s="261"/>
      <c r="V972" s="261"/>
      <c r="W972" s="272"/>
      <c r="X972" s="272"/>
      <c r="Y972" s="272"/>
      <c r="Z972" s="261"/>
      <c r="AA972" s="261"/>
      <c r="AB972" s="297"/>
      <c r="AC972" s="298"/>
      <c r="AD972" s="298"/>
      <c r="AE972" s="299"/>
      <c r="AF972" s="299"/>
      <c r="AG972" s="298"/>
      <c r="AH972" s="298"/>
      <c r="AI972" s="300"/>
    </row>
    <row r="973" ht="11.25" customHeight="1">
      <c r="A973" s="260"/>
      <c r="B973" s="261"/>
      <c r="C973" s="296"/>
      <c r="D973" s="261"/>
      <c r="E973" s="261"/>
      <c r="F973" s="261"/>
      <c r="G973" s="261"/>
      <c r="H973" s="63"/>
      <c r="I973" s="261"/>
      <c r="J973" s="261"/>
      <c r="K973" s="261"/>
      <c r="L973" s="261"/>
      <c r="M973" s="261"/>
      <c r="N973" s="261"/>
      <c r="O973" s="261"/>
      <c r="P973" s="261"/>
      <c r="Q973" s="261"/>
      <c r="R973" s="261"/>
      <c r="S973" s="261"/>
      <c r="T973" s="261"/>
      <c r="U973" s="261"/>
      <c r="V973" s="261"/>
      <c r="W973" s="272"/>
      <c r="X973" s="272"/>
      <c r="Y973" s="272"/>
      <c r="Z973" s="261"/>
      <c r="AA973" s="261"/>
      <c r="AB973" s="297"/>
      <c r="AC973" s="298"/>
      <c r="AD973" s="298"/>
      <c r="AE973" s="299"/>
      <c r="AF973" s="299"/>
      <c r="AG973" s="298"/>
      <c r="AH973" s="298"/>
      <c r="AI973" s="300"/>
    </row>
    <row r="974" ht="11.25" customHeight="1">
      <c r="A974" s="260"/>
      <c r="B974" s="261"/>
      <c r="C974" s="296"/>
      <c r="D974" s="261"/>
      <c r="E974" s="261"/>
      <c r="F974" s="261"/>
      <c r="G974" s="261"/>
      <c r="H974" s="63"/>
      <c r="I974" s="261"/>
      <c r="J974" s="261"/>
      <c r="K974" s="261"/>
      <c r="L974" s="261"/>
      <c r="M974" s="261"/>
      <c r="N974" s="261"/>
      <c r="O974" s="261"/>
      <c r="P974" s="261"/>
      <c r="Q974" s="261"/>
      <c r="R974" s="261"/>
      <c r="S974" s="261"/>
      <c r="T974" s="261"/>
      <c r="U974" s="261"/>
      <c r="V974" s="261"/>
      <c r="W974" s="272"/>
      <c r="X974" s="272"/>
      <c r="Y974" s="272"/>
      <c r="Z974" s="261"/>
      <c r="AA974" s="261"/>
      <c r="AB974" s="297"/>
      <c r="AC974" s="298"/>
      <c r="AD974" s="298"/>
      <c r="AE974" s="299"/>
      <c r="AF974" s="299"/>
      <c r="AG974" s="298"/>
      <c r="AH974" s="298"/>
      <c r="AI974" s="300"/>
    </row>
    <row r="975" ht="11.25" customHeight="1">
      <c r="A975" s="260"/>
      <c r="B975" s="261"/>
      <c r="C975" s="296"/>
      <c r="D975" s="261"/>
      <c r="E975" s="261"/>
      <c r="F975" s="261"/>
      <c r="G975" s="261"/>
      <c r="H975" s="63"/>
      <c r="I975" s="261"/>
      <c r="J975" s="261"/>
      <c r="K975" s="261"/>
      <c r="L975" s="261"/>
      <c r="M975" s="261"/>
      <c r="N975" s="261"/>
      <c r="O975" s="261"/>
      <c r="P975" s="261"/>
      <c r="Q975" s="261"/>
      <c r="R975" s="261"/>
      <c r="S975" s="261"/>
      <c r="T975" s="261"/>
      <c r="U975" s="261"/>
      <c r="V975" s="261"/>
      <c r="W975" s="272"/>
      <c r="X975" s="272"/>
      <c r="Y975" s="272"/>
      <c r="Z975" s="261"/>
      <c r="AA975" s="261"/>
      <c r="AB975" s="297"/>
      <c r="AC975" s="298"/>
      <c r="AD975" s="298"/>
      <c r="AE975" s="299"/>
      <c r="AF975" s="299"/>
      <c r="AG975" s="298"/>
      <c r="AH975" s="298"/>
      <c r="AI975" s="300"/>
    </row>
    <row r="976" ht="11.25" customHeight="1">
      <c r="A976" s="260"/>
      <c r="B976" s="261"/>
      <c r="C976" s="296"/>
      <c r="D976" s="261"/>
      <c r="E976" s="261"/>
      <c r="F976" s="261"/>
      <c r="G976" s="261"/>
      <c r="H976" s="63"/>
      <c r="I976" s="261"/>
      <c r="J976" s="261"/>
      <c r="K976" s="261"/>
      <c r="L976" s="261"/>
      <c r="M976" s="261"/>
      <c r="N976" s="261"/>
      <c r="O976" s="261"/>
      <c r="P976" s="261"/>
      <c r="Q976" s="261"/>
      <c r="R976" s="261"/>
      <c r="S976" s="261"/>
      <c r="T976" s="261"/>
      <c r="U976" s="261"/>
      <c r="V976" s="261"/>
      <c r="W976" s="272"/>
      <c r="X976" s="272"/>
      <c r="Y976" s="272"/>
      <c r="Z976" s="261"/>
      <c r="AA976" s="261"/>
      <c r="AB976" s="297"/>
      <c r="AC976" s="298"/>
      <c r="AD976" s="298"/>
      <c r="AE976" s="299"/>
      <c r="AF976" s="299"/>
      <c r="AG976" s="298"/>
      <c r="AH976" s="298"/>
      <c r="AI976" s="300"/>
    </row>
    <row r="977" ht="11.25" customHeight="1">
      <c r="A977" s="260"/>
      <c r="B977" s="261"/>
      <c r="C977" s="296"/>
      <c r="D977" s="261"/>
      <c r="E977" s="261"/>
      <c r="F977" s="261"/>
      <c r="G977" s="261"/>
      <c r="H977" s="63"/>
      <c r="I977" s="261"/>
      <c r="J977" s="261"/>
      <c r="K977" s="261"/>
      <c r="L977" s="261"/>
      <c r="M977" s="261"/>
      <c r="N977" s="261"/>
      <c r="O977" s="261"/>
      <c r="P977" s="261"/>
      <c r="Q977" s="261"/>
      <c r="R977" s="261"/>
      <c r="S977" s="261"/>
      <c r="T977" s="261"/>
      <c r="U977" s="261"/>
      <c r="V977" s="261"/>
      <c r="W977" s="272"/>
      <c r="X977" s="272"/>
      <c r="Y977" s="272"/>
      <c r="Z977" s="261"/>
      <c r="AA977" s="261"/>
      <c r="AB977" s="297"/>
      <c r="AC977" s="298"/>
      <c r="AD977" s="298"/>
      <c r="AE977" s="299"/>
      <c r="AF977" s="299"/>
      <c r="AG977" s="298"/>
      <c r="AH977" s="298"/>
      <c r="AI977" s="300"/>
    </row>
    <row r="978" ht="11.25" customHeight="1">
      <c r="A978" s="260"/>
      <c r="B978" s="261"/>
      <c r="C978" s="296"/>
      <c r="D978" s="261"/>
      <c r="E978" s="261"/>
      <c r="F978" s="261"/>
      <c r="G978" s="261"/>
      <c r="H978" s="63"/>
      <c r="I978" s="261"/>
      <c r="J978" s="261"/>
      <c r="K978" s="261"/>
      <c r="L978" s="261"/>
      <c r="M978" s="261"/>
      <c r="N978" s="261"/>
      <c r="O978" s="261"/>
      <c r="P978" s="261"/>
      <c r="Q978" s="261"/>
      <c r="R978" s="261"/>
      <c r="S978" s="261"/>
      <c r="T978" s="261"/>
      <c r="U978" s="261"/>
      <c r="V978" s="261"/>
      <c r="W978" s="272"/>
      <c r="X978" s="272"/>
      <c r="Y978" s="272"/>
      <c r="Z978" s="261"/>
      <c r="AA978" s="261"/>
      <c r="AB978" s="297"/>
      <c r="AC978" s="298"/>
      <c r="AD978" s="298"/>
      <c r="AE978" s="299"/>
      <c r="AF978" s="299"/>
      <c r="AG978" s="298"/>
      <c r="AH978" s="298"/>
      <c r="AI978" s="300"/>
    </row>
    <row r="979" ht="11.25" customHeight="1">
      <c r="A979" s="260"/>
      <c r="B979" s="261"/>
      <c r="C979" s="296"/>
      <c r="D979" s="261"/>
      <c r="E979" s="261"/>
      <c r="F979" s="261"/>
      <c r="G979" s="261"/>
      <c r="H979" s="63"/>
      <c r="I979" s="261"/>
      <c r="J979" s="261"/>
      <c r="K979" s="261"/>
      <c r="L979" s="261"/>
      <c r="M979" s="261"/>
      <c r="N979" s="261"/>
      <c r="O979" s="261"/>
      <c r="P979" s="261"/>
      <c r="Q979" s="261"/>
      <c r="R979" s="261"/>
      <c r="S979" s="261"/>
      <c r="T979" s="261"/>
      <c r="U979" s="261"/>
      <c r="V979" s="261"/>
      <c r="W979" s="272"/>
      <c r="X979" s="272"/>
      <c r="Y979" s="272"/>
      <c r="Z979" s="261"/>
      <c r="AA979" s="261"/>
      <c r="AB979" s="297"/>
      <c r="AC979" s="298"/>
      <c r="AD979" s="298"/>
      <c r="AE979" s="299"/>
      <c r="AF979" s="299"/>
      <c r="AG979" s="298"/>
      <c r="AH979" s="298"/>
      <c r="AI979" s="300"/>
    </row>
    <row r="980" ht="11.25" customHeight="1">
      <c r="A980" s="260"/>
      <c r="B980" s="261"/>
      <c r="C980" s="296"/>
      <c r="D980" s="261"/>
      <c r="E980" s="261"/>
      <c r="F980" s="261"/>
      <c r="G980" s="261"/>
      <c r="H980" s="63"/>
      <c r="I980" s="261"/>
      <c r="J980" s="261"/>
      <c r="K980" s="261"/>
      <c r="L980" s="261"/>
      <c r="M980" s="261"/>
      <c r="N980" s="261"/>
      <c r="O980" s="261"/>
      <c r="P980" s="261"/>
      <c r="Q980" s="261"/>
      <c r="R980" s="261"/>
      <c r="S980" s="261"/>
      <c r="T980" s="261"/>
      <c r="U980" s="261"/>
      <c r="V980" s="261"/>
      <c r="W980" s="272"/>
      <c r="X980" s="272"/>
      <c r="Y980" s="272"/>
      <c r="Z980" s="261"/>
      <c r="AA980" s="261"/>
      <c r="AB980" s="297"/>
      <c r="AC980" s="298"/>
      <c r="AD980" s="298"/>
      <c r="AE980" s="299"/>
      <c r="AF980" s="299"/>
      <c r="AG980" s="298"/>
      <c r="AH980" s="298"/>
      <c r="AI980" s="300"/>
    </row>
    <row r="981" ht="11.25" customHeight="1">
      <c r="A981" s="260"/>
      <c r="B981" s="261"/>
      <c r="C981" s="296"/>
      <c r="D981" s="261"/>
      <c r="E981" s="261"/>
      <c r="F981" s="261"/>
      <c r="G981" s="261"/>
      <c r="H981" s="63"/>
      <c r="I981" s="261"/>
      <c r="J981" s="261"/>
      <c r="K981" s="261"/>
      <c r="L981" s="261"/>
      <c r="M981" s="261"/>
      <c r="N981" s="261"/>
      <c r="O981" s="261"/>
      <c r="P981" s="261"/>
      <c r="Q981" s="261"/>
      <c r="R981" s="261"/>
      <c r="S981" s="261"/>
      <c r="T981" s="261"/>
      <c r="U981" s="261"/>
      <c r="V981" s="261"/>
      <c r="W981" s="272"/>
      <c r="X981" s="272"/>
      <c r="Y981" s="272"/>
      <c r="Z981" s="261"/>
      <c r="AA981" s="261"/>
      <c r="AB981" s="297"/>
      <c r="AC981" s="298"/>
      <c r="AD981" s="298"/>
      <c r="AE981" s="299"/>
      <c r="AF981" s="299"/>
      <c r="AG981" s="298"/>
      <c r="AH981" s="298"/>
      <c r="AI981" s="300"/>
    </row>
    <row r="982" ht="11.25" customHeight="1">
      <c r="A982" s="260"/>
      <c r="B982" s="261"/>
      <c r="C982" s="296"/>
      <c r="D982" s="261"/>
      <c r="E982" s="261"/>
      <c r="F982" s="261"/>
      <c r="G982" s="261"/>
      <c r="H982" s="63"/>
      <c r="I982" s="261"/>
      <c r="J982" s="261"/>
      <c r="K982" s="261"/>
      <c r="L982" s="261"/>
      <c r="M982" s="261"/>
      <c r="N982" s="261"/>
      <c r="O982" s="261"/>
      <c r="P982" s="261"/>
      <c r="Q982" s="261"/>
      <c r="R982" s="261"/>
      <c r="S982" s="261"/>
      <c r="T982" s="261"/>
      <c r="U982" s="261"/>
      <c r="V982" s="261"/>
      <c r="W982" s="272"/>
      <c r="X982" s="272"/>
      <c r="Y982" s="272"/>
      <c r="Z982" s="261"/>
      <c r="AA982" s="261"/>
      <c r="AB982" s="297"/>
      <c r="AC982" s="298"/>
      <c r="AD982" s="298"/>
      <c r="AE982" s="299"/>
      <c r="AF982" s="299"/>
      <c r="AG982" s="298"/>
      <c r="AH982" s="298"/>
      <c r="AI982" s="300"/>
    </row>
    <row r="983" ht="11.25" customHeight="1">
      <c r="A983" s="260"/>
      <c r="B983" s="261"/>
      <c r="C983" s="296"/>
      <c r="D983" s="261"/>
      <c r="E983" s="261"/>
      <c r="F983" s="261"/>
      <c r="G983" s="261"/>
      <c r="H983" s="63"/>
      <c r="I983" s="261"/>
      <c r="J983" s="261"/>
      <c r="K983" s="261"/>
      <c r="L983" s="261"/>
      <c r="M983" s="261"/>
      <c r="N983" s="261"/>
      <c r="O983" s="261"/>
      <c r="P983" s="261"/>
      <c r="Q983" s="261"/>
      <c r="R983" s="261"/>
      <c r="S983" s="261"/>
      <c r="T983" s="261"/>
      <c r="U983" s="261"/>
      <c r="V983" s="261"/>
      <c r="W983" s="272"/>
      <c r="X983" s="272"/>
      <c r="Y983" s="272"/>
      <c r="Z983" s="261"/>
      <c r="AA983" s="261"/>
      <c r="AB983" s="297"/>
      <c r="AC983" s="298"/>
      <c r="AD983" s="298"/>
      <c r="AE983" s="299"/>
      <c r="AF983" s="299"/>
      <c r="AG983" s="298"/>
      <c r="AH983" s="298"/>
      <c r="AI983" s="300"/>
    </row>
    <row r="984" ht="11.25" customHeight="1">
      <c r="A984" s="260"/>
      <c r="B984" s="261"/>
      <c r="C984" s="296"/>
      <c r="D984" s="261"/>
      <c r="E984" s="261"/>
      <c r="F984" s="261"/>
      <c r="G984" s="261"/>
      <c r="H984" s="63"/>
      <c r="I984" s="261"/>
      <c r="J984" s="261"/>
      <c r="K984" s="261"/>
      <c r="L984" s="261"/>
      <c r="M984" s="261"/>
      <c r="N984" s="261"/>
      <c r="O984" s="261"/>
      <c r="P984" s="261"/>
      <c r="Q984" s="261"/>
      <c r="R984" s="261"/>
      <c r="S984" s="261"/>
      <c r="T984" s="261"/>
      <c r="U984" s="261"/>
      <c r="V984" s="261"/>
      <c r="W984" s="272"/>
      <c r="X984" s="272"/>
      <c r="Y984" s="272"/>
      <c r="Z984" s="261"/>
      <c r="AA984" s="261"/>
      <c r="AB984" s="297"/>
      <c r="AC984" s="298"/>
      <c r="AD984" s="298"/>
      <c r="AE984" s="299"/>
      <c r="AF984" s="299"/>
      <c r="AG984" s="298"/>
      <c r="AH984" s="298"/>
      <c r="AI984" s="300"/>
    </row>
    <row r="985" ht="11.25" customHeight="1">
      <c r="A985" s="260"/>
      <c r="B985" s="261"/>
      <c r="C985" s="296"/>
      <c r="D985" s="261"/>
      <c r="E985" s="261"/>
      <c r="F985" s="261"/>
      <c r="G985" s="261"/>
      <c r="H985" s="63"/>
      <c r="I985" s="261"/>
      <c r="J985" s="261"/>
      <c r="K985" s="261"/>
      <c r="L985" s="261"/>
      <c r="M985" s="261"/>
      <c r="N985" s="261"/>
      <c r="O985" s="261"/>
      <c r="P985" s="261"/>
      <c r="Q985" s="261"/>
      <c r="R985" s="261"/>
      <c r="S985" s="261"/>
      <c r="T985" s="261"/>
      <c r="U985" s="261"/>
      <c r="V985" s="261"/>
      <c r="W985" s="272"/>
      <c r="X985" s="272"/>
      <c r="Y985" s="272"/>
      <c r="Z985" s="261"/>
      <c r="AA985" s="261"/>
      <c r="AB985" s="297"/>
      <c r="AC985" s="298"/>
      <c r="AD985" s="298"/>
      <c r="AE985" s="299"/>
      <c r="AF985" s="299"/>
      <c r="AG985" s="298"/>
      <c r="AH985" s="298"/>
      <c r="AI985" s="300"/>
    </row>
    <row r="986" ht="11.25" customHeight="1">
      <c r="A986" s="260"/>
      <c r="B986" s="261"/>
      <c r="C986" s="296"/>
      <c r="D986" s="261"/>
      <c r="E986" s="261"/>
      <c r="F986" s="261"/>
      <c r="G986" s="261"/>
      <c r="H986" s="63"/>
      <c r="I986" s="261"/>
      <c r="J986" s="261"/>
      <c r="K986" s="261"/>
      <c r="L986" s="261"/>
      <c r="M986" s="261"/>
      <c r="N986" s="261"/>
      <c r="O986" s="261"/>
      <c r="P986" s="261"/>
      <c r="Q986" s="261"/>
      <c r="R986" s="261"/>
      <c r="S986" s="261"/>
      <c r="T986" s="261"/>
      <c r="U986" s="261"/>
      <c r="V986" s="261"/>
      <c r="W986" s="272"/>
      <c r="X986" s="272"/>
      <c r="Y986" s="272"/>
      <c r="Z986" s="261"/>
      <c r="AA986" s="261"/>
      <c r="AB986" s="297"/>
      <c r="AC986" s="298"/>
      <c r="AD986" s="298"/>
      <c r="AE986" s="299"/>
      <c r="AF986" s="299"/>
      <c r="AG986" s="298"/>
      <c r="AH986" s="298"/>
      <c r="AI986" s="300"/>
    </row>
    <row r="987" ht="11.25" customHeight="1">
      <c r="A987" s="260"/>
      <c r="B987" s="261"/>
      <c r="C987" s="296"/>
      <c r="D987" s="261"/>
      <c r="E987" s="261"/>
      <c r="F987" s="261"/>
      <c r="G987" s="261"/>
      <c r="H987" s="63"/>
      <c r="I987" s="261"/>
      <c r="J987" s="261"/>
      <c r="K987" s="261"/>
      <c r="L987" s="261"/>
      <c r="M987" s="261"/>
      <c r="N987" s="261"/>
      <c r="O987" s="261"/>
      <c r="P987" s="261"/>
      <c r="Q987" s="261"/>
      <c r="R987" s="261"/>
      <c r="S987" s="261"/>
      <c r="T987" s="261"/>
      <c r="U987" s="261"/>
      <c r="V987" s="261"/>
      <c r="W987" s="272"/>
      <c r="X987" s="272"/>
      <c r="Y987" s="272"/>
      <c r="Z987" s="261"/>
      <c r="AA987" s="261"/>
      <c r="AB987" s="297"/>
      <c r="AC987" s="298"/>
      <c r="AD987" s="298"/>
      <c r="AE987" s="299"/>
      <c r="AF987" s="299"/>
      <c r="AG987" s="298"/>
      <c r="AH987" s="298"/>
      <c r="AI987" s="300"/>
    </row>
    <row r="988" ht="11.25" customHeight="1">
      <c r="A988" s="260"/>
      <c r="B988" s="261"/>
      <c r="C988" s="296"/>
      <c r="D988" s="261"/>
      <c r="E988" s="261"/>
      <c r="F988" s="261"/>
      <c r="G988" s="261"/>
      <c r="H988" s="63"/>
      <c r="I988" s="261"/>
      <c r="J988" s="261"/>
      <c r="K988" s="261"/>
      <c r="L988" s="261"/>
      <c r="M988" s="261"/>
      <c r="N988" s="261"/>
      <c r="O988" s="261"/>
      <c r="P988" s="261"/>
      <c r="Q988" s="261"/>
      <c r="R988" s="261"/>
      <c r="S988" s="261"/>
      <c r="T988" s="261"/>
      <c r="U988" s="261"/>
      <c r="V988" s="261"/>
      <c r="W988" s="272"/>
      <c r="X988" s="272"/>
      <c r="Y988" s="272"/>
      <c r="Z988" s="261"/>
      <c r="AA988" s="261"/>
      <c r="AB988" s="297"/>
      <c r="AC988" s="298"/>
      <c r="AD988" s="298"/>
      <c r="AE988" s="299"/>
      <c r="AF988" s="299"/>
      <c r="AG988" s="298"/>
      <c r="AH988" s="298"/>
      <c r="AI988" s="300"/>
    </row>
    <row r="989" ht="11.25" customHeight="1">
      <c r="A989" s="260"/>
      <c r="B989" s="261"/>
      <c r="C989" s="296"/>
      <c r="D989" s="261"/>
      <c r="E989" s="261"/>
      <c r="F989" s="261"/>
      <c r="G989" s="261"/>
      <c r="H989" s="63"/>
      <c r="I989" s="261"/>
      <c r="J989" s="261"/>
      <c r="K989" s="261"/>
      <c r="L989" s="261"/>
      <c r="M989" s="261"/>
      <c r="N989" s="261"/>
      <c r="O989" s="261"/>
      <c r="P989" s="261"/>
      <c r="Q989" s="261"/>
      <c r="R989" s="261"/>
      <c r="S989" s="261"/>
      <c r="T989" s="261"/>
      <c r="U989" s="261"/>
      <c r="V989" s="261"/>
      <c r="W989" s="272"/>
      <c r="X989" s="272"/>
      <c r="Y989" s="272"/>
      <c r="Z989" s="261"/>
      <c r="AA989" s="261"/>
      <c r="AB989" s="297"/>
      <c r="AC989" s="298"/>
      <c r="AD989" s="298"/>
      <c r="AE989" s="299"/>
      <c r="AF989" s="299"/>
      <c r="AG989" s="298"/>
      <c r="AH989" s="298"/>
      <c r="AI989" s="300"/>
    </row>
    <row r="990" ht="11.25" customHeight="1">
      <c r="A990" s="260"/>
      <c r="B990" s="261"/>
      <c r="C990" s="296"/>
      <c r="D990" s="261"/>
      <c r="E990" s="261"/>
      <c r="F990" s="261"/>
      <c r="G990" s="261"/>
      <c r="H990" s="63"/>
      <c r="I990" s="261"/>
      <c r="J990" s="261"/>
      <c r="K990" s="261"/>
      <c r="L990" s="261"/>
      <c r="M990" s="261"/>
      <c r="N990" s="261"/>
      <c r="O990" s="261"/>
      <c r="P990" s="261"/>
      <c r="Q990" s="261"/>
      <c r="R990" s="261"/>
      <c r="S990" s="261"/>
      <c r="T990" s="261"/>
      <c r="U990" s="261"/>
      <c r="V990" s="261"/>
      <c r="W990" s="272"/>
      <c r="X990" s="272"/>
      <c r="Y990" s="272"/>
      <c r="Z990" s="261"/>
      <c r="AA990" s="261"/>
      <c r="AB990" s="297"/>
      <c r="AC990" s="298"/>
      <c r="AD990" s="298"/>
      <c r="AE990" s="299"/>
      <c r="AF990" s="299"/>
      <c r="AG990" s="298"/>
      <c r="AH990" s="298"/>
      <c r="AI990" s="300"/>
    </row>
    <row r="991" ht="11.25" customHeight="1">
      <c r="A991" s="260"/>
      <c r="B991" s="261"/>
      <c r="C991" s="296"/>
      <c r="D991" s="261"/>
      <c r="E991" s="261"/>
      <c r="F991" s="261"/>
      <c r="G991" s="261"/>
      <c r="H991" s="63"/>
      <c r="I991" s="261"/>
      <c r="J991" s="261"/>
      <c r="K991" s="261"/>
      <c r="L991" s="261"/>
      <c r="M991" s="261"/>
      <c r="N991" s="261"/>
      <c r="O991" s="261"/>
      <c r="P991" s="261"/>
      <c r="Q991" s="261"/>
      <c r="R991" s="261"/>
      <c r="S991" s="261"/>
      <c r="T991" s="261"/>
      <c r="U991" s="261"/>
      <c r="V991" s="261"/>
      <c r="W991" s="272"/>
      <c r="X991" s="272"/>
      <c r="Y991" s="272"/>
      <c r="Z991" s="261"/>
      <c r="AA991" s="261"/>
      <c r="AB991" s="297"/>
      <c r="AC991" s="298"/>
      <c r="AD991" s="298"/>
      <c r="AE991" s="299"/>
      <c r="AF991" s="299"/>
      <c r="AG991" s="298"/>
      <c r="AH991" s="298"/>
      <c r="AI991" s="300"/>
    </row>
    <row r="992" ht="11.25" customHeight="1">
      <c r="A992" s="260"/>
      <c r="B992" s="261"/>
      <c r="C992" s="296"/>
      <c r="D992" s="261"/>
      <c r="E992" s="261"/>
      <c r="F992" s="261"/>
      <c r="G992" s="261"/>
      <c r="H992" s="63"/>
      <c r="I992" s="261"/>
      <c r="J992" s="261"/>
      <c r="K992" s="261"/>
      <c r="L992" s="261"/>
      <c r="M992" s="261"/>
      <c r="N992" s="261"/>
      <c r="O992" s="261"/>
      <c r="P992" s="261"/>
      <c r="Q992" s="261"/>
      <c r="R992" s="261"/>
      <c r="S992" s="261"/>
      <c r="T992" s="261"/>
      <c r="U992" s="261"/>
      <c r="V992" s="261"/>
      <c r="W992" s="272"/>
      <c r="X992" s="272"/>
      <c r="Y992" s="272"/>
      <c r="Z992" s="261"/>
      <c r="AA992" s="261"/>
      <c r="AB992" s="297"/>
      <c r="AC992" s="298"/>
      <c r="AD992" s="298"/>
      <c r="AE992" s="299"/>
      <c r="AF992" s="299"/>
      <c r="AG992" s="298"/>
      <c r="AH992" s="298"/>
      <c r="AI992" s="300"/>
    </row>
    <row r="993" ht="11.25" customHeight="1">
      <c r="A993" s="260"/>
      <c r="B993" s="261"/>
      <c r="C993" s="296"/>
      <c r="D993" s="261"/>
      <c r="E993" s="261"/>
      <c r="F993" s="261"/>
      <c r="G993" s="261"/>
      <c r="H993" s="63"/>
      <c r="I993" s="261"/>
      <c r="J993" s="261"/>
      <c r="K993" s="261"/>
      <c r="L993" s="261"/>
      <c r="M993" s="261"/>
      <c r="N993" s="261"/>
      <c r="O993" s="261"/>
      <c r="P993" s="261"/>
      <c r="Q993" s="261"/>
      <c r="R993" s="261"/>
      <c r="S993" s="261"/>
      <c r="T993" s="261"/>
      <c r="U993" s="261"/>
      <c r="V993" s="261"/>
      <c r="W993" s="272"/>
      <c r="X993" s="272"/>
      <c r="Y993" s="272"/>
      <c r="Z993" s="261"/>
      <c r="AA993" s="261"/>
      <c r="AB993" s="297"/>
      <c r="AC993" s="298"/>
      <c r="AD993" s="298"/>
      <c r="AE993" s="299"/>
      <c r="AF993" s="299"/>
      <c r="AG993" s="298"/>
      <c r="AH993" s="298"/>
      <c r="AI993" s="300"/>
    </row>
    <row r="994" ht="11.25" customHeight="1">
      <c r="A994" s="260"/>
      <c r="B994" s="261"/>
      <c r="C994" s="296"/>
      <c r="D994" s="261"/>
      <c r="E994" s="261"/>
      <c r="F994" s="261"/>
      <c r="G994" s="261"/>
      <c r="H994" s="63"/>
      <c r="I994" s="261"/>
      <c r="J994" s="261"/>
      <c r="K994" s="261"/>
      <c r="L994" s="261"/>
      <c r="M994" s="261"/>
      <c r="N994" s="261"/>
      <c r="O994" s="261"/>
      <c r="P994" s="261"/>
      <c r="Q994" s="261"/>
      <c r="R994" s="261"/>
      <c r="S994" s="261"/>
      <c r="T994" s="261"/>
      <c r="U994" s="261"/>
      <c r="V994" s="261"/>
      <c r="W994" s="272"/>
      <c r="X994" s="272"/>
      <c r="Y994" s="272"/>
      <c r="Z994" s="261"/>
      <c r="AA994" s="261"/>
      <c r="AB994" s="297"/>
      <c r="AC994" s="298"/>
      <c r="AD994" s="298"/>
      <c r="AE994" s="299"/>
      <c r="AF994" s="299"/>
      <c r="AG994" s="298"/>
      <c r="AH994" s="298"/>
      <c r="AI994" s="300"/>
    </row>
    <row r="995" ht="11.25" customHeight="1">
      <c r="A995" s="260"/>
      <c r="B995" s="261"/>
      <c r="C995" s="296"/>
      <c r="D995" s="261"/>
      <c r="E995" s="261"/>
      <c r="F995" s="261"/>
      <c r="G995" s="261"/>
      <c r="H995" s="63"/>
      <c r="I995" s="261"/>
      <c r="J995" s="261"/>
      <c r="K995" s="261"/>
      <c r="L995" s="261"/>
      <c r="M995" s="261"/>
      <c r="N995" s="261"/>
      <c r="O995" s="261"/>
      <c r="P995" s="261"/>
      <c r="Q995" s="261"/>
      <c r="R995" s="261"/>
      <c r="S995" s="261"/>
      <c r="T995" s="261"/>
      <c r="U995" s="261"/>
      <c r="V995" s="261"/>
      <c r="W995" s="272"/>
      <c r="X995" s="272"/>
      <c r="Y995" s="272"/>
      <c r="Z995" s="261"/>
      <c r="AA995" s="261"/>
      <c r="AB995" s="297"/>
      <c r="AC995" s="298"/>
      <c r="AD995" s="298"/>
      <c r="AE995" s="299"/>
      <c r="AF995" s="299"/>
      <c r="AG995" s="298"/>
      <c r="AH995" s="298"/>
      <c r="AI995" s="300"/>
    </row>
    <row r="996" ht="11.25" customHeight="1">
      <c r="A996" s="260"/>
      <c r="B996" s="261"/>
      <c r="C996" s="296"/>
      <c r="D996" s="261"/>
      <c r="E996" s="261"/>
      <c r="F996" s="261"/>
      <c r="G996" s="261"/>
      <c r="H996" s="63"/>
      <c r="I996" s="261"/>
      <c r="J996" s="261"/>
      <c r="K996" s="261"/>
      <c r="L996" s="261"/>
      <c r="M996" s="261"/>
      <c r="N996" s="261"/>
      <c r="O996" s="261"/>
      <c r="P996" s="261"/>
      <c r="Q996" s="261"/>
      <c r="R996" s="261"/>
      <c r="S996" s="261"/>
      <c r="T996" s="261"/>
      <c r="U996" s="261"/>
      <c r="V996" s="261"/>
      <c r="W996" s="272"/>
      <c r="X996" s="272"/>
      <c r="Y996" s="272"/>
      <c r="Z996" s="261"/>
      <c r="AA996" s="261"/>
      <c r="AB996" s="297"/>
      <c r="AC996" s="298"/>
      <c r="AD996" s="298"/>
      <c r="AE996" s="299"/>
      <c r="AF996" s="299"/>
      <c r="AG996" s="298"/>
      <c r="AH996" s="298"/>
      <c r="AI996" s="300"/>
    </row>
    <row r="997" ht="11.25" customHeight="1">
      <c r="A997" s="260"/>
      <c r="B997" s="261"/>
      <c r="C997" s="296"/>
      <c r="D997" s="261"/>
      <c r="E997" s="261"/>
      <c r="F997" s="261"/>
      <c r="G997" s="261"/>
      <c r="H997" s="63"/>
      <c r="I997" s="261"/>
      <c r="J997" s="261"/>
      <c r="K997" s="261"/>
      <c r="L997" s="261"/>
      <c r="M997" s="261"/>
      <c r="N997" s="261"/>
      <c r="O997" s="261"/>
      <c r="P997" s="261"/>
      <c r="Q997" s="261"/>
      <c r="R997" s="261"/>
      <c r="S997" s="261"/>
      <c r="T997" s="261"/>
      <c r="U997" s="261"/>
      <c r="V997" s="261"/>
      <c r="W997" s="272"/>
      <c r="X997" s="272"/>
      <c r="Y997" s="272"/>
      <c r="Z997" s="261"/>
      <c r="AA997" s="261"/>
      <c r="AB997" s="297"/>
      <c r="AC997" s="298"/>
      <c r="AD997" s="298"/>
      <c r="AE997" s="299"/>
      <c r="AF997" s="299"/>
      <c r="AG997" s="298"/>
      <c r="AH997" s="298"/>
      <c r="AI997" s="300"/>
    </row>
    <row r="998" ht="11.25" customHeight="1">
      <c r="A998" s="260"/>
      <c r="B998" s="261"/>
      <c r="C998" s="296"/>
      <c r="D998" s="261"/>
      <c r="E998" s="261"/>
      <c r="F998" s="261"/>
      <c r="G998" s="261"/>
      <c r="H998" s="63"/>
      <c r="I998" s="261"/>
      <c r="J998" s="261"/>
      <c r="K998" s="261"/>
      <c r="L998" s="261"/>
      <c r="M998" s="261"/>
      <c r="N998" s="261"/>
      <c r="O998" s="261"/>
      <c r="P998" s="261"/>
      <c r="Q998" s="261"/>
      <c r="R998" s="261"/>
      <c r="S998" s="261"/>
      <c r="T998" s="261"/>
      <c r="U998" s="261"/>
      <c r="V998" s="261"/>
      <c r="W998" s="272"/>
      <c r="X998" s="272"/>
      <c r="Y998" s="272"/>
      <c r="Z998" s="261"/>
      <c r="AA998" s="261"/>
      <c r="AB998" s="297"/>
      <c r="AC998" s="298"/>
      <c r="AD998" s="298"/>
      <c r="AE998" s="299"/>
      <c r="AF998" s="299"/>
      <c r="AG998" s="298"/>
      <c r="AH998" s="298"/>
      <c r="AI998" s="300"/>
    </row>
    <row r="999" ht="11.25" customHeight="1">
      <c r="A999" s="260"/>
      <c r="B999" s="261"/>
      <c r="C999" s="296"/>
      <c r="D999" s="261"/>
      <c r="E999" s="261"/>
      <c r="F999" s="261"/>
      <c r="G999" s="261"/>
      <c r="H999" s="63"/>
      <c r="I999" s="261"/>
      <c r="J999" s="261"/>
      <c r="K999" s="261"/>
      <c r="L999" s="261"/>
      <c r="M999" s="261"/>
      <c r="N999" s="261"/>
      <c r="O999" s="261"/>
      <c r="P999" s="261"/>
      <c r="Q999" s="261"/>
      <c r="R999" s="261"/>
      <c r="S999" s="261"/>
      <c r="T999" s="261"/>
      <c r="U999" s="261"/>
      <c r="V999" s="261"/>
      <c r="W999" s="272"/>
      <c r="X999" s="272"/>
      <c r="Y999" s="272"/>
      <c r="Z999" s="261"/>
      <c r="AA999" s="261"/>
      <c r="AB999" s="297"/>
      <c r="AC999" s="298"/>
      <c r="AD999" s="298"/>
      <c r="AE999" s="299"/>
      <c r="AF999" s="299"/>
      <c r="AG999" s="298"/>
      <c r="AH999" s="298"/>
      <c r="AI999" s="300"/>
    </row>
    <row r="1000" ht="11.25" customHeight="1">
      <c r="A1000" s="260"/>
      <c r="B1000" s="261"/>
      <c r="C1000" s="296"/>
      <c r="D1000" s="261"/>
      <c r="E1000" s="261"/>
      <c r="F1000" s="261"/>
      <c r="G1000" s="261"/>
      <c r="H1000" s="63"/>
      <c r="I1000" s="261"/>
      <c r="J1000" s="261"/>
      <c r="K1000" s="261"/>
      <c r="L1000" s="261"/>
      <c r="M1000" s="261"/>
      <c r="N1000" s="261"/>
      <c r="O1000" s="261"/>
      <c r="P1000" s="261"/>
      <c r="Q1000" s="261"/>
      <c r="R1000" s="261"/>
      <c r="S1000" s="261"/>
      <c r="T1000" s="261"/>
      <c r="U1000" s="261"/>
      <c r="V1000" s="261"/>
      <c r="W1000" s="272"/>
      <c r="X1000" s="272"/>
      <c r="Y1000" s="272"/>
      <c r="Z1000" s="261"/>
      <c r="AA1000" s="261"/>
      <c r="AB1000" s="297"/>
      <c r="AC1000" s="298"/>
      <c r="AD1000" s="298"/>
      <c r="AE1000" s="299"/>
      <c r="AF1000" s="299"/>
      <c r="AG1000" s="298"/>
      <c r="AH1000" s="298"/>
      <c r="AI1000" s="300"/>
    </row>
  </sheetData>
  <mergeCells count="1">
    <mergeCell ref="D1:AI1"/>
  </mergeCells>
  <conditionalFormatting sqref="H2:J2 AC2:AH2">
    <cfRule type="cellIs" dxfId="3" priority="1" stopIfTrue="1" operator="equal">
      <formula>$B$4</formula>
    </cfRule>
  </conditionalFormatting>
  <conditionalFormatting sqref="Q2:S2 Q465:S1000 O2:P203 K204:P1000 N3:N203 K2:N2 T2:V1000 Z2:AB1000 W2:Y2">
    <cfRule type="cellIs" dxfId="4" priority="2" stopIfTrue="1" operator="lessThan">
      <formula>0</formula>
    </cfRule>
  </conditionalFormatting>
  <conditionalFormatting sqref="R3:S1000 Q4:Q1000">
    <cfRule type="cellIs" dxfId="5" priority="3" stopIfTrue="1" operator="lessThan">
      <formula>0</formula>
    </cfRule>
  </conditionalFormatting>
  <conditionalFormatting sqref="R3:S1000 Q4:Q1000">
    <cfRule type="expression" dxfId="6" priority="4" stopIfTrue="1">
      <formula>AND(Q3&gt;0,Q3&lt;=$U3)</formula>
    </cfRule>
  </conditionalFormatting>
  <conditionalFormatting sqref="M3:M203 K4:L203">
    <cfRule type="cellIs" dxfId="5" priority="5" stopIfTrue="1" operator="lessThan">
      <formula>0</formula>
    </cfRule>
  </conditionalFormatting>
  <conditionalFormatting sqref="M3:M203 K4:L203">
    <cfRule type="expression" dxfId="6" priority="6" stopIfTrue="1">
      <formula>AND(K3&gt;0,K3&lt;=$O3)</formula>
    </cfRule>
  </conditionalFormatting>
  <conditionalFormatting sqref="K3:L3">
    <cfRule type="cellIs" dxfId="5" priority="7" stopIfTrue="1" operator="lessThan">
      <formula>0</formula>
    </cfRule>
  </conditionalFormatting>
  <conditionalFormatting sqref="K3:L3">
    <cfRule type="expression" dxfId="6" priority="8" stopIfTrue="1">
      <formula>AND(K3&gt;0,K3&lt;=$O3)</formula>
    </cfRule>
  </conditionalFormatting>
  <conditionalFormatting sqref="Q3">
    <cfRule type="cellIs" dxfId="5" priority="9" stopIfTrue="1" operator="lessThan">
      <formula>0</formula>
    </cfRule>
  </conditionalFormatting>
  <conditionalFormatting sqref="Q3">
    <cfRule type="expression" dxfId="6" priority="10" stopIfTrue="1">
      <formula>AND(Q3&gt;0,Q3&lt;=$U3)</formula>
    </cfRule>
  </conditionalFormatting>
  <conditionalFormatting sqref="W3:Y1000">
    <cfRule type="cellIs" dxfId="5" priority="11" stopIfTrue="1" operator="lessThan">
      <formula>0</formula>
    </cfRule>
  </conditionalFormatting>
  <conditionalFormatting sqref="W3:Y1000">
    <cfRule type="expression" dxfId="6" priority="12" stopIfTrue="1">
      <formula>AND(W3&gt;0,W3&lt;=$AA3)</formula>
    </cfRule>
  </conditionalFormatting>
  <printOptions horizontalCentered="1"/>
  <pageMargins bottom="1.0" footer="0.0" header="0.0" left="0.25" right="0.25" top="1.0"/>
  <pageSetup fitToHeight="0" paperSize="5" orientation="landscape"/>
  <headerFooter>
    <oddFooter>&amp;LChief Referee ________________________ ________________________&amp;CSide Referee ________________________ ________________________&amp;RSide Referee ________________________ ________________________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hidden="1" min="1" max="1" width="9.14"/>
    <col customWidth="1" hidden="1" min="2" max="2" width="17.71"/>
    <col customWidth="1" hidden="1" min="3" max="6" width="5.14"/>
    <col customWidth="1" min="7" max="9" width="5.14"/>
    <col customWidth="1" min="10" max="10" width="9.57"/>
    <col customWidth="1" min="11" max="11" width="33.86"/>
    <col customWidth="1" min="12" max="15" width="11.14"/>
    <col customWidth="1" min="16" max="16" width="13.43"/>
    <col customWidth="1" min="17" max="24" width="9.14"/>
    <col customWidth="1" min="25" max="25" width="10.57"/>
    <col customWidth="1" min="26" max="26" width="15.71"/>
    <col customWidth="1" min="27" max="27" width="10.29"/>
    <col customWidth="1" min="28" max="28" width="15.14"/>
    <col customWidth="1" min="29" max="34" width="9.14"/>
  </cols>
  <sheetData>
    <row r="1" ht="7.5" customHeight="1">
      <c r="A1" s="278"/>
      <c r="B1" s="279"/>
      <c r="C1" s="278"/>
      <c r="D1" s="278"/>
      <c r="E1" s="278"/>
      <c r="F1" s="278"/>
      <c r="G1" s="278"/>
      <c r="H1" s="278"/>
      <c r="I1" s="278"/>
      <c r="J1" s="279"/>
      <c r="K1" s="278"/>
      <c r="L1" s="278"/>
      <c r="M1" s="278"/>
      <c r="N1" s="278"/>
      <c r="O1" s="278"/>
      <c r="P1" s="278"/>
      <c r="Q1" s="278"/>
      <c r="R1" s="278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8"/>
      <c r="AD1" s="278"/>
      <c r="AE1" s="278"/>
      <c r="AF1" s="278"/>
      <c r="AG1" s="278"/>
      <c r="AH1" s="278"/>
    </row>
    <row r="2" ht="45.0" customHeight="1">
      <c r="A2" s="278"/>
      <c r="B2" s="279"/>
      <c r="C2" s="278"/>
      <c r="D2" s="278"/>
      <c r="E2" s="278"/>
      <c r="F2" s="278"/>
      <c r="G2" s="278"/>
      <c r="H2" s="278"/>
      <c r="I2" s="278"/>
      <c r="J2" s="280" t="str">
        <f>Setup!C2</f>
        <v>Contest Name</v>
      </c>
      <c r="K2" s="281"/>
      <c r="L2" s="281"/>
      <c r="M2" s="281"/>
      <c r="N2" s="281"/>
      <c r="O2" s="281"/>
      <c r="P2" s="282"/>
      <c r="Q2" s="278"/>
      <c r="R2" s="278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8"/>
      <c r="AD2" s="278"/>
      <c r="AE2" s="278"/>
      <c r="AF2" s="278"/>
      <c r="AG2" s="278"/>
      <c r="AH2" s="278"/>
    </row>
    <row r="3" ht="110.25" customHeight="1">
      <c r="A3" s="278"/>
      <c r="B3" s="283"/>
      <c r="C3" s="278"/>
      <c r="D3" s="278"/>
      <c r="E3" s="278"/>
      <c r="F3" s="278"/>
      <c r="G3" s="278"/>
      <c r="H3" s="278"/>
      <c r="I3" s="278"/>
      <c r="J3" s="279"/>
      <c r="K3" s="278"/>
      <c r="L3" s="284" t="s">
        <v>812</v>
      </c>
      <c r="M3" s="278"/>
      <c r="N3" s="278"/>
      <c r="O3" s="278"/>
      <c r="P3" s="278"/>
      <c r="Q3" s="278"/>
      <c r="R3" s="278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8"/>
      <c r="AD3" s="278"/>
      <c r="AE3" s="278"/>
      <c r="AF3" s="278"/>
      <c r="AG3" s="278"/>
      <c r="AH3" s="278"/>
    </row>
    <row r="4" ht="12.75" customHeight="1">
      <c r="A4" s="278"/>
      <c r="B4" s="279"/>
      <c r="C4" s="278"/>
      <c r="D4" s="278"/>
      <c r="E4" s="278"/>
      <c r="F4" s="278"/>
      <c r="G4" s="278"/>
      <c r="H4" s="278"/>
      <c r="I4" s="278"/>
      <c r="J4" s="279"/>
      <c r="K4" s="278"/>
      <c r="L4" s="278"/>
      <c r="M4" s="278"/>
      <c r="N4" s="278"/>
      <c r="O4" s="278"/>
      <c r="P4" s="278"/>
      <c r="Q4" s="278"/>
      <c r="R4" s="278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8"/>
      <c r="AD4" s="278"/>
      <c r="AE4" s="278"/>
      <c r="AF4" s="278"/>
      <c r="AG4" s="278"/>
      <c r="AH4" s="278"/>
    </row>
    <row r="5" ht="12.75" customHeight="1">
      <c r="A5" s="279" t="s">
        <v>80</v>
      </c>
      <c r="B5" s="279" t="s">
        <v>813</v>
      </c>
      <c r="C5" s="278"/>
      <c r="D5" s="278"/>
      <c r="E5" s="278"/>
      <c r="F5" s="278"/>
      <c r="G5" s="278"/>
      <c r="H5" s="278"/>
      <c r="I5" s="278"/>
      <c r="J5" s="279"/>
      <c r="K5" s="278"/>
      <c r="L5" s="278"/>
      <c r="M5" s="278"/>
      <c r="N5" s="278"/>
      <c r="O5" s="278"/>
      <c r="P5" s="278"/>
      <c r="Q5" s="278"/>
      <c r="R5" s="278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8"/>
      <c r="AD5" s="278"/>
      <c r="AE5" s="278"/>
      <c r="AF5" s="278"/>
      <c r="AG5" s="278"/>
      <c r="AH5" s="278"/>
    </row>
    <row r="6" ht="36.0" customHeight="1">
      <c r="A6" s="285" t="str">
        <f>OFFSET(Setup!O6,MATCH(J6,INDIRECT(B6),0),0)</f>
        <v>#N/A</v>
      </c>
      <c r="B6" s="285" t="str">
        <f>CONCATENATE("Setup!P7:P",COUNTA(Setup!O:O)+4)</f>
        <v>Setup!P7:P247</v>
      </c>
      <c r="C6" s="278"/>
      <c r="D6" s="278"/>
      <c r="E6" s="278"/>
      <c r="F6" s="278"/>
      <c r="G6" s="278"/>
      <c r="H6" s="278"/>
      <c r="I6" s="278"/>
      <c r="J6" s="286" t="s">
        <v>814</v>
      </c>
      <c r="K6" s="281"/>
      <c r="L6" s="281"/>
      <c r="M6" s="281"/>
      <c r="N6" s="281"/>
      <c r="O6" s="282"/>
      <c r="P6" s="287"/>
      <c r="Q6" s="288"/>
      <c r="R6" s="278"/>
      <c r="S6" s="279"/>
      <c r="T6" s="279"/>
      <c r="U6" s="279"/>
      <c r="V6" s="279"/>
      <c r="W6" s="279"/>
      <c r="X6" s="279"/>
      <c r="Y6" s="289"/>
      <c r="Z6" s="289"/>
      <c r="AA6" s="279"/>
      <c r="AB6" s="279"/>
      <c r="AC6" s="278"/>
      <c r="AD6" s="278"/>
      <c r="AE6" s="288"/>
      <c r="AF6" s="288"/>
      <c r="AG6" s="288"/>
      <c r="AH6" s="288"/>
    </row>
    <row r="7" ht="36.0" customHeight="1">
      <c r="A7" s="285" t="s">
        <v>815</v>
      </c>
      <c r="B7" s="285" t="str">
        <f>IF(LEFT(A6,1)="M","Setup!K9:K23","Setup!M9:M23")</f>
        <v>#N/A</v>
      </c>
      <c r="C7" s="278"/>
      <c r="D7" s="278"/>
      <c r="E7" s="278"/>
      <c r="F7" s="278"/>
      <c r="G7" s="278"/>
      <c r="H7" s="278"/>
      <c r="I7" s="278"/>
      <c r="J7" s="290">
        <v>181.0</v>
      </c>
      <c r="K7" s="291" t="str">
        <f>IF(J7="SHW","Class",IF(Setup!K6="BWt (Kg)","Kilo Class","Pound Class"))</f>
        <v>Kilo Class</v>
      </c>
      <c r="L7" s="292" t="s">
        <v>542</v>
      </c>
      <c r="M7" s="281"/>
      <c r="N7" s="281"/>
      <c r="O7" s="282"/>
      <c r="P7" s="287"/>
      <c r="Q7" s="288"/>
      <c r="R7" s="278"/>
      <c r="S7" s="279"/>
      <c r="T7" s="279"/>
      <c r="U7" s="279"/>
      <c r="V7" s="279"/>
      <c r="W7" s="279"/>
      <c r="X7" s="279"/>
      <c r="Y7" s="289"/>
      <c r="Z7" s="289"/>
      <c r="AA7" s="279"/>
      <c r="AB7" s="279"/>
      <c r="AC7" s="278"/>
      <c r="AD7" s="278"/>
      <c r="AE7" s="288"/>
      <c r="AF7" s="288"/>
      <c r="AG7" s="288"/>
      <c r="AH7" s="288"/>
    </row>
    <row r="8" ht="5.25" customHeight="1">
      <c r="A8" s="278"/>
      <c r="B8" s="279"/>
      <c r="C8" s="278"/>
      <c r="D8" s="278"/>
      <c r="E8" s="278"/>
      <c r="F8" s="278"/>
      <c r="G8" s="278"/>
      <c r="H8" s="278"/>
      <c r="I8" s="278"/>
      <c r="J8" s="279"/>
      <c r="K8" s="278"/>
      <c r="L8" s="278"/>
      <c r="M8" s="278"/>
      <c r="N8" s="278"/>
      <c r="O8" s="278"/>
      <c r="P8" s="278"/>
      <c r="Q8" s="278"/>
      <c r="R8" s="278"/>
      <c r="S8" s="279"/>
      <c r="T8" s="279"/>
      <c r="U8" s="279"/>
      <c r="V8" s="279"/>
      <c r="W8" s="279"/>
      <c r="X8" s="279"/>
      <c r="Y8" s="289"/>
      <c r="Z8" s="289"/>
      <c r="AA8" s="279"/>
      <c r="AB8" s="279"/>
      <c r="AC8" s="278"/>
      <c r="AD8" s="278"/>
      <c r="AE8" s="278"/>
      <c r="AF8" s="278"/>
      <c r="AG8" s="278"/>
      <c r="AH8" s="278"/>
    </row>
    <row r="9" ht="36.0" customHeight="1">
      <c r="A9" s="288"/>
      <c r="B9" s="279" t="str">
        <f>OFFSET(Setup!Q6,MATCH(J6,INDIRECT(B6),0),0)</f>
        <v>#N/A</v>
      </c>
      <c r="C9" s="278"/>
      <c r="D9" s="278"/>
      <c r="E9" s="278"/>
      <c r="F9" s="278"/>
      <c r="G9" s="278"/>
      <c r="H9" s="278"/>
      <c r="I9" s="278"/>
      <c r="J9" s="293" t="s">
        <v>65</v>
      </c>
      <c r="K9" s="294" t="s">
        <v>9</v>
      </c>
      <c r="L9" s="293" t="s">
        <v>21</v>
      </c>
      <c r="M9" s="293" t="s">
        <v>27</v>
      </c>
      <c r="N9" s="293" t="s">
        <v>33</v>
      </c>
      <c r="O9" s="293" t="s">
        <v>542</v>
      </c>
      <c r="P9" s="288" t="str">
        <f>IF(B9=1,"","Coeff-Score")</f>
        <v>#N/A</v>
      </c>
      <c r="Q9" s="288"/>
      <c r="R9" s="278"/>
      <c r="S9" s="279"/>
      <c r="T9" s="279"/>
      <c r="U9" s="279"/>
      <c r="V9" s="279"/>
      <c r="W9" s="279"/>
      <c r="X9" s="279"/>
      <c r="Y9" s="289"/>
      <c r="Z9" s="289"/>
      <c r="AA9" s="279"/>
      <c r="AB9" s="279"/>
      <c r="AC9" s="278"/>
      <c r="AD9" s="278"/>
      <c r="AE9" s="288"/>
      <c r="AF9" s="288"/>
      <c r="AG9" s="288"/>
      <c r="AH9" s="295"/>
    </row>
    <row r="10" ht="36.0" customHeight="1">
      <c r="A10" s="288"/>
      <c r="B10" s="279" t="str">
        <f t="shared" ref="B10:B14" si="1">CONCATENATE(J10,"-",$A$6,IF($B$9=1,CONCATENATE("-",IF($J$7="SHW",$J$7,ROUND($J$7,1))),""))</f>
        <v>#N/A</v>
      </c>
      <c r="C10" s="278"/>
      <c r="D10" s="278"/>
      <c r="E10" s="278"/>
      <c r="F10" s="278"/>
      <c r="G10" s="278"/>
      <c r="H10" s="278"/>
      <c r="I10" s="278"/>
      <c r="J10" s="293">
        <v>1.0</v>
      </c>
      <c r="K10" s="294" t="str">
        <f>IF(ISERROR(INDIRECT(CONCATENATE("Lifting!C",MATCH(B10,Lifting!$AF:$AF,0)))),"",INDIRECT(CONCATENATE("Lifting!C",MATCH(B10,Lifting!$AF:$AF,0))))</f>
        <v/>
      </c>
      <c r="L10" s="293" t="str">
        <f>IF(OR($L$7="Best Bench",$L$7="Best Deadlift",$L$7="Push Pull Total"),"",IF(K10="","",INDIRECT(CONCATENATE("Lifting!O",MATCH(B10,Lifting!$AF:$AF,0)))))</f>
        <v/>
      </c>
      <c r="M10" s="293" t="str">
        <f>IF(OR($L$7="Best Squat",$L$7="Best Deadlift"),"",IF(K10="","",INDIRECT(CONCATENATE("Lifting!U",MATCH(B10,Lifting!$AF:$AF,0)))))</f>
        <v/>
      </c>
      <c r="N10" s="293" t="str">
        <f>IF(OR($L$7="Best Bench",$L$7="Best Squat"),"",IF(K10="","",INDIRECT(CONCATENATE("Lifting!AA",MATCH(B10,Lifting!$AF:$AF,0)))))</f>
        <v/>
      </c>
      <c r="O10" s="293" t="str">
        <f>IF(OR($L$7="Best Bench",$L$7="Best Deadlift",$L$7="Best Deadlift"),"",IF(K10="","",INDIRECT(CONCATENATE("Lifting!AB",MATCH(B10,Lifting!$AF:$AF,0)))))</f>
        <v/>
      </c>
      <c r="P10" s="287" t="str">
        <f>IF(OR($B$9=1,K10=""),"",INDIRECT(CONCATENATE(CONCATENATE("Lifting!",IF($B$9=2,"AC","AD"),MATCH(B10,Lifting!$AF:$AF,0)))))</f>
        <v>#N/A</v>
      </c>
      <c r="Q10" s="288"/>
      <c r="R10" s="278"/>
      <c r="S10" s="279"/>
      <c r="T10" s="279"/>
      <c r="U10" s="279"/>
      <c r="V10" s="279"/>
      <c r="W10" s="279"/>
      <c r="X10" s="279"/>
      <c r="Y10" s="289"/>
      <c r="Z10" s="289"/>
      <c r="AA10" s="279"/>
      <c r="AB10" s="279"/>
      <c r="AC10" s="278"/>
      <c r="AD10" s="278"/>
      <c r="AE10" s="288"/>
      <c r="AF10" s="288"/>
      <c r="AG10" s="288"/>
      <c r="AH10" s="295"/>
    </row>
    <row r="11" ht="36.0" customHeight="1">
      <c r="A11" s="288"/>
      <c r="B11" s="279" t="str">
        <f t="shared" si="1"/>
        <v>#N/A</v>
      </c>
      <c r="C11" s="278"/>
      <c r="D11" s="278"/>
      <c r="E11" s="278"/>
      <c r="F11" s="278"/>
      <c r="G11" s="278"/>
      <c r="H11" s="278"/>
      <c r="I11" s="278"/>
      <c r="J11" s="293">
        <v>2.0</v>
      </c>
      <c r="K11" s="294" t="str">
        <f>IF(ISERROR(INDIRECT(CONCATENATE("Lifting!C",MATCH(B11,Lifting!$AF:$AF,0)))),"",INDIRECT(CONCATENATE("Lifting!C",MATCH(B11,Lifting!$AF:$AF,0))))</f>
        <v/>
      </c>
      <c r="L11" s="293" t="str">
        <f>IF(OR($L$7="Best Bench",$L$7="Best Deadlift",$L$7="Push Pull Total"),"",IF(K11="","",INDIRECT(CONCATENATE("Lifting!O",MATCH(B11,Lifting!$AF:$AF,0)))))</f>
        <v/>
      </c>
      <c r="M11" s="293" t="str">
        <f>IF(OR($L$7="Best Squat",$L$7="Best Deadlift"),"",IF(K11="","",INDIRECT(CONCATENATE("Lifting!U",MATCH(B11,Lifting!$AF:$AF,0)))))</f>
        <v/>
      </c>
      <c r="N11" s="293" t="str">
        <f>IF(OR($L$7="Best Bench",$L$7="Best Squat"),"",IF(K11="","",INDIRECT(CONCATENATE("Lifting!AA",MATCH(B11,Lifting!$AF:$AF,0)))))</f>
        <v/>
      </c>
      <c r="O11" s="293" t="str">
        <f>IF(OR($L$7="Best Bench",$L$7="Best Deadlift",$L$7="Best Deadlift"),"",IF(K11="","",INDIRECT(CONCATENATE("Lifting!AB",MATCH(B11,Lifting!$AF:$AF,0)))))</f>
        <v/>
      </c>
      <c r="P11" s="287" t="str">
        <f>IF(OR($B$9=1,K11=""),"",INDIRECT(CONCATENATE(CONCATENATE("Lifting!",IF($B$9=2,"AC","AD"),MATCH(B11,Lifting!$AF:$AF,0)))))</f>
        <v>#N/A</v>
      </c>
      <c r="Q11" s="288"/>
      <c r="R11" s="278"/>
      <c r="S11" s="279"/>
      <c r="T11" s="279"/>
      <c r="U11" s="279"/>
      <c r="V11" s="279"/>
      <c r="W11" s="279"/>
      <c r="X11" s="279"/>
      <c r="Y11" s="289"/>
      <c r="Z11" s="289"/>
      <c r="AA11" s="279"/>
      <c r="AB11" s="279"/>
      <c r="AC11" s="278"/>
      <c r="AD11" s="278"/>
      <c r="AE11" s="288"/>
      <c r="AF11" s="288"/>
      <c r="AG11" s="288"/>
      <c r="AH11" s="295"/>
    </row>
    <row r="12" ht="36.0" customHeight="1">
      <c r="A12" s="288"/>
      <c r="B12" s="279" t="str">
        <f t="shared" si="1"/>
        <v>#N/A</v>
      </c>
      <c r="C12" s="278"/>
      <c r="D12" s="278"/>
      <c r="E12" s="278"/>
      <c r="F12" s="278"/>
      <c r="G12" s="278"/>
      <c r="H12" s="278"/>
      <c r="I12" s="278"/>
      <c r="J12" s="293">
        <v>3.0</v>
      </c>
      <c r="K12" s="294" t="str">
        <f>IF(ISERROR(INDIRECT(CONCATENATE("Lifting!C",MATCH(B12,Lifting!$AF:$AF,0)))),"",INDIRECT(CONCATENATE("Lifting!C",MATCH(B12,Lifting!$AF:$AF,0))))</f>
        <v/>
      </c>
      <c r="L12" s="293" t="str">
        <f>IF(OR($L$7="Best Bench",$L$7="Best Deadlift",$L$7="Push Pull Total"),"",IF(K12="","",INDIRECT(CONCATENATE("Lifting!O",MATCH(B12,Lifting!$AF:$AF,0)))))</f>
        <v/>
      </c>
      <c r="M12" s="293" t="str">
        <f>IF(OR($L$7="Best Squat",$L$7="Best Deadlift"),"",IF(K12="","",INDIRECT(CONCATENATE("Lifting!U",MATCH(B12,Lifting!$AF:$AF,0)))))</f>
        <v/>
      </c>
      <c r="N12" s="293" t="str">
        <f>IF(OR($L$7="Best Bench",$L$7="Best Squat"),"",IF(K12="","",INDIRECT(CONCATENATE("Lifting!AA",MATCH(B12,Lifting!$AF:$AF,0)))))</f>
        <v/>
      </c>
      <c r="O12" s="293" t="str">
        <f>IF(OR($L$7="Best Bench",$L$7="Best Deadlift",$L$7="Best Deadlift"),"",IF(K12="","",INDIRECT(CONCATENATE("Lifting!AB",MATCH(B12,Lifting!$AF:$AF,0)))))</f>
        <v/>
      </c>
      <c r="P12" s="287" t="str">
        <f>IF(OR($B$9=1,K12=""),"",INDIRECT(CONCATENATE(CONCATENATE("Lifting!",IF($B$9=2,"AC","AD"),MATCH(B12,Lifting!$AF:$AF,0)))))</f>
        <v>#N/A</v>
      </c>
      <c r="Q12" s="288"/>
      <c r="R12" s="278"/>
      <c r="S12" s="279"/>
      <c r="T12" s="279"/>
      <c r="U12" s="279"/>
      <c r="V12" s="279"/>
      <c r="W12" s="279"/>
      <c r="X12" s="279"/>
      <c r="Y12" s="289"/>
      <c r="Z12" s="289"/>
      <c r="AA12" s="279"/>
      <c r="AB12" s="279"/>
      <c r="AC12" s="278"/>
      <c r="AD12" s="278"/>
      <c r="AE12" s="288"/>
      <c r="AF12" s="288"/>
      <c r="AG12" s="288"/>
      <c r="AH12" s="295"/>
    </row>
    <row r="13" ht="36.0" customHeight="1">
      <c r="A13" s="288"/>
      <c r="B13" s="279" t="str">
        <f t="shared" si="1"/>
        <v>#N/A</v>
      </c>
      <c r="C13" s="278"/>
      <c r="D13" s="278"/>
      <c r="E13" s="278"/>
      <c r="F13" s="278"/>
      <c r="G13" s="278"/>
      <c r="H13" s="278"/>
      <c r="I13" s="278"/>
      <c r="J13" s="293">
        <v>4.0</v>
      </c>
      <c r="K13" s="294" t="str">
        <f>IF(ISERROR(INDIRECT(CONCATENATE("Lifting!C",MATCH(B13,Lifting!$AF:$AF,0)))),"",INDIRECT(CONCATENATE("Lifting!C",MATCH(B13,Lifting!$AF:$AF,0))))</f>
        <v/>
      </c>
      <c r="L13" s="293" t="str">
        <f>IF(OR($L$7="Best Bench",$L$7="Best Deadlift",$L$7="Push Pull Total"),"",IF(K13="","",INDIRECT(CONCATENATE("Lifting!O",MATCH(B13,Lifting!$AF:$AF,0)))))</f>
        <v/>
      </c>
      <c r="M13" s="293" t="str">
        <f>IF(OR($L$7="Best Squat",$L$7="Best Deadlift"),"",IF(K13="","",INDIRECT(CONCATENATE("Lifting!U",MATCH(B13,Lifting!$AF:$AF,0)))))</f>
        <v/>
      </c>
      <c r="N13" s="293" t="str">
        <f>IF(OR($L$7="Best Bench",$L$7="Best Squat"),"",IF(K13="","",INDIRECT(CONCATENATE("Lifting!AA",MATCH(B13,Lifting!$AF:$AF,0)))))</f>
        <v/>
      </c>
      <c r="O13" s="293" t="str">
        <f>IF(OR($L$7="Best Bench",$L$7="Best Deadlift",$L$7="Best Deadlift"),"",IF(K13="","",INDIRECT(CONCATENATE("Lifting!AB",MATCH(B13,Lifting!$AF:$AF,0)))))</f>
        <v/>
      </c>
      <c r="P13" s="287" t="str">
        <f>IF(OR($B$9=1,K13=""),"",INDIRECT(CONCATENATE(CONCATENATE("Lifting!",IF($B$9=2,"AC","AD"),MATCH(B13,Lifting!$AF:$AF,0)))))</f>
        <v>#N/A</v>
      </c>
      <c r="Q13" s="288"/>
      <c r="R13" s="278"/>
      <c r="S13" s="279"/>
      <c r="T13" s="279"/>
      <c r="U13" s="279"/>
      <c r="V13" s="279"/>
      <c r="W13" s="279"/>
      <c r="X13" s="279"/>
      <c r="Y13" s="289"/>
      <c r="Z13" s="289"/>
      <c r="AA13" s="279"/>
      <c r="AB13" s="279"/>
      <c r="AC13" s="278"/>
      <c r="AD13" s="278"/>
      <c r="AE13" s="288"/>
      <c r="AF13" s="288"/>
      <c r="AG13" s="288"/>
      <c r="AH13" s="295"/>
    </row>
    <row r="14" ht="36.0" customHeight="1">
      <c r="A14" s="288"/>
      <c r="B14" s="279" t="str">
        <f t="shared" si="1"/>
        <v>#N/A</v>
      </c>
      <c r="C14" s="278"/>
      <c r="D14" s="278"/>
      <c r="E14" s="278"/>
      <c r="F14" s="278"/>
      <c r="G14" s="278"/>
      <c r="H14" s="278"/>
      <c r="I14" s="278"/>
      <c r="J14" s="293">
        <v>5.0</v>
      </c>
      <c r="K14" s="294" t="str">
        <f>IF(ISERROR(INDIRECT(CONCATENATE("Lifting!C",MATCH(B14,Lifting!$AF:$AF,0)))),"",INDIRECT(CONCATENATE("Lifting!C",MATCH(B14,Lifting!$AF:$AF,0))))</f>
        <v/>
      </c>
      <c r="L14" s="293" t="str">
        <f>IF(OR($L$7="Best Bench",$L$7="Best Deadlift",$L$7="Push Pull Total"),"",IF(K14="","",INDIRECT(CONCATENATE("Lifting!O",MATCH(B14,Lifting!$AF:$AF,0)))))</f>
        <v/>
      </c>
      <c r="M14" s="293" t="str">
        <f>IF(OR($L$7="Best Squat",$L$7="Best Deadlift"),"",IF(K14="","",INDIRECT(CONCATENATE("Lifting!U",MATCH(B14,Lifting!$AF:$AF,0)))))</f>
        <v/>
      </c>
      <c r="N14" s="293" t="str">
        <f>IF(OR($L$7="Best Bench",$L$7="Best Squat"),"",IF(K14="","",INDIRECT(CONCATENATE("Lifting!AA",MATCH(B14,Lifting!$AF:$AF,0)))))</f>
        <v/>
      </c>
      <c r="O14" s="293" t="str">
        <f>IF(OR($L$7="Best Bench",$L$7="Best Deadlift",$L$7="Best Deadlift"),"",IF(K14="","",INDIRECT(CONCATENATE("Lifting!AB",MATCH(B14,Lifting!$AF:$AF,0)))))</f>
        <v/>
      </c>
      <c r="P14" s="287" t="str">
        <f>IF(OR($B$9=1,K14=""),"",INDIRECT(CONCATENATE(CONCATENATE("Lifting!",IF($B$9=2,"AC","AD"),MATCH(B14,Lifting!$AF:$AF,0)))))</f>
        <v>#N/A</v>
      </c>
      <c r="Q14" s="288"/>
      <c r="R14" s="278"/>
      <c r="S14" s="279"/>
      <c r="T14" s="279"/>
      <c r="U14" s="279"/>
      <c r="V14" s="279"/>
      <c r="W14" s="279"/>
      <c r="X14" s="279"/>
      <c r="Y14" s="289"/>
      <c r="Z14" s="289"/>
      <c r="AA14" s="279"/>
      <c r="AB14" s="279"/>
      <c r="AC14" s="278"/>
      <c r="AD14" s="278"/>
      <c r="AE14" s="288"/>
      <c r="AF14" s="288"/>
      <c r="AG14" s="288"/>
      <c r="AH14" s="295"/>
    </row>
    <row r="15" ht="36.0" customHeight="1">
      <c r="A15" s="288"/>
      <c r="B15" s="279"/>
      <c r="C15" s="278"/>
      <c r="D15" s="278"/>
      <c r="E15" s="278"/>
      <c r="F15" s="278"/>
      <c r="G15" s="278"/>
      <c r="H15" s="278"/>
      <c r="I15" s="278"/>
      <c r="J15" s="293"/>
      <c r="K15" s="294"/>
      <c r="L15" s="293"/>
      <c r="M15" s="293"/>
      <c r="N15" s="293"/>
      <c r="O15" s="293"/>
      <c r="P15" s="287"/>
      <c r="Q15" s="288"/>
      <c r="R15" s="278"/>
      <c r="S15" s="279"/>
      <c r="T15" s="279"/>
      <c r="U15" s="279"/>
      <c r="V15" s="279"/>
      <c r="W15" s="279"/>
      <c r="X15" s="279"/>
      <c r="Y15" s="289"/>
      <c r="Z15" s="289"/>
      <c r="AA15" s="279"/>
      <c r="AB15" s="279"/>
      <c r="AC15" s="278"/>
      <c r="AD15" s="278"/>
      <c r="AE15" s="288"/>
      <c r="AF15" s="288"/>
      <c r="AG15" s="288"/>
      <c r="AH15" s="295"/>
    </row>
    <row r="16" ht="36.0" customHeight="1">
      <c r="A16" s="288"/>
      <c r="B16" s="279"/>
      <c r="C16" s="278"/>
      <c r="D16" s="278"/>
      <c r="E16" s="278"/>
      <c r="F16" s="278"/>
      <c r="G16" s="278"/>
      <c r="H16" s="278"/>
      <c r="I16" s="278"/>
      <c r="J16" s="293"/>
      <c r="K16" s="294"/>
      <c r="L16" s="293"/>
      <c r="M16" s="293"/>
      <c r="N16" s="293"/>
      <c r="O16" s="293"/>
      <c r="P16" s="287"/>
      <c r="Q16" s="288"/>
      <c r="R16" s="278"/>
      <c r="S16" s="279"/>
      <c r="T16" s="279"/>
      <c r="U16" s="279"/>
      <c r="V16" s="279"/>
      <c r="W16" s="279"/>
      <c r="X16" s="279"/>
      <c r="Y16" s="289"/>
      <c r="Z16" s="289"/>
      <c r="AA16" s="279"/>
      <c r="AB16" s="279"/>
      <c r="AC16" s="278"/>
      <c r="AD16" s="278"/>
      <c r="AE16" s="288"/>
      <c r="AF16" s="288"/>
      <c r="AG16" s="288"/>
      <c r="AH16" s="288"/>
    </row>
    <row r="17" ht="36.0" customHeight="1">
      <c r="A17" s="288"/>
      <c r="B17" s="279"/>
      <c r="C17" s="278"/>
      <c r="D17" s="278"/>
      <c r="E17" s="278"/>
      <c r="F17" s="278"/>
      <c r="G17" s="278"/>
      <c r="H17" s="278"/>
      <c r="I17" s="278"/>
      <c r="J17" s="293"/>
      <c r="K17" s="294"/>
      <c r="L17" s="293"/>
      <c r="M17" s="293"/>
      <c r="N17" s="293"/>
      <c r="O17" s="293"/>
      <c r="P17" s="287"/>
      <c r="Q17" s="288"/>
      <c r="R17" s="278"/>
      <c r="S17" s="279"/>
      <c r="T17" s="279"/>
      <c r="U17" s="279"/>
      <c r="V17" s="279"/>
      <c r="W17" s="279"/>
      <c r="X17" s="279"/>
      <c r="Y17" s="289"/>
      <c r="Z17" s="289"/>
      <c r="AA17" s="279"/>
      <c r="AB17" s="279"/>
      <c r="AC17" s="278"/>
      <c r="AD17" s="278"/>
      <c r="AE17" s="288"/>
      <c r="AF17" s="288"/>
      <c r="AG17" s="288"/>
      <c r="AH17" s="288"/>
    </row>
    <row r="18" ht="36.0" customHeight="1">
      <c r="A18" s="288"/>
      <c r="B18" s="279"/>
      <c r="C18" s="278"/>
      <c r="D18" s="278"/>
      <c r="E18" s="278"/>
      <c r="F18" s="278"/>
      <c r="G18" s="278"/>
      <c r="H18" s="278"/>
      <c r="I18" s="278"/>
      <c r="J18" s="293"/>
      <c r="K18" s="294"/>
      <c r="L18" s="293"/>
      <c r="M18" s="293"/>
      <c r="N18" s="293"/>
      <c r="O18" s="293"/>
      <c r="P18" s="287"/>
      <c r="Q18" s="288"/>
      <c r="R18" s="278"/>
      <c r="S18" s="279"/>
      <c r="T18" s="279"/>
      <c r="U18" s="279"/>
      <c r="V18" s="279"/>
      <c r="W18" s="279"/>
      <c r="X18" s="279"/>
      <c r="Y18" s="289"/>
      <c r="Z18" s="289"/>
      <c r="AA18" s="279"/>
      <c r="AB18" s="279"/>
      <c r="AC18" s="278"/>
      <c r="AD18" s="278"/>
      <c r="AE18" s="288"/>
      <c r="AF18" s="288"/>
      <c r="AG18" s="288"/>
      <c r="AH18" s="288"/>
    </row>
    <row r="19" ht="36.0" customHeight="1">
      <c r="A19" s="288"/>
      <c r="B19" s="279"/>
      <c r="C19" s="278"/>
      <c r="D19" s="278"/>
      <c r="E19" s="278"/>
      <c r="F19" s="278"/>
      <c r="G19" s="278"/>
      <c r="H19" s="278"/>
      <c r="I19" s="278"/>
      <c r="J19" s="293"/>
      <c r="K19" s="294"/>
      <c r="L19" s="293"/>
      <c r="M19" s="293"/>
      <c r="N19" s="293"/>
      <c r="O19" s="293"/>
      <c r="P19" s="287"/>
      <c r="Q19" s="288"/>
      <c r="R19" s="278"/>
      <c r="S19" s="279"/>
      <c r="T19" s="279"/>
      <c r="U19" s="279"/>
      <c r="V19" s="279"/>
      <c r="W19" s="279"/>
      <c r="X19" s="279"/>
      <c r="Y19" s="289"/>
      <c r="Z19" s="289"/>
      <c r="AA19" s="279"/>
      <c r="AB19" s="279"/>
      <c r="AC19" s="278"/>
      <c r="AD19" s="278"/>
      <c r="AE19" s="288"/>
      <c r="AF19" s="288"/>
      <c r="AG19" s="288"/>
      <c r="AH19" s="288"/>
    </row>
    <row r="20" ht="36.0" customHeight="1">
      <c r="A20" s="288"/>
      <c r="B20" s="279"/>
      <c r="C20" s="278"/>
      <c r="D20" s="278"/>
      <c r="E20" s="278"/>
      <c r="F20" s="278"/>
      <c r="G20" s="278"/>
      <c r="H20" s="278"/>
      <c r="I20" s="278"/>
      <c r="J20" s="293"/>
      <c r="K20" s="294"/>
      <c r="L20" s="293"/>
      <c r="M20" s="293"/>
      <c r="N20" s="293"/>
      <c r="O20" s="293"/>
      <c r="P20" s="287"/>
      <c r="Q20" s="288"/>
      <c r="R20" s="278"/>
      <c r="S20" s="279"/>
      <c r="T20" s="279"/>
      <c r="U20" s="279"/>
      <c r="V20" s="279"/>
      <c r="W20" s="279"/>
      <c r="X20" s="279"/>
      <c r="Y20" s="289"/>
      <c r="Z20" s="289"/>
      <c r="AA20" s="279"/>
      <c r="AB20" s="279"/>
      <c r="AC20" s="278"/>
      <c r="AD20" s="278"/>
      <c r="AE20" s="288"/>
      <c r="AF20" s="288"/>
      <c r="AG20" s="288"/>
      <c r="AH20" s="288"/>
    </row>
    <row r="21" ht="36.0" customHeight="1">
      <c r="A21" s="288"/>
      <c r="B21" s="279"/>
      <c r="C21" s="278"/>
      <c r="D21" s="278"/>
      <c r="E21" s="278"/>
      <c r="F21" s="278"/>
      <c r="G21" s="278"/>
      <c r="H21" s="278"/>
      <c r="I21" s="278"/>
      <c r="J21" s="293"/>
      <c r="K21" s="294"/>
      <c r="L21" s="293"/>
      <c r="M21" s="293"/>
      <c r="N21" s="293"/>
      <c r="O21" s="293"/>
      <c r="P21" s="287"/>
      <c r="Q21" s="288"/>
      <c r="R21" s="278"/>
      <c r="S21" s="279"/>
      <c r="T21" s="279"/>
      <c r="U21" s="279"/>
      <c r="V21" s="279"/>
      <c r="W21" s="279"/>
      <c r="X21" s="279"/>
      <c r="Y21" s="289"/>
      <c r="Z21" s="289"/>
      <c r="AA21" s="279"/>
      <c r="AB21" s="279"/>
      <c r="AC21" s="278"/>
      <c r="AD21" s="278"/>
      <c r="AE21" s="288"/>
      <c r="AF21" s="288"/>
      <c r="AG21" s="288"/>
      <c r="AH21" s="288"/>
    </row>
    <row r="22" ht="36.0" customHeight="1">
      <c r="A22" s="288"/>
      <c r="B22" s="279"/>
      <c r="C22" s="285"/>
      <c r="D22" s="285"/>
      <c r="E22" s="285"/>
      <c r="F22" s="285"/>
      <c r="G22" s="285"/>
      <c r="H22" s="285"/>
      <c r="I22" s="285"/>
      <c r="J22" s="293"/>
      <c r="K22" s="294"/>
      <c r="L22" s="293"/>
      <c r="M22" s="293"/>
      <c r="N22" s="293"/>
      <c r="O22" s="293"/>
      <c r="P22" s="287"/>
      <c r="Q22" s="288"/>
      <c r="R22" s="278"/>
      <c r="S22" s="279"/>
      <c r="T22" s="279"/>
      <c r="U22" s="279"/>
      <c r="V22" s="279"/>
      <c r="W22" s="279"/>
      <c r="X22" s="279"/>
      <c r="Y22" s="289"/>
      <c r="Z22" s="289"/>
      <c r="AA22" s="279"/>
      <c r="AB22" s="279"/>
      <c r="AC22" s="278"/>
      <c r="AD22" s="278"/>
      <c r="AE22" s="288"/>
      <c r="AF22" s="288"/>
      <c r="AG22" s="288"/>
      <c r="AH22" s="288"/>
    </row>
    <row r="23" ht="36.0" customHeight="1">
      <c r="A23" s="288"/>
      <c r="B23" s="279"/>
      <c r="C23" s="285"/>
      <c r="D23" s="285"/>
      <c r="E23" s="285"/>
      <c r="F23" s="285"/>
      <c r="G23" s="285"/>
      <c r="H23" s="285"/>
      <c r="I23" s="285"/>
      <c r="J23" s="293"/>
      <c r="K23" s="294"/>
      <c r="L23" s="293"/>
      <c r="M23" s="293"/>
      <c r="N23" s="293"/>
      <c r="O23" s="293"/>
      <c r="P23" s="287"/>
      <c r="Q23" s="288"/>
      <c r="R23" s="278"/>
      <c r="S23" s="279"/>
      <c r="T23" s="279"/>
      <c r="U23" s="279"/>
      <c r="V23" s="279"/>
      <c r="W23" s="279"/>
      <c r="X23" s="279"/>
      <c r="Y23" s="289"/>
      <c r="Z23" s="289"/>
      <c r="AA23" s="279"/>
      <c r="AB23" s="279"/>
      <c r="AC23" s="278"/>
      <c r="AD23" s="278"/>
      <c r="AE23" s="288"/>
      <c r="AF23" s="288"/>
      <c r="AG23" s="288"/>
      <c r="AH23" s="288"/>
    </row>
    <row r="24" ht="36.0" customHeight="1">
      <c r="A24" s="288"/>
      <c r="B24" s="279"/>
      <c r="C24" s="285"/>
      <c r="D24" s="285"/>
      <c r="E24" s="285"/>
      <c r="F24" s="285"/>
      <c r="G24" s="285"/>
      <c r="H24" s="285"/>
      <c r="I24" s="285"/>
      <c r="J24" s="293"/>
      <c r="K24" s="294"/>
      <c r="L24" s="293"/>
      <c r="M24" s="293"/>
      <c r="N24" s="293"/>
      <c r="O24" s="293"/>
      <c r="P24" s="287"/>
      <c r="Q24" s="288"/>
      <c r="R24" s="278"/>
      <c r="S24" s="279"/>
      <c r="T24" s="279"/>
      <c r="U24" s="279"/>
      <c r="V24" s="279"/>
      <c r="W24" s="279"/>
      <c r="X24" s="279"/>
      <c r="Y24" s="289"/>
      <c r="Z24" s="289"/>
      <c r="AA24" s="279"/>
      <c r="AB24" s="279"/>
      <c r="AC24" s="278"/>
      <c r="AD24" s="278"/>
      <c r="AE24" s="288"/>
      <c r="AF24" s="288"/>
      <c r="AG24" s="288"/>
      <c r="AH24" s="288"/>
    </row>
    <row r="25" ht="36.0" customHeight="1">
      <c r="A25" s="288"/>
      <c r="B25" s="279"/>
      <c r="C25" s="285"/>
      <c r="D25" s="285"/>
      <c r="E25" s="285"/>
      <c r="F25" s="285"/>
      <c r="G25" s="285"/>
      <c r="H25" s="285"/>
      <c r="I25" s="285"/>
      <c r="J25" s="293"/>
      <c r="K25" s="294"/>
      <c r="L25" s="293"/>
      <c r="M25" s="293"/>
      <c r="N25" s="293"/>
      <c r="O25" s="293"/>
      <c r="P25" s="287"/>
      <c r="Q25" s="288"/>
      <c r="R25" s="278"/>
      <c r="S25" s="279"/>
      <c r="T25" s="279"/>
      <c r="U25" s="279"/>
      <c r="V25" s="279"/>
      <c r="W25" s="279"/>
      <c r="X25" s="279"/>
      <c r="Y25" s="289"/>
      <c r="Z25" s="289"/>
      <c r="AA25" s="279"/>
      <c r="AB25" s="279"/>
      <c r="AC25" s="278"/>
      <c r="AD25" s="278"/>
      <c r="AE25" s="288"/>
      <c r="AF25" s="288"/>
      <c r="AG25" s="288"/>
      <c r="AH25" s="288"/>
    </row>
    <row r="26" ht="36.0" customHeight="1">
      <c r="A26" s="288"/>
      <c r="B26" s="279"/>
      <c r="C26" s="285"/>
      <c r="D26" s="285"/>
      <c r="E26" s="285"/>
      <c r="F26" s="285"/>
      <c r="G26" s="285"/>
      <c r="H26" s="285"/>
      <c r="I26" s="285"/>
      <c r="J26" s="293"/>
      <c r="K26" s="294"/>
      <c r="L26" s="293"/>
      <c r="M26" s="293"/>
      <c r="N26" s="293"/>
      <c r="O26" s="293"/>
      <c r="P26" s="287"/>
      <c r="Q26" s="288"/>
      <c r="R26" s="278"/>
      <c r="S26" s="279"/>
      <c r="T26" s="279"/>
      <c r="U26" s="279"/>
      <c r="V26" s="279"/>
      <c r="W26" s="279"/>
      <c r="X26" s="279"/>
      <c r="Y26" s="289"/>
      <c r="Z26" s="289"/>
      <c r="AA26" s="279"/>
      <c r="AB26" s="279"/>
      <c r="AC26" s="278"/>
      <c r="AD26" s="278"/>
      <c r="AE26" s="288"/>
      <c r="AF26" s="288"/>
      <c r="AG26" s="288"/>
      <c r="AH26" s="288"/>
    </row>
    <row r="27" ht="36.0" customHeight="1">
      <c r="A27" s="288"/>
      <c r="B27" s="279"/>
      <c r="C27" s="285"/>
      <c r="D27" s="285"/>
      <c r="E27" s="285"/>
      <c r="F27" s="285"/>
      <c r="G27" s="285"/>
      <c r="H27" s="285"/>
      <c r="I27" s="285"/>
      <c r="J27" s="293"/>
      <c r="K27" s="294"/>
      <c r="L27" s="293"/>
      <c r="M27" s="293"/>
      <c r="N27" s="293"/>
      <c r="O27" s="293"/>
      <c r="P27" s="287"/>
      <c r="Q27" s="288"/>
      <c r="R27" s="278"/>
      <c r="S27" s="279"/>
      <c r="T27" s="279"/>
      <c r="U27" s="279"/>
      <c r="V27" s="279"/>
      <c r="W27" s="279"/>
      <c r="X27" s="279"/>
      <c r="Y27" s="289"/>
      <c r="Z27" s="289"/>
      <c r="AA27" s="279"/>
      <c r="AB27" s="279"/>
      <c r="AC27" s="278"/>
      <c r="AD27" s="278"/>
      <c r="AE27" s="288"/>
      <c r="AF27" s="288"/>
      <c r="AG27" s="288"/>
      <c r="AH27" s="288"/>
    </row>
    <row r="28" ht="36.0" customHeight="1">
      <c r="A28" s="288"/>
      <c r="B28" s="279"/>
      <c r="C28" s="285"/>
      <c r="D28" s="285"/>
      <c r="E28" s="285"/>
      <c r="F28" s="285"/>
      <c r="G28" s="285"/>
      <c r="H28" s="285"/>
      <c r="I28" s="285"/>
      <c r="J28" s="293"/>
      <c r="K28" s="294"/>
      <c r="L28" s="293"/>
      <c r="M28" s="293"/>
      <c r="N28" s="293"/>
      <c r="O28" s="293"/>
      <c r="P28" s="287"/>
      <c r="Q28" s="288"/>
      <c r="R28" s="278"/>
      <c r="S28" s="279"/>
      <c r="T28" s="279"/>
      <c r="U28" s="279"/>
      <c r="V28" s="279"/>
      <c r="W28" s="279"/>
      <c r="X28" s="279"/>
      <c r="Y28" s="289"/>
      <c r="Z28" s="289"/>
      <c r="AA28" s="279"/>
      <c r="AB28" s="279"/>
      <c r="AC28" s="278"/>
      <c r="AD28" s="278"/>
      <c r="AE28" s="288"/>
      <c r="AF28" s="288"/>
      <c r="AG28" s="288"/>
      <c r="AH28" s="288"/>
    </row>
    <row r="29" ht="36.0" customHeight="1">
      <c r="A29" s="288"/>
      <c r="B29" s="279"/>
      <c r="C29" s="285"/>
      <c r="D29" s="285"/>
      <c r="E29" s="285"/>
      <c r="F29" s="285"/>
      <c r="G29" s="285"/>
      <c r="H29" s="285"/>
      <c r="I29" s="285"/>
      <c r="J29" s="293"/>
      <c r="K29" s="294"/>
      <c r="L29" s="293"/>
      <c r="M29" s="293"/>
      <c r="N29" s="293"/>
      <c r="O29" s="293"/>
      <c r="P29" s="287"/>
      <c r="Q29" s="288"/>
      <c r="R29" s="278"/>
      <c r="S29" s="279"/>
      <c r="T29" s="279"/>
      <c r="U29" s="279"/>
      <c r="V29" s="279"/>
      <c r="W29" s="279"/>
      <c r="X29" s="279"/>
      <c r="Y29" s="289"/>
      <c r="Z29" s="289"/>
      <c r="AA29" s="279"/>
      <c r="AB29" s="279"/>
      <c r="AC29" s="278"/>
      <c r="AD29" s="278"/>
      <c r="AE29" s="288"/>
      <c r="AF29" s="288"/>
      <c r="AG29" s="288"/>
      <c r="AH29" s="288"/>
    </row>
    <row r="30" ht="12.75" customHeight="1">
      <c r="A30" s="278"/>
      <c r="B30" s="279"/>
      <c r="C30" s="278"/>
      <c r="D30" s="278"/>
      <c r="E30" s="278"/>
      <c r="F30" s="278"/>
      <c r="G30" s="278"/>
      <c r="H30" s="278"/>
      <c r="I30" s="278"/>
      <c r="J30" s="279"/>
      <c r="K30" s="278"/>
      <c r="L30" s="278"/>
      <c r="M30" s="278"/>
      <c r="N30" s="278"/>
      <c r="O30" s="278"/>
      <c r="P30" s="278"/>
      <c r="Q30" s="278"/>
      <c r="R30" s="278"/>
      <c r="S30" s="279"/>
      <c r="T30" s="279"/>
      <c r="U30" s="279"/>
      <c r="V30" s="279"/>
      <c r="W30" s="279"/>
      <c r="X30" s="279"/>
      <c r="Y30" s="289"/>
      <c r="Z30" s="289"/>
      <c r="AA30" s="279"/>
      <c r="AB30" s="279"/>
      <c r="AC30" s="278"/>
      <c r="AD30" s="278"/>
      <c r="AE30" s="278"/>
      <c r="AF30" s="278"/>
      <c r="AG30" s="278"/>
      <c r="AH30" s="278"/>
    </row>
    <row r="31" ht="12.75" customHeight="1">
      <c r="A31" s="278"/>
      <c r="B31" s="279"/>
      <c r="C31" s="278"/>
      <c r="D31" s="278"/>
      <c r="E31" s="278"/>
      <c r="F31" s="278"/>
      <c r="G31" s="278"/>
      <c r="H31" s="278"/>
      <c r="I31" s="278"/>
      <c r="J31" s="279"/>
      <c r="K31" s="278"/>
      <c r="L31" s="278"/>
      <c r="M31" s="278"/>
      <c r="N31" s="278"/>
      <c r="O31" s="278"/>
      <c r="P31" s="278"/>
      <c r="Q31" s="278"/>
      <c r="R31" s="278"/>
      <c r="S31" s="279"/>
      <c r="T31" s="279"/>
      <c r="U31" s="279"/>
      <c r="V31" s="279"/>
      <c r="W31" s="279"/>
      <c r="X31" s="279"/>
      <c r="Y31" s="289"/>
      <c r="Z31" s="289"/>
      <c r="AA31" s="279"/>
      <c r="AB31" s="279"/>
      <c r="AC31" s="278"/>
      <c r="AD31" s="278"/>
      <c r="AE31" s="278"/>
      <c r="AF31" s="278"/>
      <c r="AG31" s="278"/>
      <c r="AH31" s="278"/>
    </row>
    <row r="32" ht="12.75" customHeight="1">
      <c r="A32" s="278"/>
      <c r="B32" s="279"/>
      <c r="C32" s="278"/>
      <c r="D32" s="278"/>
      <c r="E32" s="278"/>
      <c r="F32" s="278"/>
      <c r="G32" s="278"/>
      <c r="H32" s="278"/>
      <c r="I32" s="278"/>
      <c r="J32" s="279"/>
      <c r="K32" s="278"/>
      <c r="L32" s="278"/>
      <c r="M32" s="278"/>
      <c r="N32" s="278"/>
      <c r="O32" s="278"/>
      <c r="P32" s="278"/>
      <c r="Q32" s="278"/>
      <c r="R32" s="278"/>
      <c r="S32" s="279"/>
      <c r="T32" s="279"/>
      <c r="U32" s="279"/>
      <c r="V32" s="279"/>
      <c r="W32" s="279"/>
      <c r="X32" s="279"/>
      <c r="Y32" s="289"/>
      <c r="Z32" s="289"/>
      <c r="AA32" s="279"/>
      <c r="AB32" s="279"/>
      <c r="AC32" s="278"/>
      <c r="AD32" s="278"/>
      <c r="AE32" s="278"/>
      <c r="AF32" s="278"/>
      <c r="AG32" s="278"/>
      <c r="AH32" s="278"/>
    </row>
    <row r="33" ht="12.75" customHeight="1">
      <c r="A33" s="278"/>
      <c r="B33" s="279"/>
      <c r="C33" s="278"/>
      <c r="D33" s="278"/>
      <c r="E33" s="278"/>
      <c r="F33" s="278"/>
      <c r="G33" s="278"/>
      <c r="H33" s="278"/>
      <c r="I33" s="278"/>
      <c r="J33" s="279"/>
      <c r="K33" s="278"/>
      <c r="L33" s="278"/>
      <c r="M33" s="278"/>
      <c r="N33" s="278"/>
      <c r="O33" s="278"/>
      <c r="P33" s="278"/>
      <c r="Q33" s="278"/>
      <c r="R33" s="278"/>
      <c r="S33" s="279"/>
      <c r="T33" s="279"/>
      <c r="U33" s="279"/>
      <c r="V33" s="279"/>
      <c r="W33" s="279"/>
      <c r="X33" s="279"/>
      <c r="Y33" s="289"/>
      <c r="Z33" s="289"/>
      <c r="AA33" s="279"/>
      <c r="AB33" s="279"/>
      <c r="AC33" s="278"/>
      <c r="AD33" s="278"/>
      <c r="AE33" s="278"/>
      <c r="AF33" s="278"/>
      <c r="AG33" s="278"/>
      <c r="AH33" s="278"/>
    </row>
    <row r="34" ht="12.75" customHeight="1">
      <c r="A34" s="278"/>
      <c r="B34" s="279"/>
      <c r="C34" s="278"/>
      <c r="D34" s="278"/>
      <c r="E34" s="278"/>
      <c r="F34" s="278"/>
      <c r="G34" s="278"/>
      <c r="H34" s="278"/>
      <c r="I34" s="278"/>
      <c r="J34" s="279"/>
      <c r="K34" s="278"/>
      <c r="L34" s="278"/>
      <c r="M34" s="278"/>
      <c r="N34" s="278"/>
      <c r="O34" s="278"/>
      <c r="P34" s="278"/>
      <c r="Q34" s="278"/>
      <c r="R34" s="278"/>
      <c r="S34" s="279"/>
      <c r="T34" s="279"/>
      <c r="U34" s="279"/>
      <c r="V34" s="279"/>
      <c r="W34" s="279"/>
      <c r="X34" s="279"/>
      <c r="Y34" s="289"/>
      <c r="Z34" s="289"/>
      <c r="AA34" s="279"/>
      <c r="AB34" s="279"/>
      <c r="AC34" s="278"/>
      <c r="AD34" s="278"/>
      <c r="AE34" s="278"/>
      <c r="AF34" s="278"/>
      <c r="AG34" s="278"/>
      <c r="AH34" s="278"/>
    </row>
    <row r="35" ht="12.75" customHeight="1">
      <c r="A35" s="278"/>
      <c r="B35" s="279"/>
      <c r="C35" s="278"/>
      <c r="D35" s="278"/>
      <c r="E35" s="278"/>
      <c r="F35" s="278"/>
      <c r="G35" s="278"/>
      <c r="H35" s="278"/>
      <c r="I35" s="278"/>
      <c r="J35" s="279"/>
      <c r="K35" s="278"/>
      <c r="L35" s="278"/>
      <c r="M35" s="278"/>
      <c r="N35" s="278"/>
      <c r="O35" s="278"/>
      <c r="P35" s="278"/>
      <c r="Q35" s="278"/>
      <c r="R35" s="278"/>
      <c r="S35" s="279"/>
      <c r="T35" s="279"/>
      <c r="U35" s="279"/>
      <c r="V35" s="279"/>
      <c r="W35" s="279"/>
      <c r="X35" s="279"/>
      <c r="Y35" s="289"/>
      <c r="Z35" s="289"/>
      <c r="AA35" s="279"/>
      <c r="AB35" s="279"/>
      <c r="AC35" s="278"/>
      <c r="AD35" s="278"/>
      <c r="AE35" s="278"/>
      <c r="AF35" s="278"/>
      <c r="AG35" s="278"/>
      <c r="AH35" s="278"/>
    </row>
    <row r="36" ht="12.75" customHeight="1">
      <c r="A36" s="278"/>
      <c r="B36" s="279"/>
      <c r="C36" s="278"/>
      <c r="D36" s="278"/>
      <c r="E36" s="278"/>
      <c r="F36" s="278"/>
      <c r="G36" s="278"/>
      <c r="H36" s="278"/>
      <c r="I36" s="278"/>
      <c r="J36" s="279"/>
      <c r="K36" s="278"/>
      <c r="L36" s="278"/>
      <c r="M36" s="278"/>
      <c r="N36" s="278"/>
      <c r="O36" s="278"/>
      <c r="P36" s="278"/>
      <c r="Q36" s="278"/>
      <c r="R36" s="278"/>
      <c r="S36" s="279"/>
      <c r="T36" s="279"/>
      <c r="U36" s="279"/>
      <c r="V36" s="279"/>
      <c r="W36" s="279"/>
      <c r="X36" s="279"/>
      <c r="Y36" s="289"/>
      <c r="Z36" s="289"/>
      <c r="AA36" s="279"/>
      <c r="AB36" s="279"/>
      <c r="AC36" s="278"/>
      <c r="AD36" s="278"/>
      <c r="AE36" s="278"/>
      <c r="AF36" s="278"/>
      <c r="AG36" s="278"/>
      <c r="AH36" s="278"/>
    </row>
    <row r="37" ht="12.75" customHeight="1">
      <c r="A37" s="278"/>
      <c r="B37" s="279"/>
      <c r="C37" s="278"/>
      <c r="D37" s="278"/>
      <c r="E37" s="278"/>
      <c r="F37" s="278"/>
      <c r="G37" s="278"/>
      <c r="H37" s="278"/>
      <c r="I37" s="278"/>
      <c r="J37" s="279"/>
      <c r="K37" s="278"/>
      <c r="L37" s="278"/>
      <c r="M37" s="278"/>
      <c r="N37" s="278"/>
      <c r="O37" s="278"/>
      <c r="P37" s="278"/>
      <c r="Q37" s="278"/>
      <c r="R37" s="278"/>
      <c r="S37" s="279"/>
      <c r="T37" s="279"/>
      <c r="U37" s="279"/>
      <c r="V37" s="279"/>
      <c r="W37" s="279"/>
      <c r="X37" s="279"/>
      <c r="Y37" s="289"/>
      <c r="Z37" s="289"/>
      <c r="AA37" s="279"/>
      <c r="AB37" s="279"/>
      <c r="AC37" s="278"/>
      <c r="AD37" s="278"/>
      <c r="AE37" s="278"/>
      <c r="AF37" s="278"/>
      <c r="AG37" s="278"/>
      <c r="AH37" s="278"/>
    </row>
    <row r="38" ht="12.75" customHeight="1">
      <c r="A38" s="278"/>
      <c r="B38" s="279"/>
      <c r="C38" s="278"/>
      <c r="D38" s="278"/>
      <c r="E38" s="278"/>
      <c r="F38" s="278"/>
      <c r="G38" s="278"/>
      <c r="H38" s="278"/>
      <c r="I38" s="278"/>
      <c r="J38" s="279"/>
      <c r="K38" s="278"/>
      <c r="L38" s="278"/>
      <c r="M38" s="278"/>
      <c r="N38" s="278"/>
      <c r="O38" s="278"/>
      <c r="P38" s="278"/>
      <c r="Q38" s="278"/>
      <c r="R38" s="278"/>
      <c r="S38" s="279"/>
      <c r="T38" s="279"/>
      <c r="U38" s="279"/>
      <c r="V38" s="279"/>
      <c r="W38" s="279"/>
      <c r="X38" s="279"/>
      <c r="Y38" s="289"/>
      <c r="Z38" s="289"/>
      <c r="AA38" s="279"/>
      <c r="AB38" s="279"/>
      <c r="AC38" s="278"/>
      <c r="AD38" s="278"/>
      <c r="AE38" s="278"/>
      <c r="AF38" s="278"/>
      <c r="AG38" s="278"/>
      <c r="AH38" s="278"/>
    </row>
    <row r="39" ht="12.75" customHeight="1">
      <c r="A39" s="278"/>
      <c r="B39" s="279"/>
      <c r="C39" s="278"/>
      <c r="D39" s="278"/>
      <c r="E39" s="278"/>
      <c r="F39" s="278"/>
      <c r="G39" s="278"/>
      <c r="H39" s="278"/>
      <c r="I39" s="278"/>
      <c r="J39" s="279"/>
      <c r="K39" s="278"/>
      <c r="L39" s="278"/>
      <c r="M39" s="278"/>
      <c r="N39" s="278"/>
      <c r="O39" s="278"/>
      <c r="P39" s="278"/>
      <c r="Q39" s="278"/>
      <c r="R39" s="278"/>
      <c r="S39" s="279"/>
      <c r="T39" s="279"/>
      <c r="U39" s="279"/>
      <c r="V39" s="279"/>
      <c r="W39" s="279"/>
      <c r="X39" s="279"/>
      <c r="Y39" s="289"/>
      <c r="Z39" s="289"/>
      <c r="AA39" s="279"/>
      <c r="AB39" s="279"/>
      <c r="AC39" s="278"/>
      <c r="AD39" s="278"/>
      <c r="AE39" s="278"/>
      <c r="AF39" s="278"/>
      <c r="AG39" s="278"/>
      <c r="AH39" s="278"/>
    </row>
    <row r="40" ht="12.75" customHeight="1">
      <c r="A40" s="278"/>
      <c r="B40" s="279"/>
      <c r="C40" s="278"/>
      <c r="D40" s="278"/>
      <c r="E40" s="278"/>
      <c r="F40" s="278"/>
      <c r="G40" s="278"/>
      <c r="H40" s="278"/>
      <c r="I40" s="278"/>
      <c r="J40" s="279"/>
      <c r="K40" s="278"/>
      <c r="L40" s="278"/>
      <c r="M40" s="278"/>
      <c r="N40" s="278"/>
      <c r="O40" s="278"/>
      <c r="P40" s="278"/>
      <c r="Q40" s="278"/>
      <c r="R40" s="278"/>
      <c r="S40" s="279"/>
      <c r="T40" s="279"/>
      <c r="U40" s="279"/>
      <c r="V40" s="279"/>
      <c r="W40" s="279"/>
      <c r="X40" s="279"/>
      <c r="Y40" s="289"/>
      <c r="Z40" s="289"/>
      <c r="AA40" s="279"/>
      <c r="AB40" s="279"/>
      <c r="AC40" s="278"/>
      <c r="AD40" s="278"/>
      <c r="AE40" s="278"/>
      <c r="AF40" s="278"/>
      <c r="AG40" s="278"/>
      <c r="AH40" s="278"/>
    </row>
    <row r="41" ht="12.75" customHeight="1">
      <c r="A41" s="278"/>
      <c r="B41" s="279"/>
      <c r="C41" s="278"/>
      <c r="D41" s="278"/>
      <c r="E41" s="278"/>
      <c r="F41" s="278"/>
      <c r="G41" s="278"/>
      <c r="H41" s="278"/>
      <c r="I41" s="278"/>
      <c r="J41" s="279"/>
      <c r="K41" s="278"/>
      <c r="L41" s="278"/>
      <c r="M41" s="278"/>
      <c r="N41" s="278"/>
      <c r="O41" s="278"/>
      <c r="P41" s="278"/>
      <c r="Q41" s="278"/>
      <c r="R41" s="278"/>
      <c r="S41" s="279"/>
      <c r="T41" s="279"/>
      <c r="U41" s="279"/>
      <c r="V41" s="279"/>
      <c r="W41" s="279"/>
      <c r="X41" s="279"/>
      <c r="Y41" s="289"/>
      <c r="Z41" s="289"/>
      <c r="AA41" s="279"/>
      <c r="AB41" s="279"/>
      <c r="AC41" s="278"/>
      <c r="AD41" s="278"/>
      <c r="AE41" s="278"/>
      <c r="AF41" s="278"/>
      <c r="AG41" s="278"/>
      <c r="AH41" s="278"/>
    </row>
    <row r="42" ht="12.75" customHeight="1">
      <c r="A42" s="278"/>
      <c r="B42" s="279"/>
      <c r="C42" s="278"/>
      <c r="D42" s="278"/>
      <c r="E42" s="278"/>
      <c r="F42" s="278"/>
      <c r="G42" s="278"/>
      <c r="H42" s="278"/>
      <c r="I42" s="278"/>
      <c r="J42" s="279"/>
      <c r="K42" s="278"/>
      <c r="L42" s="278"/>
      <c r="M42" s="278"/>
      <c r="N42" s="278"/>
      <c r="O42" s="278"/>
      <c r="P42" s="278"/>
      <c r="Q42" s="278"/>
      <c r="R42" s="278"/>
      <c r="S42" s="279"/>
      <c r="T42" s="279"/>
      <c r="U42" s="279"/>
      <c r="V42" s="279"/>
      <c r="W42" s="279"/>
      <c r="X42" s="279"/>
      <c r="Y42" s="289"/>
      <c r="Z42" s="289"/>
      <c r="AA42" s="279"/>
      <c r="AB42" s="279"/>
      <c r="AC42" s="278"/>
      <c r="AD42" s="278"/>
      <c r="AE42" s="278"/>
      <c r="AF42" s="278"/>
      <c r="AG42" s="278"/>
      <c r="AH42" s="278"/>
    </row>
    <row r="43" ht="12.75" customHeight="1">
      <c r="A43" s="278"/>
      <c r="B43" s="279"/>
      <c r="C43" s="278"/>
      <c r="D43" s="278"/>
      <c r="E43" s="278"/>
      <c r="F43" s="278"/>
      <c r="G43" s="278"/>
      <c r="H43" s="278"/>
      <c r="I43" s="278"/>
      <c r="J43" s="279"/>
      <c r="K43" s="278"/>
      <c r="L43" s="278"/>
      <c r="M43" s="278"/>
      <c r="N43" s="278"/>
      <c r="O43" s="278"/>
      <c r="P43" s="278"/>
      <c r="Q43" s="278"/>
      <c r="R43" s="278"/>
      <c r="S43" s="279"/>
      <c r="T43" s="279"/>
      <c r="U43" s="279"/>
      <c r="V43" s="279"/>
      <c r="W43" s="279"/>
      <c r="X43" s="279"/>
      <c r="Y43" s="289"/>
      <c r="Z43" s="289"/>
      <c r="AA43" s="279"/>
      <c r="AB43" s="279"/>
      <c r="AC43" s="278"/>
      <c r="AD43" s="278"/>
      <c r="AE43" s="278"/>
      <c r="AF43" s="278"/>
      <c r="AG43" s="278"/>
      <c r="AH43" s="278"/>
    </row>
    <row r="44" ht="12.75" customHeight="1">
      <c r="A44" s="278"/>
      <c r="B44" s="279"/>
      <c r="C44" s="278"/>
      <c r="D44" s="278"/>
      <c r="E44" s="278"/>
      <c r="F44" s="278"/>
      <c r="G44" s="278"/>
      <c r="H44" s="278"/>
      <c r="I44" s="278"/>
      <c r="J44" s="279"/>
      <c r="K44" s="278"/>
      <c r="L44" s="278"/>
      <c r="M44" s="278"/>
      <c r="N44" s="278"/>
      <c r="O44" s="278"/>
      <c r="P44" s="278"/>
      <c r="Q44" s="278"/>
      <c r="R44" s="278"/>
      <c r="S44" s="279"/>
      <c r="T44" s="279"/>
      <c r="U44" s="279"/>
      <c r="V44" s="279"/>
      <c r="W44" s="279"/>
      <c r="X44" s="279"/>
      <c r="Y44" s="289"/>
      <c r="Z44" s="289"/>
      <c r="AA44" s="279"/>
      <c r="AB44" s="279"/>
      <c r="AC44" s="278"/>
      <c r="AD44" s="278"/>
      <c r="AE44" s="278"/>
      <c r="AF44" s="278"/>
      <c r="AG44" s="278"/>
      <c r="AH44" s="278"/>
    </row>
    <row r="45" ht="12.75" customHeight="1">
      <c r="A45" s="278"/>
      <c r="B45" s="279"/>
      <c r="C45" s="278"/>
      <c r="D45" s="278"/>
      <c r="E45" s="278"/>
      <c r="F45" s="278"/>
      <c r="G45" s="278"/>
      <c r="H45" s="278"/>
      <c r="I45" s="278"/>
      <c r="J45" s="279"/>
      <c r="K45" s="278"/>
      <c r="L45" s="278"/>
      <c r="M45" s="278"/>
      <c r="N45" s="278"/>
      <c r="O45" s="278"/>
      <c r="P45" s="278"/>
      <c r="Q45" s="278"/>
      <c r="R45" s="278"/>
      <c r="S45" s="279"/>
      <c r="T45" s="279"/>
      <c r="U45" s="279"/>
      <c r="V45" s="279"/>
      <c r="W45" s="279"/>
      <c r="X45" s="279"/>
      <c r="Y45" s="289"/>
      <c r="Z45" s="289"/>
      <c r="AA45" s="279"/>
      <c r="AB45" s="279"/>
      <c r="AC45" s="278"/>
      <c r="AD45" s="278"/>
      <c r="AE45" s="278"/>
      <c r="AF45" s="278"/>
      <c r="AG45" s="278"/>
      <c r="AH45" s="278"/>
    </row>
    <row r="46" ht="12.75" customHeight="1">
      <c r="A46" s="278"/>
      <c r="B46" s="279"/>
      <c r="C46" s="278"/>
      <c r="D46" s="278"/>
      <c r="E46" s="278"/>
      <c r="F46" s="278"/>
      <c r="G46" s="278"/>
      <c r="H46" s="278"/>
      <c r="I46" s="278"/>
      <c r="J46" s="279"/>
      <c r="K46" s="278"/>
      <c r="L46" s="278"/>
      <c r="M46" s="278"/>
      <c r="N46" s="278"/>
      <c r="O46" s="278"/>
      <c r="P46" s="278"/>
      <c r="Q46" s="278"/>
      <c r="R46" s="278"/>
      <c r="S46" s="279"/>
      <c r="T46" s="279"/>
      <c r="U46" s="279"/>
      <c r="V46" s="279"/>
      <c r="W46" s="279"/>
      <c r="X46" s="279"/>
      <c r="Y46" s="289"/>
      <c r="Z46" s="289"/>
      <c r="AA46" s="279"/>
      <c r="AB46" s="279"/>
      <c r="AC46" s="278"/>
      <c r="AD46" s="278"/>
      <c r="AE46" s="278"/>
      <c r="AF46" s="278"/>
      <c r="AG46" s="278"/>
      <c r="AH46" s="278"/>
    </row>
    <row r="47" ht="12.75" customHeight="1">
      <c r="A47" s="278"/>
      <c r="B47" s="279"/>
      <c r="C47" s="278"/>
      <c r="D47" s="278"/>
      <c r="E47" s="278"/>
      <c r="F47" s="278"/>
      <c r="G47" s="278"/>
      <c r="H47" s="278"/>
      <c r="I47" s="278"/>
      <c r="J47" s="279"/>
      <c r="K47" s="278"/>
      <c r="L47" s="278"/>
      <c r="M47" s="278"/>
      <c r="N47" s="278"/>
      <c r="O47" s="278"/>
      <c r="P47" s="278"/>
      <c r="Q47" s="278"/>
      <c r="R47" s="278"/>
      <c r="S47" s="279"/>
      <c r="T47" s="279"/>
      <c r="U47" s="279"/>
      <c r="V47" s="279"/>
      <c r="W47" s="279"/>
      <c r="X47" s="279"/>
      <c r="Y47" s="289"/>
      <c r="Z47" s="289"/>
      <c r="AA47" s="279"/>
      <c r="AB47" s="279"/>
      <c r="AC47" s="278"/>
      <c r="AD47" s="278"/>
      <c r="AE47" s="278"/>
      <c r="AF47" s="278"/>
      <c r="AG47" s="278"/>
      <c r="AH47" s="278"/>
    </row>
    <row r="48" ht="12.75" customHeight="1">
      <c r="A48" s="278"/>
      <c r="B48" s="279"/>
      <c r="C48" s="278"/>
      <c r="D48" s="278"/>
      <c r="E48" s="278"/>
      <c r="F48" s="278"/>
      <c r="G48" s="278"/>
      <c r="H48" s="278"/>
      <c r="I48" s="278"/>
      <c r="J48" s="279"/>
      <c r="K48" s="278"/>
      <c r="L48" s="278"/>
      <c r="M48" s="278"/>
      <c r="N48" s="278"/>
      <c r="O48" s="278"/>
      <c r="P48" s="278"/>
      <c r="Q48" s="278"/>
      <c r="R48" s="278"/>
      <c r="S48" s="279"/>
      <c r="T48" s="279"/>
      <c r="U48" s="279"/>
      <c r="V48" s="279"/>
      <c r="W48" s="279"/>
      <c r="X48" s="279"/>
      <c r="Y48" s="289"/>
      <c r="Z48" s="289"/>
      <c r="AA48" s="279"/>
      <c r="AB48" s="279"/>
      <c r="AC48" s="278"/>
      <c r="AD48" s="278"/>
      <c r="AE48" s="278"/>
      <c r="AF48" s="278"/>
      <c r="AG48" s="278"/>
      <c r="AH48" s="278"/>
    </row>
    <row r="49" ht="12.75" customHeight="1">
      <c r="A49" s="278"/>
      <c r="B49" s="279"/>
      <c r="C49" s="278"/>
      <c r="D49" s="278"/>
      <c r="E49" s="278"/>
      <c r="F49" s="278"/>
      <c r="G49" s="278"/>
      <c r="H49" s="278"/>
      <c r="I49" s="278"/>
      <c r="J49" s="279"/>
      <c r="K49" s="278"/>
      <c r="L49" s="278"/>
      <c r="M49" s="278"/>
      <c r="N49" s="278"/>
      <c r="O49" s="278"/>
      <c r="P49" s="278"/>
      <c r="Q49" s="278"/>
      <c r="R49" s="278"/>
      <c r="S49" s="279"/>
      <c r="T49" s="279"/>
      <c r="U49" s="279"/>
      <c r="V49" s="279"/>
      <c r="W49" s="279"/>
      <c r="X49" s="279"/>
      <c r="Y49" s="289"/>
      <c r="Z49" s="289"/>
      <c r="AA49" s="279"/>
      <c r="AB49" s="279"/>
      <c r="AC49" s="278"/>
      <c r="AD49" s="278"/>
      <c r="AE49" s="278"/>
      <c r="AF49" s="278"/>
      <c r="AG49" s="278"/>
      <c r="AH49" s="278"/>
    </row>
    <row r="50" ht="12.75" customHeight="1">
      <c r="A50" s="278"/>
      <c r="B50" s="279"/>
      <c r="C50" s="278"/>
      <c r="D50" s="278"/>
      <c r="E50" s="278"/>
      <c r="F50" s="278"/>
      <c r="G50" s="278"/>
      <c r="H50" s="278"/>
      <c r="I50" s="278"/>
      <c r="J50" s="279"/>
      <c r="K50" s="278"/>
      <c r="L50" s="278"/>
      <c r="M50" s="278"/>
      <c r="N50" s="278"/>
      <c r="O50" s="278"/>
      <c r="P50" s="278"/>
      <c r="Q50" s="278"/>
      <c r="R50" s="278"/>
      <c r="S50" s="279"/>
      <c r="T50" s="279"/>
      <c r="U50" s="279"/>
      <c r="V50" s="279"/>
      <c r="W50" s="279"/>
      <c r="X50" s="279"/>
      <c r="Y50" s="289"/>
      <c r="Z50" s="289"/>
      <c r="AA50" s="279"/>
      <c r="AB50" s="279"/>
      <c r="AC50" s="278"/>
      <c r="AD50" s="278"/>
      <c r="AE50" s="278"/>
      <c r="AF50" s="278"/>
      <c r="AG50" s="278"/>
      <c r="AH50" s="278"/>
    </row>
    <row r="51" ht="12.75" customHeight="1">
      <c r="A51" s="278"/>
      <c r="B51" s="279"/>
      <c r="C51" s="278"/>
      <c r="D51" s="278"/>
      <c r="E51" s="278"/>
      <c r="F51" s="278"/>
      <c r="G51" s="278"/>
      <c r="H51" s="278"/>
      <c r="I51" s="278"/>
      <c r="J51" s="279"/>
      <c r="K51" s="278"/>
      <c r="L51" s="278"/>
      <c r="M51" s="278"/>
      <c r="N51" s="278"/>
      <c r="O51" s="278"/>
      <c r="P51" s="278"/>
      <c r="Q51" s="278"/>
      <c r="R51" s="278"/>
      <c r="S51" s="279"/>
      <c r="T51" s="279"/>
      <c r="U51" s="279"/>
      <c r="V51" s="279"/>
      <c r="W51" s="279"/>
      <c r="X51" s="279"/>
      <c r="Y51" s="289"/>
      <c r="Z51" s="289"/>
      <c r="AA51" s="279"/>
      <c r="AB51" s="279"/>
      <c r="AC51" s="278"/>
      <c r="AD51" s="278"/>
      <c r="AE51" s="278"/>
      <c r="AF51" s="278"/>
      <c r="AG51" s="278"/>
      <c r="AH51" s="278"/>
    </row>
    <row r="52" ht="12.75" customHeight="1">
      <c r="A52" s="278"/>
      <c r="B52" s="279"/>
      <c r="C52" s="278"/>
      <c r="D52" s="278"/>
      <c r="E52" s="278"/>
      <c r="F52" s="278"/>
      <c r="G52" s="278"/>
      <c r="H52" s="278"/>
      <c r="I52" s="278"/>
      <c r="J52" s="279"/>
      <c r="K52" s="278"/>
      <c r="L52" s="278"/>
      <c r="M52" s="278"/>
      <c r="N52" s="278"/>
      <c r="O52" s="278"/>
      <c r="P52" s="278"/>
      <c r="Q52" s="278"/>
      <c r="R52" s="278"/>
      <c r="S52" s="279"/>
      <c r="T52" s="279"/>
      <c r="U52" s="279"/>
      <c r="V52" s="279"/>
      <c r="W52" s="279"/>
      <c r="X52" s="279"/>
      <c r="Y52" s="289"/>
      <c r="Z52" s="289"/>
      <c r="AA52" s="279"/>
      <c r="AB52" s="279"/>
      <c r="AC52" s="278"/>
      <c r="AD52" s="278"/>
      <c r="AE52" s="278"/>
      <c r="AF52" s="278"/>
      <c r="AG52" s="278"/>
      <c r="AH52" s="278"/>
    </row>
    <row r="53" ht="12.75" customHeight="1">
      <c r="A53" s="278"/>
      <c r="B53" s="279"/>
      <c r="C53" s="278"/>
      <c r="D53" s="278"/>
      <c r="E53" s="278"/>
      <c r="F53" s="278"/>
      <c r="G53" s="278"/>
      <c r="H53" s="278"/>
      <c r="I53" s="278"/>
      <c r="J53" s="279"/>
      <c r="K53" s="278"/>
      <c r="L53" s="278"/>
      <c r="M53" s="278"/>
      <c r="N53" s="278"/>
      <c r="O53" s="278"/>
      <c r="P53" s="278"/>
      <c r="Q53" s="278"/>
      <c r="R53" s="278"/>
      <c r="S53" s="279"/>
      <c r="T53" s="279"/>
      <c r="U53" s="279"/>
      <c r="V53" s="279"/>
      <c r="W53" s="279"/>
      <c r="X53" s="279"/>
      <c r="Y53" s="289"/>
      <c r="Z53" s="289"/>
      <c r="AA53" s="279"/>
      <c r="AB53" s="279"/>
      <c r="AC53" s="278"/>
      <c r="AD53" s="278"/>
      <c r="AE53" s="278"/>
      <c r="AF53" s="278"/>
      <c r="AG53" s="278"/>
      <c r="AH53" s="278"/>
    </row>
    <row r="54" ht="12.75" customHeight="1">
      <c r="A54" s="278"/>
      <c r="B54" s="279"/>
      <c r="C54" s="278"/>
      <c r="D54" s="278"/>
      <c r="E54" s="278"/>
      <c r="F54" s="278"/>
      <c r="G54" s="278"/>
      <c r="H54" s="278"/>
      <c r="I54" s="278"/>
      <c r="J54" s="279"/>
      <c r="K54" s="278"/>
      <c r="L54" s="278"/>
      <c r="M54" s="278"/>
      <c r="N54" s="278"/>
      <c r="O54" s="278"/>
      <c r="P54" s="278"/>
      <c r="Q54" s="278"/>
      <c r="R54" s="278"/>
      <c r="S54" s="279"/>
      <c r="T54" s="279"/>
      <c r="U54" s="279"/>
      <c r="V54" s="279"/>
      <c r="W54" s="279"/>
      <c r="X54" s="279"/>
      <c r="Y54" s="289"/>
      <c r="Z54" s="289"/>
      <c r="AA54" s="279"/>
      <c r="AB54" s="279"/>
      <c r="AC54" s="278"/>
      <c r="AD54" s="278"/>
      <c r="AE54" s="278"/>
      <c r="AF54" s="278"/>
      <c r="AG54" s="278"/>
      <c r="AH54" s="278"/>
    </row>
    <row r="55" ht="12.75" customHeight="1">
      <c r="A55" s="278"/>
      <c r="B55" s="279"/>
      <c r="C55" s="278"/>
      <c r="D55" s="278"/>
      <c r="E55" s="278"/>
      <c r="F55" s="278"/>
      <c r="G55" s="278"/>
      <c r="H55" s="278"/>
      <c r="I55" s="278"/>
      <c r="J55" s="279"/>
      <c r="K55" s="278"/>
      <c r="L55" s="278"/>
      <c r="M55" s="278"/>
      <c r="N55" s="278"/>
      <c r="O55" s="278"/>
      <c r="P55" s="278"/>
      <c r="Q55" s="278"/>
      <c r="R55" s="278"/>
      <c r="S55" s="279"/>
      <c r="T55" s="279"/>
      <c r="U55" s="279"/>
      <c r="V55" s="279"/>
      <c r="W55" s="279"/>
      <c r="X55" s="279"/>
      <c r="Y55" s="289"/>
      <c r="Z55" s="289"/>
      <c r="AA55" s="279"/>
      <c r="AB55" s="279"/>
      <c r="AC55" s="278"/>
      <c r="AD55" s="278"/>
      <c r="AE55" s="278"/>
      <c r="AF55" s="278"/>
      <c r="AG55" s="278"/>
      <c r="AH55" s="278"/>
    </row>
    <row r="56" ht="12.75" customHeight="1">
      <c r="A56" s="278"/>
      <c r="B56" s="279"/>
      <c r="C56" s="278"/>
      <c r="D56" s="278"/>
      <c r="E56" s="278"/>
      <c r="F56" s="278"/>
      <c r="G56" s="278"/>
      <c r="H56" s="278"/>
      <c r="I56" s="278"/>
      <c r="J56" s="279"/>
      <c r="K56" s="278"/>
      <c r="L56" s="278"/>
      <c r="M56" s="278"/>
      <c r="N56" s="278"/>
      <c r="O56" s="278"/>
      <c r="P56" s="278"/>
      <c r="Q56" s="278"/>
      <c r="R56" s="278"/>
      <c r="S56" s="279"/>
      <c r="T56" s="279"/>
      <c r="U56" s="279"/>
      <c r="V56" s="279"/>
      <c r="W56" s="279"/>
      <c r="X56" s="279"/>
      <c r="Y56" s="289"/>
      <c r="Z56" s="289"/>
      <c r="AA56" s="279"/>
      <c r="AB56" s="279"/>
      <c r="AC56" s="278"/>
      <c r="AD56" s="278"/>
      <c r="AE56" s="278"/>
      <c r="AF56" s="278"/>
      <c r="AG56" s="278"/>
      <c r="AH56" s="278"/>
    </row>
    <row r="57" ht="12.75" customHeight="1">
      <c r="A57" s="278"/>
      <c r="B57" s="279"/>
      <c r="C57" s="278"/>
      <c r="D57" s="278"/>
      <c r="E57" s="278"/>
      <c r="F57" s="278"/>
      <c r="G57" s="278"/>
      <c r="H57" s="278"/>
      <c r="I57" s="278"/>
      <c r="J57" s="279"/>
      <c r="K57" s="278"/>
      <c r="L57" s="278"/>
      <c r="M57" s="278"/>
      <c r="N57" s="278"/>
      <c r="O57" s="278"/>
      <c r="P57" s="278"/>
      <c r="Q57" s="278"/>
      <c r="R57" s="278"/>
      <c r="S57" s="279"/>
      <c r="T57" s="279"/>
      <c r="U57" s="279"/>
      <c r="V57" s="279"/>
      <c r="W57" s="279"/>
      <c r="X57" s="279"/>
      <c r="Y57" s="289"/>
      <c r="Z57" s="289"/>
      <c r="AA57" s="279"/>
      <c r="AB57" s="279"/>
      <c r="AC57" s="278"/>
      <c r="AD57" s="278"/>
      <c r="AE57" s="278"/>
      <c r="AF57" s="278"/>
      <c r="AG57" s="278"/>
      <c r="AH57" s="278"/>
    </row>
    <row r="58" ht="12.75" customHeight="1">
      <c r="A58" s="278"/>
      <c r="B58" s="279"/>
      <c r="C58" s="278"/>
      <c r="D58" s="278"/>
      <c r="E58" s="278"/>
      <c r="F58" s="278"/>
      <c r="G58" s="278"/>
      <c r="H58" s="278"/>
      <c r="I58" s="278"/>
      <c r="J58" s="279"/>
      <c r="K58" s="278"/>
      <c r="L58" s="278"/>
      <c r="M58" s="278"/>
      <c r="N58" s="278"/>
      <c r="O58" s="278"/>
      <c r="P58" s="278"/>
      <c r="Q58" s="278"/>
      <c r="R58" s="278"/>
      <c r="S58" s="279"/>
      <c r="T58" s="279"/>
      <c r="U58" s="279"/>
      <c r="V58" s="279"/>
      <c r="W58" s="279"/>
      <c r="X58" s="279"/>
      <c r="Y58" s="289"/>
      <c r="Z58" s="289"/>
      <c r="AA58" s="279"/>
      <c r="AB58" s="279"/>
      <c r="AC58" s="278"/>
      <c r="AD58" s="278"/>
      <c r="AE58" s="278"/>
      <c r="AF58" s="278"/>
      <c r="AG58" s="278"/>
      <c r="AH58" s="278"/>
    </row>
    <row r="59" ht="12.75" customHeight="1">
      <c r="A59" s="278"/>
      <c r="B59" s="279"/>
      <c r="C59" s="278"/>
      <c r="D59" s="278"/>
      <c r="E59" s="278"/>
      <c r="F59" s="278"/>
      <c r="G59" s="278"/>
      <c r="H59" s="278"/>
      <c r="I59" s="278"/>
      <c r="J59" s="279"/>
      <c r="K59" s="278"/>
      <c r="L59" s="278"/>
      <c r="M59" s="278"/>
      <c r="N59" s="278"/>
      <c r="O59" s="278"/>
      <c r="P59" s="278"/>
      <c r="Q59" s="278"/>
      <c r="R59" s="278"/>
      <c r="S59" s="279"/>
      <c r="T59" s="279"/>
      <c r="U59" s="279"/>
      <c r="V59" s="279"/>
      <c r="W59" s="279"/>
      <c r="X59" s="279"/>
      <c r="Y59" s="289"/>
      <c r="Z59" s="289"/>
      <c r="AA59" s="279"/>
      <c r="AB59" s="279"/>
      <c r="AC59" s="278"/>
      <c r="AD59" s="278"/>
      <c r="AE59" s="278"/>
      <c r="AF59" s="278"/>
      <c r="AG59" s="278"/>
      <c r="AH59" s="278"/>
    </row>
    <row r="60" ht="12.75" customHeight="1">
      <c r="A60" s="278"/>
      <c r="B60" s="279"/>
      <c r="C60" s="278"/>
      <c r="D60" s="278"/>
      <c r="E60" s="278"/>
      <c r="F60" s="278"/>
      <c r="G60" s="278"/>
      <c r="H60" s="278"/>
      <c r="I60" s="278"/>
      <c r="J60" s="279"/>
      <c r="K60" s="278"/>
      <c r="L60" s="278"/>
      <c r="M60" s="278"/>
      <c r="N60" s="278"/>
      <c r="O60" s="278"/>
      <c r="P60" s="278"/>
      <c r="Q60" s="278"/>
      <c r="R60" s="278"/>
      <c r="S60" s="279"/>
      <c r="T60" s="279"/>
      <c r="U60" s="279"/>
      <c r="V60" s="279"/>
      <c r="W60" s="279"/>
      <c r="X60" s="279"/>
      <c r="Y60" s="289"/>
      <c r="Z60" s="289"/>
      <c r="AA60" s="279"/>
      <c r="AB60" s="279"/>
      <c r="AC60" s="278"/>
      <c r="AD60" s="278"/>
      <c r="AE60" s="278"/>
      <c r="AF60" s="278"/>
      <c r="AG60" s="278"/>
      <c r="AH60" s="278"/>
    </row>
    <row r="61" ht="12.75" customHeight="1">
      <c r="A61" s="278"/>
      <c r="B61" s="279"/>
      <c r="C61" s="278"/>
      <c r="D61" s="278"/>
      <c r="E61" s="278"/>
      <c r="F61" s="278"/>
      <c r="G61" s="278"/>
      <c r="H61" s="278"/>
      <c r="I61" s="278"/>
      <c r="J61" s="279"/>
      <c r="K61" s="278"/>
      <c r="L61" s="278"/>
      <c r="M61" s="278"/>
      <c r="N61" s="278"/>
      <c r="O61" s="278"/>
      <c r="P61" s="278"/>
      <c r="Q61" s="278"/>
      <c r="R61" s="278"/>
      <c r="S61" s="279"/>
      <c r="T61" s="279"/>
      <c r="U61" s="279"/>
      <c r="V61" s="279"/>
      <c r="W61" s="279"/>
      <c r="X61" s="279"/>
      <c r="Y61" s="289"/>
      <c r="Z61" s="289"/>
      <c r="AA61" s="279"/>
      <c r="AB61" s="279"/>
      <c r="AC61" s="278"/>
      <c r="AD61" s="278"/>
      <c r="AE61" s="278"/>
      <c r="AF61" s="278"/>
      <c r="AG61" s="278"/>
      <c r="AH61" s="278"/>
    </row>
    <row r="62" ht="12.75" customHeight="1">
      <c r="A62" s="278"/>
      <c r="B62" s="279"/>
      <c r="C62" s="278"/>
      <c r="D62" s="278"/>
      <c r="E62" s="278"/>
      <c r="F62" s="278"/>
      <c r="G62" s="278"/>
      <c r="H62" s="278"/>
      <c r="I62" s="278"/>
      <c r="J62" s="279"/>
      <c r="K62" s="278"/>
      <c r="L62" s="278"/>
      <c r="M62" s="278"/>
      <c r="N62" s="278"/>
      <c r="O62" s="278"/>
      <c r="P62" s="278"/>
      <c r="Q62" s="278"/>
      <c r="R62" s="278"/>
      <c r="S62" s="279"/>
      <c r="T62" s="279"/>
      <c r="U62" s="279"/>
      <c r="V62" s="279"/>
      <c r="W62" s="279"/>
      <c r="X62" s="279"/>
      <c r="Y62" s="289"/>
      <c r="Z62" s="289"/>
      <c r="AA62" s="279"/>
      <c r="AB62" s="279"/>
      <c r="AC62" s="278"/>
      <c r="AD62" s="278"/>
      <c r="AE62" s="278"/>
      <c r="AF62" s="278"/>
      <c r="AG62" s="278"/>
      <c r="AH62" s="278"/>
    </row>
    <row r="63" ht="12.75" customHeight="1">
      <c r="A63" s="278"/>
      <c r="B63" s="279"/>
      <c r="C63" s="278"/>
      <c r="D63" s="278"/>
      <c r="E63" s="278"/>
      <c r="F63" s="278"/>
      <c r="G63" s="278"/>
      <c r="H63" s="278"/>
      <c r="I63" s="278"/>
      <c r="J63" s="279"/>
      <c r="K63" s="278"/>
      <c r="L63" s="278"/>
      <c r="M63" s="278"/>
      <c r="N63" s="278"/>
      <c r="O63" s="278"/>
      <c r="P63" s="278"/>
      <c r="Q63" s="278"/>
      <c r="R63" s="278"/>
      <c r="S63" s="279"/>
      <c r="T63" s="279"/>
      <c r="U63" s="279"/>
      <c r="V63" s="279"/>
      <c r="W63" s="279"/>
      <c r="X63" s="279"/>
      <c r="Y63" s="289"/>
      <c r="Z63" s="289"/>
      <c r="AA63" s="279"/>
      <c r="AB63" s="279"/>
      <c r="AC63" s="278"/>
      <c r="AD63" s="278"/>
      <c r="AE63" s="278"/>
      <c r="AF63" s="278"/>
      <c r="AG63" s="278"/>
      <c r="AH63" s="278"/>
    </row>
    <row r="64" ht="12.75" customHeight="1">
      <c r="A64" s="278"/>
      <c r="B64" s="279"/>
      <c r="C64" s="278"/>
      <c r="D64" s="278"/>
      <c r="E64" s="278"/>
      <c r="F64" s="278"/>
      <c r="G64" s="278"/>
      <c r="H64" s="278"/>
      <c r="I64" s="278"/>
      <c r="J64" s="279"/>
      <c r="K64" s="278"/>
      <c r="L64" s="278"/>
      <c r="M64" s="278"/>
      <c r="N64" s="278"/>
      <c r="O64" s="278"/>
      <c r="P64" s="278"/>
      <c r="Q64" s="278"/>
      <c r="R64" s="278"/>
      <c r="S64" s="279"/>
      <c r="T64" s="279"/>
      <c r="U64" s="279"/>
      <c r="V64" s="279"/>
      <c r="W64" s="279"/>
      <c r="X64" s="279"/>
      <c r="Y64" s="289"/>
      <c r="Z64" s="289"/>
      <c r="AA64" s="279"/>
      <c r="AB64" s="279"/>
      <c r="AC64" s="278"/>
      <c r="AD64" s="278"/>
      <c r="AE64" s="278"/>
      <c r="AF64" s="278"/>
      <c r="AG64" s="278"/>
      <c r="AH64" s="278"/>
    </row>
    <row r="65" ht="12.75" customHeight="1">
      <c r="A65" s="278"/>
      <c r="B65" s="279"/>
      <c r="C65" s="278"/>
      <c r="D65" s="278"/>
      <c r="E65" s="278"/>
      <c r="F65" s="278"/>
      <c r="G65" s="278"/>
      <c r="H65" s="278"/>
      <c r="I65" s="278"/>
      <c r="J65" s="279"/>
      <c r="K65" s="278"/>
      <c r="L65" s="278"/>
      <c r="M65" s="278"/>
      <c r="N65" s="278"/>
      <c r="O65" s="278"/>
      <c r="P65" s="278"/>
      <c r="Q65" s="278"/>
      <c r="R65" s="278"/>
      <c r="S65" s="279"/>
      <c r="T65" s="279"/>
      <c r="U65" s="279"/>
      <c r="V65" s="279"/>
      <c r="W65" s="279"/>
      <c r="X65" s="279"/>
      <c r="Y65" s="289"/>
      <c r="Z65" s="289"/>
      <c r="AA65" s="279"/>
      <c r="AB65" s="279"/>
      <c r="AC65" s="278"/>
      <c r="AD65" s="278"/>
      <c r="AE65" s="278"/>
      <c r="AF65" s="278"/>
      <c r="AG65" s="278"/>
      <c r="AH65" s="278"/>
    </row>
    <row r="66" ht="12.75" customHeight="1">
      <c r="A66" s="278"/>
      <c r="B66" s="279"/>
      <c r="C66" s="278"/>
      <c r="D66" s="278"/>
      <c r="E66" s="278"/>
      <c r="F66" s="278"/>
      <c r="G66" s="278"/>
      <c r="H66" s="278"/>
      <c r="I66" s="278"/>
      <c r="J66" s="279"/>
      <c r="K66" s="278"/>
      <c r="L66" s="278"/>
      <c r="M66" s="278"/>
      <c r="N66" s="278"/>
      <c r="O66" s="278"/>
      <c r="P66" s="278"/>
      <c r="Q66" s="278"/>
      <c r="R66" s="278"/>
      <c r="S66" s="279"/>
      <c r="T66" s="279"/>
      <c r="U66" s="279"/>
      <c r="V66" s="279"/>
      <c r="W66" s="279"/>
      <c r="X66" s="279"/>
      <c r="Y66" s="289"/>
      <c r="Z66" s="289"/>
      <c r="AA66" s="279"/>
      <c r="AB66" s="279"/>
      <c r="AC66" s="278"/>
      <c r="AD66" s="278"/>
      <c r="AE66" s="278"/>
      <c r="AF66" s="278"/>
      <c r="AG66" s="278"/>
      <c r="AH66" s="278"/>
    </row>
    <row r="67" ht="12.75" customHeight="1">
      <c r="A67" s="278"/>
      <c r="B67" s="279"/>
      <c r="C67" s="278"/>
      <c r="D67" s="278"/>
      <c r="E67" s="278"/>
      <c r="F67" s="278"/>
      <c r="G67" s="278"/>
      <c r="H67" s="278"/>
      <c r="I67" s="278"/>
      <c r="J67" s="279"/>
      <c r="K67" s="278"/>
      <c r="L67" s="278"/>
      <c r="M67" s="278"/>
      <c r="N67" s="278"/>
      <c r="O67" s="278"/>
      <c r="P67" s="278"/>
      <c r="Q67" s="278"/>
      <c r="R67" s="278"/>
      <c r="S67" s="279"/>
      <c r="T67" s="279"/>
      <c r="U67" s="279"/>
      <c r="V67" s="279"/>
      <c r="W67" s="279"/>
      <c r="X67" s="279"/>
      <c r="Y67" s="289"/>
      <c r="Z67" s="289"/>
      <c r="AA67" s="279"/>
      <c r="AB67" s="279"/>
      <c r="AC67" s="278"/>
      <c r="AD67" s="278"/>
      <c r="AE67" s="278"/>
      <c r="AF67" s="278"/>
      <c r="AG67" s="278"/>
      <c r="AH67" s="278"/>
    </row>
    <row r="68" ht="12.75" customHeight="1">
      <c r="A68" s="278"/>
      <c r="B68" s="279"/>
      <c r="C68" s="278"/>
      <c r="D68" s="278"/>
      <c r="E68" s="278"/>
      <c r="F68" s="278"/>
      <c r="G68" s="278"/>
      <c r="H68" s="278"/>
      <c r="I68" s="278"/>
      <c r="J68" s="279"/>
      <c r="K68" s="278"/>
      <c r="L68" s="278"/>
      <c r="M68" s="278"/>
      <c r="N68" s="278"/>
      <c r="O68" s="278"/>
      <c r="P68" s="278"/>
      <c r="Q68" s="278"/>
      <c r="R68" s="278"/>
      <c r="S68" s="279"/>
      <c r="T68" s="279"/>
      <c r="U68" s="279"/>
      <c r="V68" s="279"/>
      <c r="W68" s="279"/>
      <c r="X68" s="279"/>
      <c r="Y68" s="289"/>
      <c r="Z68" s="289"/>
      <c r="AA68" s="279"/>
      <c r="AB68" s="279"/>
      <c r="AC68" s="278"/>
      <c r="AD68" s="278"/>
      <c r="AE68" s="278"/>
      <c r="AF68" s="278"/>
      <c r="AG68" s="278"/>
      <c r="AH68" s="278"/>
    </row>
    <row r="69" ht="12.75" customHeight="1">
      <c r="A69" s="278"/>
      <c r="B69" s="279"/>
      <c r="C69" s="278"/>
      <c r="D69" s="278"/>
      <c r="E69" s="278"/>
      <c r="F69" s="278"/>
      <c r="G69" s="278"/>
      <c r="H69" s="278"/>
      <c r="I69" s="278"/>
      <c r="J69" s="279"/>
      <c r="K69" s="278"/>
      <c r="L69" s="278"/>
      <c r="M69" s="278"/>
      <c r="N69" s="278"/>
      <c r="O69" s="278"/>
      <c r="P69" s="278"/>
      <c r="Q69" s="278"/>
      <c r="R69" s="278"/>
      <c r="S69" s="279"/>
      <c r="T69" s="279"/>
      <c r="U69" s="279"/>
      <c r="V69" s="279"/>
      <c r="W69" s="279"/>
      <c r="X69" s="279"/>
      <c r="Y69" s="289"/>
      <c r="Z69" s="289"/>
      <c r="AA69" s="279"/>
      <c r="AB69" s="279"/>
      <c r="AC69" s="278"/>
      <c r="AD69" s="278"/>
      <c r="AE69" s="278"/>
      <c r="AF69" s="278"/>
      <c r="AG69" s="278"/>
      <c r="AH69" s="278"/>
    </row>
    <row r="70" ht="12.75" customHeight="1">
      <c r="A70" s="278"/>
      <c r="B70" s="279"/>
      <c r="C70" s="278"/>
      <c r="D70" s="278"/>
      <c r="E70" s="278"/>
      <c r="F70" s="278"/>
      <c r="G70" s="278"/>
      <c r="H70" s="278"/>
      <c r="I70" s="278"/>
      <c r="J70" s="279"/>
      <c r="K70" s="278"/>
      <c r="L70" s="278"/>
      <c r="M70" s="278"/>
      <c r="N70" s="278"/>
      <c r="O70" s="278"/>
      <c r="P70" s="278"/>
      <c r="Q70" s="278"/>
      <c r="R70" s="278"/>
      <c r="S70" s="279"/>
      <c r="T70" s="279"/>
      <c r="U70" s="279"/>
      <c r="V70" s="279"/>
      <c r="W70" s="279"/>
      <c r="X70" s="279"/>
      <c r="Y70" s="289"/>
      <c r="Z70" s="289"/>
      <c r="AA70" s="279"/>
      <c r="AB70" s="279"/>
      <c r="AC70" s="278"/>
      <c r="AD70" s="278"/>
      <c r="AE70" s="278"/>
      <c r="AF70" s="278"/>
      <c r="AG70" s="278"/>
      <c r="AH70" s="278"/>
    </row>
    <row r="71" ht="12.75" customHeight="1">
      <c r="A71" s="278"/>
      <c r="B71" s="279"/>
      <c r="C71" s="278"/>
      <c r="D71" s="278"/>
      <c r="E71" s="278"/>
      <c r="F71" s="278"/>
      <c r="G71" s="278"/>
      <c r="H71" s="278"/>
      <c r="I71" s="278"/>
      <c r="J71" s="279"/>
      <c r="K71" s="278"/>
      <c r="L71" s="278"/>
      <c r="M71" s="278"/>
      <c r="N71" s="278"/>
      <c r="O71" s="278"/>
      <c r="P71" s="278"/>
      <c r="Q71" s="278"/>
      <c r="R71" s="278"/>
      <c r="S71" s="279"/>
      <c r="T71" s="279"/>
      <c r="U71" s="279"/>
      <c r="V71" s="279"/>
      <c r="W71" s="279"/>
      <c r="X71" s="279"/>
      <c r="Y71" s="289"/>
      <c r="Z71" s="289"/>
      <c r="AA71" s="279"/>
      <c r="AB71" s="279"/>
      <c r="AC71" s="278"/>
      <c r="AD71" s="278"/>
      <c r="AE71" s="278"/>
      <c r="AF71" s="278"/>
      <c r="AG71" s="278"/>
      <c r="AH71" s="278"/>
    </row>
    <row r="72" ht="12.75" customHeight="1">
      <c r="A72" s="278"/>
      <c r="B72" s="279"/>
      <c r="C72" s="278"/>
      <c r="D72" s="278"/>
      <c r="E72" s="278"/>
      <c r="F72" s="278"/>
      <c r="G72" s="278"/>
      <c r="H72" s="278"/>
      <c r="I72" s="278"/>
      <c r="J72" s="279"/>
      <c r="K72" s="278"/>
      <c r="L72" s="278"/>
      <c r="M72" s="278"/>
      <c r="N72" s="278"/>
      <c r="O72" s="278"/>
      <c r="P72" s="278"/>
      <c r="Q72" s="278"/>
      <c r="R72" s="278"/>
      <c r="S72" s="279"/>
      <c r="T72" s="279"/>
      <c r="U72" s="279"/>
      <c r="V72" s="279"/>
      <c r="W72" s="279"/>
      <c r="X72" s="279"/>
      <c r="Y72" s="289"/>
      <c r="Z72" s="289"/>
      <c r="AA72" s="279"/>
      <c r="AB72" s="279"/>
      <c r="AC72" s="278"/>
      <c r="AD72" s="278"/>
      <c r="AE72" s="278"/>
      <c r="AF72" s="278"/>
      <c r="AG72" s="278"/>
      <c r="AH72" s="278"/>
    </row>
    <row r="73" ht="12.75" customHeight="1">
      <c r="A73" s="278"/>
      <c r="B73" s="279"/>
      <c r="C73" s="278"/>
      <c r="D73" s="278"/>
      <c r="E73" s="278"/>
      <c r="F73" s="278"/>
      <c r="G73" s="278"/>
      <c r="H73" s="278"/>
      <c r="I73" s="278"/>
      <c r="J73" s="279"/>
      <c r="K73" s="278"/>
      <c r="L73" s="278"/>
      <c r="M73" s="278"/>
      <c r="N73" s="278"/>
      <c r="O73" s="278"/>
      <c r="P73" s="278"/>
      <c r="Q73" s="278"/>
      <c r="R73" s="278"/>
      <c r="S73" s="279"/>
      <c r="T73" s="279"/>
      <c r="U73" s="279"/>
      <c r="V73" s="279"/>
      <c r="W73" s="279"/>
      <c r="X73" s="279"/>
      <c r="Y73" s="289"/>
      <c r="Z73" s="289"/>
      <c r="AA73" s="279"/>
      <c r="AB73" s="279"/>
      <c r="AC73" s="278"/>
      <c r="AD73" s="278"/>
      <c r="AE73" s="278"/>
      <c r="AF73" s="278"/>
      <c r="AG73" s="278"/>
      <c r="AH73" s="278"/>
    </row>
    <row r="74" ht="12.75" customHeight="1">
      <c r="A74" s="278"/>
      <c r="B74" s="279"/>
      <c r="C74" s="278"/>
      <c r="D74" s="278"/>
      <c r="E74" s="278"/>
      <c r="F74" s="278"/>
      <c r="G74" s="278"/>
      <c r="H74" s="278"/>
      <c r="I74" s="278"/>
      <c r="J74" s="279"/>
      <c r="K74" s="278"/>
      <c r="L74" s="278"/>
      <c r="M74" s="278"/>
      <c r="N74" s="278"/>
      <c r="O74" s="278"/>
      <c r="P74" s="278"/>
      <c r="Q74" s="278"/>
      <c r="R74" s="278"/>
      <c r="S74" s="279"/>
      <c r="T74" s="279"/>
      <c r="U74" s="279"/>
      <c r="V74" s="279"/>
      <c r="W74" s="279"/>
      <c r="X74" s="279"/>
      <c r="Y74" s="289"/>
      <c r="Z74" s="289"/>
      <c r="AA74" s="279"/>
      <c r="AB74" s="279"/>
      <c r="AC74" s="278"/>
      <c r="AD74" s="278"/>
      <c r="AE74" s="278"/>
      <c r="AF74" s="278"/>
      <c r="AG74" s="278"/>
      <c r="AH74" s="278"/>
    </row>
    <row r="75" ht="12.75" customHeight="1">
      <c r="A75" s="278"/>
      <c r="B75" s="279"/>
      <c r="C75" s="278"/>
      <c r="D75" s="278"/>
      <c r="E75" s="278"/>
      <c r="F75" s="278"/>
      <c r="G75" s="278"/>
      <c r="H75" s="278"/>
      <c r="I75" s="278"/>
      <c r="J75" s="279"/>
      <c r="K75" s="278"/>
      <c r="L75" s="278"/>
      <c r="M75" s="278"/>
      <c r="N75" s="278"/>
      <c r="O75" s="278"/>
      <c r="P75" s="278"/>
      <c r="Q75" s="278"/>
      <c r="R75" s="278"/>
      <c r="S75" s="279"/>
      <c r="T75" s="279"/>
      <c r="U75" s="279"/>
      <c r="V75" s="279"/>
      <c r="W75" s="279"/>
      <c r="X75" s="279"/>
      <c r="Y75" s="289"/>
      <c r="Z75" s="289"/>
      <c r="AA75" s="279"/>
      <c r="AB75" s="279"/>
      <c r="AC75" s="278"/>
      <c r="AD75" s="278"/>
      <c r="AE75" s="278"/>
      <c r="AF75" s="278"/>
      <c r="AG75" s="278"/>
      <c r="AH75" s="278"/>
    </row>
    <row r="76" ht="12.75" customHeight="1">
      <c r="A76" s="278"/>
      <c r="B76" s="279"/>
      <c r="C76" s="278"/>
      <c r="D76" s="278"/>
      <c r="E76" s="278"/>
      <c r="F76" s="278"/>
      <c r="G76" s="278"/>
      <c r="H76" s="278"/>
      <c r="I76" s="278"/>
      <c r="J76" s="279"/>
      <c r="K76" s="278"/>
      <c r="L76" s="278"/>
      <c r="M76" s="278"/>
      <c r="N76" s="278"/>
      <c r="O76" s="278"/>
      <c r="P76" s="278"/>
      <c r="Q76" s="278"/>
      <c r="R76" s="278"/>
      <c r="S76" s="279"/>
      <c r="T76" s="279"/>
      <c r="U76" s="279"/>
      <c r="V76" s="279"/>
      <c r="W76" s="279"/>
      <c r="X76" s="279"/>
      <c r="Y76" s="289"/>
      <c r="Z76" s="289"/>
      <c r="AA76" s="279"/>
      <c r="AB76" s="279"/>
      <c r="AC76" s="278"/>
      <c r="AD76" s="278"/>
      <c r="AE76" s="278"/>
      <c r="AF76" s="278"/>
      <c r="AG76" s="278"/>
      <c r="AH76" s="278"/>
    </row>
    <row r="77" ht="12.75" customHeight="1">
      <c r="A77" s="278"/>
      <c r="B77" s="279"/>
      <c r="C77" s="278"/>
      <c r="D77" s="278"/>
      <c r="E77" s="278"/>
      <c r="F77" s="278"/>
      <c r="G77" s="278"/>
      <c r="H77" s="278"/>
      <c r="I77" s="278"/>
      <c r="J77" s="279"/>
      <c r="K77" s="278"/>
      <c r="L77" s="278"/>
      <c r="M77" s="278"/>
      <c r="N77" s="278"/>
      <c r="O77" s="278"/>
      <c r="P77" s="278"/>
      <c r="Q77" s="278"/>
      <c r="R77" s="278"/>
      <c r="S77" s="279"/>
      <c r="T77" s="279"/>
      <c r="U77" s="279"/>
      <c r="V77" s="279"/>
      <c r="W77" s="279"/>
      <c r="X77" s="279"/>
      <c r="Y77" s="289"/>
      <c r="Z77" s="289"/>
      <c r="AA77" s="279"/>
      <c r="AB77" s="279"/>
      <c r="AC77" s="278"/>
      <c r="AD77" s="278"/>
      <c r="AE77" s="278"/>
      <c r="AF77" s="278"/>
      <c r="AG77" s="278"/>
      <c r="AH77" s="278"/>
    </row>
    <row r="78" ht="12.75" customHeight="1">
      <c r="A78" s="278"/>
      <c r="B78" s="279"/>
      <c r="C78" s="278"/>
      <c r="D78" s="278"/>
      <c r="E78" s="278"/>
      <c r="F78" s="278"/>
      <c r="G78" s="278"/>
      <c r="H78" s="278"/>
      <c r="I78" s="278"/>
      <c r="J78" s="279"/>
      <c r="K78" s="278"/>
      <c r="L78" s="278"/>
      <c r="M78" s="278"/>
      <c r="N78" s="278"/>
      <c r="O78" s="278"/>
      <c r="P78" s="278"/>
      <c r="Q78" s="278"/>
      <c r="R78" s="278"/>
      <c r="S78" s="279"/>
      <c r="T78" s="279"/>
      <c r="U78" s="279"/>
      <c r="V78" s="279"/>
      <c r="W78" s="279"/>
      <c r="X78" s="279"/>
      <c r="Y78" s="289"/>
      <c r="Z78" s="289"/>
      <c r="AA78" s="279"/>
      <c r="AB78" s="279"/>
      <c r="AC78" s="278"/>
      <c r="AD78" s="278"/>
      <c r="AE78" s="278"/>
      <c r="AF78" s="278"/>
      <c r="AG78" s="278"/>
      <c r="AH78" s="278"/>
    </row>
    <row r="79" ht="12.75" customHeight="1">
      <c r="A79" s="278"/>
      <c r="B79" s="279"/>
      <c r="C79" s="278"/>
      <c r="D79" s="278"/>
      <c r="E79" s="278"/>
      <c r="F79" s="278"/>
      <c r="G79" s="278"/>
      <c r="H79" s="278"/>
      <c r="I79" s="278"/>
      <c r="J79" s="279"/>
      <c r="K79" s="278"/>
      <c r="L79" s="278"/>
      <c r="M79" s="278"/>
      <c r="N79" s="278"/>
      <c r="O79" s="278"/>
      <c r="P79" s="278"/>
      <c r="Q79" s="278"/>
      <c r="R79" s="278"/>
      <c r="S79" s="279"/>
      <c r="T79" s="279"/>
      <c r="U79" s="279"/>
      <c r="V79" s="279"/>
      <c r="W79" s="279"/>
      <c r="X79" s="279"/>
      <c r="Y79" s="289"/>
      <c r="Z79" s="289"/>
      <c r="AA79" s="279"/>
      <c r="AB79" s="279"/>
      <c r="AC79" s="278"/>
      <c r="AD79" s="278"/>
      <c r="AE79" s="278"/>
      <c r="AF79" s="278"/>
      <c r="AG79" s="278"/>
      <c r="AH79" s="278"/>
    </row>
    <row r="80" ht="12.75" customHeight="1">
      <c r="A80" s="278"/>
      <c r="B80" s="279"/>
      <c r="C80" s="278"/>
      <c r="D80" s="278"/>
      <c r="E80" s="278"/>
      <c r="F80" s="278"/>
      <c r="G80" s="278"/>
      <c r="H80" s="278"/>
      <c r="I80" s="278"/>
      <c r="J80" s="279"/>
      <c r="K80" s="278"/>
      <c r="L80" s="278"/>
      <c r="M80" s="278"/>
      <c r="N80" s="278"/>
      <c r="O80" s="278"/>
      <c r="P80" s="278"/>
      <c r="Q80" s="278"/>
      <c r="R80" s="278"/>
      <c r="S80" s="279"/>
      <c r="T80" s="279"/>
      <c r="U80" s="279"/>
      <c r="V80" s="279"/>
      <c r="W80" s="279"/>
      <c r="X80" s="279"/>
      <c r="Y80" s="289"/>
      <c r="Z80" s="289"/>
      <c r="AA80" s="279"/>
      <c r="AB80" s="279"/>
      <c r="AC80" s="278"/>
      <c r="AD80" s="278"/>
      <c r="AE80" s="278"/>
      <c r="AF80" s="278"/>
      <c r="AG80" s="278"/>
      <c r="AH80" s="278"/>
    </row>
    <row r="81" ht="12.75" customHeight="1">
      <c r="A81" s="278"/>
      <c r="B81" s="279"/>
      <c r="C81" s="278"/>
      <c r="D81" s="278"/>
      <c r="E81" s="278"/>
      <c r="F81" s="278"/>
      <c r="G81" s="278"/>
      <c r="H81" s="278"/>
      <c r="I81" s="278"/>
      <c r="J81" s="279"/>
      <c r="K81" s="278"/>
      <c r="L81" s="278"/>
      <c r="M81" s="278"/>
      <c r="N81" s="278"/>
      <c r="O81" s="278"/>
      <c r="P81" s="278"/>
      <c r="Q81" s="278"/>
      <c r="R81" s="278"/>
      <c r="S81" s="279"/>
      <c r="T81" s="279"/>
      <c r="U81" s="279"/>
      <c r="V81" s="279"/>
      <c r="W81" s="279"/>
      <c r="X81" s="279"/>
      <c r="Y81" s="289"/>
      <c r="Z81" s="289"/>
      <c r="AA81" s="279"/>
      <c r="AB81" s="279"/>
      <c r="AC81" s="278"/>
      <c r="AD81" s="278"/>
      <c r="AE81" s="278"/>
      <c r="AF81" s="278"/>
      <c r="AG81" s="278"/>
      <c r="AH81" s="278"/>
    </row>
    <row r="82" ht="12.75" customHeight="1">
      <c r="A82" s="278"/>
      <c r="B82" s="279"/>
      <c r="C82" s="278"/>
      <c r="D82" s="278"/>
      <c r="E82" s="278"/>
      <c r="F82" s="278"/>
      <c r="G82" s="278"/>
      <c r="H82" s="278"/>
      <c r="I82" s="278"/>
      <c r="J82" s="279"/>
      <c r="K82" s="278"/>
      <c r="L82" s="278"/>
      <c r="M82" s="278"/>
      <c r="N82" s="278"/>
      <c r="O82" s="278"/>
      <c r="P82" s="278"/>
      <c r="Q82" s="278"/>
      <c r="R82" s="278"/>
      <c r="S82" s="279"/>
      <c r="T82" s="279"/>
      <c r="U82" s="279"/>
      <c r="V82" s="279"/>
      <c r="W82" s="279"/>
      <c r="X82" s="279"/>
      <c r="Y82" s="289"/>
      <c r="Z82" s="289"/>
      <c r="AA82" s="279"/>
      <c r="AB82" s="279"/>
      <c r="AC82" s="278"/>
      <c r="AD82" s="278"/>
      <c r="AE82" s="278"/>
      <c r="AF82" s="278"/>
      <c r="AG82" s="278"/>
      <c r="AH82" s="278"/>
    </row>
    <row r="83" ht="12.75" customHeight="1">
      <c r="A83" s="278"/>
      <c r="B83" s="279"/>
      <c r="C83" s="278"/>
      <c r="D83" s="278"/>
      <c r="E83" s="278"/>
      <c r="F83" s="278"/>
      <c r="G83" s="278"/>
      <c r="H83" s="278"/>
      <c r="I83" s="278"/>
      <c r="J83" s="279"/>
      <c r="K83" s="278"/>
      <c r="L83" s="278"/>
      <c r="M83" s="278"/>
      <c r="N83" s="278"/>
      <c r="O83" s="278"/>
      <c r="P83" s="278"/>
      <c r="Q83" s="278"/>
      <c r="R83" s="278"/>
      <c r="S83" s="279"/>
      <c r="T83" s="279"/>
      <c r="U83" s="279"/>
      <c r="V83" s="279"/>
      <c r="W83" s="279"/>
      <c r="X83" s="279"/>
      <c r="Y83" s="289"/>
      <c r="Z83" s="289"/>
      <c r="AA83" s="279"/>
      <c r="AB83" s="279"/>
      <c r="AC83" s="278"/>
      <c r="AD83" s="278"/>
      <c r="AE83" s="278"/>
      <c r="AF83" s="278"/>
      <c r="AG83" s="278"/>
      <c r="AH83" s="278"/>
    </row>
    <row r="84" ht="12.75" customHeight="1">
      <c r="A84" s="278"/>
      <c r="B84" s="279"/>
      <c r="C84" s="278"/>
      <c r="D84" s="278"/>
      <c r="E84" s="278"/>
      <c r="F84" s="278"/>
      <c r="G84" s="278"/>
      <c r="H84" s="278"/>
      <c r="I84" s="278"/>
      <c r="J84" s="279"/>
      <c r="K84" s="278"/>
      <c r="L84" s="278"/>
      <c r="M84" s="278"/>
      <c r="N84" s="278"/>
      <c r="O84" s="278"/>
      <c r="P84" s="278"/>
      <c r="Q84" s="278"/>
      <c r="R84" s="278"/>
      <c r="S84" s="279"/>
      <c r="T84" s="279"/>
      <c r="U84" s="279"/>
      <c r="V84" s="279"/>
      <c r="W84" s="279"/>
      <c r="X84" s="279"/>
      <c r="Y84" s="289"/>
      <c r="Z84" s="289"/>
      <c r="AA84" s="279"/>
      <c r="AB84" s="279"/>
      <c r="AC84" s="278"/>
      <c r="AD84" s="278"/>
      <c r="AE84" s="278"/>
      <c r="AF84" s="278"/>
      <c r="AG84" s="278"/>
      <c r="AH84" s="278"/>
    </row>
    <row r="85" ht="12.75" customHeight="1">
      <c r="A85" s="278"/>
      <c r="B85" s="279"/>
      <c r="C85" s="278"/>
      <c r="D85" s="278"/>
      <c r="E85" s="278"/>
      <c r="F85" s="278"/>
      <c r="G85" s="278"/>
      <c r="H85" s="278"/>
      <c r="I85" s="278"/>
      <c r="J85" s="279"/>
      <c r="K85" s="278"/>
      <c r="L85" s="278"/>
      <c r="M85" s="278"/>
      <c r="N85" s="278"/>
      <c r="O85" s="278"/>
      <c r="P85" s="278"/>
      <c r="Q85" s="278"/>
      <c r="R85" s="278"/>
      <c r="S85" s="279"/>
      <c r="T85" s="279"/>
      <c r="U85" s="279"/>
      <c r="V85" s="279"/>
      <c r="W85" s="279"/>
      <c r="X85" s="279"/>
      <c r="Y85" s="289"/>
      <c r="Z85" s="289"/>
      <c r="AA85" s="279"/>
      <c r="AB85" s="279"/>
      <c r="AC85" s="278"/>
      <c r="AD85" s="278"/>
      <c r="AE85" s="278"/>
      <c r="AF85" s="278"/>
      <c r="AG85" s="278"/>
      <c r="AH85" s="278"/>
    </row>
    <row r="86" ht="12.75" customHeight="1">
      <c r="A86" s="278"/>
      <c r="B86" s="279"/>
      <c r="C86" s="278"/>
      <c r="D86" s="278"/>
      <c r="E86" s="278"/>
      <c r="F86" s="278"/>
      <c r="G86" s="278"/>
      <c r="H86" s="278"/>
      <c r="I86" s="278"/>
      <c r="J86" s="279"/>
      <c r="K86" s="278"/>
      <c r="L86" s="278"/>
      <c r="M86" s="278"/>
      <c r="N86" s="278"/>
      <c r="O86" s="278"/>
      <c r="P86" s="278"/>
      <c r="Q86" s="278"/>
      <c r="R86" s="278"/>
      <c r="S86" s="279"/>
      <c r="T86" s="279"/>
      <c r="U86" s="279"/>
      <c r="V86" s="279"/>
      <c r="W86" s="279"/>
      <c r="X86" s="279"/>
      <c r="Y86" s="289"/>
      <c r="Z86" s="289"/>
      <c r="AA86" s="279"/>
      <c r="AB86" s="279"/>
      <c r="AC86" s="278"/>
      <c r="AD86" s="278"/>
      <c r="AE86" s="278"/>
      <c r="AF86" s="278"/>
      <c r="AG86" s="278"/>
      <c r="AH86" s="278"/>
    </row>
    <row r="87" ht="12.75" customHeight="1">
      <c r="A87" s="278"/>
      <c r="B87" s="279"/>
      <c r="C87" s="278"/>
      <c r="D87" s="278"/>
      <c r="E87" s="278"/>
      <c r="F87" s="278"/>
      <c r="G87" s="278"/>
      <c r="H87" s="278"/>
      <c r="I87" s="278"/>
      <c r="J87" s="279"/>
      <c r="K87" s="278"/>
      <c r="L87" s="278"/>
      <c r="M87" s="278"/>
      <c r="N87" s="278"/>
      <c r="O87" s="278"/>
      <c r="P87" s="278"/>
      <c r="Q87" s="278"/>
      <c r="R87" s="278"/>
      <c r="S87" s="279"/>
      <c r="T87" s="279"/>
      <c r="U87" s="279"/>
      <c r="V87" s="279"/>
      <c r="W87" s="279"/>
      <c r="X87" s="279"/>
      <c r="Y87" s="289"/>
      <c r="Z87" s="289"/>
      <c r="AA87" s="279"/>
      <c r="AB87" s="279"/>
      <c r="AC87" s="278"/>
      <c r="AD87" s="278"/>
      <c r="AE87" s="278"/>
      <c r="AF87" s="278"/>
      <c r="AG87" s="278"/>
      <c r="AH87" s="278"/>
    </row>
    <row r="88" ht="12.75" customHeight="1">
      <c r="A88" s="278"/>
      <c r="B88" s="279"/>
      <c r="C88" s="278"/>
      <c r="D88" s="278"/>
      <c r="E88" s="278"/>
      <c r="F88" s="278"/>
      <c r="G88" s="278"/>
      <c r="H88" s="278"/>
      <c r="I88" s="278"/>
      <c r="J88" s="279"/>
      <c r="K88" s="278"/>
      <c r="L88" s="278"/>
      <c r="M88" s="278"/>
      <c r="N88" s="278"/>
      <c r="O88" s="278"/>
      <c r="P88" s="278"/>
      <c r="Q88" s="278"/>
      <c r="R88" s="278"/>
      <c r="S88" s="279"/>
      <c r="T88" s="279"/>
      <c r="U88" s="279"/>
      <c r="V88" s="279"/>
      <c r="W88" s="279"/>
      <c r="X88" s="279"/>
      <c r="Y88" s="289"/>
      <c r="Z88" s="289"/>
      <c r="AA88" s="279"/>
      <c r="AB88" s="279"/>
      <c r="AC88" s="278"/>
      <c r="AD88" s="278"/>
      <c r="AE88" s="278"/>
      <c r="AF88" s="278"/>
      <c r="AG88" s="278"/>
      <c r="AH88" s="278"/>
    </row>
    <row r="89" ht="12.75" customHeight="1">
      <c r="A89" s="278"/>
      <c r="B89" s="279"/>
      <c r="C89" s="278"/>
      <c r="D89" s="278"/>
      <c r="E89" s="278"/>
      <c r="F89" s="278"/>
      <c r="G89" s="278"/>
      <c r="H89" s="278"/>
      <c r="I89" s="278"/>
      <c r="J89" s="279"/>
      <c r="K89" s="278"/>
      <c r="L89" s="278"/>
      <c r="M89" s="278"/>
      <c r="N89" s="278"/>
      <c r="O89" s="278"/>
      <c r="P89" s="278"/>
      <c r="Q89" s="278"/>
      <c r="R89" s="278"/>
      <c r="S89" s="279"/>
      <c r="T89" s="279"/>
      <c r="U89" s="279"/>
      <c r="V89" s="279"/>
      <c r="W89" s="279"/>
      <c r="X89" s="279"/>
      <c r="Y89" s="289"/>
      <c r="Z89" s="289"/>
      <c r="AA89" s="279"/>
      <c r="AB89" s="279"/>
      <c r="AC89" s="278"/>
      <c r="AD89" s="278"/>
      <c r="AE89" s="278"/>
      <c r="AF89" s="278"/>
      <c r="AG89" s="278"/>
      <c r="AH89" s="278"/>
    </row>
    <row r="90" ht="12.75" customHeight="1">
      <c r="A90" s="278"/>
      <c r="B90" s="279"/>
      <c r="C90" s="278"/>
      <c r="D90" s="278"/>
      <c r="E90" s="278"/>
      <c r="F90" s="278"/>
      <c r="G90" s="278"/>
      <c r="H90" s="278"/>
      <c r="I90" s="278"/>
      <c r="J90" s="279"/>
      <c r="K90" s="278"/>
      <c r="L90" s="278"/>
      <c r="M90" s="278"/>
      <c r="N90" s="278"/>
      <c r="O90" s="278"/>
      <c r="P90" s="278"/>
      <c r="Q90" s="278"/>
      <c r="R90" s="278"/>
      <c r="S90" s="279"/>
      <c r="T90" s="279"/>
      <c r="U90" s="279"/>
      <c r="V90" s="279"/>
      <c r="W90" s="279"/>
      <c r="X90" s="279"/>
      <c r="Y90" s="289"/>
      <c r="Z90" s="289"/>
      <c r="AA90" s="279"/>
      <c r="AB90" s="279"/>
      <c r="AC90" s="278"/>
      <c r="AD90" s="278"/>
      <c r="AE90" s="278"/>
      <c r="AF90" s="278"/>
      <c r="AG90" s="278"/>
      <c r="AH90" s="278"/>
    </row>
    <row r="91" ht="12.75" customHeight="1">
      <c r="A91" s="278"/>
      <c r="B91" s="279"/>
      <c r="C91" s="278"/>
      <c r="D91" s="278"/>
      <c r="E91" s="278"/>
      <c r="F91" s="278"/>
      <c r="G91" s="278"/>
      <c r="H91" s="278"/>
      <c r="I91" s="278"/>
      <c r="J91" s="279"/>
      <c r="K91" s="278"/>
      <c r="L91" s="278"/>
      <c r="M91" s="278"/>
      <c r="N91" s="278"/>
      <c r="O91" s="278"/>
      <c r="P91" s="278"/>
      <c r="Q91" s="278"/>
      <c r="R91" s="278"/>
      <c r="S91" s="279"/>
      <c r="T91" s="279"/>
      <c r="U91" s="279"/>
      <c r="V91" s="279"/>
      <c r="W91" s="279"/>
      <c r="X91" s="279"/>
      <c r="Y91" s="289"/>
      <c r="Z91" s="289"/>
      <c r="AA91" s="279"/>
      <c r="AB91" s="279"/>
      <c r="AC91" s="278"/>
      <c r="AD91" s="278"/>
      <c r="AE91" s="278"/>
      <c r="AF91" s="278"/>
      <c r="AG91" s="278"/>
      <c r="AH91" s="278"/>
    </row>
    <row r="92" ht="12.75" customHeight="1">
      <c r="A92" s="278"/>
      <c r="B92" s="279"/>
      <c r="C92" s="278"/>
      <c r="D92" s="278"/>
      <c r="E92" s="278"/>
      <c r="F92" s="278"/>
      <c r="G92" s="278"/>
      <c r="H92" s="278"/>
      <c r="I92" s="278"/>
      <c r="J92" s="279"/>
      <c r="K92" s="278"/>
      <c r="L92" s="278"/>
      <c r="M92" s="278"/>
      <c r="N92" s="278"/>
      <c r="O92" s="278"/>
      <c r="P92" s="278"/>
      <c r="Q92" s="278"/>
      <c r="R92" s="278"/>
      <c r="S92" s="279"/>
      <c r="T92" s="279"/>
      <c r="U92" s="279"/>
      <c r="V92" s="279"/>
      <c r="W92" s="279"/>
      <c r="X92" s="279"/>
      <c r="Y92" s="289"/>
      <c r="Z92" s="289"/>
      <c r="AA92" s="279"/>
      <c r="AB92" s="279"/>
      <c r="AC92" s="278"/>
      <c r="AD92" s="278"/>
      <c r="AE92" s="278"/>
      <c r="AF92" s="278"/>
      <c r="AG92" s="278"/>
      <c r="AH92" s="278"/>
    </row>
    <row r="93" ht="12.75" customHeight="1">
      <c r="A93" s="278"/>
      <c r="B93" s="279"/>
      <c r="C93" s="278"/>
      <c r="D93" s="278"/>
      <c r="E93" s="278"/>
      <c r="F93" s="278"/>
      <c r="G93" s="278"/>
      <c r="H93" s="278"/>
      <c r="I93" s="278"/>
      <c r="J93" s="279"/>
      <c r="K93" s="278"/>
      <c r="L93" s="278"/>
      <c r="M93" s="278"/>
      <c r="N93" s="278"/>
      <c r="O93" s="278"/>
      <c r="P93" s="278"/>
      <c r="Q93" s="278"/>
      <c r="R93" s="278"/>
      <c r="S93" s="279"/>
      <c r="T93" s="279"/>
      <c r="U93" s="279"/>
      <c r="V93" s="279"/>
      <c r="W93" s="279"/>
      <c r="X93" s="279"/>
      <c r="Y93" s="289"/>
      <c r="Z93" s="289"/>
      <c r="AA93" s="279"/>
      <c r="AB93" s="279"/>
      <c r="AC93" s="278"/>
      <c r="AD93" s="278"/>
      <c r="AE93" s="278"/>
      <c r="AF93" s="278"/>
      <c r="AG93" s="278"/>
      <c r="AH93" s="278"/>
    </row>
    <row r="94" ht="12.75" customHeight="1">
      <c r="A94" s="278"/>
      <c r="B94" s="279"/>
      <c r="C94" s="278"/>
      <c r="D94" s="278"/>
      <c r="E94" s="278"/>
      <c r="F94" s="278"/>
      <c r="G94" s="278"/>
      <c r="H94" s="278"/>
      <c r="I94" s="278"/>
      <c r="J94" s="279"/>
      <c r="K94" s="278"/>
      <c r="L94" s="278"/>
      <c r="M94" s="278"/>
      <c r="N94" s="278"/>
      <c r="O94" s="278"/>
      <c r="P94" s="278"/>
      <c r="Q94" s="278"/>
      <c r="R94" s="278"/>
      <c r="S94" s="279"/>
      <c r="T94" s="279"/>
      <c r="U94" s="279"/>
      <c r="V94" s="279"/>
      <c r="W94" s="279"/>
      <c r="X94" s="279"/>
      <c r="Y94" s="289"/>
      <c r="Z94" s="289"/>
      <c r="AA94" s="279"/>
      <c r="AB94" s="279"/>
      <c r="AC94" s="278"/>
      <c r="AD94" s="278"/>
      <c r="AE94" s="278"/>
      <c r="AF94" s="278"/>
      <c r="AG94" s="278"/>
      <c r="AH94" s="278"/>
    </row>
    <row r="95" ht="12.75" customHeight="1">
      <c r="A95" s="278"/>
      <c r="B95" s="279"/>
      <c r="C95" s="278"/>
      <c r="D95" s="278"/>
      <c r="E95" s="278"/>
      <c r="F95" s="278"/>
      <c r="G95" s="278"/>
      <c r="H95" s="278"/>
      <c r="I95" s="278"/>
      <c r="J95" s="279"/>
      <c r="K95" s="278"/>
      <c r="L95" s="278"/>
      <c r="M95" s="278"/>
      <c r="N95" s="278"/>
      <c r="O95" s="278"/>
      <c r="P95" s="278"/>
      <c r="Q95" s="278"/>
      <c r="R95" s="278"/>
      <c r="S95" s="279"/>
      <c r="T95" s="279"/>
      <c r="U95" s="279"/>
      <c r="V95" s="279"/>
      <c r="W95" s="279"/>
      <c r="X95" s="279"/>
      <c r="Y95" s="289"/>
      <c r="Z95" s="289"/>
      <c r="AA95" s="279"/>
      <c r="AB95" s="279"/>
      <c r="AC95" s="278"/>
      <c r="AD95" s="278"/>
      <c r="AE95" s="278"/>
      <c r="AF95" s="278"/>
      <c r="AG95" s="278"/>
      <c r="AH95" s="278"/>
    </row>
    <row r="96" ht="12.75" customHeight="1">
      <c r="A96" s="278"/>
      <c r="B96" s="279"/>
      <c r="C96" s="278"/>
      <c r="D96" s="278"/>
      <c r="E96" s="278"/>
      <c r="F96" s="278"/>
      <c r="G96" s="278"/>
      <c r="H96" s="278"/>
      <c r="I96" s="278"/>
      <c r="J96" s="279"/>
      <c r="K96" s="278"/>
      <c r="L96" s="278"/>
      <c r="M96" s="278"/>
      <c r="N96" s="278"/>
      <c r="O96" s="278"/>
      <c r="P96" s="278"/>
      <c r="Q96" s="278"/>
      <c r="R96" s="278"/>
      <c r="S96" s="279"/>
      <c r="T96" s="279"/>
      <c r="U96" s="279"/>
      <c r="V96" s="279"/>
      <c r="W96" s="279"/>
      <c r="X96" s="279"/>
      <c r="Y96" s="289"/>
      <c r="Z96" s="289"/>
      <c r="AA96" s="279"/>
      <c r="AB96" s="279"/>
      <c r="AC96" s="278"/>
      <c r="AD96" s="278"/>
      <c r="AE96" s="278"/>
      <c r="AF96" s="278"/>
      <c r="AG96" s="278"/>
      <c r="AH96" s="278"/>
    </row>
    <row r="97" ht="12.75" customHeight="1">
      <c r="A97" s="278"/>
      <c r="B97" s="279"/>
      <c r="C97" s="278"/>
      <c r="D97" s="278"/>
      <c r="E97" s="278"/>
      <c r="F97" s="278"/>
      <c r="G97" s="278"/>
      <c r="H97" s="278"/>
      <c r="I97" s="278"/>
      <c r="J97" s="279"/>
      <c r="K97" s="278"/>
      <c r="L97" s="278"/>
      <c r="M97" s="278"/>
      <c r="N97" s="278"/>
      <c r="O97" s="278"/>
      <c r="P97" s="278"/>
      <c r="Q97" s="278"/>
      <c r="R97" s="278"/>
      <c r="S97" s="279"/>
      <c r="T97" s="279"/>
      <c r="U97" s="279"/>
      <c r="V97" s="279"/>
      <c r="W97" s="279"/>
      <c r="X97" s="279"/>
      <c r="Y97" s="289"/>
      <c r="Z97" s="289"/>
      <c r="AA97" s="279"/>
      <c r="AB97" s="279"/>
      <c r="AC97" s="278"/>
      <c r="AD97" s="278"/>
      <c r="AE97" s="278"/>
      <c r="AF97" s="278"/>
      <c r="AG97" s="278"/>
      <c r="AH97" s="278"/>
    </row>
    <row r="98" ht="12.75" customHeight="1">
      <c r="A98" s="278"/>
      <c r="B98" s="279"/>
      <c r="C98" s="278"/>
      <c r="D98" s="278"/>
      <c r="E98" s="278"/>
      <c r="F98" s="278"/>
      <c r="G98" s="278"/>
      <c r="H98" s="278"/>
      <c r="I98" s="278"/>
      <c r="J98" s="279"/>
      <c r="K98" s="278"/>
      <c r="L98" s="278"/>
      <c r="M98" s="278"/>
      <c r="N98" s="278"/>
      <c r="O98" s="278"/>
      <c r="P98" s="278"/>
      <c r="Q98" s="278"/>
      <c r="R98" s="278"/>
      <c r="S98" s="279"/>
      <c r="T98" s="279"/>
      <c r="U98" s="279"/>
      <c r="V98" s="279"/>
      <c r="W98" s="279"/>
      <c r="X98" s="279"/>
      <c r="Y98" s="289"/>
      <c r="Z98" s="289"/>
      <c r="AA98" s="279"/>
      <c r="AB98" s="279"/>
      <c r="AC98" s="278"/>
      <c r="AD98" s="278"/>
      <c r="AE98" s="278"/>
      <c r="AF98" s="278"/>
      <c r="AG98" s="278"/>
      <c r="AH98" s="278"/>
    </row>
    <row r="99" ht="12.75" customHeight="1">
      <c r="A99" s="278"/>
      <c r="B99" s="279"/>
      <c r="C99" s="278"/>
      <c r="D99" s="278"/>
      <c r="E99" s="278"/>
      <c r="F99" s="278"/>
      <c r="G99" s="278"/>
      <c r="H99" s="278"/>
      <c r="I99" s="278"/>
      <c r="J99" s="279"/>
      <c r="K99" s="278"/>
      <c r="L99" s="278"/>
      <c r="M99" s="278"/>
      <c r="N99" s="278"/>
      <c r="O99" s="278"/>
      <c r="P99" s="278"/>
      <c r="Q99" s="278"/>
      <c r="R99" s="278"/>
      <c r="S99" s="279"/>
      <c r="T99" s="279"/>
      <c r="U99" s="279"/>
      <c r="V99" s="279"/>
      <c r="W99" s="279"/>
      <c r="X99" s="279"/>
      <c r="Y99" s="289"/>
      <c r="Z99" s="289"/>
      <c r="AA99" s="279"/>
      <c r="AB99" s="279"/>
      <c r="AC99" s="278"/>
      <c r="AD99" s="278"/>
      <c r="AE99" s="278"/>
      <c r="AF99" s="278"/>
      <c r="AG99" s="278"/>
      <c r="AH99" s="278"/>
    </row>
    <row r="100" ht="12.75" customHeight="1">
      <c r="A100" s="278"/>
      <c r="B100" s="279"/>
      <c r="C100" s="278"/>
      <c r="D100" s="278"/>
      <c r="E100" s="278"/>
      <c r="F100" s="278"/>
      <c r="G100" s="278"/>
      <c r="H100" s="278"/>
      <c r="I100" s="278"/>
      <c r="J100" s="279"/>
      <c r="K100" s="278"/>
      <c r="L100" s="278"/>
      <c r="M100" s="278"/>
      <c r="N100" s="278"/>
      <c r="O100" s="278"/>
      <c r="P100" s="278"/>
      <c r="Q100" s="278"/>
      <c r="R100" s="278"/>
      <c r="S100" s="279"/>
      <c r="T100" s="279"/>
      <c r="U100" s="279"/>
      <c r="V100" s="279"/>
      <c r="W100" s="279"/>
      <c r="X100" s="279"/>
      <c r="Y100" s="289"/>
      <c r="Z100" s="289"/>
      <c r="AA100" s="279"/>
      <c r="AB100" s="279"/>
      <c r="AC100" s="278"/>
      <c r="AD100" s="278"/>
      <c r="AE100" s="278"/>
      <c r="AF100" s="278"/>
      <c r="AG100" s="278"/>
      <c r="AH100" s="278"/>
    </row>
    <row r="101" ht="12.75" customHeight="1">
      <c r="A101" s="278"/>
      <c r="B101" s="279"/>
      <c r="C101" s="278"/>
      <c r="D101" s="278"/>
      <c r="E101" s="278"/>
      <c r="F101" s="278"/>
      <c r="G101" s="278"/>
      <c r="H101" s="278"/>
      <c r="I101" s="278"/>
      <c r="J101" s="279"/>
      <c r="K101" s="278"/>
      <c r="L101" s="278"/>
      <c r="M101" s="278"/>
      <c r="N101" s="278"/>
      <c r="O101" s="278"/>
      <c r="P101" s="278"/>
      <c r="Q101" s="278"/>
      <c r="R101" s="278"/>
      <c r="S101" s="279"/>
      <c r="T101" s="279"/>
      <c r="U101" s="279"/>
      <c r="V101" s="279"/>
      <c r="W101" s="279"/>
      <c r="X101" s="279"/>
      <c r="Y101" s="289"/>
      <c r="Z101" s="289"/>
      <c r="AA101" s="279"/>
      <c r="AB101" s="279"/>
      <c r="AC101" s="278"/>
      <c r="AD101" s="278"/>
      <c r="AE101" s="278"/>
      <c r="AF101" s="278"/>
      <c r="AG101" s="278"/>
      <c r="AH101" s="278"/>
    </row>
    <row r="102" ht="12.75" customHeight="1">
      <c r="A102" s="278"/>
      <c r="B102" s="279"/>
      <c r="C102" s="278"/>
      <c r="D102" s="278"/>
      <c r="E102" s="278"/>
      <c r="F102" s="278"/>
      <c r="G102" s="278"/>
      <c r="H102" s="278"/>
      <c r="I102" s="278"/>
      <c r="J102" s="279"/>
      <c r="K102" s="278"/>
      <c r="L102" s="278"/>
      <c r="M102" s="278"/>
      <c r="N102" s="278"/>
      <c r="O102" s="278"/>
      <c r="P102" s="278"/>
      <c r="Q102" s="278"/>
      <c r="R102" s="278"/>
      <c r="S102" s="279"/>
      <c r="T102" s="279"/>
      <c r="U102" s="279"/>
      <c r="V102" s="279"/>
      <c r="W102" s="279"/>
      <c r="X102" s="279"/>
      <c r="Y102" s="289"/>
      <c r="Z102" s="289"/>
      <c r="AA102" s="279"/>
      <c r="AB102" s="279"/>
      <c r="AC102" s="278"/>
      <c r="AD102" s="278"/>
      <c r="AE102" s="278"/>
      <c r="AF102" s="278"/>
      <c r="AG102" s="278"/>
      <c r="AH102" s="278"/>
    </row>
    <row r="103" ht="12.75" customHeight="1">
      <c r="A103" s="278"/>
      <c r="B103" s="279"/>
      <c r="C103" s="278"/>
      <c r="D103" s="278"/>
      <c r="E103" s="278"/>
      <c r="F103" s="278"/>
      <c r="G103" s="278"/>
      <c r="H103" s="278"/>
      <c r="I103" s="278"/>
      <c r="J103" s="279"/>
      <c r="K103" s="278"/>
      <c r="L103" s="278"/>
      <c r="M103" s="278"/>
      <c r="N103" s="278"/>
      <c r="O103" s="278"/>
      <c r="P103" s="278"/>
      <c r="Q103" s="278"/>
      <c r="R103" s="278"/>
      <c r="S103" s="279"/>
      <c r="T103" s="279"/>
      <c r="U103" s="279"/>
      <c r="V103" s="279"/>
      <c r="W103" s="279"/>
      <c r="X103" s="279"/>
      <c r="Y103" s="289"/>
      <c r="Z103" s="289"/>
      <c r="AA103" s="279"/>
      <c r="AB103" s="279"/>
      <c r="AC103" s="278"/>
      <c r="AD103" s="278"/>
      <c r="AE103" s="278"/>
      <c r="AF103" s="278"/>
      <c r="AG103" s="278"/>
      <c r="AH103" s="278"/>
    </row>
    <row r="104" ht="12.75" customHeight="1">
      <c r="A104" s="278"/>
      <c r="B104" s="279"/>
      <c r="C104" s="278"/>
      <c r="D104" s="278"/>
      <c r="E104" s="278"/>
      <c r="F104" s="278"/>
      <c r="G104" s="278"/>
      <c r="H104" s="278"/>
      <c r="I104" s="278"/>
      <c r="J104" s="279"/>
      <c r="K104" s="278"/>
      <c r="L104" s="278"/>
      <c r="M104" s="278"/>
      <c r="N104" s="278"/>
      <c r="O104" s="278"/>
      <c r="P104" s="278"/>
      <c r="Q104" s="278"/>
      <c r="R104" s="278"/>
      <c r="S104" s="279"/>
      <c r="T104" s="279"/>
      <c r="U104" s="279"/>
      <c r="V104" s="279"/>
      <c r="W104" s="279"/>
      <c r="X104" s="279"/>
      <c r="Y104" s="289"/>
      <c r="Z104" s="289"/>
      <c r="AA104" s="279"/>
      <c r="AB104" s="279"/>
      <c r="AC104" s="278"/>
      <c r="AD104" s="278"/>
      <c r="AE104" s="278"/>
      <c r="AF104" s="278"/>
      <c r="AG104" s="278"/>
      <c r="AH104" s="278"/>
    </row>
    <row r="105" ht="12.75" customHeight="1">
      <c r="A105" s="278"/>
      <c r="B105" s="279"/>
      <c r="C105" s="278"/>
      <c r="D105" s="278"/>
      <c r="E105" s="278"/>
      <c r="F105" s="278"/>
      <c r="G105" s="278"/>
      <c r="H105" s="278"/>
      <c r="I105" s="278"/>
      <c r="J105" s="279"/>
      <c r="K105" s="278"/>
      <c r="L105" s="278"/>
      <c r="M105" s="278"/>
      <c r="N105" s="278"/>
      <c r="O105" s="278"/>
      <c r="P105" s="278"/>
      <c r="Q105" s="278"/>
      <c r="R105" s="278"/>
      <c r="S105" s="279"/>
      <c r="T105" s="279"/>
      <c r="U105" s="279"/>
      <c r="V105" s="279"/>
      <c r="W105" s="279"/>
      <c r="X105" s="279"/>
      <c r="Y105" s="279"/>
      <c r="Z105" s="279"/>
      <c r="AA105" s="279"/>
      <c r="AB105" s="279"/>
      <c r="AC105" s="278"/>
      <c r="AD105" s="278"/>
      <c r="AE105" s="278"/>
      <c r="AF105" s="278"/>
      <c r="AG105" s="278"/>
      <c r="AH105" s="278"/>
    </row>
    <row r="106" ht="12.75" customHeight="1">
      <c r="A106" s="278"/>
      <c r="B106" s="279"/>
      <c r="C106" s="278"/>
      <c r="D106" s="278"/>
      <c r="E106" s="278"/>
      <c r="F106" s="278"/>
      <c r="G106" s="278"/>
      <c r="H106" s="278"/>
      <c r="I106" s="278"/>
      <c r="J106" s="279"/>
      <c r="K106" s="278"/>
      <c r="L106" s="278"/>
      <c r="M106" s="278"/>
      <c r="N106" s="278"/>
      <c r="O106" s="278"/>
      <c r="P106" s="278"/>
      <c r="Q106" s="278"/>
      <c r="R106" s="278"/>
      <c r="S106" s="279"/>
      <c r="T106" s="279"/>
      <c r="U106" s="279"/>
      <c r="V106" s="279"/>
      <c r="W106" s="279"/>
      <c r="X106" s="279"/>
      <c r="Y106" s="279"/>
      <c r="Z106" s="279"/>
      <c r="AA106" s="279"/>
      <c r="AB106" s="279"/>
      <c r="AC106" s="278"/>
      <c r="AD106" s="278"/>
      <c r="AE106" s="278"/>
      <c r="AF106" s="278"/>
      <c r="AG106" s="278"/>
      <c r="AH106" s="278"/>
    </row>
    <row r="107" ht="12.75" customHeight="1">
      <c r="A107" s="278"/>
      <c r="B107" s="279"/>
      <c r="C107" s="278"/>
      <c r="D107" s="278"/>
      <c r="E107" s="278"/>
      <c r="F107" s="278"/>
      <c r="G107" s="278"/>
      <c r="H107" s="278"/>
      <c r="I107" s="278"/>
      <c r="J107" s="279"/>
      <c r="K107" s="278"/>
      <c r="L107" s="278"/>
      <c r="M107" s="278"/>
      <c r="N107" s="278"/>
      <c r="O107" s="278"/>
      <c r="P107" s="278"/>
      <c r="Q107" s="278"/>
      <c r="R107" s="278"/>
      <c r="S107" s="279"/>
      <c r="T107" s="279"/>
      <c r="U107" s="279"/>
      <c r="V107" s="279"/>
      <c r="W107" s="279"/>
      <c r="X107" s="279"/>
      <c r="Y107" s="279"/>
      <c r="Z107" s="279"/>
      <c r="AA107" s="279"/>
      <c r="AB107" s="279"/>
      <c r="AC107" s="278"/>
      <c r="AD107" s="278"/>
      <c r="AE107" s="278"/>
      <c r="AF107" s="278"/>
      <c r="AG107" s="278"/>
      <c r="AH107" s="278"/>
    </row>
    <row r="108" ht="12.75" customHeight="1">
      <c r="A108" s="278"/>
      <c r="B108" s="279"/>
      <c r="C108" s="278"/>
      <c r="D108" s="278"/>
      <c r="E108" s="278"/>
      <c r="F108" s="278"/>
      <c r="G108" s="278"/>
      <c r="H108" s="278"/>
      <c r="I108" s="278"/>
      <c r="J108" s="279"/>
      <c r="K108" s="278"/>
      <c r="L108" s="278"/>
      <c r="M108" s="278"/>
      <c r="N108" s="278"/>
      <c r="O108" s="278"/>
      <c r="P108" s="278"/>
      <c r="Q108" s="278"/>
      <c r="R108" s="278"/>
      <c r="S108" s="279"/>
      <c r="T108" s="279"/>
      <c r="U108" s="279"/>
      <c r="V108" s="279"/>
      <c r="W108" s="279"/>
      <c r="X108" s="279"/>
      <c r="Y108" s="279"/>
      <c r="Z108" s="279"/>
      <c r="AA108" s="279"/>
      <c r="AB108" s="279"/>
      <c r="AC108" s="278"/>
      <c r="AD108" s="278"/>
      <c r="AE108" s="278"/>
      <c r="AF108" s="278"/>
      <c r="AG108" s="278"/>
      <c r="AH108" s="278"/>
    </row>
    <row r="109" ht="12.75" customHeight="1">
      <c r="A109" s="278"/>
      <c r="B109" s="279"/>
      <c r="C109" s="278"/>
      <c r="D109" s="278"/>
      <c r="E109" s="278"/>
      <c r="F109" s="278"/>
      <c r="G109" s="278"/>
      <c r="H109" s="278"/>
      <c r="I109" s="278"/>
      <c r="J109" s="279"/>
      <c r="K109" s="278"/>
      <c r="L109" s="278"/>
      <c r="M109" s="278"/>
      <c r="N109" s="278"/>
      <c r="O109" s="278"/>
      <c r="P109" s="278"/>
      <c r="Q109" s="278"/>
      <c r="R109" s="278"/>
      <c r="S109" s="279"/>
      <c r="T109" s="279"/>
      <c r="U109" s="279"/>
      <c r="V109" s="279"/>
      <c r="W109" s="279"/>
      <c r="X109" s="279"/>
      <c r="Y109" s="279"/>
      <c r="Z109" s="279"/>
      <c r="AA109" s="279"/>
      <c r="AB109" s="279"/>
      <c r="AC109" s="278"/>
      <c r="AD109" s="278"/>
      <c r="AE109" s="278"/>
      <c r="AF109" s="278"/>
      <c r="AG109" s="278"/>
      <c r="AH109" s="278"/>
    </row>
    <row r="110" ht="12.75" customHeight="1">
      <c r="A110" s="278"/>
      <c r="B110" s="279"/>
      <c r="C110" s="278"/>
      <c r="D110" s="278"/>
      <c r="E110" s="278"/>
      <c r="F110" s="278"/>
      <c r="G110" s="278"/>
      <c r="H110" s="278"/>
      <c r="I110" s="278"/>
      <c r="J110" s="279"/>
      <c r="K110" s="278"/>
      <c r="L110" s="278"/>
      <c r="M110" s="278"/>
      <c r="N110" s="278"/>
      <c r="O110" s="278"/>
      <c r="P110" s="278"/>
      <c r="Q110" s="278"/>
      <c r="R110" s="278"/>
      <c r="S110" s="279"/>
      <c r="T110" s="279"/>
      <c r="U110" s="279"/>
      <c r="V110" s="279"/>
      <c r="W110" s="279"/>
      <c r="X110" s="279"/>
      <c r="Y110" s="279"/>
      <c r="Z110" s="279"/>
      <c r="AA110" s="279"/>
      <c r="AB110" s="279"/>
      <c r="AC110" s="278"/>
      <c r="AD110" s="278"/>
      <c r="AE110" s="278"/>
      <c r="AF110" s="278"/>
      <c r="AG110" s="278"/>
      <c r="AH110" s="278"/>
    </row>
    <row r="111" ht="12.75" customHeight="1">
      <c r="A111" s="278"/>
      <c r="B111" s="279"/>
      <c r="C111" s="278"/>
      <c r="D111" s="278"/>
      <c r="E111" s="278"/>
      <c r="F111" s="278"/>
      <c r="G111" s="278"/>
      <c r="H111" s="278"/>
      <c r="I111" s="278"/>
      <c r="J111" s="279"/>
      <c r="K111" s="278"/>
      <c r="L111" s="278"/>
      <c r="M111" s="278"/>
      <c r="N111" s="278"/>
      <c r="O111" s="278"/>
      <c r="P111" s="278"/>
      <c r="Q111" s="278"/>
      <c r="R111" s="278"/>
      <c r="S111" s="279"/>
      <c r="T111" s="279"/>
      <c r="U111" s="279"/>
      <c r="V111" s="279"/>
      <c r="W111" s="279"/>
      <c r="X111" s="279"/>
      <c r="Y111" s="279"/>
      <c r="Z111" s="279"/>
      <c r="AA111" s="279"/>
      <c r="AB111" s="279"/>
      <c r="AC111" s="278"/>
      <c r="AD111" s="278"/>
      <c r="AE111" s="278"/>
      <c r="AF111" s="278"/>
      <c r="AG111" s="278"/>
      <c r="AH111" s="278"/>
    </row>
    <row r="112" ht="12.75" customHeight="1">
      <c r="A112" s="278"/>
      <c r="B112" s="279"/>
      <c r="C112" s="278"/>
      <c r="D112" s="278"/>
      <c r="E112" s="278"/>
      <c r="F112" s="278"/>
      <c r="G112" s="278"/>
      <c r="H112" s="278"/>
      <c r="I112" s="278"/>
      <c r="J112" s="279"/>
      <c r="K112" s="278"/>
      <c r="L112" s="278"/>
      <c r="M112" s="278"/>
      <c r="N112" s="278"/>
      <c r="O112" s="278"/>
      <c r="P112" s="278"/>
      <c r="Q112" s="278"/>
      <c r="R112" s="278"/>
      <c r="S112" s="279"/>
      <c r="T112" s="279"/>
      <c r="U112" s="279"/>
      <c r="V112" s="279"/>
      <c r="W112" s="279"/>
      <c r="X112" s="279"/>
      <c r="Y112" s="279"/>
      <c r="Z112" s="279"/>
      <c r="AA112" s="279"/>
      <c r="AB112" s="279"/>
      <c r="AC112" s="278"/>
      <c r="AD112" s="278"/>
      <c r="AE112" s="278"/>
      <c r="AF112" s="278"/>
      <c r="AG112" s="278"/>
      <c r="AH112" s="278"/>
    </row>
    <row r="113" ht="12.75" customHeight="1">
      <c r="A113" s="278"/>
      <c r="B113" s="279"/>
      <c r="C113" s="278"/>
      <c r="D113" s="278"/>
      <c r="E113" s="278"/>
      <c r="F113" s="278"/>
      <c r="G113" s="278"/>
      <c r="H113" s="278"/>
      <c r="I113" s="278"/>
      <c r="J113" s="279"/>
      <c r="K113" s="278"/>
      <c r="L113" s="278"/>
      <c r="M113" s="278"/>
      <c r="N113" s="278"/>
      <c r="O113" s="278"/>
      <c r="P113" s="278"/>
      <c r="Q113" s="278"/>
      <c r="R113" s="278"/>
      <c r="S113" s="279"/>
      <c r="T113" s="279"/>
      <c r="U113" s="279"/>
      <c r="V113" s="279"/>
      <c r="W113" s="279"/>
      <c r="X113" s="279"/>
      <c r="Y113" s="279"/>
      <c r="Z113" s="279"/>
      <c r="AA113" s="279"/>
      <c r="AB113" s="279"/>
      <c r="AC113" s="278"/>
      <c r="AD113" s="278"/>
      <c r="AE113" s="278"/>
      <c r="AF113" s="278"/>
      <c r="AG113" s="278"/>
      <c r="AH113" s="278"/>
    </row>
    <row r="114" ht="12.75" customHeight="1">
      <c r="A114" s="278"/>
      <c r="B114" s="279"/>
      <c r="C114" s="278"/>
      <c r="D114" s="278"/>
      <c r="E114" s="278"/>
      <c r="F114" s="278"/>
      <c r="G114" s="278"/>
      <c r="H114" s="278"/>
      <c r="I114" s="278"/>
      <c r="J114" s="279"/>
      <c r="K114" s="278"/>
      <c r="L114" s="278"/>
      <c r="M114" s="278"/>
      <c r="N114" s="278"/>
      <c r="O114" s="278"/>
      <c r="P114" s="278"/>
      <c r="Q114" s="278"/>
      <c r="R114" s="278"/>
      <c r="S114" s="279"/>
      <c r="T114" s="279"/>
      <c r="U114" s="279"/>
      <c r="V114" s="279"/>
      <c r="W114" s="279"/>
      <c r="X114" s="279"/>
      <c r="Y114" s="279"/>
      <c r="Z114" s="279"/>
      <c r="AA114" s="279"/>
      <c r="AB114" s="279"/>
      <c r="AC114" s="278"/>
      <c r="AD114" s="278"/>
      <c r="AE114" s="278"/>
      <c r="AF114" s="278"/>
      <c r="AG114" s="278"/>
      <c r="AH114" s="278"/>
    </row>
    <row r="115" ht="12.75" customHeight="1">
      <c r="A115" s="278"/>
      <c r="B115" s="279"/>
      <c r="C115" s="278"/>
      <c r="D115" s="278"/>
      <c r="E115" s="278"/>
      <c r="F115" s="278"/>
      <c r="G115" s="278"/>
      <c r="H115" s="278"/>
      <c r="I115" s="278"/>
      <c r="J115" s="279"/>
      <c r="K115" s="278"/>
      <c r="L115" s="278"/>
      <c r="M115" s="278"/>
      <c r="N115" s="278"/>
      <c r="O115" s="278"/>
      <c r="P115" s="278"/>
      <c r="Q115" s="278"/>
      <c r="R115" s="278"/>
      <c r="S115" s="279"/>
      <c r="T115" s="279"/>
      <c r="U115" s="279"/>
      <c r="V115" s="279"/>
      <c r="W115" s="279"/>
      <c r="X115" s="279"/>
      <c r="Y115" s="279"/>
      <c r="Z115" s="279"/>
      <c r="AA115" s="279"/>
      <c r="AB115" s="279"/>
      <c r="AC115" s="278"/>
      <c r="AD115" s="278"/>
      <c r="AE115" s="278"/>
      <c r="AF115" s="278"/>
      <c r="AG115" s="278"/>
      <c r="AH115" s="278"/>
    </row>
    <row r="116" ht="12.75" customHeight="1">
      <c r="A116" s="278"/>
      <c r="B116" s="279"/>
      <c r="C116" s="278"/>
      <c r="D116" s="278"/>
      <c r="E116" s="278"/>
      <c r="F116" s="278"/>
      <c r="G116" s="278"/>
      <c r="H116" s="278"/>
      <c r="I116" s="278"/>
      <c r="J116" s="279"/>
      <c r="K116" s="278"/>
      <c r="L116" s="278"/>
      <c r="M116" s="278"/>
      <c r="N116" s="278"/>
      <c r="O116" s="278"/>
      <c r="P116" s="278"/>
      <c r="Q116" s="278"/>
      <c r="R116" s="278"/>
      <c r="S116" s="279"/>
      <c r="T116" s="279"/>
      <c r="U116" s="279"/>
      <c r="V116" s="279"/>
      <c r="W116" s="279"/>
      <c r="X116" s="279"/>
      <c r="Y116" s="279"/>
      <c r="Z116" s="279"/>
      <c r="AA116" s="279"/>
      <c r="AB116" s="279"/>
      <c r="AC116" s="278"/>
      <c r="AD116" s="278"/>
      <c r="AE116" s="278"/>
      <c r="AF116" s="278"/>
      <c r="AG116" s="278"/>
      <c r="AH116" s="278"/>
    </row>
    <row r="117" ht="12.75" customHeight="1">
      <c r="A117" s="278"/>
      <c r="B117" s="279"/>
      <c r="C117" s="278"/>
      <c r="D117" s="278"/>
      <c r="E117" s="278"/>
      <c r="F117" s="278"/>
      <c r="G117" s="278"/>
      <c r="H117" s="278"/>
      <c r="I117" s="278"/>
      <c r="J117" s="279"/>
      <c r="K117" s="278"/>
      <c r="L117" s="278"/>
      <c r="M117" s="278"/>
      <c r="N117" s="278"/>
      <c r="O117" s="278"/>
      <c r="P117" s="278"/>
      <c r="Q117" s="278"/>
      <c r="R117" s="278"/>
      <c r="S117" s="279"/>
      <c r="T117" s="279"/>
      <c r="U117" s="279"/>
      <c r="V117" s="279"/>
      <c r="W117" s="279"/>
      <c r="X117" s="279"/>
      <c r="Y117" s="279"/>
      <c r="Z117" s="279"/>
      <c r="AA117" s="279"/>
      <c r="AB117" s="279"/>
      <c r="AC117" s="278"/>
      <c r="AD117" s="278"/>
      <c r="AE117" s="278"/>
      <c r="AF117" s="278"/>
      <c r="AG117" s="278"/>
      <c r="AH117" s="278"/>
    </row>
    <row r="118" ht="12.75" customHeight="1">
      <c r="A118" s="278"/>
      <c r="B118" s="279"/>
      <c r="C118" s="278"/>
      <c r="D118" s="278"/>
      <c r="E118" s="278"/>
      <c r="F118" s="278"/>
      <c r="G118" s="278"/>
      <c r="H118" s="278"/>
      <c r="I118" s="278"/>
      <c r="J118" s="279"/>
      <c r="K118" s="278"/>
      <c r="L118" s="278"/>
      <c r="M118" s="278"/>
      <c r="N118" s="278"/>
      <c r="O118" s="278"/>
      <c r="P118" s="278"/>
      <c r="Q118" s="278"/>
      <c r="R118" s="278"/>
      <c r="S118" s="279"/>
      <c r="T118" s="279"/>
      <c r="U118" s="279"/>
      <c r="V118" s="279"/>
      <c r="W118" s="279"/>
      <c r="X118" s="279"/>
      <c r="Y118" s="279"/>
      <c r="Z118" s="279"/>
      <c r="AA118" s="279"/>
      <c r="AB118" s="279"/>
      <c r="AC118" s="278"/>
      <c r="AD118" s="278"/>
      <c r="AE118" s="278"/>
      <c r="AF118" s="278"/>
      <c r="AG118" s="278"/>
      <c r="AH118" s="278"/>
    </row>
    <row r="119" ht="12.75" customHeight="1">
      <c r="A119" s="278"/>
      <c r="B119" s="279"/>
      <c r="C119" s="278"/>
      <c r="D119" s="278"/>
      <c r="E119" s="278"/>
      <c r="F119" s="278"/>
      <c r="G119" s="278"/>
      <c r="H119" s="278"/>
      <c r="I119" s="278"/>
      <c r="J119" s="279"/>
      <c r="K119" s="278"/>
      <c r="L119" s="278"/>
      <c r="M119" s="278"/>
      <c r="N119" s="278"/>
      <c r="O119" s="278"/>
      <c r="P119" s="278"/>
      <c r="Q119" s="278"/>
      <c r="R119" s="278"/>
      <c r="S119" s="279"/>
      <c r="T119" s="279"/>
      <c r="U119" s="279"/>
      <c r="V119" s="279"/>
      <c r="W119" s="279"/>
      <c r="X119" s="279"/>
      <c r="Y119" s="279"/>
      <c r="Z119" s="279"/>
      <c r="AA119" s="279"/>
      <c r="AB119" s="279"/>
      <c r="AC119" s="278"/>
      <c r="AD119" s="278"/>
      <c r="AE119" s="278"/>
      <c r="AF119" s="278"/>
      <c r="AG119" s="278"/>
      <c r="AH119" s="278"/>
    </row>
    <row r="120" ht="12.75" customHeight="1">
      <c r="A120" s="278"/>
      <c r="B120" s="279"/>
      <c r="C120" s="278"/>
      <c r="D120" s="278"/>
      <c r="E120" s="278"/>
      <c r="F120" s="278"/>
      <c r="G120" s="278"/>
      <c r="H120" s="278"/>
      <c r="I120" s="278"/>
      <c r="J120" s="279"/>
      <c r="K120" s="278"/>
      <c r="L120" s="278"/>
      <c r="M120" s="278"/>
      <c r="N120" s="278"/>
      <c r="O120" s="278"/>
      <c r="P120" s="278"/>
      <c r="Q120" s="278"/>
      <c r="R120" s="278"/>
      <c r="S120" s="279"/>
      <c r="T120" s="279"/>
      <c r="U120" s="279"/>
      <c r="V120" s="279"/>
      <c r="W120" s="279"/>
      <c r="X120" s="279"/>
      <c r="Y120" s="279"/>
      <c r="Z120" s="279"/>
      <c r="AA120" s="279"/>
      <c r="AB120" s="279"/>
      <c r="AC120" s="278"/>
      <c r="AD120" s="278"/>
      <c r="AE120" s="278"/>
      <c r="AF120" s="278"/>
      <c r="AG120" s="278"/>
      <c r="AH120" s="278"/>
    </row>
    <row r="121" ht="12.75" customHeight="1">
      <c r="A121" s="278"/>
      <c r="B121" s="279"/>
      <c r="C121" s="278"/>
      <c r="D121" s="278"/>
      <c r="E121" s="278"/>
      <c r="F121" s="278"/>
      <c r="G121" s="278"/>
      <c r="H121" s="278"/>
      <c r="I121" s="278"/>
      <c r="J121" s="279"/>
      <c r="K121" s="278"/>
      <c r="L121" s="278"/>
      <c r="M121" s="278"/>
      <c r="N121" s="278"/>
      <c r="O121" s="278"/>
      <c r="P121" s="278"/>
      <c r="Q121" s="278"/>
      <c r="R121" s="278"/>
      <c r="S121" s="279"/>
      <c r="T121" s="279"/>
      <c r="U121" s="279"/>
      <c r="V121" s="279"/>
      <c r="W121" s="279"/>
      <c r="X121" s="279"/>
      <c r="Y121" s="279"/>
      <c r="Z121" s="279"/>
      <c r="AA121" s="279"/>
      <c r="AB121" s="279"/>
      <c r="AC121" s="278"/>
      <c r="AD121" s="278"/>
      <c r="AE121" s="278"/>
      <c r="AF121" s="278"/>
      <c r="AG121" s="278"/>
      <c r="AH121" s="278"/>
    </row>
    <row r="122" ht="12.75" customHeight="1">
      <c r="A122" s="278"/>
      <c r="B122" s="279"/>
      <c r="C122" s="278"/>
      <c r="D122" s="278"/>
      <c r="E122" s="278"/>
      <c r="F122" s="278"/>
      <c r="G122" s="278"/>
      <c r="H122" s="278"/>
      <c r="I122" s="278"/>
      <c r="J122" s="279"/>
      <c r="K122" s="278"/>
      <c r="L122" s="278"/>
      <c r="M122" s="278"/>
      <c r="N122" s="278"/>
      <c r="O122" s="278"/>
      <c r="P122" s="278"/>
      <c r="Q122" s="278"/>
      <c r="R122" s="278"/>
      <c r="S122" s="279"/>
      <c r="T122" s="279"/>
      <c r="U122" s="279"/>
      <c r="V122" s="279"/>
      <c r="W122" s="279"/>
      <c r="X122" s="279"/>
      <c r="Y122" s="279"/>
      <c r="Z122" s="279"/>
      <c r="AA122" s="279"/>
      <c r="AB122" s="279"/>
      <c r="AC122" s="278"/>
      <c r="AD122" s="278"/>
      <c r="AE122" s="278"/>
      <c r="AF122" s="278"/>
      <c r="AG122" s="278"/>
      <c r="AH122" s="278"/>
    </row>
    <row r="123" ht="12.75" customHeight="1">
      <c r="A123" s="278"/>
      <c r="B123" s="279"/>
      <c r="C123" s="278"/>
      <c r="D123" s="278"/>
      <c r="E123" s="278"/>
      <c r="F123" s="278"/>
      <c r="G123" s="278"/>
      <c r="H123" s="278"/>
      <c r="I123" s="278"/>
      <c r="J123" s="279"/>
      <c r="K123" s="278"/>
      <c r="L123" s="278"/>
      <c r="M123" s="278"/>
      <c r="N123" s="278"/>
      <c r="O123" s="278"/>
      <c r="P123" s="278"/>
      <c r="Q123" s="278"/>
      <c r="R123" s="278"/>
      <c r="S123" s="279"/>
      <c r="T123" s="279"/>
      <c r="U123" s="279"/>
      <c r="V123" s="279"/>
      <c r="W123" s="279"/>
      <c r="X123" s="279"/>
      <c r="Y123" s="279"/>
      <c r="Z123" s="279"/>
      <c r="AA123" s="279"/>
      <c r="AB123" s="279"/>
      <c r="AC123" s="278"/>
      <c r="AD123" s="278"/>
      <c r="AE123" s="278"/>
      <c r="AF123" s="278"/>
      <c r="AG123" s="278"/>
      <c r="AH123" s="278"/>
    </row>
    <row r="124" ht="12.75" customHeight="1">
      <c r="A124" s="278"/>
      <c r="B124" s="279"/>
      <c r="C124" s="278"/>
      <c r="D124" s="278"/>
      <c r="E124" s="278"/>
      <c r="F124" s="278"/>
      <c r="G124" s="278"/>
      <c r="H124" s="278"/>
      <c r="I124" s="278"/>
      <c r="J124" s="279"/>
      <c r="K124" s="278"/>
      <c r="L124" s="278"/>
      <c r="M124" s="278"/>
      <c r="N124" s="278"/>
      <c r="O124" s="278"/>
      <c r="P124" s="278"/>
      <c r="Q124" s="278"/>
      <c r="R124" s="278"/>
      <c r="S124" s="279"/>
      <c r="T124" s="279"/>
      <c r="U124" s="279"/>
      <c r="V124" s="279"/>
      <c r="W124" s="279"/>
      <c r="X124" s="279"/>
      <c r="Y124" s="279"/>
      <c r="Z124" s="279"/>
      <c r="AA124" s="279"/>
      <c r="AB124" s="279"/>
      <c r="AC124" s="278"/>
      <c r="AD124" s="278"/>
      <c r="AE124" s="278"/>
      <c r="AF124" s="278"/>
      <c r="AG124" s="278"/>
      <c r="AH124" s="278"/>
    </row>
    <row r="125" ht="12.75" customHeight="1">
      <c r="A125" s="278"/>
      <c r="B125" s="279"/>
      <c r="C125" s="278"/>
      <c r="D125" s="278"/>
      <c r="E125" s="278"/>
      <c r="F125" s="278"/>
      <c r="G125" s="278"/>
      <c r="H125" s="278"/>
      <c r="I125" s="278"/>
      <c r="J125" s="279"/>
      <c r="K125" s="278"/>
      <c r="L125" s="278"/>
      <c r="M125" s="278"/>
      <c r="N125" s="278"/>
      <c r="O125" s="278"/>
      <c r="P125" s="278"/>
      <c r="Q125" s="278"/>
      <c r="R125" s="278"/>
      <c r="S125" s="279"/>
      <c r="T125" s="279"/>
      <c r="U125" s="279"/>
      <c r="V125" s="279"/>
      <c r="W125" s="279"/>
      <c r="X125" s="279"/>
      <c r="Y125" s="279"/>
      <c r="Z125" s="279"/>
      <c r="AA125" s="279"/>
      <c r="AB125" s="279"/>
      <c r="AC125" s="278"/>
      <c r="AD125" s="278"/>
      <c r="AE125" s="278"/>
      <c r="AF125" s="278"/>
      <c r="AG125" s="278"/>
      <c r="AH125" s="278"/>
    </row>
    <row r="126" ht="12.75" customHeight="1">
      <c r="A126" s="278"/>
      <c r="B126" s="279"/>
      <c r="C126" s="278"/>
      <c r="D126" s="278"/>
      <c r="E126" s="278"/>
      <c r="F126" s="278"/>
      <c r="G126" s="278"/>
      <c r="H126" s="278"/>
      <c r="I126" s="278"/>
      <c r="J126" s="279"/>
      <c r="K126" s="278"/>
      <c r="L126" s="278"/>
      <c r="M126" s="278"/>
      <c r="N126" s="278"/>
      <c r="O126" s="278"/>
      <c r="P126" s="278"/>
      <c r="Q126" s="278"/>
      <c r="R126" s="278"/>
      <c r="S126" s="279"/>
      <c r="T126" s="279"/>
      <c r="U126" s="279"/>
      <c r="V126" s="279"/>
      <c r="W126" s="279"/>
      <c r="X126" s="279"/>
      <c r="Y126" s="279"/>
      <c r="Z126" s="279"/>
      <c r="AA126" s="279"/>
      <c r="AB126" s="279"/>
      <c r="AC126" s="278"/>
      <c r="AD126" s="278"/>
      <c r="AE126" s="278"/>
      <c r="AF126" s="278"/>
      <c r="AG126" s="278"/>
      <c r="AH126" s="278"/>
    </row>
    <row r="127" ht="12.75" customHeight="1">
      <c r="A127" s="278"/>
      <c r="B127" s="279"/>
      <c r="C127" s="278"/>
      <c r="D127" s="278"/>
      <c r="E127" s="278"/>
      <c r="F127" s="278"/>
      <c r="G127" s="278"/>
      <c r="H127" s="278"/>
      <c r="I127" s="278"/>
      <c r="J127" s="279"/>
      <c r="K127" s="278"/>
      <c r="L127" s="278"/>
      <c r="M127" s="278"/>
      <c r="N127" s="278"/>
      <c r="O127" s="278"/>
      <c r="P127" s="278"/>
      <c r="Q127" s="278"/>
      <c r="R127" s="278"/>
      <c r="S127" s="279"/>
      <c r="T127" s="279"/>
      <c r="U127" s="279"/>
      <c r="V127" s="279"/>
      <c r="W127" s="279"/>
      <c r="X127" s="279"/>
      <c r="Y127" s="279"/>
      <c r="Z127" s="279"/>
      <c r="AA127" s="279"/>
      <c r="AB127" s="279"/>
      <c r="AC127" s="278"/>
      <c r="AD127" s="278"/>
      <c r="AE127" s="278"/>
      <c r="AF127" s="278"/>
      <c r="AG127" s="278"/>
      <c r="AH127" s="278"/>
    </row>
    <row r="128" ht="12.75" customHeight="1">
      <c r="A128" s="278"/>
      <c r="B128" s="279"/>
      <c r="C128" s="278"/>
      <c r="D128" s="278"/>
      <c r="E128" s="278"/>
      <c r="F128" s="278"/>
      <c r="G128" s="278"/>
      <c r="H128" s="278"/>
      <c r="I128" s="278"/>
      <c r="J128" s="279"/>
      <c r="K128" s="278"/>
      <c r="L128" s="278"/>
      <c r="M128" s="278"/>
      <c r="N128" s="278"/>
      <c r="O128" s="278"/>
      <c r="P128" s="278"/>
      <c r="Q128" s="278"/>
      <c r="R128" s="278"/>
      <c r="S128" s="279"/>
      <c r="T128" s="279"/>
      <c r="U128" s="279"/>
      <c r="V128" s="279"/>
      <c r="W128" s="279"/>
      <c r="X128" s="279"/>
      <c r="Y128" s="279"/>
      <c r="Z128" s="279"/>
      <c r="AA128" s="279"/>
      <c r="AB128" s="279"/>
      <c r="AC128" s="278"/>
      <c r="AD128" s="278"/>
      <c r="AE128" s="278"/>
      <c r="AF128" s="278"/>
      <c r="AG128" s="278"/>
      <c r="AH128" s="278"/>
    </row>
    <row r="129" ht="12.75" customHeight="1">
      <c r="A129" s="278"/>
      <c r="B129" s="279"/>
      <c r="C129" s="278"/>
      <c r="D129" s="278"/>
      <c r="E129" s="278"/>
      <c r="F129" s="278"/>
      <c r="G129" s="278"/>
      <c r="H129" s="278"/>
      <c r="I129" s="278"/>
      <c r="J129" s="279"/>
      <c r="K129" s="278"/>
      <c r="L129" s="278"/>
      <c r="M129" s="278"/>
      <c r="N129" s="278"/>
      <c r="O129" s="278"/>
      <c r="P129" s="278"/>
      <c r="Q129" s="278"/>
      <c r="R129" s="278"/>
      <c r="S129" s="279"/>
      <c r="T129" s="279"/>
      <c r="U129" s="279"/>
      <c r="V129" s="279"/>
      <c r="W129" s="279"/>
      <c r="X129" s="279"/>
      <c r="Y129" s="279"/>
      <c r="Z129" s="279"/>
      <c r="AA129" s="279"/>
      <c r="AB129" s="279"/>
      <c r="AC129" s="278"/>
      <c r="AD129" s="278"/>
      <c r="AE129" s="278"/>
      <c r="AF129" s="278"/>
      <c r="AG129" s="278"/>
      <c r="AH129" s="278"/>
    </row>
    <row r="130" ht="12.75" customHeight="1">
      <c r="A130" s="278"/>
      <c r="B130" s="279"/>
      <c r="C130" s="278"/>
      <c r="D130" s="278"/>
      <c r="E130" s="278"/>
      <c r="F130" s="278"/>
      <c r="G130" s="278"/>
      <c r="H130" s="278"/>
      <c r="I130" s="278"/>
      <c r="J130" s="279"/>
      <c r="K130" s="278"/>
      <c r="L130" s="278"/>
      <c r="M130" s="278"/>
      <c r="N130" s="278"/>
      <c r="O130" s="278"/>
      <c r="P130" s="278"/>
      <c r="Q130" s="278"/>
      <c r="R130" s="278"/>
      <c r="S130" s="279"/>
      <c r="T130" s="279"/>
      <c r="U130" s="279"/>
      <c r="V130" s="279"/>
      <c r="W130" s="279"/>
      <c r="X130" s="279"/>
      <c r="Y130" s="279"/>
      <c r="Z130" s="279"/>
      <c r="AA130" s="279"/>
      <c r="AB130" s="279"/>
      <c r="AC130" s="278"/>
      <c r="AD130" s="278"/>
      <c r="AE130" s="278"/>
      <c r="AF130" s="278"/>
      <c r="AG130" s="278"/>
      <c r="AH130" s="278"/>
    </row>
    <row r="131" ht="12.75" customHeight="1">
      <c r="A131" s="278"/>
      <c r="B131" s="279"/>
      <c r="C131" s="278"/>
      <c r="D131" s="278"/>
      <c r="E131" s="278"/>
      <c r="F131" s="278"/>
      <c r="G131" s="278"/>
      <c r="H131" s="278"/>
      <c r="I131" s="278"/>
      <c r="J131" s="279"/>
      <c r="K131" s="278"/>
      <c r="L131" s="278"/>
      <c r="M131" s="278"/>
      <c r="N131" s="278"/>
      <c r="O131" s="278"/>
      <c r="P131" s="278"/>
      <c r="Q131" s="278"/>
      <c r="R131" s="278"/>
      <c r="S131" s="279"/>
      <c r="T131" s="279"/>
      <c r="U131" s="279"/>
      <c r="V131" s="279"/>
      <c r="W131" s="279"/>
      <c r="X131" s="279"/>
      <c r="Y131" s="279"/>
      <c r="Z131" s="279"/>
      <c r="AA131" s="279"/>
      <c r="AB131" s="279"/>
      <c r="AC131" s="278"/>
      <c r="AD131" s="278"/>
      <c r="AE131" s="278"/>
      <c r="AF131" s="278"/>
      <c r="AG131" s="278"/>
      <c r="AH131" s="278"/>
    </row>
    <row r="132" ht="12.75" customHeight="1">
      <c r="A132" s="278"/>
      <c r="B132" s="279"/>
      <c r="C132" s="278"/>
      <c r="D132" s="278"/>
      <c r="E132" s="278"/>
      <c r="F132" s="278"/>
      <c r="G132" s="278"/>
      <c r="H132" s="278"/>
      <c r="I132" s="278"/>
      <c r="J132" s="279"/>
      <c r="K132" s="278"/>
      <c r="L132" s="278"/>
      <c r="M132" s="278"/>
      <c r="N132" s="278"/>
      <c r="O132" s="278"/>
      <c r="P132" s="278"/>
      <c r="Q132" s="278"/>
      <c r="R132" s="278"/>
      <c r="S132" s="279"/>
      <c r="T132" s="279"/>
      <c r="U132" s="279"/>
      <c r="V132" s="279"/>
      <c r="W132" s="279"/>
      <c r="X132" s="279"/>
      <c r="Y132" s="279"/>
      <c r="Z132" s="279"/>
      <c r="AA132" s="279"/>
      <c r="AB132" s="279"/>
      <c r="AC132" s="278"/>
      <c r="AD132" s="278"/>
      <c r="AE132" s="278"/>
      <c r="AF132" s="278"/>
      <c r="AG132" s="278"/>
      <c r="AH132" s="278"/>
    </row>
    <row r="133" ht="12.75" customHeight="1">
      <c r="A133" s="278"/>
      <c r="B133" s="279"/>
      <c r="C133" s="278"/>
      <c r="D133" s="278"/>
      <c r="E133" s="278"/>
      <c r="F133" s="278"/>
      <c r="G133" s="278"/>
      <c r="H133" s="278"/>
      <c r="I133" s="278"/>
      <c r="J133" s="279"/>
      <c r="K133" s="278"/>
      <c r="L133" s="278"/>
      <c r="M133" s="278"/>
      <c r="N133" s="278"/>
      <c r="O133" s="278"/>
      <c r="P133" s="278"/>
      <c r="Q133" s="278"/>
      <c r="R133" s="278"/>
      <c r="S133" s="279"/>
      <c r="T133" s="279"/>
      <c r="U133" s="279"/>
      <c r="V133" s="279"/>
      <c r="W133" s="279"/>
      <c r="X133" s="279"/>
      <c r="Y133" s="279"/>
      <c r="Z133" s="279"/>
      <c r="AA133" s="279"/>
      <c r="AB133" s="279"/>
      <c r="AC133" s="278"/>
      <c r="AD133" s="278"/>
      <c r="AE133" s="278"/>
      <c r="AF133" s="278"/>
      <c r="AG133" s="278"/>
      <c r="AH133" s="278"/>
    </row>
    <row r="134" ht="12.75" customHeight="1">
      <c r="A134" s="278"/>
      <c r="B134" s="279"/>
      <c r="C134" s="278"/>
      <c r="D134" s="278"/>
      <c r="E134" s="278"/>
      <c r="F134" s="278"/>
      <c r="G134" s="278"/>
      <c r="H134" s="278"/>
      <c r="I134" s="278"/>
      <c r="J134" s="279"/>
      <c r="K134" s="278"/>
      <c r="L134" s="278"/>
      <c r="M134" s="278"/>
      <c r="N134" s="278"/>
      <c r="O134" s="278"/>
      <c r="P134" s="278"/>
      <c r="Q134" s="278"/>
      <c r="R134" s="278"/>
      <c r="S134" s="279"/>
      <c r="T134" s="279"/>
      <c r="U134" s="279"/>
      <c r="V134" s="279"/>
      <c r="W134" s="279"/>
      <c r="X134" s="279"/>
      <c r="Y134" s="279"/>
      <c r="Z134" s="279"/>
      <c r="AA134" s="279"/>
      <c r="AB134" s="279"/>
      <c r="AC134" s="278"/>
      <c r="AD134" s="278"/>
      <c r="AE134" s="278"/>
      <c r="AF134" s="278"/>
      <c r="AG134" s="278"/>
      <c r="AH134" s="278"/>
    </row>
    <row r="135" ht="12.75" customHeight="1">
      <c r="A135" s="278"/>
      <c r="B135" s="279"/>
      <c r="C135" s="278"/>
      <c r="D135" s="278"/>
      <c r="E135" s="278"/>
      <c r="F135" s="278"/>
      <c r="G135" s="278"/>
      <c r="H135" s="278"/>
      <c r="I135" s="278"/>
      <c r="J135" s="279"/>
      <c r="K135" s="278"/>
      <c r="L135" s="278"/>
      <c r="M135" s="278"/>
      <c r="N135" s="278"/>
      <c r="O135" s="278"/>
      <c r="P135" s="278"/>
      <c r="Q135" s="278"/>
      <c r="R135" s="278"/>
      <c r="S135" s="279"/>
      <c r="T135" s="279"/>
      <c r="U135" s="279"/>
      <c r="V135" s="279"/>
      <c r="W135" s="279"/>
      <c r="X135" s="279"/>
      <c r="Y135" s="279"/>
      <c r="Z135" s="279"/>
      <c r="AA135" s="279"/>
      <c r="AB135" s="279"/>
      <c r="AC135" s="278"/>
      <c r="AD135" s="278"/>
      <c r="AE135" s="278"/>
      <c r="AF135" s="278"/>
      <c r="AG135" s="278"/>
      <c r="AH135" s="278"/>
    </row>
    <row r="136" ht="12.75" customHeight="1">
      <c r="A136" s="278"/>
      <c r="B136" s="279"/>
      <c r="C136" s="278"/>
      <c r="D136" s="278"/>
      <c r="E136" s="278"/>
      <c r="F136" s="278"/>
      <c r="G136" s="278"/>
      <c r="H136" s="278"/>
      <c r="I136" s="278"/>
      <c r="J136" s="279"/>
      <c r="K136" s="278"/>
      <c r="L136" s="278"/>
      <c r="M136" s="278"/>
      <c r="N136" s="278"/>
      <c r="O136" s="278"/>
      <c r="P136" s="278"/>
      <c r="Q136" s="278"/>
      <c r="R136" s="278"/>
      <c r="S136" s="279"/>
      <c r="T136" s="279"/>
      <c r="U136" s="279"/>
      <c r="V136" s="279"/>
      <c r="W136" s="279"/>
      <c r="X136" s="279"/>
      <c r="Y136" s="279"/>
      <c r="Z136" s="279"/>
      <c r="AA136" s="279"/>
      <c r="AB136" s="279"/>
      <c r="AC136" s="278"/>
      <c r="AD136" s="278"/>
      <c r="AE136" s="278"/>
      <c r="AF136" s="278"/>
      <c r="AG136" s="278"/>
      <c r="AH136" s="278"/>
    </row>
    <row r="137" ht="12.75" customHeight="1">
      <c r="A137" s="278"/>
      <c r="B137" s="279"/>
      <c r="C137" s="278"/>
      <c r="D137" s="278"/>
      <c r="E137" s="278"/>
      <c r="F137" s="278"/>
      <c r="G137" s="278"/>
      <c r="H137" s="278"/>
      <c r="I137" s="278"/>
      <c r="J137" s="279"/>
      <c r="K137" s="278"/>
      <c r="L137" s="278"/>
      <c r="M137" s="278"/>
      <c r="N137" s="278"/>
      <c r="O137" s="278"/>
      <c r="P137" s="278"/>
      <c r="Q137" s="278"/>
      <c r="R137" s="278"/>
      <c r="S137" s="279"/>
      <c r="T137" s="279"/>
      <c r="U137" s="279"/>
      <c r="V137" s="279"/>
      <c r="W137" s="279"/>
      <c r="X137" s="279"/>
      <c r="Y137" s="279"/>
      <c r="Z137" s="279"/>
      <c r="AA137" s="279"/>
      <c r="AB137" s="279"/>
      <c r="AC137" s="278"/>
      <c r="AD137" s="278"/>
      <c r="AE137" s="278"/>
      <c r="AF137" s="278"/>
      <c r="AG137" s="278"/>
      <c r="AH137" s="278"/>
    </row>
    <row r="138" ht="12.75" customHeight="1">
      <c r="A138" s="278"/>
      <c r="B138" s="279"/>
      <c r="C138" s="278"/>
      <c r="D138" s="278"/>
      <c r="E138" s="278"/>
      <c r="F138" s="278"/>
      <c r="G138" s="278"/>
      <c r="H138" s="278"/>
      <c r="I138" s="278"/>
      <c r="J138" s="279"/>
      <c r="K138" s="278"/>
      <c r="L138" s="278"/>
      <c r="M138" s="278"/>
      <c r="N138" s="278"/>
      <c r="O138" s="278"/>
      <c r="P138" s="278"/>
      <c r="Q138" s="278"/>
      <c r="R138" s="278"/>
      <c r="S138" s="279"/>
      <c r="T138" s="279"/>
      <c r="U138" s="279"/>
      <c r="V138" s="279"/>
      <c r="W138" s="279"/>
      <c r="X138" s="279"/>
      <c r="Y138" s="279"/>
      <c r="Z138" s="279"/>
      <c r="AA138" s="279"/>
      <c r="AB138" s="279"/>
      <c r="AC138" s="278"/>
      <c r="AD138" s="278"/>
      <c r="AE138" s="278"/>
      <c r="AF138" s="278"/>
      <c r="AG138" s="278"/>
      <c r="AH138" s="278"/>
    </row>
    <row r="139" ht="12.75" customHeight="1">
      <c r="A139" s="278"/>
      <c r="B139" s="279"/>
      <c r="C139" s="278"/>
      <c r="D139" s="278"/>
      <c r="E139" s="278"/>
      <c r="F139" s="278"/>
      <c r="G139" s="278"/>
      <c r="H139" s="278"/>
      <c r="I139" s="278"/>
      <c r="J139" s="279"/>
      <c r="K139" s="278"/>
      <c r="L139" s="278"/>
      <c r="M139" s="278"/>
      <c r="N139" s="278"/>
      <c r="O139" s="278"/>
      <c r="P139" s="278"/>
      <c r="Q139" s="278"/>
      <c r="R139" s="278"/>
      <c r="S139" s="279"/>
      <c r="T139" s="279"/>
      <c r="U139" s="279"/>
      <c r="V139" s="279"/>
      <c r="W139" s="279"/>
      <c r="X139" s="279"/>
      <c r="Y139" s="279"/>
      <c r="Z139" s="279"/>
      <c r="AA139" s="279"/>
      <c r="AB139" s="279"/>
      <c r="AC139" s="278"/>
      <c r="AD139" s="278"/>
      <c r="AE139" s="278"/>
      <c r="AF139" s="278"/>
      <c r="AG139" s="278"/>
      <c r="AH139" s="278"/>
    </row>
    <row r="140" ht="12.75" customHeight="1">
      <c r="A140" s="278"/>
      <c r="B140" s="279"/>
      <c r="C140" s="278"/>
      <c r="D140" s="278"/>
      <c r="E140" s="278"/>
      <c r="F140" s="278"/>
      <c r="G140" s="278"/>
      <c r="H140" s="278"/>
      <c r="I140" s="278"/>
      <c r="J140" s="279"/>
      <c r="K140" s="278"/>
      <c r="L140" s="278"/>
      <c r="M140" s="278"/>
      <c r="N140" s="278"/>
      <c r="O140" s="278"/>
      <c r="P140" s="278"/>
      <c r="Q140" s="278"/>
      <c r="R140" s="278"/>
      <c r="S140" s="279"/>
      <c r="T140" s="279"/>
      <c r="U140" s="279"/>
      <c r="V140" s="279"/>
      <c r="W140" s="279"/>
      <c r="X140" s="279"/>
      <c r="Y140" s="279"/>
      <c r="Z140" s="279"/>
      <c r="AA140" s="279"/>
      <c r="AB140" s="279"/>
      <c r="AC140" s="278"/>
      <c r="AD140" s="278"/>
      <c r="AE140" s="278"/>
      <c r="AF140" s="278"/>
      <c r="AG140" s="278"/>
      <c r="AH140" s="278"/>
    </row>
    <row r="141" ht="12.75" customHeight="1">
      <c r="A141" s="278"/>
      <c r="B141" s="279"/>
      <c r="C141" s="278"/>
      <c r="D141" s="278"/>
      <c r="E141" s="278"/>
      <c r="F141" s="278"/>
      <c r="G141" s="278"/>
      <c r="H141" s="278"/>
      <c r="I141" s="278"/>
      <c r="J141" s="279"/>
      <c r="K141" s="278"/>
      <c r="L141" s="278"/>
      <c r="M141" s="278"/>
      <c r="N141" s="278"/>
      <c r="O141" s="278"/>
      <c r="P141" s="278"/>
      <c r="Q141" s="278"/>
      <c r="R141" s="278"/>
      <c r="S141" s="279"/>
      <c r="T141" s="279"/>
      <c r="U141" s="279"/>
      <c r="V141" s="279"/>
      <c r="W141" s="279"/>
      <c r="X141" s="279"/>
      <c r="Y141" s="279"/>
      <c r="Z141" s="279"/>
      <c r="AA141" s="279"/>
      <c r="AB141" s="279"/>
      <c r="AC141" s="278"/>
      <c r="AD141" s="278"/>
      <c r="AE141" s="278"/>
      <c r="AF141" s="278"/>
      <c r="AG141" s="278"/>
      <c r="AH141" s="278"/>
    </row>
    <row r="142" ht="12.75" customHeight="1">
      <c r="A142" s="278"/>
      <c r="B142" s="279"/>
      <c r="C142" s="278"/>
      <c r="D142" s="278"/>
      <c r="E142" s="278"/>
      <c r="F142" s="278"/>
      <c r="G142" s="278"/>
      <c r="H142" s="278"/>
      <c r="I142" s="278"/>
      <c r="J142" s="279"/>
      <c r="K142" s="278"/>
      <c r="L142" s="278"/>
      <c r="M142" s="278"/>
      <c r="N142" s="278"/>
      <c r="O142" s="278"/>
      <c r="P142" s="278"/>
      <c r="Q142" s="278"/>
      <c r="R142" s="278"/>
      <c r="S142" s="279"/>
      <c r="T142" s="279"/>
      <c r="U142" s="279"/>
      <c r="V142" s="279"/>
      <c r="W142" s="279"/>
      <c r="X142" s="279"/>
      <c r="Y142" s="279"/>
      <c r="Z142" s="279"/>
      <c r="AA142" s="279"/>
      <c r="AB142" s="279"/>
      <c r="AC142" s="278"/>
      <c r="AD142" s="278"/>
      <c r="AE142" s="278"/>
      <c r="AF142" s="278"/>
      <c r="AG142" s="278"/>
      <c r="AH142" s="278"/>
    </row>
    <row r="143" ht="12.75" customHeight="1">
      <c r="A143" s="278"/>
      <c r="B143" s="279"/>
      <c r="C143" s="278"/>
      <c r="D143" s="278"/>
      <c r="E143" s="278"/>
      <c r="F143" s="278"/>
      <c r="G143" s="278"/>
      <c r="H143" s="278"/>
      <c r="I143" s="278"/>
      <c r="J143" s="279"/>
      <c r="K143" s="278"/>
      <c r="L143" s="278"/>
      <c r="M143" s="278"/>
      <c r="N143" s="278"/>
      <c r="O143" s="278"/>
      <c r="P143" s="278"/>
      <c r="Q143" s="278"/>
      <c r="R143" s="278"/>
      <c r="S143" s="279"/>
      <c r="T143" s="279"/>
      <c r="U143" s="279"/>
      <c r="V143" s="279"/>
      <c r="W143" s="279"/>
      <c r="X143" s="279"/>
      <c r="Y143" s="279"/>
      <c r="Z143" s="279"/>
      <c r="AA143" s="279"/>
      <c r="AB143" s="279"/>
      <c r="AC143" s="278"/>
      <c r="AD143" s="278"/>
      <c r="AE143" s="278"/>
      <c r="AF143" s="278"/>
      <c r="AG143" s="278"/>
      <c r="AH143" s="278"/>
    </row>
    <row r="144" ht="12.75" customHeight="1">
      <c r="A144" s="278"/>
      <c r="B144" s="279"/>
      <c r="C144" s="278"/>
      <c r="D144" s="278"/>
      <c r="E144" s="278"/>
      <c r="F144" s="278"/>
      <c r="G144" s="278"/>
      <c r="H144" s="278"/>
      <c r="I144" s="278"/>
      <c r="J144" s="279"/>
      <c r="K144" s="278"/>
      <c r="L144" s="278"/>
      <c r="M144" s="278"/>
      <c r="N144" s="278"/>
      <c r="O144" s="278"/>
      <c r="P144" s="278"/>
      <c r="Q144" s="278"/>
      <c r="R144" s="278"/>
      <c r="S144" s="279"/>
      <c r="T144" s="279"/>
      <c r="U144" s="279"/>
      <c r="V144" s="279"/>
      <c r="W144" s="279"/>
      <c r="X144" s="279"/>
      <c r="Y144" s="279"/>
      <c r="Z144" s="279"/>
      <c r="AA144" s="279"/>
      <c r="AB144" s="279"/>
      <c r="AC144" s="278"/>
      <c r="AD144" s="278"/>
      <c r="AE144" s="278"/>
      <c r="AF144" s="278"/>
      <c r="AG144" s="278"/>
      <c r="AH144" s="278"/>
    </row>
    <row r="145" ht="12.75" customHeight="1">
      <c r="A145" s="278"/>
      <c r="B145" s="279"/>
      <c r="C145" s="278"/>
      <c r="D145" s="278"/>
      <c r="E145" s="278"/>
      <c r="F145" s="278"/>
      <c r="G145" s="278"/>
      <c r="H145" s="278"/>
      <c r="I145" s="278"/>
      <c r="J145" s="279"/>
      <c r="K145" s="278"/>
      <c r="L145" s="278"/>
      <c r="M145" s="278"/>
      <c r="N145" s="278"/>
      <c r="O145" s="278"/>
      <c r="P145" s="278"/>
      <c r="Q145" s="278"/>
      <c r="R145" s="278"/>
      <c r="S145" s="279"/>
      <c r="T145" s="279"/>
      <c r="U145" s="279"/>
      <c r="V145" s="279"/>
      <c r="W145" s="279"/>
      <c r="X145" s="279"/>
      <c r="Y145" s="279"/>
      <c r="Z145" s="279"/>
      <c r="AA145" s="279"/>
      <c r="AB145" s="279"/>
      <c r="AC145" s="278"/>
      <c r="AD145" s="278"/>
      <c r="AE145" s="278"/>
      <c r="AF145" s="278"/>
      <c r="AG145" s="278"/>
      <c r="AH145" s="278"/>
    </row>
    <row r="146" ht="12.75" customHeight="1">
      <c r="A146" s="278"/>
      <c r="B146" s="279"/>
      <c r="C146" s="278"/>
      <c r="D146" s="278"/>
      <c r="E146" s="278"/>
      <c r="F146" s="278"/>
      <c r="G146" s="278"/>
      <c r="H146" s="278"/>
      <c r="I146" s="278"/>
      <c r="J146" s="279"/>
      <c r="K146" s="278"/>
      <c r="L146" s="278"/>
      <c r="M146" s="278"/>
      <c r="N146" s="278"/>
      <c r="O146" s="278"/>
      <c r="P146" s="278"/>
      <c r="Q146" s="278"/>
      <c r="R146" s="278"/>
      <c r="S146" s="279"/>
      <c r="T146" s="279"/>
      <c r="U146" s="279"/>
      <c r="V146" s="279"/>
      <c r="W146" s="279"/>
      <c r="X146" s="279"/>
      <c r="Y146" s="279"/>
      <c r="Z146" s="279"/>
      <c r="AA146" s="279"/>
      <c r="AB146" s="279"/>
      <c r="AC146" s="278"/>
      <c r="AD146" s="278"/>
      <c r="AE146" s="278"/>
      <c r="AF146" s="278"/>
      <c r="AG146" s="278"/>
      <c r="AH146" s="278"/>
    </row>
    <row r="147" ht="12.75" customHeight="1">
      <c r="A147" s="278"/>
      <c r="B147" s="279"/>
      <c r="C147" s="278"/>
      <c r="D147" s="278"/>
      <c r="E147" s="278"/>
      <c r="F147" s="278"/>
      <c r="G147" s="278"/>
      <c r="H147" s="278"/>
      <c r="I147" s="278"/>
      <c r="J147" s="279"/>
      <c r="K147" s="278"/>
      <c r="L147" s="278"/>
      <c r="M147" s="278"/>
      <c r="N147" s="278"/>
      <c r="O147" s="278"/>
      <c r="P147" s="278"/>
      <c r="Q147" s="278"/>
      <c r="R147" s="278"/>
      <c r="S147" s="279"/>
      <c r="T147" s="279"/>
      <c r="U147" s="279"/>
      <c r="V147" s="279"/>
      <c r="W147" s="279"/>
      <c r="X147" s="279"/>
      <c r="Y147" s="279"/>
      <c r="Z147" s="279"/>
      <c r="AA147" s="279"/>
      <c r="AB147" s="279"/>
      <c r="AC147" s="278"/>
      <c r="AD147" s="278"/>
      <c r="AE147" s="278"/>
      <c r="AF147" s="278"/>
      <c r="AG147" s="278"/>
      <c r="AH147" s="278"/>
    </row>
    <row r="148" ht="12.75" customHeight="1">
      <c r="A148" s="278"/>
      <c r="B148" s="279"/>
      <c r="C148" s="278"/>
      <c r="D148" s="278"/>
      <c r="E148" s="278"/>
      <c r="F148" s="278"/>
      <c r="G148" s="278"/>
      <c r="H148" s="278"/>
      <c r="I148" s="278"/>
      <c r="J148" s="279"/>
      <c r="K148" s="278"/>
      <c r="L148" s="278"/>
      <c r="M148" s="278"/>
      <c r="N148" s="278"/>
      <c r="O148" s="278"/>
      <c r="P148" s="278"/>
      <c r="Q148" s="278"/>
      <c r="R148" s="278"/>
      <c r="S148" s="279"/>
      <c r="T148" s="279"/>
      <c r="U148" s="279"/>
      <c r="V148" s="279"/>
      <c r="W148" s="279"/>
      <c r="X148" s="279"/>
      <c r="Y148" s="279"/>
      <c r="Z148" s="279"/>
      <c r="AA148" s="279"/>
      <c r="AB148" s="279"/>
      <c r="AC148" s="278"/>
      <c r="AD148" s="278"/>
      <c r="AE148" s="278"/>
      <c r="AF148" s="278"/>
      <c r="AG148" s="278"/>
      <c r="AH148" s="278"/>
    </row>
    <row r="149" ht="12.75" customHeight="1">
      <c r="A149" s="278"/>
      <c r="B149" s="279"/>
      <c r="C149" s="278"/>
      <c r="D149" s="278"/>
      <c r="E149" s="278"/>
      <c r="F149" s="278"/>
      <c r="G149" s="278"/>
      <c r="H149" s="278"/>
      <c r="I149" s="278"/>
      <c r="J149" s="279"/>
      <c r="K149" s="278"/>
      <c r="L149" s="278"/>
      <c r="M149" s="278"/>
      <c r="N149" s="278"/>
      <c r="O149" s="278"/>
      <c r="P149" s="278"/>
      <c r="Q149" s="278"/>
      <c r="R149" s="278"/>
      <c r="S149" s="279"/>
      <c r="T149" s="279"/>
      <c r="U149" s="279"/>
      <c r="V149" s="279"/>
      <c r="W149" s="279"/>
      <c r="X149" s="279"/>
      <c r="Y149" s="279"/>
      <c r="Z149" s="279"/>
      <c r="AA149" s="279"/>
      <c r="AB149" s="279"/>
      <c r="AC149" s="278"/>
      <c r="AD149" s="278"/>
      <c r="AE149" s="278"/>
      <c r="AF149" s="278"/>
      <c r="AG149" s="278"/>
      <c r="AH149" s="278"/>
    </row>
    <row r="150" ht="12.75" customHeight="1">
      <c r="A150" s="278"/>
      <c r="B150" s="279"/>
      <c r="C150" s="278"/>
      <c r="D150" s="278"/>
      <c r="E150" s="278"/>
      <c r="F150" s="278"/>
      <c r="G150" s="278"/>
      <c r="H150" s="278"/>
      <c r="I150" s="278"/>
      <c r="J150" s="279"/>
      <c r="K150" s="278"/>
      <c r="L150" s="278"/>
      <c r="M150" s="278"/>
      <c r="N150" s="278"/>
      <c r="O150" s="278"/>
      <c r="P150" s="278"/>
      <c r="Q150" s="278"/>
      <c r="R150" s="278"/>
      <c r="S150" s="279"/>
      <c r="T150" s="279"/>
      <c r="U150" s="279"/>
      <c r="V150" s="279"/>
      <c r="W150" s="279"/>
      <c r="X150" s="279"/>
      <c r="Y150" s="279"/>
      <c r="Z150" s="279"/>
      <c r="AA150" s="279"/>
      <c r="AB150" s="279"/>
      <c r="AC150" s="278"/>
      <c r="AD150" s="278"/>
      <c r="AE150" s="278"/>
      <c r="AF150" s="278"/>
      <c r="AG150" s="278"/>
      <c r="AH150" s="278"/>
    </row>
    <row r="151" ht="12.75" customHeight="1">
      <c r="A151" s="278"/>
      <c r="B151" s="279"/>
      <c r="C151" s="278"/>
      <c r="D151" s="278"/>
      <c r="E151" s="278"/>
      <c r="F151" s="278"/>
      <c r="G151" s="278"/>
      <c r="H151" s="278"/>
      <c r="I151" s="278"/>
      <c r="J151" s="279"/>
      <c r="K151" s="278"/>
      <c r="L151" s="278"/>
      <c r="M151" s="278"/>
      <c r="N151" s="278"/>
      <c r="O151" s="278"/>
      <c r="P151" s="278"/>
      <c r="Q151" s="278"/>
      <c r="R151" s="278"/>
      <c r="S151" s="279"/>
      <c r="T151" s="279"/>
      <c r="U151" s="279"/>
      <c r="V151" s="279"/>
      <c r="W151" s="279"/>
      <c r="X151" s="279"/>
      <c r="Y151" s="279"/>
      <c r="Z151" s="279"/>
      <c r="AA151" s="279"/>
      <c r="AB151" s="279"/>
      <c r="AC151" s="278"/>
      <c r="AD151" s="278"/>
      <c r="AE151" s="278"/>
      <c r="AF151" s="278"/>
      <c r="AG151" s="278"/>
      <c r="AH151" s="278"/>
    </row>
    <row r="152" ht="12.75" customHeight="1">
      <c r="A152" s="278"/>
      <c r="B152" s="279"/>
      <c r="C152" s="278"/>
      <c r="D152" s="278"/>
      <c r="E152" s="278"/>
      <c r="F152" s="278"/>
      <c r="G152" s="278"/>
      <c r="H152" s="278"/>
      <c r="I152" s="278"/>
      <c r="J152" s="279"/>
      <c r="K152" s="278"/>
      <c r="L152" s="278"/>
      <c r="M152" s="278"/>
      <c r="N152" s="278"/>
      <c r="O152" s="278"/>
      <c r="P152" s="278"/>
      <c r="Q152" s="278"/>
      <c r="R152" s="278"/>
      <c r="S152" s="279"/>
      <c r="T152" s="279"/>
      <c r="U152" s="279"/>
      <c r="V152" s="279"/>
      <c r="W152" s="279"/>
      <c r="X152" s="279"/>
      <c r="Y152" s="279"/>
      <c r="Z152" s="279"/>
      <c r="AA152" s="279"/>
      <c r="AB152" s="279"/>
      <c r="AC152" s="278"/>
      <c r="AD152" s="278"/>
      <c r="AE152" s="278"/>
      <c r="AF152" s="278"/>
      <c r="AG152" s="278"/>
      <c r="AH152" s="278"/>
    </row>
    <row r="153" ht="12.75" customHeight="1">
      <c r="A153" s="278"/>
      <c r="B153" s="279"/>
      <c r="C153" s="278"/>
      <c r="D153" s="278"/>
      <c r="E153" s="278"/>
      <c r="F153" s="278"/>
      <c r="G153" s="278"/>
      <c r="H153" s="278"/>
      <c r="I153" s="278"/>
      <c r="J153" s="279"/>
      <c r="K153" s="278"/>
      <c r="L153" s="278"/>
      <c r="M153" s="278"/>
      <c r="N153" s="278"/>
      <c r="O153" s="278"/>
      <c r="P153" s="278"/>
      <c r="Q153" s="278"/>
      <c r="R153" s="278"/>
      <c r="S153" s="279"/>
      <c r="T153" s="279"/>
      <c r="U153" s="279"/>
      <c r="V153" s="279"/>
      <c r="W153" s="279"/>
      <c r="X153" s="279"/>
      <c r="Y153" s="279"/>
      <c r="Z153" s="279"/>
      <c r="AA153" s="279"/>
      <c r="AB153" s="279"/>
      <c r="AC153" s="278"/>
      <c r="AD153" s="278"/>
      <c r="AE153" s="278"/>
      <c r="AF153" s="278"/>
      <c r="AG153" s="278"/>
      <c r="AH153" s="278"/>
    </row>
    <row r="154" ht="12.75" customHeight="1">
      <c r="A154" s="278"/>
      <c r="B154" s="279"/>
      <c r="C154" s="278"/>
      <c r="D154" s="278"/>
      <c r="E154" s="278"/>
      <c r="F154" s="278"/>
      <c r="G154" s="278"/>
      <c r="H154" s="278"/>
      <c r="I154" s="278"/>
      <c r="J154" s="279"/>
      <c r="K154" s="278"/>
      <c r="L154" s="278"/>
      <c r="M154" s="278"/>
      <c r="N154" s="278"/>
      <c r="O154" s="278"/>
      <c r="P154" s="278"/>
      <c r="Q154" s="278"/>
      <c r="R154" s="278"/>
      <c r="S154" s="279"/>
      <c r="T154" s="279"/>
      <c r="U154" s="279"/>
      <c r="V154" s="279"/>
      <c r="W154" s="279"/>
      <c r="X154" s="279"/>
      <c r="Y154" s="279"/>
      <c r="Z154" s="279"/>
      <c r="AA154" s="279"/>
      <c r="AB154" s="279"/>
      <c r="AC154" s="278"/>
      <c r="AD154" s="278"/>
      <c r="AE154" s="278"/>
      <c r="AF154" s="278"/>
      <c r="AG154" s="278"/>
      <c r="AH154" s="278"/>
    </row>
    <row r="155" ht="12.75" customHeight="1">
      <c r="A155" s="278"/>
      <c r="B155" s="279"/>
      <c r="C155" s="278"/>
      <c r="D155" s="278"/>
      <c r="E155" s="278"/>
      <c r="F155" s="278"/>
      <c r="G155" s="278"/>
      <c r="H155" s="278"/>
      <c r="I155" s="278"/>
      <c r="J155" s="279"/>
      <c r="K155" s="278"/>
      <c r="L155" s="278"/>
      <c r="M155" s="278"/>
      <c r="N155" s="278"/>
      <c r="O155" s="278"/>
      <c r="P155" s="278"/>
      <c r="Q155" s="278"/>
      <c r="R155" s="278"/>
      <c r="S155" s="279"/>
      <c r="T155" s="279"/>
      <c r="U155" s="279"/>
      <c r="V155" s="279"/>
      <c r="W155" s="279"/>
      <c r="X155" s="279"/>
      <c r="Y155" s="279"/>
      <c r="Z155" s="279"/>
      <c r="AA155" s="279"/>
      <c r="AB155" s="279"/>
      <c r="AC155" s="278"/>
      <c r="AD155" s="278"/>
      <c r="AE155" s="278"/>
      <c r="AF155" s="278"/>
      <c r="AG155" s="278"/>
      <c r="AH155" s="278"/>
    </row>
    <row r="156" ht="12.75" customHeight="1">
      <c r="A156" s="278"/>
      <c r="B156" s="279"/>
      <c r="C156" s="278"/>
      <c r="D156" s="278"/>
      <c r="E156" s="278"/>
      <c r="F156" s="278"/>
      <c r="G156" s="278"/>
      <c r="H156" s="278"/>
      <c r="I156" s="278"/>
      <c r="J156" s="279"/>
      <c r="K156" s="278"/>
      <c r="L156" s="278"/>
      <c r="M156" s="278"/>
      <c r="N156" s="278"/>
      <c r="O156" s="278"/>
      <c r="P156" s="278"/>
      <c r="Q156" s="278"/>
      <c r="R156" s="278"/>
      <c r="S156" s="279"/>
      <c r="T156" s="279"/>
      <c r="U156" s="279"/>
      <c r="V156" s="279"/>
      <c r="W156" s="279"/>
      <c r="X156" s="279"/>
      <c r="Y156" s="279"/>
      <c r="Z156" s="279"/>
      <c r="AA156" s="279"/>
      <c r="AB156" s="279"/>
      <c r="AC156" s="278"/>
      <c r="AD156" s="278"/>
      <c r="AE156" s="278"/>
      <c r="AF156" s="278"/>
      <c r="AG156" s="278"/>
      <c r="AH156" s="278"/>
    </row>
    <row r="157" ht="12.75" customHeight="1">
      <c r="A157" s="278"/>
      <c r="B157" s="279"/>
      <c r="C157" s="278"/>
      <c r="D157" s="278"/>
      <c r="E157" s="278"/>
      <c r="F157" s="278"/>
      <c r="G157" s="278"/>
      <c r="H157" s="278"/>
      <c r="I157" s="278"/>
      <c r="J157" s="279"/>
      <c r="K157" s="278"/>
      <c r="L157" s="278"/>
      <c r="M157" s="278"/>
      <c r="N157" s="278"/>
      <c r="O157" s="278"/>
      <c r="P157" s="278"/>
      <c r="Q157" s="278"/>
      <c r="R157" s="278"/>
      <c r="S157" s="279"/>
      <c r="T157" s="279"/>
      <c r="U157" s="279"/>
      <c r="V157" s="279"/>
      <c r="W157" s="279"/>
      <c r="X157" s="279"/>
      <c r="Y157" s="279"/>
      <c r="Z157" s="279"/>
      <c r="AA157" s="279"/>
      <c r="AB157" s="279"/>
      <c r="AC157" s="278"/>
      <c r="AD157" s="278"/>
      <c r="AE157" s="278"/>
      <c r="AF157" s="278"/>
      <c r="AG157" s="278"/>
      <c r="AH157" s="278"/>
    </row>
    <row r="158" ht="12.75" customHeight="1">
      <c r="A158" s="278"/>
      <c r="B158" s="279"/>
      <c r="C158" s="278"/>
      <c r="D158" s="278"/>
      <c r="E158" s="278"/>
      <c r="F158" s="278"/>
      <c r="G158" s="278"/>
      <c r="H158" s="278"/>
      <c r="I158" s="278"/>
      <c r="J158" s="279"/>
      <c r="K158" s="278"/>
      <c r="L158" s="278"/>
      <c r="M158" s="278"/>
      <c r="N158" s="278"/>
      <c r="O158" s="278"/>
      <c r="P158" s="278"/>
      <c r="Q158" s="278"/>
      <c r="R158" s="278"/>
      <c r="S158" s="279"/>
      <c r="T158" s="279"/>
      <c r="U158" s="279"/>
      <c r="V158" s="279"/>
      <c r="W158" s="279"/>
      <c r="X158" s="279"/>
      <c r="Y158" s="279"/>
      <c r="Z158" s="279"/>
      <c r="AA158" s="279"/>
      <c r="AB158" s="279"/>
      <c r="AC158" s="278"/>
      <c r="AD158" s="278"/>
      <c r="AE158" s="278"/>
      <c r="AF158" s="278"/>
      <c r="AG158" s="278"/>
      <c r="AH158" s="278"/>
    </row>
    <row r="159" ht="12.75" customHeight="1">
      <c r="A159" s="278"/>
      <c r="B159" s="279"/>
      <c r="C159" s="278"/>
      <c r="D159" s="278"/>
      <c r="E159" s="278"/>
      <c r="F159" s="278"/>
      <c r="G159" s="278"/>
      <c r="H159" s="278"/>
      <c r="I159" s="278"/>
      <c r="J159" s="279"/>
      <c r="K159" s="278"/>
      <c r="L159" s="278"/>
      <c r="M159" s="278"/>
      <c r="N159" s="278"/>
      <c r="O159" s="278"/>
      <c r="P159" s="278"/>
      <c r="Q159" s="278"/>
      <c r="R159" s="278"/>
      <c r="S159" s="279"/>
      <c r="T159" s="279"/>
      <c r="U159" s="279"/>
      <c r="V159" s="279"/>
      <c r="W159" s="279"/>
      <c r="X159" s="279"/>
      <c r="Y159" s="279"/>
      <c r="Z159" s="279"/>
      <c r="AA159" s="279"/>
      <c r="AB159" s="279"/>
      <c r="AC159" s="278"/>
      <c r="AD159" s="278"/>
      <c r="AE159" s="278"/>
      <c r="AF159" s="278"/>
      <c r="AG159" s="278"/>
      <c r="AH159" s="278"/>
    </row>
    <row r="160" ht="12.75" customHeight="1">
      <c r="A160" s="278"/>
      <c r="B160" s="279"/>
      <c r="C160" s="278"/>
      <c r="D160" s="278"/>
      <c r="E160" s="278"/>
      <c r="F160" s="278"/>
      <c r="G160" s="278"/>
      <c r="H160" s="278"/>
      <c r="I160" s="278"/>
      <c r="J160" s="279"/>
      <c r="K160" s="278"/>
      <c r="L160" s="278"/>
      <c r="M160" s="278"/>
      <c r="N160" s="278"/>
      <c r="O160" s="278"/>
      <c r="P160" s="278"/>
      <c r="Q160" s="278"/>
      <c r="R160" s="278"/>
      <c r="S160" s="279"/>
      <c r="T160" s="279"/>
      <c r="U160" s="279"/>
      <c r="V160" s="279"/>
      <c r="W160" s="279"/>
      <c r="X160" s="279"/>
      <c r="Y160" s="279"/>
      <c r="Z160" s="279"/>
      <c r="AA160" s="279"/>
      <c r="AB160" s="279"/>
      <c r="AC160" s="278"/>
      <c r="AD160" s="278"/>
      <c r="AE160" s="278"/>
      <c r="AF160" s="278"/>
      <c r="AG160" s="278"/>
      <c r="AH160" s="278"/>
    </row>
    <row r="161" ht="12.75" customHeight="1">
      <c r="A161" s="278"/>
      <c r="B161" s="279"/>
      <c r="C161" s="278"/>
      <c r="D161" s="278"/>
      <c r="E161" s="278"/>
      <c r="F161" s="278"/>
      <c r="G161" s="278"/>
      <c r="H161" s="278"/>
      <c r="I161" s="278"/>
      <c r="J161" s="279"/>
      <c r="K161" s="278"/>
      <c r="L161" s="278"/>
      <c r="M161" s="278"/>
      <c r="N161" s="278"/>
      <c r="O161" s="278"/>
      <c r="P161" s="278"/>
      <c r="Q161" s="278"/>
      <c r="R161" s="278"/>
      <c r="S161" s="279"/>
      <c r="T161" s="279"/>
      <c r="U161" s="279"/>
      <c r="V161" s="279"/>
      <c r="W161" s="279"/>
      <c r="X161" s="279"/>
      <c r="Y161" s="279"/>
      <c r="Z161" s="279"/>
      <c r="AA161" s="279"/>
      <c r="AB161" s="279"/>
      <c r="AC161" s="278"/>
      <c r="AD161" s="278"/>
      <c r="AE161" s="278"/>
      <c r="AF161" s="278"/>
      <c r="AG161" s="278"/>
      <c r="AH161" s="278"/>
    </row>
    <row r="162" ht="12.75" customHeight="1">
      <c r="A162" s="278"/>
      <c r="B162" s="279"/>
      <c r="C162" s="278"/>
      <c r="D162" s="278"/>
      <c r="E162" s="278"/>
      <c r="F162" s="278"/>
      <c r="G162" s="278"/>
      <c r="H162" s="278"/>
      <c r="I162" s="278"/>
      <c r="J162" s="279"/>
      <c r="K162" s="278"/>
      <c r="L162" s="278"/>
      <c r="M162" s="278"/>
      <c r="N162" s="278"/>
      <c r="O162" s="278"/>
      <c r="P162" s="278"/>
      <c r="Q162" s="278"/>
      <c r="R162" s="278"/>
      <c r="S162" s="279"/>
      <c r="T162" s="279"/>
      <c r="U162" s="279"/>
      <c r="V162" s="279"/>
      <c r="W162" s="279"/>
      <c r="X162" s="279"/>
      <c r="Y162" s="279"/>
      <c r="Z162" s="279"/>
      <c r="AA162" s="279"/>
      <c r="AB162" s="279"/>
      <c r="AC162" s="278"/>
      <c r="AD162" s="278"/>
      <c r="AE162" s="278"/>
      <c r="AF162" s="278"/>
      <c r="AG162" s="278"/>
      <c r="AH162" s="278"/>
    </row>
    <row r="163" ht="12.75" customHeight="1">
      <c r="A163" s="278"/>
      <c r="B163" s="279"/>
      <c r="C163" s="278"/>
      <c r="D163" s="278"/>
      <c r="E163" s="278"/>
      <c r="F163" s="278"/>
      <c r="G163" s="278"/>
      <c r="H163" s="278"/>
      <c r="I163" s="278"/>
      <c r="J163" s="279"/>
      <c r="K163" s="278"/>
      <c r="L163" s="278"/>
      <c r="M163" s="278"/>
      <c r="N163" s="278"/>
      <c r="O163" s="278"/>
      <c r="P163" s="278"/>
      <c r="Q163" s="278"/>
      <c r="R163" s="278"/>
      <c r="S163" s="279"/>
      <c r="T163" s="279"/>
      <c r="U163" s="279"/>
      <c r="V163" s="279"/>
      <c r="W163" s="279"/>
      <c r="X163" s="279"/>
      <c r="Y163" s="279"/>
      <c r="Z163" s="279"/>
      <c r="AA163" s="279"/>
      <c r="AB163" s="279"/>
      <c r="AC163" s="278"/>
      <c r="AD163" s="278"/>
      <c r="AE163" s="278"/>
      <c r="AF163" s="278"/>
      <c r="AG163" s="278"/>
      <c r="AH163" s="278"/>
    </row>
    <row r="164" ht="12.75" customHeight="1">
      <c r="A164" s="278"/>
      <c r="B164" s="279"/>
      <c r="C164" s="278"/>
      <c r="D164" s="278"/>
      <c r="E164" s="278"/>
      <c r="F164" s="278"/>
      <c r="G164" s="278"/>
      <c r="H164" s="278"/>
      <c r="I164" s="278"/>
      <c r="J164" s="279"/>
      <c r="K164" s="278"/>
      <c r="L164" s="278"/>
      <c r="M164" s="278"/>
      <c r="N164" s="278"/>
      <c r="O164" s="278"/>
      <c r="P164" s="278"/>
      <c r="Q164" s="278"/>
      <c r="R164" s="278"/>
      <c r="S164" s="279"/>
      <c r="T164" s="279"/>
      <c r="U164" s="279"/>
      <c r="V164" s="279"/>
      <c r="W164" s="279"/>
      <c r="X164" s="279"/>
      <c r="Y164" s="279"/>
      <c r="Z164" s="279"/>
      <c r="AA164" s="279"/>
      <c r="AB164" s="279"/>
      <c r="AC164" s="278"/>
      <c r="AD164" s="278"/>
      <c r="AE164" s="278"/>
      <c r="AF164" s="278"/>
      <c r="AG164" s="278"/>
      <c r="AH164" s="278"/>
    </row>
    <row r="165" ht="12.75" customHeight="1">
      <c r="A165" s="278"/>
      <c r="B165" s="279"/>
      <c r="C165" s="278"/>
      <c r="D165" s="278"/>
      <c r="E165" s="278"/>
      <c r="F165" s="278"/>
      <c r="G165" s="278"/>
      <c r="H165" s="278"/>
      <c r="I165" s="278"/>
      <c r="J165" s="279"/>
      <c r="K165" s="278"/>
      <c r="L165" s="278"/>
      <c r="M165" s="278"/>
      <c r="N165" s="278"/>
      <c r="O165" s="278"/>
      <c r="P165" s="278"/>
      <c r="Q165" s="278"/>
      <c r="R165" s="278"/>
      <c r="S165" s="279"/>
      <c r="T165" s="279"/>
      <c r="U165" s="279"/>
      <c r="V165" s="279"/>
      <c r="W165" s="279"/>
      <c r="X165" s="279"/>
      <c r="Y165" s="279"/>
      <c r="Z165" s="279"/>
      <c r="AA165" s="279"/>
      <c r="AB165" s="279"/>
      <c r="AC165" s="278"/>
      <c r="AD165" s="278"/>
      <c r="AE165" s="278"/>
      <c r="AF165" s="278"/>
      <c r="AG165" s="278"/>
      <c r="AH165" s="278"/>
    </row>
    <row r="166" ht="12.75" customHeight="1">
      <c r="A166" s="278"/>
      <c r="B166" s="279"/>
      <c r="C166" s="278"/>
      <c r="D166" s="278"/>
      <c r="E166" s="278"/>
      <c r="F166" s="278"/>
      <c r="G166" s="278"/>
      <c r="H166" s="278"/>
      <c r="I166" s="278"/>
      <c r="J166" s="279"/>
      <c r="K166" s="278"/>
      <c r="L166" s="278"/>
      <c r="M166" s="278"/>
      <c r="N166" s="278"/>
      <c r="O166" s="278"/>
      <c r="P166" s="278"/>
      <c r="Q166" s="278"/>
      <c r="R166" s="278"/>
      <c r="S166" s="279"/>
      <c r="T166" s="279"/>
      <c r="U166" s="279"/>
      <c r="V166" s="279"/>
      <c r="W166" s="279"/>
      <c r="X166" s="279"/>
      <c r="Y166" s="279"/>
      <c r="Z166" s="279"/>
      <c r="AA166" s="279"/>
      <c r="AB166" s="279"/>
      <c r="AC166" s="278"/>
      <c r="AD166" s="278"/>
      <c r="AE166" s="278"/>
      <c r="AF166" s="278"/>
      <c r="AG166" s="278"/>
      <c r="AH166" s="278"/>
    </row>
    <row r="167" ht="12.75" customHeight="1">
      <c r="A167" s="278"/>
      <c r="B167" s="279"/>
      <c r="C167" s="278"/>
      <c r="D167" s="278"/>
      <c r="E167" s="278"/>
      <c r="F167" s="278"/>
      <c r="G167" s="278"/>
      <c r="H167" s="278"/>
      <c r="I167" s="278"/>
      <c r="J167" s="279"/>
      <c r="K167" s="278"/>
      <c r="L167" s="278"/>
      <c r="M167" s="278"/>
      <c r="N167" s="278"/>
      <c r="O167" s="278"/>
      <c r="P167" s="278"/>
      <c r="Q167" s="278"/>
      <c r="R167" s="278"/>
      <c r="S167" s="279"/>
      <c r="T167" s="279"/>
      <c r="U167" s="279"/>
      <c r="V167" s="279"/>
      <c r="W167" s="279"/>
      <c r="X167" s="279"/>
      <c r="Y167" s="279"/>
      <c r="Z167" s="279"/>
      <c r="AA167" s="279"/>
      <c r="AB167" s="279"/>
      <c r="AC167" s="278"/>
      <c r="AD167" s="278"/>
      <c r="AE167" s="278"/>
      <c r="AF167" s="278"/>
      <c r="AG167" s="278"/>
      <c r="AH167" s="278"/>
    </row>
    <row r="168" ht="12.75" customHeight="1">
      <c r="A168" s="278"/>
      <c r="B168" s="279"/>
      <c r="C168" s="278"/>
      <c r="D168" s="278"/>
      <c r="E168" s="278"/>
      <c r="F168" s="278"/>
      <c r="G168" s="278"/>
      <c r="H168" s="278"/>
      <c r="I168" s="278"/>
      <c r="J168" s="279"/>
      <c r="K168" s="278"/>
      <c r="L168" s="278"/>
      <c r="M168" s="278"/>
      <c r="N168" s="278"/>
      <c r="O168" s="278"/>
      <c r="P168" s="278"/>
      <c r="Q168" s="278"/>
      <c r="R168" s="278"/>
      <c r="S168" s="279"/>
      <c r="T168" s="279"/>
      <c r="U168" s="279"/>
      <c r="V168" s="279"/>
      <c r="W168" s="279"/>
      <c r="X168" s="279"/>
      <c r="Y168" s="279"/>
      <c r="Z168" s="279"/>
      <c r="AA168" s="279"/>
      <c r="AB168" s="279"/>
      <c r="AC168" s="278"/>
      <c r="AD168" s="278"/>
      <c r="AE168" s="278"/>
      <c r="AF168" s="278"/>
      <c r="AG168" s="278"/>
      <c r="AH168" s="278"/>
    </row>
    <row r="169" ht="12.75" customHeight="1">
      <c r="A169" s="278"/>
      <c r="B169" s="279"/>
      <c r="C169" s="278"/>
      <c r="D169" s="278"/>
      <c r="E169" s="278"/>
      <c r="F169" s="278"/>
      <c r="G169" s="278"/>
      <c r="H169" s="278"/>
      <c r="I169" s="278"/>
      <c r="J169" s="279"/>
      <c r="K169" s="278"/>
      <c r="L169" s="278"/>
      <c r="M169" s="278"/>
      <c r="N169" s="278"/>
      <c r="O169" s="278"/>
      <c r="P169" s="278"/>
      <c r="Q169" s="278"/>
      <c r="R169" s="278"/>
      <c r="S169" s="279"/>
      <c r="T169" s="279"/>
      <c r="U169" s="279"/>
      <c r="V169" s="279"/>
      <c r="W169" s="279"/>
      <c r="X169" s="279"/>
      <c r="Y169" s="279"/>
      <c r="Z169" s="279"/>
      <c r="AA169" s="279"/>
      <c r="AB169" s="279"/>
      <c r="AC169" s="278"/>
      <c r="AD169" s="278"/>
      <c r="AE169" s="278"/>
      <c r="AF169" s="278"/>
      <c r="AG169" s="278"/>
      <c r="AH169" s="278"/>
    </row>
    <row r="170" ht="12.75" customHeight="1">
      <c r="A170" s="278"/>
      <c r="B170" s="279"/>
      <c r="C170" s="278"/>
      <c r="D170" s="278"/>
      <c r="E170" s="278"/>
      <c r="F170" s="278"/>
      <c r="G170" s="278"/>
      <c r="H170" s="278"/>
      <c r="I170" s="278"/>
      <c r="J170" s="279"/>
      <c r="K170" s="278"/>
      <c r="L170" s="278"/>
      <c r="M170" s="278"/>
      <c r="N170" s="278"/>
      <c r="O170" s="278"/>
      <c r="P170" s="278"/>
      <c r="Q170" s="278"/>
      <c r="R170" s="278"/>
      <c r="S170" s="279"/>
      <c r="T170" s="279"/>
      <c r="U170" s="279"/>
      <c r="V170" s="279"/>
      <c r="W170" s="279"/>
      <c r="X170" s="279"/>
      <c r="Y170" s="279"/>
      <c r="Z170" s="279"/>
      <c r="AA170" s="279"/>
      <c r="AB170" s="279"/>
      <c r="AC170" s="278"/>
      <c r="AD170" s="278"/>
      <c r="AE170" s="278"/>
      <c r="AF170" s="278"/>
      <c r="AG170" s="278"/>
      <c r="AH170" s="278"/>
    </row>
    <row r="171" ht="12.75" customHeight="1">
      <c r="A171" s="278"/>
      <c r="B171" s="279"/>
      <c r="C171" s="278"/>
      <c r="D171" s="278"/>
      <c r="E171" s="278"/>
      <c r="F171" s="278"/>
      <c r="G171" s="278"/>
      <c r="H171" s="278"/>
      <c r="I171" s="278"/>
      <c r="J171" s="279"/>
      <c r="K171" s="278"/>
      <c r="L171" s="278"/>
      <c r="M171" s="278"/>
      <c r="N171" s="278"/>
      <c r="O171" s="278"/>
      <c r="P171" s="278"/>
      <c r="Q171" s="278"/>
      <c r="R171" s="278"/>
      <c r="S171" s="279"/>
      <c r="T171" s="279"/>
      <c r="U171" s="279"/>
      <c r="V171" s="279"/>
      <c r="W171" s="279"/>
      <c r="X171" s="279"/>
      <c r="Y171" s="279"/>
      <c r="Z171" s="279"/>
      <c r="AA171" s="279"/>
      <c r="AB171" s="279"/>
      <c r="AC171" s="278"/>
      <c r="AD171" s="278"/>
      <c r="AE171" s="278"/>
      <c r="AF171" s="278"/>
      <c r="AG171" s="278"/>
      <c r="AH171" s="278"/>
    </row>
    <row r="172" ht="12.75" customHeight="1">
      <c r="A172" s="278"/>
      <c r="B172" s="279"/>
      <c r="C172" s="278"/>
      <c r="D172" s="278"/>
      <c r="E172" s="278"/>
      <c r="F172" s="278"/>
      <c r="G172" s="278"/>
      <c r="H172" s="278"/>
      <c r="I172" s="278"/>
      <c r="J172" s="279"/>
      <c r="K172" s="278"/>
      <c r="L172" s="278"/>
      <c r="M172" s="278"/>
      <c r="N172" s="278"/>
      <c r="O172" s="278"/>
      <c r="P172" s="278"/>
      <c r="Q172" s="278"/>
      <c r="R172" s="278"/>
      <c r="S172" s="279"/>
      <c r="T172" s="279"/>
      <c r="U172" s="279"/>
      <c r="V172" s="279"/>
      <c r="W172" s="279"/>
      <c r="X172" s="279"/>
      <c r="Y172" s="279"/>
      <c r="Z172" s="279"/>
      <c r="AA172" s="279"/>
      <c r="AB172" s="279"/>
      <c r="AC172" s="278"/>
      <c r="AD172" s="278"/>
      <c r="AE172" s="278"/>
      <c r="AF172" s="278"/>
      <c r="AG172" s="278"/>
      <c r="AH172" s="278"/>
    </row>
    <row r="173" ht="12.75" customHeight="1">
      <c r="A173" s="278"/>
      <c r="B173" s="279"/>
      <c r="C173" s="278"/>
      <c r="D173" s="278"/>
      <c r="E173" s="278"/>
      <c r="F173" s="278"/>
      <c r="G173" s="278"/>
      <c r="H173" s="278"/>
      <c r="I173" s="278"/>
      <c r="J173" s="279"/>
      <c r="K173" s="278"/>
      <c r="L173" s="278"/>
      <c r="M173" s="278"/>
      <c r="N173" s="278"/>
      <c r="O173" s="278"/>
      <c r="P173" s="278"/>
      <c r="Q173" s="278"/>
      <c r="R173" s="278"/>
      <c r="S173" s="279"/>
      <c r="T173" s="279"/>
      <c r="U173" s="279"/>
      <c r="V173" s="279"/>
      <c r="W173" s="279"/>
      <c r="X173" s="279"/>
      <c r="Y173" s="279"/>
      <c r="Z173" s="279"/>
      <c r="AA173" s="279"/>
      <c r="AB173" s="279"/>
      <c r="AC173" s="278"/>
      <c r="AD173" s="278"/>
      <c r="AE173" s="278"/>
      <c r="AF173" s="278"/>
      <c r="AG173" s="278"/>
      <c r="AH173" s="278"/>
    </row>
    <row r="174" ht="12.75" customHeight="1">
      <c r="A174" s="278"/>
      <c r="B174" s="279"/>
      <c r="C174" s="278"/>
      <c r="D174" s="278"/>
      <c r="E174" s="278"/>
      <c r="F174" s="278"/>
      <c r="G174" s="278"/>
      <c r="H174" s="278"/>
      <c r="I174" s="278"/>
      <c r="J174" s="279"/>
      <c r="K174" s="278"/>
      <c r="L174" s="278"/>
      <c r="M174" s="278"/>
      <c r="N174" s="278"/>
      <c r="O174" s="278"/>
      <c r="P174" s="278"/>
      <c r="Q174" s="278"/>
      <c r="R174" s="278"/>
      <c r="S174" s="279"/>
      <c r="T174" s="279"/>
      <c r="U174" s="279"/>
      <c r="V174" s="279"/>
      <c r="W174" s="279"/>
      <c r="X174" s="279"/>
      <c r="Y174" s="279"/>
      <c r="Z174" s="279"/>
      <c r="AA174" s="279"/>
      <c r="AB174" s="279"/>
      <c r="AC174" s="278"/>
      <c r="AD174" s="278"/>
      <c r="AE174" s="278"/>
      <c r="AF174" s="278"/>
      <c r="AG174" s="278"/>
      <c r="AH174" s="278"/>
    </row>
    <row r="175" ht="12.75" customHeight="1">
      <c r="A175" s="278"/>
      <c r="B175" s="279"/>
      <c r="C175" s="278"/>
      <c r="D175" s="278"/>
      <c r="E175" s="278"/>
      <c r="F175" s="278"/>
      <c r="G175" s="278"/>
      <c r="H175" s="278"/>
      <c r="I175" s="278"/>
      <c r="J175" s="279"/>
      <c r="K175" s="278"/>
      <c r="L175" s="278"/>
      <c r="M175" s="278"/>
      <c r="N175" s="278"/>
      <c r="O175" s="278"/>
      <c r="P175" s="278"/>
      <c r="Q175" s="278"/>
      <c r="R175" s="278"/>
      <c r="S175" s="279"/>
      <c r="T175" s="279"/>
      <c r="U175" s="279"/>
      <c r="V175" s="279"/>
      <c r="W175" s="279"/>
      <c r="X175" s="279"/>
      <c r="Y175" s="279"/>
      <c r="Z175" s="279"/>
      <c r="AA175" s="279"/>
      <c r="AB175" s="279"/>
      <c r="AC175" s="278"/>
      <c r="AD175" s="278"/>
      <c r="AE175" s="278"/>
      <c r="AF175" s="278"/>
      <c r="AG175" s="278"/>
      <c r="AH175" s="278"/>
    </row>
    <row r="176" ht="12.75" customHeight="1">
      <c r="A176" s="278"/>
      <c r="B176" s="279"/>
      <c r="C176" s="278"/>
      <c r="D176" s="278"/>
      <c r="E176" s="278"/>
      <c r="F176" s="278"/>
      <c r="G176" s="278"/>
      <c r="H176" s="278"/>
      <c r="I176" s="278"/>
      <c r="J176" s="279"/>
      <c r="K176" s="278"/>
      <c r="L176" s="278"/>
      <c r="M176" s="278"/>
      <c r="N176" s="278"/>
      <c r="O176" s="278"/>
      <c r="P176" s="278"/>
      <c r="Q176" s="278"/>
      <c r="R176" s="278"/>
      <c r="S176" s="279"/>
      <c r="T176" s="279"/>
      <c r="U176" s="279"/>
      <c r="V176" s="279"/>
      <c r="W176" s="279"/>
      <c r="X176" s="279"/>
      <c r="Y176" s="279"/>
      <c r="Z176" s="279"/>
      <c r="AA176" s="279"/>
      <c r="AB176" s="279"/>
      <c r="AC176" s="278"/>
      <c r="AD176" s="278"/>
      <c r="AE176" s="278"/>
      <c r="AF176" s="278"/>
      <c r="AG176" s="278"/>
      <c r="AH176" s="278"/>
    </row>
    <row r="177" ht="12.75" customHeight="1">
      <c r="A177" s="278"/>
      <c r="B177" s="279"/>
      <c r="C177" s="278"/>
      <c r="D177" s="278"/>
      <c r="E177" s="278"/>
      <c r="F177" s="278"/>
      <c r="G177" s="278"/>
      <c r="H177" s="278"/>
      <c r="I177" s="278"/>
      <c r="J177" s="279"/>
      <c r="K177" s="278"/>
      <c r="L177" s="278"/>
      <c r="M177" s="278"/>
      <c r="N177" s="278"/>
      <c r="O177" s="278"/>
      <c r="P177" s="278"/>
      <c r="Q177" s="278"/>
      <c r="R177" s="278"/>
      <c r="S177" s="279"/>
      <c r="T177" s="279"/>
      <c r="U177" s="279"/>
      <c r="V177" s="279"/>
      <c r="W177" s="279"/>
      <c r="X177" s="279"/>
      <c r="Y177" s="279"/>
      <c r="Z177" s="279"/>
      <c r="AA177" s="279"/>
      <c r="AB177" s="279"/>
      <c r="AC177" s="278"/>
      <c r="AD177" s="278"/>
      <c r="AE177" s="278"/>
      <c r="AF177" s="278"/>
      <c r="AG177" s="278"/>
      <c r="AH177" s="278"/>
    </row>
    <row r="178" ht="12.75" customHeight="1">
      <c r="A178" s="278"/>
      <c r="B178" s="279"/>
      <c r="C178" s="278"/>
      <c r="D178" s="278"/>
      <c r="E178" s="278"/>
      <c r="F178" s="278"/>
      <c r="G178" s="278"/>
      <c r="H178" s="278"/>
      <c r="I178" s="278"/>
      <c r="J178" s="279"/>
      <c r="K178" s="278"/>
      <c r="L178" s="278"/>
      <c r="M178" s="278"/>
      <c r="N178" s="278"/>
      <c r="O178" s="278"/>
      <c r="P178" s="278"/>
      <c r="Q178" s="278"/>
      <c r="R178" s="278"/>
      <c r="S178" s="279"/>
      <c r="T178" s="279"/>
      <c r="U178" s="279"/>
      <c r="V178" s="279"/>
      <c r="W178" s="279"/>
      <c r="X178" s="279"/>
      <c r="Y178" s="279"/>
      <c r="Z178" s="279"/>
      <c r="AA178" s="279"/>
      <c r="AB178" s="279"/>
      <c r="AC178" s="278"/>
      <c r="AD178" s="278"/>
      <c r="AE178" s="278"/>
      <c r="AF178" s="278"/>
      <c r="AG178" s="278"/>
      <c r="AH178" s="278"/>
    </row>
    <row r="179" ht="12.75" customHeight="1">
      <c r="A179" s="278"/>
      <c r="B179" s="279"/>
      <c r="C179" s="278"/>
      <c r="D179" s="278"/>
      <c r="E179" s="278"/>
      <c r="F179" s="278"/>
      <c r="G179" s="278"/>
      <c r="H179" s="278"/>
      <c r="I179" s="278"/>
      <c r="J179" s="279"/>
      <c r="K179" s="278"/>
      <c r="L179" s="278"/>
      <c r="M179" s="278"/>
      <c r="N179" s="278"/>
      <c r="O179" s="278"/>
      <c r="P179" s="278"/>
      <c r="Q179" s="278"/>
      <c r="R179" s="278"/>
      <c r="S179" s="279"/>
      <c r="T179" s="279"/>
      <c r="U179" s="279"/>
      <c r="V179" s="279"/>
      <c r="W179" s="279"/>
      <c r="X179" s="279"/>
      <c r="Y179" s="279"/>
      <c r="Z179" s="279"/>
      <c r="AA179" s="279"/>
      <c r="AB179" s="279"/>
      <c r="AC179" s="278"/>
      <c r="AD179" s="278"/>
      <c r="AE179" s="278"/>
      <c r="AF179" s="278"/>
      <c r="AG179" s="278"/>
      <c r="AH179" s="278"/>
    </row>
    <row r="180" ht="12.75" customHeight="1">
      <c r="A180" s="278"/>
      <c r="B180" s="279"/>
      <c r="C180" s="278"/>
      <c r="D180" s="278"/>
      <c r="E180" s="278"/>
      <c r="F180" s="278"/>
      <c r="G180" s="278"/>
      <c r="H180" s="278"/>
      <c r="I180" s="278"/>
      <c r="J180" s="279"/>
      <c r="K180" s="278"/>
      <c r="L180" s="278"/>
      <c r="M180" s="278"/>
      <c r="N180" s="278"/>
      <c r="O180" s="278"/>
      <c r="P180" s="278"/>
      <c r="Q180" s="278"/>
      <c r="R180" s="278"/>
      <c r="S180" s="279"/>
      <c r="T180" s="279"/>
      <c r="U180" s="279"/>
      <c r="V180" s="279"/>
      <c r="W180" s="279"/>
      <c r="X180" s="279"/>
      <c r="Y180" s="279"/>
      <c r="Z180" s="279"/>
      <c r="AA180" s="279"/>
      <c r="AB180" s="279"/>
      <c r="AC180" s="278"/>
      <c r="AD180" s="278"/>
      <c r="AE180" s="278"/>
      <c r="AF180" s="278"/>
      <c r="AG180" s="278"/>
      <c r="AH180" s="278"/>
    </row>
    <row r="181" ht="12.75" customHeight="1">
      <c r="A181" s="278"/>
      <c r="B181" s="279"/>
      <c r="C181" s="278"/>
      <c r="D181" s="278"/>
      <c r="E181" s="278"/>
      <c r="F181" s="278"/>
      <c r="G181" s="278"/>
      <c r="H181" s="278"/>
      <c r="I181" s="278"/>
      <c r="J181" s="279"/>
      <c r="K181" s="278"/>
      <c r="L181" s="278"/>
      <c r="M181" s="278"/>
      <c r="N181" s="278"/>
      <c r="O181" s="278"/>
      <c r="P181" s="278"/>
      <c r="Q181" s="278"/>
      <c r="R181" s="278"/>
      <c r="S181" s="279"/>
      <c r="T181" s="279"/>
      <c r="U181" s="279"/>
      <c r="V181" s="279"/>
      <c r="W181" s="279"/>
      <c r="X181" s="279"/>
      <c r="Y181" s="279"/>
      <c r="Z181" s="279"/>
      <c r="AA181" s="279"/>
      <c r="AB181" s="279"/>
      <c r="AC181" s="278"/>
      <c r="AD181" s="278"/>
      <c r="AE181" s="278"/>
      <c r="AF181" s="278"/>
      <c r="AG181" s="278"/>
      <c r="AH181" s="278"/>
    </row>
    <row r="182" ht="12.75" customHeight="1">
      <c r="A182" s="278"/>
      <c r="B182" s="279"/>
      <c r="C182" s="278"/>
      <c r="D182" s="278"/>
      <c r="E182" s="278"/>
      <c r="F182" s="278"/>
      <c r="G182" s="278"/>
      <c r="H182" s="278"/>
      <c r="I182" s="278"/>
      <c r="J182" s="279"/>
      <c r="K182" s="278"/>
      <c r="L182" s="278"/>
      <c r="M182" s="278"/>
      <c r="N182" s="278"/>
      <c r="O182" s="278"/>
      <c r="P182" s="278"/>
      <c r="Q182" s="278"/>
      <c r="R182" s="278"/>
      <c r="S182" s="279"/>
      <c r="T182" s="279"/>
      <c r="U182" s="279"/>
      <c r="V182" s="279"/>
      <c r="W182" s="279"/>
      <c r="X182" s="279"/>
      <c r="Y182" s="279"/>
      <c r="Z182" s="279"/>
      <c r="AA182" s="279"/>
      <c r="AB182" s="279"/>
      <c r="AC182" s="278"/>
      <c r="AD182" s="278"/>
      <c r="AE182" s="278"/>
      <c r="AF182" s="278"/>
      <c r="AG182" s="278"/>
      <c r="AH182" s="278"/>
    </row>
    <row r="183" ht="12.75" customHeight="1">
      <c r="A183" s="278"/>
      <c r="B183" s="279"/>
      <c r="C183" s="278"/>
      <c r="D183" s="278"/>
      <c r="E183" s="278"/>
      <c r="F183" s="278"/>
      <c r="G183" s="278"/>
      <c r="H183" s="278"/>
      <c r="I183" s="278"/>
      <c r="J183" s="279"/>
      <c r="K183" s="278"/>
      <c r="L183" s="278"/>
      <c r="M183" s="278"/>
      <c r="N183" s="278"/>
      <c r="O183" s="278"/>
      <c r="P183" s="278"/>
      <c r="Q183" s="278"/>
      <c r="R183" s="278"/>
      <c r="S183" s="279"/>
      <c r="T183" s="279"/>
      <c r="U183" s="279"/>
      <c r="V183" s="279"/>
      <c r="W183" s="279"/>
      <c r="X183" s="279"/>
      <c r="Y183" s="279"/>
      <c r="Z183" s="279"/>
      <c r="AA183" s="279"/>
      <c r="AB183" s="279"/>
      <c r="AC183" s="278"/>
      <c r="AD183" s="278"/>
      <c r="AE183" s="278"/>
      <c r="AF183" s="278"/>
      <c r="AG183" s="278"/>
      <c r="AH183" s="278"/>
    </row>
    <row r="184" ht="12.75" customHeight="1">
      <c r="A184" s="278"/>
      <c r="B184" s="279"/>
      <c r="C184" s="278"/>
      <c r="D184" s="278"/>
      <c r="E184" s="278"/>
      <c r="F184" s="278"/>
      <c r="G184" s="278"/>
      <c r="H184" s="278"/>
      <c r="I184" s="278"/>
      <c r="J184" s="279"/>
      <c r="K184" s="278"/>
      <c r="L184" s="278"/>
      <c r="M184" s="278"/>
      <c r="N184" s="278"/>
      <c r="O184" s="278"/>
      <c r="P184" s="278"/>
      <c r="Q184" s="278"/>
      <c r="R184" s="278"/>
      <c r="S184" s="279"/>
      <c r="T184" s="279"/>
      <c r="U184" s="279"/>
      <c r="V184" s="279"/>
      <c r="W184" s="279"/>
      <c r="X184" s="279"/>
      <c r="Y184" s="279"/>
      <c r="Z184" s="279"/>
      <c r="AA184" s="279"/>
      <c r="AB184" s="279"/>
      <c r="AC184" s="278"/>
      <c r="AD184" s="278"/>
      <c r="AE184" s="278"/>
      <c r="AF184" s="278"/>
      <c r="AG184" s="278"/>
      <c r="AH184" s="278"/>
    </row>
    <row r="185" ht="12.75" customHeight="1">
      <c r="A185" s="278"/>
      <c r="B185" s="279"/>
      <c r="C185" s="278"/>
      <c r="D185" s="278"/>
      <c r="E185" s="278"/>
      <c r="F185" s="278"/>
      <c r="G185" s="278"/>
      <c r="H185" s="278"/>
      <c r="I185" s="278"/>
      <c r="J185" s="279"/>
      <c r="K185" s="278"/>
      <c r="L185" s="278"/>
      <c r="M185" s="278"/>
      <c r="N185" s="278"/>
      <c r="O185" s="278"/>
      <c r="P185" s="278"/>
      <c r="Q185" s="278"/>
      <c r="R185" s="278"/>
      <c r="S185" s="279"/>
      <c r="T185" s="279"/>
      <c r="U185" s="279"/>
      <c r="V185" s="279"/>
      <c r="W185" s="279"/>
      <c r="X185" s="279"/>
      <c r="Y185" s="279"/>
      <c r="Z185" s="279"/>
      <c r="AA185" s="279"/>
      <c r="AB185" s="279"/>
      <c r="AC185" s="278"/>
      <c r="AD185" s="278"/>
      <c r="AE185" s="278"/>
      <c r="AF185" s="278"/>
      <c r="AG185" s="278"/>
      <c r="AH185" s="278"/>
    </row>
    <row r="186" ht="12.75" customHeight="1">
      <c r="A186" s="278"/>
      <c r="B186" s="279"/>
      <c r="C186" s="278"/>
      <c r="D186" s="278"/>
      <c r="E186" s="278"/>
      <c r="F186" s="278"/>
      <c r="G186" s="278"/>
      <c r="H186" s="278"/>
      <c r="I186" s="278"/>
      <c r="J186" s="279"/>
      <c r="K186" s="278"/>
      <c r="L186" s="278"/>
      <c r="M186" s="278"/>
      <c r="N186" s="278"/>
      <c r="O186" s="278"/>
      <c r="P186" s="278"/>
      <c r="Q186" s="278"/>
      <c r="R186" s="278"/>
      <c r="S186" s="279"/>
      <c r="T186" s="279"/>
      <c r="U186" s="279"/>
      <c r="V186" s="279"/>
      <c r="W186" s="279"/>
      <c r="X186" s="279"/>
      <c r="Y186" s="279"/>
      <c r="Z186" s="279"/>
      <c r="AA186" s="279"/>
      <c r="AB186" s="279"/>
      <c r="AC186" s="278"/>
      <c r="AD186" s="278"/>
      <c r="AE186" s="278"/>
      <c r="AF186" s="278"/>
      <c r="AG186" s="278"/>
      <c r="AH186" s="278"/>
    </row>
    <row r="187" ht="12.75" customHeight="1">
      <c r="A187" s="278"/>
      <c r="B187" s="279"/>
      <c r="C187" s="278"/>
      <c r="D187" s="278"/>
      <c r="E187" s="278"/>
      <c r="F187" s="278"/>
      <c r="G187" s="278"/>
      <c r="H187" s="278"/>
      <c r="I187" s="278"/>
      <c r="J187" s="279"/>
      <c r="K187" s="278"/>
      <c r="L187" s="278"/>
      <c r="M187" s="278"/>
      <c r="N187" s="278"/>
      <c r="O187" s="278"/>
      <c r="P187" s="278"/>
      <c r="Q187" s="278"/>
      <c r="R187" s="278"/>
      <c r="S187" s="279"/>
      <c r="T187" s="279"/>
      <c r="U187" s="279"/>
      <c r="V187" s="279"/>
      <c r="W187" s="279"/>
      <c r="X187" s="279"/>
      <c r="Y187" s="279"/>
      <c r="Z187" s="279"/>
      <c r="AA187" s="279"/>
      <c r="AB187" s="279"/>
      <c r="AC187" s="278"/>
      <c r="AD187" s="278"/>
      <c r="AE187" s="278"/>
      <c r="AF187" s="278"/>
      <c r="AG187" s="278"/>
      <c r="AH187" s="278"/>
    </row>
    <row r="188" ht="12.75" customHeight="1">
      <c r="A188" s="278"/>
      <c r="B188" s="279"/>
      <c r="C188" s="278"/>
      <c r="D188" s="278"/>
      <c r="E188" s="278"/>
      <c r="F188" s="278"/>
      <c r="G188" s="278"/>
      <c r="H188" s="278"/>
      <c r="I188" s="278"/>
      <c r="J188" s="279"/>
      <c r="K188" s="278"/>
      <c r="L188" s="278"/>
      <c r="M188" s="278"/>
      <c r="N188" s="278"/>
      <c r="O188" s="278"/>
      <c r="P188" s="278"/>
      <c r="Q188" s="278"/>
      <c r="R188" s="278"/>
      <c r="S188" s="279"/>
      <c r="T188" s="279"/>
      <c r="U188" s="279"/>
      <c r="V188" s="279"/>
      <c r="W188" s="279"/>
      <c r="X188" s="279"/>
      <c r="Y188" s="279"/>
      <c r="Z188" s="279"/>
      <c r="AA188" s="279"/>
      <c r="AB188" s="279"/>
      <c r="AC188" s="278"/>
      <c r="AD188" s="278"/>
      <c r="AE188" s="278"/>
      <c r="AF188" s="278"/>
      <c r="AG188" s="278"/>
      <c r="AH188" s="278"/>
    </row>
    <row r="189" ht="12.75" customHeight="1">
      <c r="A189" s="278"/>
      <c r="B189" s="279"/>
      <c r="C189" s="278"/>
      <c r="D189" s="278"/>
      <c r="E189" s="278"/>
      <c r="F189" s="278"/>
      <c r="G189" s="278"/>
      <c r="H189" s="278"/>
      <c r="I189" s="278"/>
      <c r="J189" s="279"/>
      <c r="K189" s="278"/>
      <c r="L189" s="278"/>
      <c r="M189" s="278"/>
      <c r="N189" s="278"/>
      <c r="O189" s="278"/>
      <c r="P189" s="278"/>
      <c r="Q189" s="278"/>
      <c r="R189" s="278"/>
      <c r="S189" s="279"/>
      <c r="T189" s="279"/>
      <c r="U189" s="279"/>
      <c r="V189" s="279"/>
      <c r="W189" s="279"/>
      <c r="X189" s="279"/>
      <c r="Y189" s="279"/>
      <c r="Z189" s="279"/>
      <c r="AA189" s="279"/>
      <c r="AB189" s="279"/>
      <c r="AC189" s="278"/>
      <c r="AD189" s="278"/>
      <c r="AE189" s="278"/>
      <c r="AF189" s="278"/>
      <c r="AG189" s="278"/>
      <c r="AH189" s="278"/>
    </row>
    <row r="190" ht="12.75" customHeight="1">
      <c r="A190" s="278"/>
      <c r="B190" s="279"/>
      <c r="C190" s="278"/>
      <c r="D190" s="278"/>
      <c r="E190" s="278"/>
      <c r="F190" s="278"/>
      <c r="G190" s="278"/>
      <c r="H190" s="278"/>
      <c r="I190" s="278"/>
      <c r="J190" s="279"/>
      <c r="K190" s="278"/>
      <c r="L190" s="278"/>
      <c r="M190" s="278"/>
      <c r="N190" s="278"/>
      <c r="O190" s="278"/>
      <c r="P190" s="278"/>
      <c r="Q190" s="278"/>
      <c r="R190" s="278"/>
      <c r="S190" s="279"/>
      <c r="T190" s="279"/>
      <c r="U190" s="279"/>
      <c r="V190" s="279"/>
      <c r="W190" s="279"/>
      <c r="X190" s="279"/>
      <c r="Y190" s="279"/>
      <c r="Z190" s="279"/>
      <c r="AA190" s="279"/>
      <c r="AB190" s="279"/>
      <c r="AC190" s="278"/>
      <c r="AD190" s="278"/>
      <c r="AE190" s="278"/>
      <c r="AF190" s="278"/>
      <c r="AG190" s="278"/>
      <c r="AH190" s="278"/>
    </row>
    <row r="191" ht="12.75" customHeight="1">
      <c r="A191" s="278"/>
      <c r="B191" s="279"/>
      <c r="C191" s="278"/>
      <c r="D191" s="278"/>
      <c r="E191" s="278"/>
      <c r="F191" s="278"/>
      <c r="G191" s="278"/>
      <c r="H191" s="278"/>
      <c r="I191" s="278"/>
      <c r="J191" s="279"/>
      <c r="K191" s="278"/>
      <c r="L191" s="278"/>
      <c r="M191" s="278"/>
      <c r="N191" s="278"/>
      <c r="O191" s="278"/>
      <c r="P191" s="278"/>
      <c r="Q191" s="278"/>
      <c r="R191" s="278"/>
      <c r="S191" s="279"/>
      <c r="T191" s="279"/>
      <c r="U191" s="279"/>
      <c r="V191" s="279"/>
      <c r="W191" s="279"/>
      <c r="X191" s="279"/>
      <c r="Y191" s="279"/>
      <c r="Z191" s="279"/>
      <c r="AA191" s="279"/>
      <c r="AB191" s="279"/>
      <c r="AC191" s="278"/>
      <c r="AD191" s="278"/>
      <c r="AE191" s="278"/>
      <c r="AF191" s="278"/>
      <c r="AG191" s="278"/>
      <c r="AH191" s="278"/>
    </row>
    <row r="192" ht="12.75" customHeight="1">
      <c r="A192" s="278"/>
      <c r="B192" s="279"/>
      <c r="C192" s="278"/>
      <c r="D192" s="278"/>
      <c r="E192" s="278"/>
      <c r="F192" s="278"/>
      <c r="G192" s="278"/>
      <c r="H192" s="278"/>
      <c r="I192" s="278"/>
      <c r="J192" s="279"/>
      <c r="K192" s="278"/>
      <c r="L192" s="278"/>
      <c r="M192" s="278"/>
      <c r="N192" s="278"/>
      <c r="O192" s="278"/>
      <c r="P192" s="278"/>
      <c r="Q192" s="278"/>
      <c r="R192" s="278"/>
      <c r="S192" s="279"/>
      <c r="T192" s="279"/>
      <c r="U192" s="279"/>
      <c r="V192" s="279"/>
      <c r="W192" s="279"/>
      <c r="X192" s="279"/>
      <c r="Y192" s="279"/>
      <c r="Z192" s="279"/>
      <c r="AA192" s="279"/>
      <c r="AB192" s="279"/>
      <c r="AC192" s="278"/>
      <c r="AD192" s="278"/>
      <c r="AE192" s="278"/>
      <c r="AF192" s="278"/>
      <c r="AG192" s="278"/>
      <c r="AH192" s="278"/>
    </row>
    <row r="193" ht="12.75" customHeight="1">
      <c r="A193" s="278"/>
      <c r="B193" s="279"/>
      <c r="C193" s="278"/>
      <c r="D193" s="278"/>
      <c r="E193" s="278"/>
      <c r="F193" s="278"/>
      <c r="G193" s="278"/>
      <c r="H193" s="278"/>
      <c r="I193" s="278"/>
      <c r="J193" s="279"/>
      <c r="K193" s="278"/>
      <c r="L193" s="278"/>
      <c r="M193" s="278"/>
      <c r="N193" s="278"/>
      <c r="O193" s="278"/>
      <c r="P193" s="278"/>
      <c r="Q193" s="278"/>
      <c r="R193" s="278"/>
      <c r="S193" s="279"/>
      <c r="T193" s="279"/>
      <c r="U193" s="279"/>
      <c r="V193" s="279"/>
      <c r="W193" s="279"/>
      <c r="X193" s="279"/>
      <c r="Y193" s="279"/>
      <c r="Z193" s="279"/>
      <c r="AA193" s="279"/>
      <c r="AB193" s="279"/>
      <c r="AC193" s="278"/>
      <c r="AD193" s="278"/>
      <c r="AE193" s="278"/>
      <c r="AF193" s="278"/>
      <c r="AG193" s="278"/>
      <c r="AH193" s="278"/>
    </row>
    <row r="194" ht="12.75" customHeight="1">
      <c r="A194" s="278"/>
      <c r="B194" s="279"/>
      <c r="C194" s="278"/>
      <c r="D194" s="278"/>
      <c r="E194" s="278"/>
      <c r="F194" s="278"/>
      <c r="G194" s="278"/>
      <c r="H194" s="278"/>
      <c r="I194" s="278"/>
      <c r="J194" s="279"/>
      <c r="K194" s="278"/>
      <c r="L194" s="278"/>
      <c r="M194" s="278"/>
      <c r="N194" s="278"/>
      <c r="O194" s="278"/>
      <c r="P194" s="278"/>
      <c r="Q194" s="278"/>
      <c r="R194" s="278"/>
      <c r="S194" s="279"/>
      <c r="T194" s="279"/>
      <c r="U194" s="279"/>
      <c r="V194" s="279"/>
      <c r="W194" s="279"/>
      <c r="X194" s="279"/>
      <c r="Y194" s="279"/>
      <c r="Z194" s="279"/>
      <c r="AA194" s="279"/>
      <c r="AB194" s="279"/>
      <c r="AC194" s="278"/>
      <c r="AD194" s="278"/>
      <c r="AE194" s="278"/>
      <c r="AF194" s="278"/>
      <c r="AG194" s="278"/>
      <c r="AH194" s="278"/>
    </row>
    <row r="195" ht="12.75" customHeight="1">
      <c r="A195" s="278"/>
      <c r="B195" s="279"/>
      <c r="C195" s="278"/>
      <c r="D195" s="278"/>
      <c r="E195" s="278"/>
      <c r="F195" s="278"/>
      <c r="G195" s="278"/>
      <c r="H195" s="278"/>
      <c r="I195" s="278"/>
      <c r="J195" s="279"/>
      <c r="K195" s="278"/>
      <c r="L195" s="278"/>
      <c r="M195" s="278"/>
      <c r="N195" s="278"/>
      <c r="O195" s="278"/>
      <c r="P195" s="278"/>
      <c r="Q195" s="278"/>
      <c r="R195" s="278"/>
      <c r="S195" s="279"/>
      <c r="T195" s="279"/>
      <c r="U195" s="279"/>
      <c r="V195" s="279"/>
      <c r="W195" s="279"/>
      <c r="X195" s="279"/>
      <c r="Y195" s="279"/>
      <c r="Z195" s="279"/>
      <c r="AA195" s="279"/>
      <c r="AB195" s="279"/>
      <c r="AC195" s="278"/>
      <c r="AD195" s="278"/>
      <c r="AE195" s="278"/>
      <c r="AF195" s="278"/>
      <c r="AG195" s="278"/>
      <c r="AH195" s="278"/>
    </row>
    <row r="196" ht="12.75" customHeight="1">
      <c r="A196" s="278"/>
      <c r="B196" s="279"/>
      <c r="C196" s="278"/>
      <c r="D196" s="278"/>
      <c r="E196" s="278"/>
      <c r="F196" s="278"/>
      <c r="G196" s="278"/>
      <c r="H196" s="278"/>
      <c r="I196" s="278"/>
      <c r="J196" s="279"/>
      <c r="K196" s="278"/>
      <c r="L196" s="278"/>
      <c r="M196" s="278"/>
      <c r="N196" s="278"/>
      <c r="O196" s="278"/>
      <c r="P196" s="278"/>
      <c r="Q196" s="278"/>
      <c r="R196" s="278"/>
      <c r="S196" s="279"/>
      <c r="T196" s="279"/>
      <c r="U196" s="279"/>
      <c r="V196" s="279"/>
      <c r="W196" s="279"/>
      <c r="X196" s="279"/>
      <c r="Y196" s="279"/>
      <c r="Z196" s="279"/>
      <c r="AA196" s="279"/>
      <c r="AB196" s="279"/>
      <c r="AC196" s="278"/>
      <c r="AD196" s="278"/>
      <c r="AE196" s="278"/>
      <c r="AF196" s="278"/>
      <c r="AG196" s="278"/>
      <c r="AH196" s="278"/>
    </row>
    <row r="197" ht="12.75" customHeight="1">
      <c r="A197" s="278"/>
      <c r="B197" s="279"/>
      <c r="C197" s="278"/>
      <c r="D197" s="278"/>
      <c r="E197" s="278"/>
      <c r="F197" s="278"/>
      <c r="G197" s="278"/>
      <c r="H197" s="278"/>
      <c r="I197" s="278"/>
      <c r="J197" s="279"/>
      <c r="K197" s="278"/>
      <c r="L197" s="278"/>
      <c r="M197" s="278"/>
      <c r="N197" s="278"/>
      <c r="O197" s="278"/>
      <c r="P197" s="278"/>
      <c r="Q197" s="278"/>
      <c r="R197" s="278"/>
      <c r="S197" s="279"/>
      <c r="T197" s="279"/>
      <c r="U197" s="279"/>
      <c r="V197" s="279"/>
      <c r="W197" s="279"/>
      <c r="X197" s="279"/>
      <c r="Y197" s="279"/>
      <c r="Z197" s="279"/>
      <c r="AA197" s="279"/>
      <c r="AB197" s="279"/>
      <c r="AC197" s="278"/>
      <c r="AD197" s="278"/>
      <c r="AE197" s="278"/>
      <c r="AF197" s="278"/>
      <c r="AG197" s="278"/>
      <c r="AH197" s="278"/>
    </row>
    <row r="198" ht="12.75" customHeight="1">
      <c r="A198" s="278"/>
      <c r="B198" s="279"/>
      <c r="C198" s="278"/>
      <c r="D198" s="278"/>
      <c r="E198" s="278"/>
      <c r="F198" s="278"/>
      <c r="G198" s="278"/>
      <c r="H198" s="278"/>
      <c r="I198" s="278"/>
      <c r="J198" s="279"/>
      <c r="K198" s="278"/>
      <c r="L198" s="278"/>
      <c r="M198" s="278"/>
      <c r="N198" s="278"/>
      <c r="O198" s="278"/>
      <c r="P198" s="278"/>
      <c r="Q198" s="278"/>
      <c r="R198" s="278"/>
      <c r="S198" s="279"/>
      <c r="T198" s="279"/>
      <c r="U198" s="279"/>
      <c r="V198" s="279"/>
      <c r="W198" s="279"/>
      <c r="X198" s="279"/>
      <c r="Y198" s="279"/>
      <c r="Z198" s="279"/>
      <c r="AA198" s="279"/>
      <c r="AB198" s="279"/>
      <c r="AC198" s="278"/>
      <c r="AD198" s="278"/>
      <c r="AE198" s="278"/>
      <c r="AF198" s="278"/>
      <c r="AG198" s="278"/>
      <c r="AH198" s="278"/>
    </row>
    <row r="199" ht="12.75" customHeight="1">
      <c r="A199" s="278"/>
      <c r="B199" s="279"/>
      <c r="C199" s="278"/>
      <c r="D199" s="278"/>
      <c r="E199" s="278"/>
      <c r="F199" s="278"/>
      <c r="G199" s="278"/>
      <c r="H199" s="278"/>
      <c r="I199" s="278"/>
      <c r="J199" s="279"/>
      <c r="K199" s="278"/>
      <c r="L199" s="278"/>
      <c r="M199" s="278"/>
      <c r="N199" s="278"/>
      <c r="O199" s="278"/>
      <c r="P199" s="278"/>
      <c r="Q199" s="278"/>
      <c r="R199" s="278"/>
      <c r="S199" s="279"/>
      <c r="T199" s="279"/>
      <c r="U199" s="279"/>
      <c r="V199" s="279"/>
      <c r="W199" s="279"/>
      <c r="X199" s="279"/>
      <c r="Y199" s="279"/>
      <c r="Z199" s="279"/>
      <c r="AA199" s="279"/>
      <c r="AB199" s="279"/>
      <c r="AC199" s="278"/>
      <c r="AD199" s="278"/>
      <c r="AE199" s="278"/>
      <c r="AF199" s="278"/>
      <c r="AG199" s="278"/>
      <c r="AH199" s="278"/>
    </row>
    <row r="200" ht="12.75" customHeight="1">
      <c r="A200" s="278"/>
      <c r="B200" s="279"/>
      <c r="C200" s="278"/>
      <c r="D200" s="278"/>
      <c r="E200" s="278"/>
      <c r="F200" s="278"/>
      <c r="G200" s="278"/>
      <c r="H200" s="278"/>
      <c r="I200" s="278"/>
      <c r="J200" s="279"/>
      <c r="K200" s="278"/>
      <c r="L200" s="278"/>
      <c r="M200" s="278"/>
      <c r="N200" s="278"/>
      <c r="O200" s="278"/>
      <c r="P200" s="278"/>
      <c r="Q200" s="278"/>
      <c r="R200" s="278"/>
      <c r="S200" s="279"/>
      <c r="T200" s="279"/>
      <c r="U200" s="279"/>
      <c r="V200" s="279"/>
      <c r="W200" s="279"/>
      <c r="X200" s="279"/>
      <c r="Y200" s="279"/>
      <c r="Z200" s="279"/>
      <c r="AA200" s="279"/>
      <c r="AB200" s="279"/>
      <c r="AC200" s="278"/>
      <c r="AD200" s="278"/>
      <c r="AE200" s="278"/>
      <c r="AF200" s="278"/>
      <c r="AG200" s="278"/>
      <c r="AH200" s="278"/>
    </row>
    <row r="201" ht="12.75" customHeight="1">
      <c r="A201" s="278"/>
      <c r="B201" s="279"/>
      <c r="C201" s="278"/>
      <c r="D201" s="278"/>
      <c r="E201" s="278"/>
      <c r="F201" s="278"/>
      <c r="G201" s="278"/>
      <c r="H201" s="278"/>
      <c r="I201" s="278"/>
      <c r="J201" s="279"/>
      <c r="K201" s="278"/>
      <c r="L201" s="278"/>
      <c r="M201" s="278"/>
      <c r="N201" s="278"/>
      <c r="O201" s="278"/>
      <c r="P201" s="278"/>
      <c r="Q201" s="278"/>
      <c r="R201" s="278"/>
      <c r="S201" s="279"/>
      <c r="T201" s="279"/>
      <c r="U201" s="279"/>
      <c r="V201" s="279"/>
      <c r="W201" s="279"/>
      <c r="X201" s="279"/>
      <c r="Y201" s="279"/>
      <c r="Z201" s="279"/>
      <c r="AA201" s="279"/>
      <c r="AB201" s="279"/>
      <c r="AC201" s="278"/>
      <c r="AD201" s="278"/>
      <c r="AE201" s="278"/>
      <c r="AF201" s="278"/>
      <c r="AG201" s="278"/>
      <c r="AH201" s="278"/>
    </row>
    <row r="202" ht="12.75" customHeight="1">
      <c r="A202" s="278"/>
      <c r="B202" s="279"/>
      <c r="C202" s="278"/>
      <c r="D202" s="278"/>
      <c r="E202" s="278"/>
      <c r="F202" s="278"/>
      <c r="G202" s="278"/>
      <c r="H202" s="278"/>
      <c r="I202" s="278"/>
      <c r="J202" s="279"/>
      <c r="K202" s="278"/>
      <c r="L202" s="278"/>
      <c r="M202" s="278"/>
      <c r="N202" s="278"/>
      <c r="O202" s="278"/>
      <c r="P202" s="278"/>
      <c r="Q202" s="278"/>
      <c r="R202" s="278"/>
      <c r="S202" s="279"/>
      <c r="T202" s="279"/>
      <c r="U202" s="279"/>
      <c r="V202" s="279"/>
      <c r="W202" s="279"/>
      <c r="X202" s="279"/>
      <c r="Y202" s="279"/>
      <c r="Z202" s="279"/>
      <c r="AA202" s="279"/>
      <c r="AB202" s="279"/>
      <c r="AC202" s="278"/>
      <c r="AD202" s="278"/>
      <c r="AE202" s="278"/>
      <c r="AF202" s="278"/>
      <c r="AG202" s="278"/>
      <c r="AH202" s="278"/>
    </row>
    <row r="203" ht="12.75" customHeight="1">
      <c r="A203" s="278"/>
      <c r="B203" s="279"/>
      <c r="C203" s="278"/>
      <c r="D203" s="278"/>
      <c r="E203" s="278"/>
      <c r="F203" s="278"/>
      <c r="G203" s="278"/>
      <c r="H203" s="278"/>
      <c r="I203" s="278"/>
      <c r="J203" s="279"/>
      <c r="K203" s="278"/>
      <c r="L203" s="278"/>
      <c r="M203" s="278"/>
      <c r="N203" s="278"/>
      <c r="O203" s="278"/>
      <c r="P203" s="278"/>
      <c r="Q203" s="278"/>
      <c r="R203" s="278"/>
      <c r="S203" s="279"/>
      <c r="T203" s="279"/>
      <c r="U203" s="279"/>
      <c r="V203" s="279"/>
      <c r="W203" s="279"/>
      <c r="X203" s="279"/>
      <c r="Y203" s="279"/>
      <c r="Z203" s="279"/>
      <c r="AA203" s="279"/>
      <c r="AB203" s="279"/>
      <c r="AC203" s="278"/>
      <c r="AD203" s="278"/>
      <c r="AE203" s="278"/>
      <c r="AF203" s="278"/>
      <c r="AG203" s="278"/>
      <c r="AH203" s="278"/>
    </row>
    <row r="204" ht="12.75" customHeight="1">
      <c r="A204" s="278"/>
      <c r="B204" s="279"/>
      <c r="C204" s="278"/>
      <c r="D204" s="278"/>
      <c r="E204" s="278"/>
      <c r="F204" s="278"/>
      <c r="G204" s="278"/>
      <c r="H204" s="278"/>
      <c r="I204" s="278"/>
      <c r="J204" s="279"/>
      <c r="K204" s="278"/>
      <c r="L204" s="278"/>
      <c r="M204" s="278"/>
      <c r="N204" s="278"/>
      <c r="O204" s="278"/>
      <c r="P204" s="278"/>
      <c r="Q204" s="278"/>
      <c r="R204" s="278"/>
      <c r="S204" s="279"/>
      <c r="T204" s="279"/>
      <c r="U204" s="279"/>
      <c r="V204" s="279"/>
      <c r="W204" s="279"/>
      <c r="X204" s="279"/>
      <c r="Y204" s="279"/>
      <c r="Z204" s="279"/>
      <c r="AA204" s="279"/>
      <c r="AB204" s="279"/>
      <c r="AC204" s="278"/>
      <c r="AD204" s="278"/>
      <c r="AE204" s="278"/>
      <c r="AF204" s="278"/>
      <c r="AG204" s="278"/>
      <c r="AH204" s="278"/>
    </row>
    <row r="205" ht="12.75" customHeight="1">
      <c r="A205" s="278"/>
      <c r="B205" s="279"/>
      <c r="C205" s="278"/>
      <c r="D205" s="278"/>
      <c r="E205" s="278"/>
      <c r="F205" s="278"/>
      <c r="G205" s="278"/>
      <c r="H205" s="278"/>
      <c r="I205" s="278"/>
      <c r="J205" s="279"/>
      <c r="K205" s="278"/>
      <c r="L205" s="278"/>
      <c r="M205" s="278"/>
      <c r="N205" s="278"/>
      <c r="O205" s="278"/>
      <c r="P205" s="278"/>
      <c r="Q205" s="278"/>
      <c r="R205" s="278"/>
      <c r="S205" s="279"/>
      <c r="T205" s="279"/>
      <c r="U205" s="279"/>
      <c r="V205" s="279"/>
      <c r="W205" s="279"/>
      <c r="X205" s="279"/>
      <c r="Y205" s="279"/>
      <c r="Z205" s="279"/>
      <c r="AA205" s="279"/>
      <c r="AB205" s="279"/>
      <c r="AC205" s="278"/>
      <c r="AD205" s="278"/>
      <c r="AE205" s="278"/>
      <c r="AF205" s="278"/>
      <c r="AG205" s="278"/>
      <c r="AH205" s="278"/>
    </row>
    <row r="206" ht="12.75" customHeight="1">
      <c r="A206" s="278"/>
      <c r="B206" s="279"/>
      <c r="C206" s="278"/>
      <c r="D206" s="278"/>
      <c r="E206" s="278"/>
      <c r="F206" s="278"/>
      <c r="G206" s="278"/>
      <c r="H206" s="278"/>
      <c r="I206" s="278"/>
      <c r="J206" s="279"/>
      <c r="K206" s="278"/>
      <c r="L206" s="278"/>
      <c r="M206" s="278"/>
      <c r="N206" s="278"/>
      <c r="O206" s="278"/>
      <c r="P206" s="278"/>
      <c r="Q206" s="278"/>
      <c r="R206" s="278"/>
      <c r="S206" s="279"/>
      <c r="T206" s="279"/>
      <c r="U206" s="279"/>
      <c r="V206" s="279"/>
      <c r="W206" s="279"/>
      <c r="X206" s="279"/>
      <c r="Y206" s="279"/>
      <c r="Z206" s="279"/>
      <c r="AA206" s="279"/>
      <c r="AB206" s="279"/>
      <c r="AC206" s="278"/>
      <c r="AD206" s="278"/>
      <c r="AE206" s="278"/>
      <c r="AF206" s="278"/>
      <c r="AG206" s="278"/>
      <c r="AH206" s="278"/>
    </row>
    <row r="207" ht="12.75" customHeight="1">
      <c r="A207" s="278"/>
      <c r="B207" s="279"/>
      <c r="C207" s="278"/>
      <c r="D207" s="278"/>
      <c r="E207" s="278"/>
      <c r="F207" s="278"/>
      <c r="G207" s="278"/>
      <c r="H207" s="278"/>
      <c r="I207" s="278"/>
      <c r="J207" s="279"/>
      <c r="K207" s="278"/>
      <c r="L207" s="278"/>
      <c r="M207" s="278"/>
      <c r="N207" s="278"/>
      <c r="O207" s="278"/>
      <c r="P207" s="278"/>
      <c r="Q207" s="278"/>
      <c r="R207" s="278"/>
      <c r="S207" s="279"/>
      <c r="T207" s="279"/>
      <c r="U207" s="279"/>
      <c r="V207" s="279"/>
      <c r="W207" s="279"/>
      <c r="X207" s="279"/>
      <c r="Y207" s="279"/>
      <c r="Z207" s="279"/>
      <c r="AA207" s="279"/>
      <c r="AB207" s="279"/>
      <c r="AC207" s="278"/>
      <c r="AD207" s="278"/>
      <c r="AE207" s="278"/>
      <c r="AF207" s="278"/>
      <c r="AG207" s="278"/>
      <c r="AH207" s="278"/>
    </row>
    <row r="208" ht="12.75" customHeight="1">
      <c r="A208" s="278"/>
      <c r="B208" s="279"/>
      <c r="C208" s="278"/>
      <c r="D208" s="278"/>
      <c r="E208" s="278"/>
      <c r="F208" s="278"/>
      <c r="G208" s="278"/>
      <c r="H208" s="278"/>
      <c r="I208" s="278"/>
      <c r="J208" s="279"/>
      <c r="K208" s="278"/>
      <c r="L208" s="278"/>
      <c r="M208" s="278"/>
      <c r="N208" s="278"/>
      <c r="O208" s="278"/>
      <c r="P208" s="278"/>
      <c r="Q208" s="278"/>
      <c r="R208" s="278"/>
      <c r="S208" s="279"/>
      <c r="T208" s="279"/>
      <c r="U208" s="279"/>
      <c r="V208" s="279"/>
      <c r="W208" s="279"/>
      <c r="X208" s="279"/>
      <c r="Y208" s="279"/>
      <c r="Z208" s="279"/>
      <c r="AA208" s="279"/>
      <c r="AB208" s="279"/>
      <c r="AC208" s="278"/>
      <c r="AD208" s="278"/>
      <c r="AE208" s="278"/>
      <c r="AF208" s="278"/>
      <c r="AG208" s="278"/>
      <c r="AH208" s="278"/>
    </row>
    <row r="209" ht="12.75" customHeight="1">
      <c r="A209" s="278"/>
      <c r="B209" s="279"/>
      <c r="C209" s="278"/>
      <c r="D209" s="278"/>
      <c r="E209" s="278"/>
      <c r="F209" s="278"/>
      <c r="G209" s="278"/>
      <c r="H209" s="278"/>
      <c r="I209" s="278"/>
      <c r="J209" s="279"/>
      <c r="K209" s="278"/>
      <c r="L209" s="278"/>
      <c r="M209" s="278"/>
      <c r="N209" s="278"/>
      <c r="O209" s="278"/>
      <c r="P209" s="278"/>
      <c r="Q209" s="278"/>
      <c r="R209" s="278"/>
      <c r="S209" s="279"/>
      <c r="T209" s="279"/>
      <c r="U209" s="279"/>
      <c r="V209" s="279"/>
      <c r="W209" s="279"/>
      <c r="X209" s="279"/>
      <c r="Y209" s="279"/>
      <c r="Z209" s="279"/>
      <c r="AA209" s="279"/>
      <c r="AB209" s="279"/>
      <c r="AC209" s="278"/>
      <c r="AD209" s="278"/>
      <c r="AE209" s="278"/>
      <c r="AF209" s="278"/>
      <c r="AG209" s="278"/>
      <c r="AH209" s="278"/>
    </row>
    <row r="210" ht="12.75" customHeight="1">
      <c r="A210" s="278"/>
      <c r="B210" s="279"/>
      <c r="C210" s="278"/>
      <c r="D210" s="278"/>
      <c r="E210" s="278"/>
      <c r="F210" s="278"/>
      <c r="G210" s="278"/>
      <c r="H210" s="278"/>
      <c r="I210" s="278"/>
      <c r="J210" s="279"/>
      <c r="K210" s="278"/>
      <c r="L210" s="278"/>
      <c r="M210" s="278"/>
      <c r="N210" s="278"/>
      <c r="O210" s="278"/>
      <c r="P210" s="278"/>
      <c r="Q210" s="278"/>
      <c r="R210" s="278"/>
      <c r="S210" s="279"/>
      <c r="T210" s="279"/>
      <c r="U210" s="279"/>
      <c r="V210" s="279"/>
      <c r="W210" s="279"/>
      <c r="X210" s="279"/>
      <c r="Y210" s="279"/>
      <c r="Z210" s="279"/>
      <c r="AA210" s="279"/>
      <c r="AB210" s="279"/>
      <c r="AC210" s="278"/>
      <c r="AD210" s="278"/>
      <c r="AE210" s="278"/>
      <c r="AF210" s="278"/>
      <c r="AG210" s="278"/>
      <c r="AH210" s="278"/>
    </row>
    <row r="211" ht="12.75" customHeight="1">
      <c r="A211" s="278"/>
      <c r="B211" s="279"/>
      <c r="C211" s="278"/>
      <c r="D211" s="278"/>
      <c r="E211" s="278"/>
      <c r="F211" s="278"/>
      <c r="G211" s="278"/>
      <c r="H211" s="278"/>
      <c r="I211" s="278"/>
      <c r="J211" s="279"/>
      <c r="K211" s="278"/>
      <c r="L211" s="278"/>
      <c r="M211" s="278"/>
      <c r="N211" s="278"/>
      <c r="O211" s="278"/>
      <c r="P211" s="278"/>
      <c r="Q211" s="278"/>
      <c r="R211" s="278"/>
      <c r="S211" s="279"/>
      <c r="T211" s="279"/>
      <c r="U211" s="279"/>
      <c r="V211" s="279"/>
      <c r="W211" s="279"/>
      <c r="X211" s="279"/>
      <c r="Y211" s="279"/>
      <c r="Z211" s="279"/>
      <c r="AA211" s="279"/>
      <c r="AB211" s="279"/>
      <c r="AC211" s="278"/>
      <c r="AD211" s="278"/>
      <c r="AE211" s="278"/>
      <c r="AF211" s="278"/>
      <c r="AG211" s="278"/>
      <c r="AH211" s="278"/>
    </row>
    <row r="212" ht="12.75" customHeight="1">
      <c r="A212" s="278"/>
      <c r="B212" s="279"/>
      <c r="C212" s="278"/>
      <c r="D212" s="278"/>
      <c r="E212" s="278"/>
      <c r="F212" s="278"/>
      <c r="G212" s="278"/>
      <c r="H212" s="278"/>
      <c r="I212" s="278"/>
      <c r="J212" s="279"/>
      <c r="K212" s="278"/>
      <c r="L212" s="278"/>
      <c r="M212" s="278"/>
      <c r="N212" s="278"/>
      <c r="O212" s="278"/>
      <c r="P212" s="278"/>
      <c r="Q212" s="278"/>
      <c r="R212" s="278"/>
      <c r="S212" s="279"/>
      <c r="T212" s="279"/>
      <c r="U212" s="279"/>
      <c r="V212" s="279"/>
      <c r="W212" s="279"/>
      <c r="X212" s="279"/>
      <c r="Y212" s="279"/>
      <c r="Z212" s="279"/>
      <c r="AA212" s="279"/>
      <c r="AB212" s="279"/>
      <c r="AC212" s="278"/>
      <c r="AD212" s="278"/>
      <c r="AE212" s="278"/>
      <c r="AF212" s="278"/>
      <c r="AG212" s="278"/>
      <c r="AH212" s="278"/>
    </row>
    <row r="213" ht="12.75" customHeight="1">
      <c r="A213" s="278"/>
      <c r="B213" s="279"/>
      <c r="C213" s="278"/>
      <c r="D213" s="278"/>
      <c r="E213" s="278"/>
      <c r="F213" s="278"/>
      <c r="G213" s="278"/>
      <c r="H213" s="278"/>
      <c r="I213" s="278"/>
      <c r="J213" s="279"/>
      <c r="K213" s="278"/>
      <c r="L213" s="278"/>
      <c r="M213" s="278"/>
      <c r="N213" s="278"/>
      <c r="O213" s="278"/>
      <c r="P213" s="278"/>
      <c r="Q213" s="278"/>
      <c r="R213" s="278"/>
      <c r="S213" s="279"/>
      <c r="T213" s="279"/>
      <c r="U213" s="279"/>
      <c r="V213" s="279"/>
      <c r="W213" s="279"/>
      <c r="X213" s="279"/>
      <c r="Y213" s="279"/>
      <c r="Z213" s="279"/>
      <c r="AA213" s="279"/>
      <c r="AB213" s="279"/>
      <c r="AC213" s="278"/>
      <c r="AD213" s="278"/>
      <c r="AE213" s="278"/>
      <c r="AF213" s="278"/>
      <c r="AG213" s="278"/>
      <c r="AH213" s="278"/>
    </row>
    <row r="214" ht="12.75" customHeight="1">
      <c r="A214" s="278"/>
      <c r="B214" s="279"/>
      <c r="C214" s="278"/>
      <c r="D214" s="278"/>
      <c r="E214" s="278"/>
      <c r="F214" s="278"/>
      <c r="G214" s="278"/>
      <c r="H214" s="278"/>
      <c r="I214" s="278"/>
      <c r="J214" s="279"/>
      <c r="K214" s="278"/>
      <c r="L214" s="278"/>
      <c r="M214" s="278"/>
      <c r="N214" s="278"/>
      <c r="O214" s="278"/>
      <c r="P214" s="278"/>
      <c r="Q214" s="278"/>
      <c r="R214" s="278"/>
      <c r="S214" s="279"/>
      <c r="T214" s="279"/>
      <c r="U214" s="279"/>
      <c r="V214" s="279"/>
      <c r="W214" s="279"/>
      <c r="X214" s="279"/>
      <c r="Y214" s="279"/>
      <c r="Z214" s="279"/>
      <c r="AA214" s="279"/>
      <c r="AB214" s="279"/>
      <c r="AC214" s="278"/>
      <c r="AD214" s="278"/>
      <c r="AE214" s="278"/>
      <c r="AF214" s="278"/>
      <c r="AG214" s="278"/>
      <c r="AH214" s="278"/>
    </row>
    <row r="215" ht="12.75" customHeight="1">
      <c r="A215" s="278"/>
      <c r="B215" s="279"/>
      <c r="C215" s="278"/>
      <c r="D215" s="278"/>
      <c r="E215" s="278"/>
      <c r="F215" s="278"/>
      <c r="G215" s="278"/>
      <c r="H215" s="278"/>
      <c r="I215" s="278"/>
      <c r="J215" s="279"/>
      <c r="K215" s="278"/>
      <c r="L215" s="278"/>
      <c r="M215" s="278"/>
      <c r="N215" s="278"/>
      <c r="O215" s="278"/>
      <c r="P215" s="278"/>
      <c r="Q215" s="278"/>
      <c r="R215" s="278"/>
      <c r="S215" s="279"/>
      <c r="T215" s="279"/>
      <c r="U215" s="279"/>
      <c r="V215" s="279"/>
      <c r="W215" s="279"/>
      <c r="X215" s="279"/>
      <c r="Y215" s="279"/>
      <c r="Z215" s="279"/>
      <c r="AA215" s="279"/>
      <c r="AB215" s="279"/>
      <c r="AC215" s="278"/>
      <c r="AD215" s="278"/>
      <c r="AE215" s="278"/>
      <c r="AF215" s="278"/>
      <c r="AG215" s="278"/>
      <c r="AH215" s="278"/>
    </row>
    <row r="216" ht="12.75" customHeight="1">
      <c r="A216" s="278"/>
      <c r="B216" s="279"/>
      <c r="C216" s="278"/>
      <c r="D216" s="278"/>
      <c r="E216" s="278"/>
      <c r="F216" s="278"/>
      <c r="G216" s="278"/>
      <c r="H216" s="278"/>
      <c r="I216" s="278"/>
      <c r="J216" s="279"/>
      <c r="K216" s="278"/>
      <c r="L216" s="278"/>
      <c r="M216" s="278"/>
      <c r="N216" s="278"/>
      <c r="O216" s="278"/>
      <c r="P216" s="278"/>
      <c r="Q216" s="278"/>
      <c r="R216" s="278"/>
      <c r="S216" s="279"/>
      <c r="T216" s="279"/>
      <c r="U216" s="279"/>
      <c r="V216" s="279"/>
      <c r="W216" s="279"/>
      <c r="X216" s="279"/>
      <c r="Y216" s="279"/>
      <c r="Z216" s="279"/>
      <c r="AA216" s="279"/>
      <c r="AB216" s="279"/>
      <c r="AC216" s="278"/>
      <c r="AD216" s="278"/>
      <c r="AE216" s="278"/>
      <c r="AF216" s="278"/>
      <c r="AG216" s="278"/>
      <c r="AH216" s="278"/>
    </row>
    <row r="217" ht="12.75" customHeight="1">
      <c r="A217" s="278"/>
      <c r="B217" s="279"/>
      <c r="C217" s="278"/>
      <c r="D217" s="278"/>
      <c r="E217" s="278"/>
      <c r="F217" s="278"/>
      <c r="G217" s="278"/>
      <c r="H217" s="278"/>
      <c r="I217" s="278"/>
      <c r="J217" s="279"/>
      <c r="K217" s="278"/>
      <c r="L217" s="278"/>
      <c r="M217" s="278"/>
      <c r="N217" s="278"/>
      <c r="O217" s="278"/>
      <c r="P217" s="278"/>
      <c r="Q217" s="278"/>
      <c r="R217" s="278"/>
      <c r="S217" s="279"/>
      <c r="T217" s="279"/>
      <c r="U217" s="279"/>
      <c r="V217" s="279"/>
      <c r="W217" s="279"/>
      <c r="X217" s="279"/>
      <c r="Y217" s="279"/>
      <c r="Z217" s="279"/>
      <c r="AA217" s="279"/>
      <c r="AB217" s="279"/>
      <c r="AC217" s="278"/>
      <c r="AD217" s="278"/>
      <c r="AE217" s="278"/>
      <c r="AF217" s="278"/>
      <c r="AG217" s="278"/>
      <c r="AH217" s="278"/>
    </row>
    <row r="218" ht="12.75" customHeight="1">
      <c r="A218" s="278"/>
      <c r="B218" s="279"/>
      <c r="C218" s="278"/>
      <c r="D218" s="278"/>
      <c r="E218" s="278"/>
      <c r="F218" s="278"/>
      <c r="G218" s="278"/>
      <c r="H218" s="278"/>
      <c r="I218" s="278"/>
      <c r="J218" s="279"/>
      <c r="K218" s="278"/>
      <c r="L218" s="278"/>
      <c r="M218" s="278"/>
      <c r="N218" s="278"/>
      <c r="O218" s="278"/>
      <c r="P218" s="278"/>
      <c r="Q218" s="278"/>
      <c r="R218" s="278"/>
      <c r="S218" s="279"/>
      <c r="T218" s="279"/>
      <c r="U218" s="279"/>
      <c r="V218" s="279"/>
      <c r="W218" s="279"/>
      <c r="X218" s="279"/>
      <c r="Y218" s="279"/>
      <c r="Z218" s="279"/>
      <c r="AA218" s="279"/>
      <c r="AB218" s="279"/>
      <c r="AC218" s="278"/>
      <c r="AD218" s="278"/>
      <c r="AE218" s="278"/>
      <c r="AF218" s="278"/>
      <c r="AG218" s="278"/>
      <c r="AH218" s="278"/>
    </row>
    <row r="219" ht="12.75" customHeight="1">
      <c r="A219" s="278"/>
      <c r="B219" s="279"/>
      <c r="C219" s="278"/>
      <c r="D219" s="278"/>
      <c r="E219" s="278"/>
      <c r="F219" s="278"/>
      <c r="G219" s="278"/>
      <c r="H219" s="278"/>
      <c r="I219" s="278"/>
      <c r="J219" s="279"/>
      <c r="K219" s="278"/>
      <c r="L219" s="278"/>
      <c r="M219" s="278"/>
      <c r="N219" s="278"/>
      <c r="O219" s="278"/>
      <c r="P219" s="278"/>
      <c r="Q219" s="278"/>
      <c r="R219" s="278"/>
      <c r="S219" s="279"/>
      <c r="T219" s="279"/>
      <c r="U219" s="279"/>
      <c r="V219" s="279"/>
      <c r="W219" s="279"/>
      <c r="X219" s="279"/>
      <c r="Y219" s="279"/>
      <c r="Z219" s="279"/>
      <c r="AA219" s="279"/>
      <c r="AB219" s="279"/>
      <c r="AC219" s="278"/>
      <c r="AD219" s="278"/>
      <c r="AE219" s="278"/>
      <c r="AF219" s="278"/>
      <c r="AG219" s="278"/>
      <c r="AH219" s="278"/>
    </row>
    <row r="220" ht="12.75" customHeight="1">
      <c r="A220" s="278"/>
      <c r="B220" s="279"/>
      <c r="C220" s="278"/>
      <c r="D220" s="278"/>
      <c r="E220" s="278"/>
      <c r="F220" s="278"/>
      <c r="G220" s="278"/>
      <c r="H220" s="278"/>
      <c r="I220" s="278"/>
      <c r="J220" s="279"/>
      <c r="K220" s="278"/>
      <c r="L220" s="278"/>
      <c r="M220" s="278"/>
      <c r="N220" s="278"/>
      <c r="O220" s="278"/>
      <c r="P220" s="278"/>
      <c r="Q220" s="278"/>
      <c r="R220" s="278"/>
      <c r="S220" s="279"/>
      <c r="T220" s="279"/>
      <c r="U220" s="279"/>
      <c r="V220" s="279"/>
      <c r="W220" s="279"/>
      <c r="X220" s="279"/>
      <c r="Y220" s="279"/>
      <c r="Z220" s="279"/>
      <c r="AA220" s="279"/>
      <c r="AB220" s="279"/>
      <c r="AC220" s="278"/>
      <c r="AD220" s="278"/>
      <c r="AE220" s="278"/>
      <c r="AF220" s="278"/>
      <c r="AG220" s="278"/>
      <c r="AH220" s="278"/>
    </row>
    <row r="221" ht="12.75" customHeight="1">
      <c r="A221" s="278"/>
      <c r="B221" s="279"/>
      <c r="C221" s="278"/>
      <c r="D221" s="278"/>
      <c r="E221" s="278"/>
      <c r="F221" s="278"/>
      <c r="G221" s="278"/>
      <c r="H221" s="278"/>
      <c r="I221" s="278"/>
      <c r="J221" s="279"/>
      <c r="K221" s="278"/>
      <c r="L221" s="278"/>
      <c r="M221" s="278"/>
      <c r="N221" s="278"/>
      <c r="O221" s="278"/>
      <c r="P221" s="278"/>
      <c r="Q221" s="278"/>
      <c r="R221" s="278"/>
      <c r="S221" s="279"/>
      <c r="T221" s="279"/>
      <c r="U221" s="279"/>
      <c r="V221" s="279"/>
      <c r="W221" s="279"/>
      <c r="X221" s="279"/>
      <c r="Y221" s="279"/>
      <c r="Z221" s="279"/>
      <c r="AA221" s="279"/>
      <c r="AB221" s="279"/>
      <c r="AC221" s="278"/>
      <c r="AD221" s="278"/>
      <c r="AE221" s="278"/>
      <c r="AF221" s="278"/>
      <c r="AG221" s="278"/>
      <c r="AH221" s="278"/>
    </row>
    <row r="222" ht="12.75" customHeight="1">
      <c r="A222" s="278"/>
      <c r="B222" s="279"/>
      <c r="C222" s="278"/>
      <c r="D222" s="278"/>
      <c r="E222" s="278"/>
      <c r="F222" s="278"/>
      <c r="G222" s="278"/>
      <c r="H222" s="278"/>
      <c r="I222" s="278"/>
      <c r="J222" s="279"/>
      <c r="K222" s="278"/>
      <c r="L222" s="278"/>
      <c r="M222" s="278"/>
      <c r="N222" s="278"/>
      <c r="O222" s="278"/>
      <c r="P222" s="278"/>
      <c r="Q222" s="278"/>
      <c r="R222" s="278"/>
      <c r="S222" s="279"/>
      <c r="T222" s="279"/>
      <c r="U222" s="279"/>
      <c r="V222" s="279"/>
      <c r="W222" s="279"/>
      <c r="X222" s="279"/>
      <c r="Y222" s="279"/>
      <c r="Z222" s="279"/>
      <c r="AA222" s="279"/>
      <c r="AB222" s="279"/>
      <c r="AC222" s="278"/>
      <c r="AD222" s="278"/>
      <c r="AE222" s="278"/>
      <c r="AF222" s="278"/>
      <c r="AG222" s="278"/>
      <c r="AH222" s="278"/>
    </row>
    <row r="223" ht="12.75" customHeight="1">
      <c r="A223" s="278"/>
      <c r="B223" s="279"/>
      <c r="C223" s="278"/>
      <c r="D223" s="278"/>
      <c r="E223" s="278"/>
      <c r="F223" s="278"/>
      <c r="G223" s="278"/>
      <c r="H223" s="278"/>
      <c r="I223" s="278"/>
      <c r="J223" s="279"/>
      <c r="K223" s="278"/>
      <c r="L223" s="278"/>
      <c r="M223" s="278"/>
      <c r="N223" s="278"/>
      <c r="O223" s="278"/>
      <c r="P223" s="278"/>
      <c r="Q223" s="278"/>
      <c r="R223" s="278"/>
      <c r="S223" s="279"/>
      <c r="T223" s="279"/>
      <c r="U223" s="279"/>
      <c r="V223" s="279"/>
      <c r="W223" s="279"/>
      <c r="X223" s="279"/>
      <c r="Y223" s="279"/>
      <c r="Z223" s="279"/>
      <c r="AA223" s="279"/>
      <c r="AB223" s="279"/>
      <c r="AC223" s="278"/>
      <c r="AD223" s="278"/>
      <c r="AE223" s="278"/>
      <c r="AF223" s="278"/>
      <c r="AG223" s="278"/>
      <c r="AH223" s="278"/>
    </row>
    <row r="224" ht="12.75" customHeight="1">
      <c r="A224" s="278"/>
      <c r="B224" s="279"/>
      <c r="C224" s="278"/>
      <c r="D224" s="278"/>
      <c r="E224" s="278"/>
      <c r="F224" s="278"/>
      <c r="G224" s="278"/>
      <c r="H224" s="278"/>
      <c r="I224" s="278"/>
      <c r="J224" s="279"/>
      <c r="K224" s="278"/>
      <c r="L224" s="278"/>
      <c r="M224" s="278"/>
      <c r="N224" s="278"/>
      <c r="O224" s="278"/>
      <c r="P224" s="278"/>
      <c r="Q224" s="278"/>
      <c r="R224" s="278"/>
      <c r="S224" s="279"/>
      <c r="T224" s="279"/>
      <c r="U224" s="279"/>
      <c r="V224" s="279"/>
      <c r="W224" s="279"/>
      <c r="X224" s="279"/>
      <c r="Y224" s="279"/>
      <c r="Z224" s="279"/>
      <c r="AA224" s="279"/>
      <c r="AB224" s="279"/>
      <c r="AC224" s="278"/>
      <c r="AD224" s="278"/>
      <c r="AE224" s="278"/>
      <c r="AF224" s="278"/>
      <c r="AG224" s="278"/>
      <c r="AH224" s="278"/>
    </row>
    <row r="225" ht="12.75" customHeight="1">
      <c r="A225" s="278"/>
      <c r="B225" s="279"/>
      <c r="C225" s="278"/>
      <c r="D225" s="278"/>
      <c r="E225" s="278"/>
      <c r="F225" s="278"/>
      <c r="G225" s="278"/>
      <c r="H225" s="278"/>
      <c r="I225" s="278"/>
      <c r="J225" s="279"/>
      <c r="K225" s="278"/>
      <c r="L225" s="278"/>
      <c r="M225" s="278"/>
      <c r="N225" s="278"/>
      <c r="O225" s="278"/>
      <c r="P225" s="278"/>
      <c r="Q225" s="278"/>
      <c r="R225" s="278"/>
      <c r="S225" s="279"/>
      <c r="T225" s="279"/>
      <c r="U225" s="279"/>
      <c r="V225" s="279"/>
      <c r="W225" s="279"/>
      <c r="X225" s="279"/>
      <c r="Y225" s="279"/>
      <c r="Z225" s="279"/>
      <c r="AA225" s="279"/>
      <c r="AB225" s="279"/>
      <c r="AC225" s="278"/>
      <c r="AD225" s="278"/>
      <c r="AE225" s="278"/>
      <c r="AF225" s="278"/>
      <c r="AG225" s="278"/>
      <c r="AH225" s="278"/>
    </row>
    <row r="226" ht="12.75" customHeight="1">
      <c r="A226" s="278"/>
      <c r="B226" s="279"/>
      <c r="C226" s="278"/>
      <c r="D226" s="278"/>
      <c r="E226" s="278"/>
      <c r="F226" s="278"/>
      <c r="G226" s="278"/>
      <c r="H226" s="278"/>
      <c r="I226" s="278"/>
      <c r="J226" s="279"/>
      <c r="K226" s="278"/>
      <c r="L226" s="278"/>
      <c r="M226" s="278"/>
      <c r="N226" s="278"/>
      <c r="O226" s="278"/>
      <c r="P226" s="278"/>
      <c r="Q226" s="278"/>
      <c r="R226" s="278"/>
      <c r="S226" s="279"/>
      <c r="T226" s="279"/>
      <c r="U226" s="279"/>
      <c r="V226" s="279"/>
      <c r="W226" s="279"/>
      <c r="X226" s="279"/>
      <c r="Y226" s="279"/>
      <c r="Z226" s="279"/>
      <c r="AA226" s="279"/>
      <c r="AB226" s="279"/>
      <c r="AC226" s="278"/>
      <c r="AD226" s="278"/>
      <c r="AE226" s="278"/>
      <c r="AF226" s="278"/>
      <c r="AG226" s="278"/>
      <c r="AH226" s="278"/>
    </row>
    <row r="227" ht="12.75" customHeight="1">
      <c r="A227" s="278"/>
      <c r="B227" s="279"/>
      <c r="C227" s="278"/>
      <c r="D227" s="278"/>
      <c r="E227" s="278"/>
      <c r="F227" s="278"/>
      <c r="G227" s="278"/>
      <c r="H227" s="278"/>
      <c r="I227" s="278"/>
      <c r="J227" s="279"/>
      <c r="K227" s="278"/>
      <c r="L227" s="278"/>
      <c r="M227" s="278"/>
      <c r="N227" s="278"/>
      <c r="O227" s="278"/>
      <c r="P227" s="278"/>
      <c r="Q227" s="278"/>
      <c r="R227" s="278"/>
      <c r="S227" s="279"/>
      <c r="T227" s="279"/>
      <c r="U227" s="279"/>
      <c r="V227" s="279"/>
      <c r="W227" s="279"/>
      <c r="X227" s="279"/>
      <c r="Y227" s="279"/>
      <c r="Z227" s="279"/>
      <c r="AA227" s="279"/>
      <c r="AB227" s="279"/>
      <c r="AC227" s="278"/>
      <c r="AD227" s="278"/>
      <c r="AE227" s="278"/>
      <c r="AF227" s="278"/>
      <c r="AG227" s="278"/>
      <c r="AH227" s="278"/>
    </row>
    <row r="228" ht="12.75" customHeight="1">
      <c r="A228" s="278"/>
      <c r="B228" s="279"/>
      <c r="C228" s="278"/>
      <c r="D228" s="278"/>
      <c r="E228" s="278"/>
      <c r="F228" s="278"/>
      <c r="G228" s="278"/>
      <c r="H228" s="278"/>
      <c r="I228" s="278"/>
      <c r="J228" s="279"/>
      <c r="K228" s="278"/>
      <c r="L228" s="278"/>
      <c r="M228" s="278"/>
      <c r="N228" s="278"/>
      <c r="O228" s="278"/>
      <c r="P228" s="278"/>
      <c r="Q228" s="278"/>
      <c r="R228" s="278"/>
      <c r="S228" s="279"/>
      <c r="T228" s="279"/>
      <c r="U228" s="279"/>
      <c r="V228" s="279"/>
      <c r="W228" s="279"/>
      <c r="X228" s="279"/>
      <c r="Y228" s="279"/>
      <c r="Z228" s="279"/>
      <c r="AA228" s="279"/>
      <c r="AB228" s="279"/>
      <c r="AC228" s="278"/>
      <c r="AD228" s="278"/>
      <c r="AE228" s="278"/>
      <c r="AF228" s="278"/>
      <c r="AG228" s="278"/>
      <c r="AH228" s="278"/>
    </row>
    <row r="229" ht="12.75" customHeight="1">
      <c r="A229" s="278"/>
      <c r="B229" s="279"/>
      <c r="C229" s="278"/>
      <c r="D229" s="278"/>
      <c r="E229" s="278"/>
      <c r="F229" s="278"/>
      <c r="G229" s="278"/>
      <c r="H229" s="278"/>
      <c r="I229" s="278"/>
      <c r="J229" s="279"/>
      <c r="K229" s="278"/>
      <c r="L229" s="278"/>
      <c r="M229" s="278"/>
      <c r="N229" s="278"/>
      <c r="O229" s="278"/>
      <c r="P229" s="278"/>
      <c r="Q229" s="278"/>
      <c r="R229" s="278"/>
      <c r="S229" s="279"/>
      <c r="T229" s="279"/>
      <c r="U229" s="279"/>
      <c r="V229" s="279"/>
      <c r="W229" s="279"/>
      <c r="X229" s="279"/>
      <c r="Y229" s="279"/>
      <c r="Z229" s="279"/>
      <c r="AA229" s="279"/>
      <c r="AB229" s="279"/>
      <c r="AC229" s="278"/>
      <c r="AD229" s="278"/>
      <c r="AE229" s="278"/>
      <c r="AF229" s="278"/>
      <c r="AG229" s="278"/>
      <c r="AH229" s="278"/>
    </row>
    <row r="230" ht="12.75" customHeight="1">
      <c r="A230" s="278"/>
      <c r="B230" s="279"/>
      <c r="C230" s="278"/>
      <c r="D230" s="278"/>
      <c r="E230" s="278"/>
      <c r="F230" s="278"/>
      <c r="G230" s="278"/>
      <c r="H230" s="278"/>
      <c r="I230" s="278"/>
      <c r="J230" s="279"/>
      <c r="K230" s="278"/>
      <c r="L230" s="278"/>
      <c r="M230" s="278"/>
      <c r="N230" s="278"/>
      <c r="O230" s="278"/>
      <c r="P230" s="278"/>
      <c r="Q230" s="278"/>
      <c r="R230" s="278"/>
      <c r="S230" s="279"/>
      <c r="T230" s="279"/>
      <c r="U230" s="279"/>
      <c r="V230" s="279"/>
      <c r="W230" s="279"/>
      <c r="X230" s="279"/>
      <c r="Y230" s="279"/>
      <c r="Z230" s="279"/>
      <c r="AA230" s="279"/>
      <c r="AB230" s="279"/>
      <c r="AC230" s="278"/>
      <c r="AD230" s="278"/>
      <c r="AE230" s="278"/>
      <c r="AF230" s="278"/>
      <c r="AG230" s="278"/>
      <c r="AH230" s="278"/>
    </row>
    <row r="231" ht="12.75" customHeight="1">
      <c r="A231" s="278"/>
      <c r="B231" s="279"/>
      <c r="C231" s="278"/>
      <c r="D231" s="278"/>
      <c r="E231" s="278"/>
      <c r="F231" s="278"/>
      <c r="G231" s="278"/>
      <c r="H231" s="278"/>
      <c r="I231" s="278"/>
      <c r="J231" s="279"/>
      <c r="K231" s="278"/>
      <c r="L231" s="278"/>
      <c r="M231" s="278"/>
      <c r="N231" s="278"/>
      <c r="O231" s="278"/>
      <c r="P231" s="278"/>
      <c r="Q231" s="278"/>
      <c r="R231" s="278"/>
      <c r="S231" s="279"/>
      <c r="T231" s="279"/>
      <c r="U231" s="279"/>
      <c r="V231" s="279"/>
      <c r="W231" s="279"/>
      <c r="X231" s="279"/>
      <c r="Y231" s="279"/>
      <c r="Z231" s="279"/>
      <c r="AA231" s="279"/>
      <c r="AB231" s="279"/>
      <c r="AC231" s="278"/>
      <c r="AD231" s="278"/>
      <c r="AE231" s="278"/>
      <c r="AF231" s="278"/>
      <c r="AG231" s="278"/>
      <c r="AH231" s="278"/>
    </row>
    <row r="232" ht="12.75" customHeight="1">
      <c r="A232" s="278"/>
      <c r="B232" s="279"/>
      <c r="C232" s="278"/>
      <c r="D232" s="278"/>
      <c r="E232" s="278"/>
      <c r="F232" s="278"/>
      <c r="G232" s="278"/>
      <c r="H232" s="278"/>
      <c r="I232" s="278"/>
      <c r="J232" s="279"/>
      <c r="K232" s="278"/>
      <c r="L232" s="278"/>
      <c r="M232" s="278"/>
      <c r="N232" s="278"/>
      <c r="O232" s="278"/>
      <c r="P232" s="278"/>
      <c r="Q232" s="278"/>
      <c r="R232" s="278"/>
      <c r="S232" s="279"/>
      <c r="T232" s="279"/>
      <c r="U232" s="279"/>
      <c r="V232" s="279"/>
      <c r="W232" s="279"/>
      <c r="X232" s="279"/>
      <c r="Y232" s="279"/>
      <c r="Z232" s="279"/>
      <c r="AA232" s="279"/>
      <c r="AB232" s="279"/>
      <c r="AC232" s="278"/>
      <c r="AD232" s="278"/>
      <c r="AE232" s="278"/>
      <c r="AF232" s="278"/>
      <c r="AG232" s="278"/>
      <c r="AH232" s="278"/>
    </row>
    <row r="233" ht="12.75" customHeight="1">
      <c r="A233" s="278"/>
      <c r="B233" s="279"/>
      <c r="C233" s="278"/>
      <c r="D233" s="278"/>
      <c r="E233" s="278"/>
      <c r="F233" s="278"/>
      <c r="G233" s="278"/>
      <c r="H233" s="278"/>
      <c r="I233" s="278"/>
      <c r="J233" s="279"/>
      <c r="K233" s="278"/>
      <c r="L233" s="278"/>
      <c r="M233" s="278"/>
      <c r="N233" s="278"/>
      <c r="O233" s="278"/>
      <c r="P233" s="278"/>
      <c r="Q233" s="278"/>
      <c r="R233" s="278"/>
      <c r="S233" s="279"/>
      <c r="T233" s="279"/>
      <c r="U233" s="279"/>
      <c r="V233" s="279"/>
      <c r="W233" s="279"/>
      <c r="X233" s="279"/>
      <c r="Y233" s="279"/>
      <c r="Z233" s="279"/>
      <c r="AA233" s="279"/>
      <c r="AB233" s="279"/>
      <c r="AC233" s="278"/>
      <c r="AD233" s="278"/>
      <c r="AE233" s="278"/>
      <c r="AF233" s="278"/>
      <c r="AG233" s="278"/>
      <c r="AH233" s="278"/>
    </row>
    <row r="234" ht="12.75" customHeight="1">
      <c r="A234" s="278"/>
      <c r="B234" s="279"/>
      <c r="C234" s="278"/>
      <c r="D234" s="278"/>
      <c r="E234" s="278"/>
      <c r="F234" s="278"/>
      <c r="G234" s="278"/>
      <c r="H234" s="278"/>
      <c r="I234" s="278"/>
      <c r="J234" s="279"/>
      <c r="K234" s="278"/>
      <c r="L234" s="278"/>
      <c r="M234" s="278"/>
      <c r="N234" s="278"/>
      <c r="O234" s="278"/>
      <c r="P234" s="278"/>
      <c r="Q234" s="278"/>
      <c r="R234" s="278"/>
      <c r="S234" s="279"/>
      <c r="T234" s="279"/>
      <c r="U234" s="279"/>
      <c r="V234" s="279"/>
      <c r="W234" s="279"/>
      <c r="X234" s="279"/>
      <c r="Y234" s="279"/>
      <c r="Z234" s="279"/>
      <c r="AA234" s="279"/>
      <c r="AB234" s="279"/>
      <c r="AC234" s="278"/>
      <c r="AD234" s="278"/>
      <c r="AE234" s="278"/>
      <c r="AF234" s="278"/>
      <c r="AG234" s="278"/>
      <c r="AH234" s="278"/>
    </row>
    <row r="235" ht="12.75" customHeight="1">
      <c r="A235" s="278"/>
      <c r="B235" s="279"/>
      <c r="C235" s="278"/>
      <c r="D235" s="278"/>
      <c r="E235" s="278"/>
      <c r="F235" s="278"/>
      <c r="G235" s="278"/>
      <c r="H235" s="278"/>
      <c r="I235" s="278"/>
      <c r="J235" s="279"/>
      <c r="K235" s="278"/>
      <c r="L235" s="278"/>
      <c r="M235" s="278"/>
      <c r="N235" s="278"/>
      <c r="O235" s="278"/>
      <c r="P235" s="278"/>
      <c r="Q235" s="278"/>
      <c r="R235" s="278"/>
      <c r="S235" s="279"/>
      <c r="T235" s="279"/>
      <c r="U235" s="279"/>
      <c r="V235" s="279"/>
      <c r="W235" s="279"/>
      <c r="X235" s="279"/>
      <c r="Y235" s="279"/>
      <c r="Z235" s="279"/>
      <c r="AA235" s="279"/>
      <c r="AB235" s="279"/>
      <c r="AC235" s="278"/>
      <c r="AD235" s="278"/>
      <c r="AE235" s="278"/>
      <c r="AF235" s="278"/>
      <c r="AG235" s="278"/>
      <c r="AH235" s="278"/>
    </row>
    <row r="236" ht="12.75" customHeight="1">
      <c r="A236" s="278"/>
      <c r="B236" s="279"/>
      <c r="C236" s="278"/>
      <c r="D236" s="278"/>
      <c r="E236" s="278"/>
      <c r="F236" s="278"/>
      <c r="G236" s="278"/>
      <c r="H236" s="278"/>
      <c r="I236" s="278"/>
      <c r="J236" s="279"/>
      <c r="K236" s="278"/>
      <c r="L236" s="278"/>
      <c r="M236" s="278"/>
      <c r="N236" s="278"/>
      <c r="O236" s="278"/>
      <c r="P236" s="278"/>
      <c r="Q236" s="278"/>
      <c r="R236" s="278"/>
      <c r="S236" s="279"/>
      <c r="T236" s="279"/>
      <c r="U236" s="279"/>
      <c r="V236" s="279"/>
      <c r="W236" s="279"/>
      <c r="X236" s="279"/>
      <c r="Y236" s="279"/>
      <c r="Z236" s="279"/>
      <c r="AA236" s="279"/>
      <c r="AB236" s="279"/>
      <c r="AC236" s="278"/>
      <c r="AD236" s="278"/>
      <c r="AE236" s="278"/>
      <c r="AF236" s="278"/>
      <c r="AG236" s="278"/>
      <c r="AH236" s="278"/>
    </row>
    <row r="237" ht="12.75" customHeight="1">
      <c r="A237" s="278"/>
      <c r="B237" s="279"/>
      <c r="C237" s="278"/>
      <c r="D237" s="278"/>
      <c r="E237" s="278"/>
      <c r="F237" s="278"/>
      <c r="G237" s="278"/>
      <c r="H237" s="278"/>
      <c r="I237" s="278"/>
      <c r="J237" s="279"/>
      <c r="K237" s="278"/>
      <c r="L237" s="278"/>
      <c r="M237" s="278"/>
      <c r="N237" s="278"/>
      <c r="O237" s="278"/>
      <c r="P237" s="278"/>
      <c r="Q237" s="278"/>
      <c r="R237" s="278"/>
      <c r="S237" s="279"/>
      <c r="T237" s="279"/>
      <c r="U237" s="279"/>
      <c r="V237" s="279"/>
      <c r="W237" s="279"/>
      <c r="X237" s="279"/>
      <c r="Y237" s="279"/>
      <c r="Z237" s="279"/>
      <c r="AA237" s="279"/>
      <c r="AB237" s="279"/>
      <c r="AC237" s="278"/>
      <c r="AD237" s="278"/>
      <c r="AE237" s="278"/>
      <c r="AF237" s="278"/>
      <c r="AG237" s="278"/>
      <c r="AH237" s="278"/>
    </row>
    <row r="238" ht="12.75" customHeight="1">
      <c r="A238" s="278"/>
      <c r="B238" s="279"/>
      <c r="C238" s="278"/>
      <c r="D238" s="278"/>
      <c r="E238" s="278"/>
      <c r="F238" s="278"/>
      <c r="G238" s="278"/>
      <c r="H238" s="278"/>
      <c r="I238" s="278"/>
      <c r="J238" s="279"/>
      <c r="K238" s="278"/>
      <c r="L238" s="278"/>
      <c r="M238" s="278"/>
      <c r="N238" s="278"/>
      <c r="O238" s="278"/>
      <c r="P238" s="278"/>
      <c r="Q238" s="278"/>
      <c r="R238" s="278"/>
      <c r="S238" s="279"/>
      <c r="T238" s="279"/>
      <c r="U238" s="279"/>
      <c r="V238" s="279"/>
      <c r="W238" s="279"/>
      <c r="X238" s="279"/>
      <c r="Y238" s="279"/>
      <c r="Z238" s="279"/>
      <c r="AA238" s="279"/>
      <c r="AB238" s="279"/>
      <c r="AC238" s="278"/>
      <c r="AD238" s="278"/>
      <c r="AE238" s="278"/>
      <c r="AF238" s="278"/>
      <c r="AG238" s="278"/>
      <c r="AH238" s="278"/>
    </row>
    <row r="239" ht="12.75" customHeight="1">
      <c r="A239" s="278"/>
      <c r="B239" s="279"/>
      <c r="C239" s="278"/>
      <c r="D239" s="278"/>
      <c r="E239" s="278"/>
      <c r="F239" s="278"/>
      <c r="G239" s="278"/>
      <c r="H239" s="278"/>
      <c r="I239" s="278"/>
      <c r="J239" s="279"/>
      <c r="K239" s="278"/>
      <c r="L239" s="278"/>
      <c r="M239" s="278"/>
      <c r="N239" s="278"/>
      <c r="O239" s="278"/>
      <c r="P239" s="278"/>
      <c r="Q239" s="278"/>
      <c r="R239" s="278"/>
      <c r="S239" s="279"/>
      <c r="T239" s="279"/>
      <c r="U239" s="279"/>
      <c r="V239" s="279"/>
      <c r="W239" s="279"/>
      <c r="X239" s="279"/>
      <c r="Y239" s="279"/>
      <c r="Z239" s="279"/>
      <c r="AA239" s="279"/>
      <c r="AB239" s="279"/>
      <c r="AC239" s="278"/>
      <c r="AD239" s="278"/>
      <c r="AE239" s="278"/>
      <c r="AF239" s="278"/>
      <c r="AG239" s="278"/>
      <c r="AH239" s="278"/>
    </row>
    <row r="240" ht="12.75" customHeight="1">
      <c r="A240" s="278"/>
      <c r="B240" s="279"/>
      <c r="C240" s="278"/>
      <c r="D240" s="278"/>
      <c r="E240" s="278"/>
      <c r="F240" s="278"/>
      <c r="G240" s="278"/>
      <c r="H240" s="278"/>
      <c r="I240" s="278"/>
      <c r="J240" s="279"/>
      <c r="K240" s="278"/>
      <c r="L240" s="278"/>
      <c r="M240" s="278"/>
      <c r="N240" s="278"/>
      <c r="O240" s="278"/>
      <c r="P240" s="278"/>
      <c r="Q240" s="278"/>
      <c r="R240" s="278"/>
      <c r="S240" s="279"/>
      <c r="T240" s="279"/>
      <c r="U240" s="279"/>
      <c r="V240" s="279"/>
      <c r="W240" s="279"/>
      <c r="X240" s="279"/>
      <c r="Y240" s="279"/>
      <c r="Z240" s="279"/>
      <c r="AA240" s="279"/>
      <c r="AB240" s="279"/>
      <c r="AC240" s="278"/>
      <c r="AD240" s="278"/>
      <c r="AE240" s="278"/>
      <c r="AF240" s="278"/>
      <c r="AG240" s="278"/>
      <c r="AH240" s="278"/>
    </row>
    <row r="241" ht="12.75" customHeight="1">
      <c r="A241" s="278"/>
      <c r="B241" s="279"/>
      <c r="C241" s="278"/>
      <c r="D241" s="278"/>
      <c r="E241" s="278"/>
      <c r="F241" s="278"/>
      <c r="G241" s="278"/>
      <c r="H241" s="278"/>
      <c r="I241" s="278"/>
      <c r="J241" s="279"/>
      <c r="K241" s="278"/>
      <c r="L241" s="278"/>
      <c r="M241" s="278"/>
      <c r="N241" s="278"/>
      <c r="O241" s="278"/>
      <c r="P241" s="278"/>
      <c r="Q241" s="278"/>
      <c r="R241" s="278"/>
      <c r="S241" s="279"/>
      <c r="T241" s="279"/>
      <c r="U241" s="279"/>
      <c r="V241" s="279"/>
      <c r="W241" s="279"/>
      <c r="X241" s="279"/>
      <c r="Y241" s="279"/>
      <c r="Z241" s="279"/>
      <c r="AA241" s="279"/>
      <c r="AB241" s="279"/>
      <c r="AC241" s="278"/>
      <c r="AD241" s="278"/>
      <c r="AE241" s="278"/>
      <c r="AF241" s="278"/>
      <c r="AG241" s="278"/>
      <c r="AH241" s="278"/>
    </row>
    <row r="242" ht="12.75" customHeight="1">
      <c r="A242" s="278"/>
      <c r="B242" s="279"/>
      <c r="C242" s="278"/>
      <c r="D242" s="278"/>
      <c r="E242" s="278"/>
      <c r="F242" s="278"/>
      <c r="G242" s="278"/>
      <c r="H242" s="278"/>
      <c r="I242" s="278"/>
      <c r="J242" s="279"/>
      <c r="K242" s="278"/>
      <c r="L242" s="278"/>
      <c r="M242" s="278"/>
      <c r="N242" s="278"/>
      <c r="O242" s="278"/>
      <c r="P242" s="278"/>
      <c r="Q242" s="278"/>
      <c r="R242" s="278"/>
      <c r="S242" s="279"/>
      <c r="T242" s="279"/>
      <c r="U242" s="279"/>
      <c r="V242" s="279"/>
      <c r="W242" s="279"/>
      <c r="X242" s="279"/>
      <c r="Y242" s="279"/>
      <c r="Z242" s="279"/>
      <c r="AA242" s="279"/>
      <c r="AB242" s="279"/>
      <c r="AC242" s="278"/>
      <c r="AD242" s="278"/>
      <c r="AE242" s="278"/>
      <c r="AF242" s="278"/>
      <c r="AG242" s="278"/>
      <c r="AH242" s="278"/>
    </row>
    <row r="243" ht="12.75" customHeight="1">
      <c r="A243" s="278"/>
      <c r="B243" s="279"/>
      <c r="C243" s="278"/>
      <c r="D243" s="278"/>
      <c r="E243" s="278"/>
      <c r="F243" s="278"/>
      <c r="G243" s="278"/>
      <c r="H243" s="278"/>
      <c r="I243" s="278"/>
      <c r="J243" s="279"/>
      <c r="K243" s="278"/>
      <c r="L243" s="278"/>
      <c r="M243" s="278"/>
      <c r="N243" s="278"/>
      <c r="O243" s="278"/>
      <c r="P243" s="278"/>
      <c r="Q243" s="278"/>
      <c r="R243" s="278"/>
      <c r="S243" s="279"/>
      <c r="T243" s="279"/>
      <c r="U243" s="279"/>
      <c r="V243" s="279"/>
      <c r="W243" s="279"/>
      <c r="X243" s="279"/>
      <c r="Y243" s="279"/>
      <c r="Z243" s="279"/>
      <c r="AA243" s="279"/>
      <c r="AB243" s="279"/>
      <c r="AC243" s="278"/>
      <c r="AD243" s="278"/>
      <c r="AE243" s="278"/>
      <c r="AF243" s="278"/>
      <c r="AG243" s="278"/>
      <c r="AH243" s="278"/>
    </row>
    <row r="244" ht="12.75" customHeight="1">
      <c r="A244" s="278"/>
      <c r="B244" s="279"/>
      <c r="C244" s="278"/>
      <c r="D244" s="278"/>
      <c r="E244" s="278"/>
      <c r="F244" s="278"/>
      <c r="G244" s="278"/>
      <c r="H244" s="278"/>
      <c r="I244" s="278"/>
      <c r="J244" s="279"/>
      <c r="K244" s="278"/>
      <c r="L244" s="278"/>
      <c r="M244" s="278"/>
      <c r="N244" s="278"/>
      <c r="O244" s="278"/>
      <c r="P244" s="278"/>
      <c r="Q244" s="278"/>
      <c r="R244" s="278"/>
      <c r="S244" s="279"/>
      <c r="T244" s="279"/>
      <c r="U244" s="279"/>
      <c r="V244" s="279"/>
      <c r="W244" s="279"/>
      <c r="X244" s="279"/>
      <c r="Y244" s="279"/>
      <c r="Z244" s="279"/>
      <c r="AA244" s="279"/>
      <c r="AB244" s="279"/>
      <c r="AC244" s="278"/>
      <c r="AD244" s="278"/>
      <c r="AE244" s="278"/>
      <c r="AF244" s="278"/>
      <c r="AG244" s="278"/>
      <c r="AH244" s="278"/>
    </row>
    <row r="245" ht="12.75" customHeight="1">
      <c r="A245" s="278"/>
      <c r="B245" s="279"/>
      <c r="C245" s="278"/>
      <c r="D245" s="278"/>
      <c r="E245" s="278"/>
      <c r="F245" s="278"/>
      <c r="G245" s="278"/>
      <c r="H245" s="278"/>
      <c r="I245" s="278"/>
      <c r="J245" s="279"/>
      <c r="K245" s="278"/>
      <c r="L245" s="278"/>
      <c r="M245" s="278"/>
      <c r="N245" s="278"/>
      <c r="O245" s="278"/>
      <c r="P245" s="278"/>
      <c r="Q245" s="278"/>
      <c r="R245" s="278"/>
      <c r="S245" s="279"/>
      <c r="T245" s="279"/>
      <c r="U245" s="279"/>
      <c r="V245" s="279"/>
      <c r="W245" s="279"/>
      <c r="X245" s="279"/>
      <c r="Y245" s="279"/>
      <c r="Z245" s="279"/>
      <c r="AA245" s="279"/>
      <c r="AB245" s="279"/>
      <c r="AC245" s="278"/>
      <c r="AD245" s="278"/>
      <c r="AE245" s="278"/>
      <c r="AF245" s="278"/>
      <c r="AG245" s="278"/>
      <c r="AH245" s="278"/>
    </row>
    <row r="246" ht="12.75" customHeight="1">
      <c r="A246" s="278"/>
      <c r="B246" s="279"/>
      <c r="C246" s="278"/>
      <c r="D246" s="278"/>
      <c r="E246" s="278"/>
      <c r="F246" s="278"/>
      <c r="G246" s="278"/>
      <c r="H246" s="278"/>
      <c r="I246" s="278"/>
      <c r="J246" s="279"/>
      <c r="K246" s="278"/>
      <c r="L246" s="278"/>
      <c r="M246" s="278"/>
      <c r="N246" s="278"/>
      <c r="O246" s="278"/>
      <c r="P246" s="278"/>
      <c r="Q246" s="278"/>
      <c r="R246" s="278"/>
      <c r="S246" s="279"/>
      <c r="T246" s="279"/>
      <c r="U246" s="279"/>
      <c r="V246" s="279"/>
      <c r="W246" s="279"/>
      <c r="X246" s="279"/>
      <c r="Y246" s="279"/>
      <c r="Z246" s="279"/>
      <c r="AA246" s="279"/>
      <c r="AB246" s="279"/>
      <c r="AC246" s="278"/>
      <c r="AD246" s="278"/>
      <c r="AE246" s="278"/>
      <c r="AF246" s="278"/>
      <c r="AG246" s="278"/>
      <c r="AH246" s="278"/>
    </row>
    <row r="247" ht="12.75" customHeight="1">
      <c r="A247" s="278"/>
      <c r="B247" s="279"/>
      <c r="C247" s="278"/>
      <c r="D247" s="278"/>
      <c r="E247" s="278"/>
      <c r="F247" s="278"/>
      <c r="G247" s="278"/>
      <c r="H247" s="278"/>
      <c r="I247" s="278"/>
      <c r="J247" s="279"/>
      <c r="K247" s="278"/>
      <c r="L247" s="278"/>
      <c r="M247" s="278"/>
      <c r="N247" s="278"/>
      <c r="O247" s="278"/>
      <c r="P247" s="278"/>
      <c r="Q247" s="278"/>
      <c r="R247" s="278"/>
      <c r="S247" s="279"/>
      <c r="T247" s="279"/>
      <c r="U247" s="279"/>
      <c r="V247" s="279"/>
      <c r="W247" s="279"/>
      <c r="X247" s="279"/>
      <c r="Y247" s="279"/>
      <c r="Z247" s="279"/>
      <c r="AA247" s="279"/>
      <c r="AB247" s="279"/>
      <c r="AC247" s="278"/>
      <c r="AD247" s="278"/>
      <c r="AE247" s="278"/>
      <c r="AF247" s="278"/>
      <c r="AG247" s="278"/>
      <c r="AH247" s="278"/>
    </row>
    <row r="248" ht="12.75" customHeight="1">
      <c r="A248" s="278"/>
      <c r="B248" s="279"/>
      <c r="C248" s="278"/>
      <c r="D248" s="278"/>
      <c r="E248" s="278"/>
      <c r="F248" s="278"/>
      <c r="G248" s="278"/>
      <c r="H248" s="278"/>
      <c r="I248" s="278"/>
      <c r="J248" s="279"/>
      <c r="K248" s="278"/>
      <c r="L248" s="278"/>
      <c r="M248" s="278"/>
      <c r="N248" s="278"/>
      <c r="O248" s="278"/>
      <c r="P248" s="278"/>
      <c r="Q248" s="278"/>
      <c r="R248" s="278"/>
      <c r="S248" s="279"/>
      <c r="T248" s="279"/>
      <c r="U248" s="279"/>
      <c r="V248" s="279"/>
      <c r="W248" s="279"/>
      <c r="X248" s="279"/>
      <c r="Y248" s="279"/>
      <c r="Z248" s="279"/>
      <c r="AA248" s="279"/>
      <c r="AB248" s="279"/>
      <c r="AC248" s="278"/>
      <c r="AD248" s="278"/>
      <c r="AE248" s="278"/>
      <c r="AF248" s="278"/>
      <c r="AG248" s="278"/>
      <c r="AH248" s="278"/>
    </row>
    <row r="249" ht="12.75" customHeight="1">
      <c r="A249" s="278"/>
      <c r="B249" s="279"/>
      <c r="C249" s="278"/>
      <c r="D249" s="278"/>
      <c r="E249" s="278"/>
      <c r="F249" s="278"/>
      <c r="G249" s="278"/>
      <c r="H249" s="278"/>
      <c r="I249" s="278"/>
      <c r="J249" s="279"/>
      <c r="K249" s="278"/>
      <c r="L249" s="278"/>
      <c r="M249" s="278"/>
      <c r="N249" s="278"/>
      <c r="O249" s="278"/>
      <c r="P249" s="278"/>
      <c r="Q249" s="278"/>
      <c r="R249" s="278"/>
      <c r="S249" s="279"/>
      <c r="T249" s="279"/>
      <c r="U249" s="279"/>
      <c r="V249" s="279"/>
      <c r="W249" s="279"/>
      <c r="X249" s="279"/>
      <c r="Y249" s="279"/>
      <c r="Z249" s="279"/>
      <c r="AA249" s="279"/>
      <c r="AB249" s="279"/>
      <c r="AC249" s="278"/>
      <c r="AD249" s="278"/>
      <c r="AE249" s="278"/>
      <c r="AF249" s="278"/>
      <c r="AG249" s="278"/>
      <c r="AH249" s="278"/>
    </row>
    <row r="250" ht="12.75" customHeight="1">
      <c r="A250" s="278"/>
      <c r="B250" s="279"/>
      <c r="C250" s="278"/>
      <c r="D250" s="278"/>
      <c r="E250" s="278"/>
      <c r="F250" s="278"/>
      <c r="G250" s="278"/>
      <c r="H250" s="278"/>
      <c r="I250" s="278"/>
      <c r="J250" s="279"/>
      <c r="K250" s="278"/>
      <c r="L250" s="278"/>
      <c r="M250" s="278"/>
      <c r="N250" s="278"/>
      <c r="O250" s="278"/>
      <c r="P250" s="278"/>
      <c r="Q250" s="278"/>
      <c r="R250" s="278"/>
      <c r="S250" s="279"/>
      <c r="T250" s="279"/>
      <c r="U250" s="279"/>
      <c r="V250" s="279"/>
      <c r="W250" s="279"/>
      <c r="X250" s="279"/>
      <c r="Y250" s="279"/>
      <c r="Z250" s="279"/>
      <c r="AA250" s="279"/>
      <c r="AB250" s="279"/>
      <c r="AC250" s="278"/>
      <c r="AD250" s="278"/>
      <c r="AE250" s="278"/>
      <c r="AF250" s="278"/>
      <c r="AG250" s="278"/>
      <c r="AH250" s="278"/>
    </row>
    <row r="251" ht="12.75" customHeight="1">
      <c r="A251" s="278"/>
      <c r="B251" s="279"/>
      <c r="C251" s="278"/>
      <c r="D251" s="278"/>
      <c r="E251" s="278"/>
      <c r="F251" s="278"/>
      <c r="G251" s="278"/>
      <c r="H251" s="278"/>
      <c r="I251" s="278"/>
      <c r="J251" s="279"/>
      <c r="K251" s="278"/>
      <c r="L251" s="278"/>
      <c r="M251" s="278"/>
      <c r="N251" s="278"/>
      <c r="O251" s="278"/>
      <c r="P251" s="278"/>
      <c r="Q251" s="278"/>
      <c r="R251" s="278"/>
      <c r="S251" s="279"/>
      <c r="T251" s="279"/>
      <c r="U251" s="279"/>
      <c r="V251" s="279"/>
      <c r="W251" s="279"/>
      <c r="X251" s="279"/>
      <c r="Y251" s="279"/>
      <c r="Z251" s="279"/>
      <c r="AA251" s="279"/>
      <c r="AB251" s="279"/>
      <c r="AC251" s="278"/>
      <c r="AD251" s="278"/>
      <c r="AE251" s="278"/>
      <c r="AF251" s="278"/>
      <c r="AG251" s="278"/>
      <c r="AH251" s="278"/>
    </row>
    <row r="252" ht="12.75" customHeight="1">
      <c r="A252" s="278"/>
      <c r="B252" s="279"/>
      <c r="C252" s="278"/>
      <c r="D252" s="278"/>
      <c r="E252" s="278"/>
      <c r="F252" s="278"/>
      <c r="G252" s="278"/>
      <c r="H252" s="278"/>
      <c r="I252" s="278"/>
      <c r="J252" s="279"/>
      <c r="K252" s="278"/>
      <c r="L252" s="278"/>
      <c r="M252" s="278"/>
      <c r="N252" s="278"/>
      <c r="O252" s="278"/>
      <c r="P252" s="278"/>
      <c r="Q252" s="278"/>
      <c r="R252" s="278"/>
      <c r="S252" s="279"/>
      <c r="T252" s="279"/>
      <c r="U252" s="279"/>
      <c r="V252" s="279"/>
      <c r="W252" s="279"/>
      <c r="X252" s="279"/>
      <c r="Y252" s="279"/>
      <c r="Z252" s="279"/>
      <c r="AA252" s="279"/>
      <c r="AB252" s="279"/>
      <c r="AC252" s="278"/>
      <c r="AD252" s="278"/>
      <c r="AE252" s="278"/>
      <c r="AF252" s="278"/>
      <c r="AG252" s="278"/>
      <c r="AH252" s="278"/>
    </row>
    <row r="253" ht="12.75" customHeight="1">
      <c r="A253" s="278"/>
      <c r="B253" s="279"/>
      <c r="C253" s="278"/>
      <c r="D253" s="278"/>
      <c r="E253" s="278"/>
      <c r="F253" s="278"/>
      <c r="G253" s="278"/>
      <c r="H253" s="278"/>
      <c r="I253" s="278"/>
      <c r="J253" s="279"/>
      <c r="K253" s="278"/>
      <c r="L253" s="278"/>
      <c r="M253" s="278"/>
      <c r="N253" s="278"/>
      <c r="O253" s="278"/>
      <c r="P253" s="278"/>
      <c r="Q253" s="278"/>
      <c r="R253" s="278"/>
      <c r="S253" s="279"/>
      <c r="T253" s="279"/>
      <c r="U253" s="279"/>
      <c r="V253" s="279"/>
      <c r="W253" s="279"/>
      <c r="X253" s="279"/>
      <c r="Y253" s="279"/>
      <c r="Z253" s="279"/>
      <c r="AA253" s="279"/>
      <c r="AB253" s="279"/>
      <c r="AC253" s="278"/>
      <c r="AD253" s="278"/>
      <c r="AE253" s="278"/>
      <c r="AF253" s="278"/>
      <c r="AG253" s="278"/>
      <c r="AH253" s="278"/>
    </row>
    <row r="254" ht="12.75" customHeight="1">
      <c r="A254" s="278"/>
      <c r="B254" s="279"/>
      <c r="C254" s="278"/>
      <c r="D254" s="278"/>
      <c r="E254" s="278"/>
      <c r="F254" s="278"/>
      <c r="G254" s="278"/>
      <c r="H254" s="278"/>
      <c r="I254" s="278"/>
      <c r="J254" s="279"/>
      <c r="K254" s="278"/>
      <c r="L254" s="278"/>
      <c r="M254" s="278"/>
      <c r="N254" s="278"/>
      <c r="O254" s="278"/>
      <c r="P254" s="278"/>
      <c r="Q254" s="278"/>
      <c r="R254" s="278"/>
      <c r="S254" s="279"/>
      <c r="T254" s="279"/>
      <c r="U254" s="279"/>
      <c r="V254" s="279"/>
      <c r="W254" s="279"/>
      <c r="X254" s="279"/>
      <c r="Y254" s="279"/>
      <c r="Z254" s="279"/>
      <c r="AA254" s="279"/>
      <c r="AB254" s="279"/>
      <c r="AC254" s="278"/>
      <c r="AD254" s="278"/>
      <c r="AE254" s="278"/>
      <c r="AF254" s="278"/>
      <c r="AG254" s="278"/>
      <c r="AH254" s="278"/>
    </row>
    <row r="255" ht="12.75" customHeight="1">
      <c r="A255" s="278"/>
      <c r="B255" s="279"/>
      <c r="C255" s="278"/>
      <c r="D255" s="278"/>
      <c r="E255" s="278"/>
      <c r="F255" s="278"/>
      <c r="G255" s="278"/>
      <c r="H255" s="278"/>
      <c r="I255" s="278"/>
      <c r="J255" s="279"/>
      <c r="K255" s="278"/>
      <c r="L255" s="278"/>
      <c r="M255" s="278"/>
      <c r="N255" s="278"/>
      <c r="O255" s="278"/>
      <c r="P255" s="278"/>
      <c r="Q255" s="278"/>
      <c r="R255" s="278"/>
      <c r="S255" s="279"/>
      <c r="T255" s="279"/>
      <c r="U255" s="279"/>
      <c r="V255" s="279"/>
      <c r="W255" s="279"/>
      <c r="X255" s="279"/>
      <c r="Y255" s="279"/>
      <c r="Z255" s="279"/>
      <c r="AA255" s="279"/>
      <c r="AB255" s="279"/>
      <c r="AC255" s="278"/>
      <c r="AD255" s="278"/>
      <c r="AE255" s="278"/>
      <c r="AF255" s="278"/>
      <c r="AG255" s="278"/>
      <c r="AH255" s="278"/>
    </row>
    <row r="256" ht="12.75" customHeight="1">
      <c r="A256" s="278"/>
      <c r="B256" s="279"/>
      <c r="C256" s="278"/>
      <c r="D256" s="278"/>
      <c r="E256" s="278"/>
      <c r="F256" s="278"/>
      <c r="G256" s="278"/>
      <c r="H256" s="278"/>
      <c r="I256" s="278"/>
      <c r="J256" s="279"/>
      <c r="K256" s="278"/>
      <c r="L256" s="278"/>
      <c r="M256" s="278"/>
      <c r="N256" s="278"/>
      <c r="O256" s="278"/>
      <c r="P256" s="278"/>
      <c r="Q256" s="278"/>
      <c r="R256" s="278"/>
      <c r="S256" s="279"/>
      <c r="T256" s="279"/>
      <c r="U256" s="279"/>
      <c r="V256" s="279"/>
      <c r="W256" s="279"/>
      <c r="X256" s="279"/>
      <c r="Y256" s="279"/>
      <c r="Z256" s="279"/>
      <c r="AA256" s="279"/>
      <c r="AB256" s="279"/>
      <c r="AC256" s="278"/>
      <c r="AD256" s="278"/>
      <c r="AE256" s="278"/>
      <c r="AF256" s="278"/>
      <c r="AG256" s="278"/>
      <c r="AH256" s="278"/>
    </row>
    <row r="257" ht="12.75" customHeight="1">
      <c r="A257" s="278"/>
      <c r="B257" s="279"/>
      <c r="C257" s="278"/>
      <c r="D257" s="278"/>
      <c r="E257" s="278"/>
      <c r="F257" s="278"/>
      <c r="G257" s="278"/>
      <c r="H257" s="278"/>
      <c r="I257" s="278"/>
      <c r="J257" s="279"/>
      <c r="K257" s="278"/>
      <c r="L257" s="278"/>
      <c r="M257" s="278"/>
      <c r="N257" s="278"/>
      <c r="O257" s="278"/>
      <c r="P257" s="278"/>
      <c r="Q257" s="278"/>
      <c r="R257" s="278"/>
      <c r="S257" s="279"/>
      <c r="T257" s="279"/>
      <c r="U257" s="279"/>
      <c r="V257" s="279"/>
      <c r="W257" s="279"/>
      <c r="X257" s="279"/>
      <c r="Y257" s="279"/>
      <c r="Z257" s="279"/>
      <c r="AA257" s="279"/>
      <c r="AB257" s="279"/>
      <c r="AC257" s="278"/>
      <c r="AD257" s="278"/>
      <c r="AE257" s="278"/>
      <c r="AF257" s="278"/>
      <c r="AG257" s="278"/>
      <c r="AH257" s="278"/>
    </row>
    <row r="258" ht="12.75" customHeight="1">
      <c r="A258" s="278"/>
      <c r="B258" s="279"/>
      <c r="C258" s="278"/>
      <c r="D258" s="278"/>
      <c r="E258" s="278"/>
      <c r="F258" s="278"/>
      <c r="G258" s="278"/>
      <c r="H258" s="278"/>
      <c r="I258" s="278"/>
      <c r="J258" s="279"/>
      <c r="K258" s="278"/>
      <c r="L258" s="278"/>
      <c r="M258" s="278"/>
      <c r="N258" s="278"/>
      <c r="O258" s="278"/>
      <c r="P258" s="278"/>
      <c r="Q258" s="278"/>
      <c r="R258" s="278"/>
      <c r="S258" s="279"/>
      <c r="T258" s="279"/>
      <c r="U258" s="279"/>
      <c r="V258" s="279"/>
      <c r="W258" s="279"/>
      <c r="X258" s="279"/>
      <c r="Y258" s="279"/>
      <c r="Z258" s="279"/>
      <c r="AA258" s="279"/>
      <c r="AB258" s="279"/>
      <c r="AC258" s="278"/>
      <c r="AD258" s="278"/>
      <c r="AE258" s="278"/>
      <c r="AF258" s="278"/>
      <c r="AG258" s="278"/>
      <c r="AH258" s="278"/>
    </row>
    <row r="259" ht="12.75" customHeight="1">
      <c r="A259" s="278"/>
      <c r="B259" s="279"/>
      <c r="C259" s="278"/>
      <c r="D259" s="278"/>
      <c r="E259" s="278"/>
      <c r="F259" s="278"/>
      <c r="G259" s="278"/>
      <c r="H259" s="278"/>
      <c r="I259" s="278"/>
      <c r="J259" s="279"/>
      <c r="K259" s="278"/>
      <c r="L259" s="278"/>
      <c r="M259" s="278"/>
      <c r="N259" s="278"/>
      <c r="O259" s="278"/>
      <c r="P259" s="278"/>
      <c r="Q259" s="278"/>
      <c r="R259" s="278"/>
      <c r="S259" s="279"/>
      <c r="T259" s="279"/>
      <c r="U259" s="279"/>
      <c r="V259" s="279"/>
      <c r="W259" s="279"/>
      <c r="X259" s="279"/>
      <c r="Y259" s="279"/>
      <c r="Z259" s="279"/>
      <c r="AA259" s="279"/>
      <c r="AB259" s="279"/>
      <c r="AC259" s="278"/>
      <c r="AD259" s="278"/>
      <c r="AE259" s="278"/>
      <c r="AF259" s="278"/>
      <c r="AG259" s="278"/>
      <c r="AH259" s="278"/>
    </row>
    <row r="260" ht="12.75" customHeight="1">
      <c r="A260" s="278"/>
      <c r="B260" s="279"/>
      <c r="C260" s="278"/>
      <c r="D260" s="278"/>
      <c r="E260" s="278"/>
      <c r="F260" s="278"/>
      <c r="G260" s="278"/>
      <c r="H260" s="278"/>
      <c r="I260" s="278"/>
      <c r="J260" s="279"/>
      <c r="K260" s="278"/>
      <c r="L260" s="278"/>
      <c r="M260" s="278"/>
      <c r="N260" s="278"/>
      <c r="O260" s="278"/>
      <c r="P260" s="278"/>
      <c r="Q260" s="278"/>
      <c r="R260" s="278"/>
      <c r="S260" s="279"/>
      <c r="T260" s="279"/>
      <c r="U260" s="279"/>
      <c r="V260" s="279"/>
      <c r="W260" s="279"/>
      <c r="X260" s="279"/>
      <c r="Y260" s="279"/>
      <c r="Z260" s="279"/>
      <c r="AA260" s="279"/>
      <c r="AB260" s="279"/>
      <c r="AC260" s="278"/>
      <c r="AD260" s="278"/>
      <c r="AE260" s="278"/>
      <c r="AF260" s="278"/>
      <c r="AG260" s="278"/>
      <c r="AH260" s="278"/>
    </row>
    <row r="261" ht="12.75" customHeight="1">
      <c r="A261" s="278"/>
      <c r="B261" s="279"/>
      <c r="C261" s="278"/>
      <c r="D261" s="278"/>
      <c r="E261" s="278"/>
      <c r="F261" s="278"/>
      <c r="G261" s="278"/>
      <c r="H261" s="278"/>
      <c r="I261" s="278"/>
      <c r="J261" s="279"/>
      <c r="K261" s="278"/>
      <c r="L261" s="278"/>
      <c r="M261" s="278"/>
      <c r="N261" s="278"/>
      <c r="O261" s="278"/>
      <c r="P261" s="278"/>
      <c r="Q261" s="278"/>
      <c r="R261" s="278"/>
      <c r="S261" s="279"/>
      <c r="T261" s="279"/>
      <c r="U261" s="279"/>
      <c r="V261" s="279"/>
      <c r="W261" s="279"/>
      <c r="X261" s="279"/>
      <c r="Y261" s="279"/>
      <c r="Z261" s="279"/>
      <c r="AA261" s="279"/>
      <c r="AB261" s="279"/>
      <c r="AC261" s="278"/>
      <c r="AD261" s="278"/>
      <c r="AE261" s="278"/>
      <c r="AF261" s="278"/>
      <c r="AG261" s="278"/>
      <c r="AH261" s="278"/>
    </row>
    <row r="262" ht="12.75" customHeight="1">
      <c r="A262" s="278"/>
      <c r="B262" s="279"/>
      <c r="C262" s="278"/>
      <c r="D262" s="278"/>
      <c r="E262" s="278"/>
      <c r="F262" s="278"/>
      <c r="G262" s="278"/>
      <c r="H262" s="278"/>
      <c r="I262" s="278"/>
      <c r="J262" s="279"/>
      <c r="K262" s="278"/>
      <c r="L262" s="278"/>
      <c r="M262" s="278"/>
      <c r="N262" s="278"/>
      <c r="O262" s="278"/>
      <c r="P262" s="278"/>
      <c r="Q262" s="278"/>
      <c r="R262" s="278"/>
      <c r="S262" s="279"/>
      <c r="T262" s="279"/>
      <c r="U262" s="279"/>
      <c r="V262" s="279"/>
      <c r="W262" s="279"/>
      <c r="X262" s="279"/>
      <c r="Y262" s="279"/>
      <c r="Z262" s="279"/>
      <c r="AA262" s="279"/>
      <c r="AB262" s="279"/>
      <c r="AC262" s="278"/>
      <c r="AD262" s="278"/>
      <c r="AE262" s="278"/>
      <c r="AF262" s="278"/>
      <c r="AG262" s="278"/>
      <c r="AH262" s="278"/>
    </row>
    <row r="263" ht="12.75" customHeight="1">
      <c r="A263" s="278"/>
      <c r="B263" s="279"/>
      <c r="C263" s="278"/>
      <c r="D263" s="278"/>
      <c r="E263" s="278"/>
      <c r="F263" s="278"/>
      <c r="G263" s="278"/>
      <c r="H263" s="278"/>
      <c r="I263" s="278"/>
      <c r="J263" s="279"/>
      <c r="K263" s="278"/>
      <c r="L263" s="278"/>
      <c r="M263" s="278"/>
      <c r="N263" s="278"/>
      <c r="O263" s="278"/>
      <c r="P263" s="278"/>
      <c r="Q263" s="278"/>
      <c r="R263" s="278"/>
      <c r="S263" s="279"/>
      <c r="T263" s="279"/>
      <c r="U263" s="279"/>
      <c r="V263" s="279"/>
      <c r="W263" s="279"/>
      <c r="X263" s="279"/>
      <c r="Y263" s="279"/>
      <c r="Z263" s="279"/>
      <c r="AA263" s="279"/>
      <c r="AB263" s="279"/>
      <c r="AC263" s="278"/>
      <c r="AD263" s="278"/>
      <c r="AE263" s="278"/>
      <c r="AF263" s="278"/>
      <c r="AG263" s="278"/>
      <c r="AH263" s="278"/>
    </row>
    <row r="264" ht="12.75" customHeight="1">
      <c r="A264" s="278"/>
      <c r="B264" s="279"/>
      <c r="C264" s="278"/>
      <c r="D264" s="278"/>
      <c r="E264" s="278"/>
      <c r="F264" s="278"/>
      <c r="G264" s="278"/>
      <c r="H264" s="278"/>
      <c r="I264" s="278"/>
      <c r="J264" s="279"/>
      <c r="K264" s="278"/>
      <c r="L264" s="278"/>
      <c r="M264" s="278"/>
      <c r="N264" s="278"/>
      <c r="O264" s="278"/>
      <c r="P264" s="278"/>
      <c r="Q264" s="278"/>
      <c r="R264" s="278"/>
      <c r="S264" s="279"/>
      <c r="T264" s="279"/>
      <c r="U264" s="279"/>
      <c r="V264" s="279"/>
      <c r="W264" s="279"/>
      <c r="X264" s="279"/>
      <c r="Y264" s="279"/>
      <c r="Z264" s="279"/>
      <c r="AA264" s="279"/>
      <c r="AB264" s="279"/>
      <c r="AC264" s="278"/>
      <c r="AD264" s="278"/>
      <c r="AE264" s="278"/>
      <c r="AF264" s="278"/>
      <c r="AG264" s="278"/>
      <c r="AH264" s="278"/>
    </row>
    <row r="265" ht="12.75" customHeight="1">
      <c r="A265" s="278"/>
      <c r="B265" s="279"/>
      <c r="C265" s="278"/>
      <c r="D265" s="278"/>
      <c r="E265" s="278"/>
      <c r="F265" s="278"/>
      <c r="G265" s="278"/>
      <c r="H265" s="278"/>
      <c r="I265" s="278"/>
      <c r="J265" s="279"/>
      <c r="K265" s="278"/>
      <c r="L265" s="278"/>
      <c r="M265" s="278"/>
      <c r="N265" s="278"/>
      <c r="O265" s="278"/>
      <c r="P265" s="278"/>
      <c r="Q265" s="278"/>
      <c r="R265" s="278"/>
      <c r="S265" s="279"/>
      <c r="T265" s="279"/>
      <c r="U265" s="279"/>
      <c r="V265" s="279"/>
      <c r="W265" s="279"/>
      <c r="X265" s="279"/>
      <c r="Y265" s="279"/>
      <c r="Z265" s="279"/>
      <c r="AA265" s="279"/>
      <c r="AB265" s="279"/>
      <c r="AC265" s="278"/>
      <c r="AD265" s="278"/>
      <c r="AE265" s="278"/>
      <c r="AF265" s="278"/>
      <c r="AG265" s="278"/>
      <c r="AH265" s="278"/>
    </row>
    <row r="266" ht="12.75" customHeight="1">
      <c r="A266" s="278"/>
      <c r="B266" s="279"/>
      <c r="C266" s="278"/>
      <c r="D266" s="278"/>
      <c r="E266" s="278"/>
      <c r="F266" s="278"/>
      <c r="G266" s="278"/>
      <c r="H266" s="278"/>
      <c r="I266" s="278"/>
      <c r="J266" s="279"/>
      <c r="K266" s="278"/>
      <c r="L266" s="278"/>
      <c r="M266" s="278"/>
      <c r="N266" s="278"/>
      <c r="O266" s="278"/>
      <c r="P266" s="278"/>
      <c r="Q266" s="278"/>
      <c r="R266" s="278"/>
      <c r="S266" s="279"/>
      <c r="T266" s="279"/>
      <c r="U266" s="279"/>
      <c r="V266" s="279"/>
      <c r="W266" s="279"/>
      <c r="X266" s="279"/>
      <c r="Y266" s="279"/>
      <c r="Z266" s="279"/>
      <c r="AA266" s="279"/>
      <c r="AB266" s="279"/>
      <c r="AC266" s="278"/>
      <c r="AD266" s="278"/>
      <c r="AE266" s="278"/>
      <c r="AF266" s="278"/>
      <c r="AG266" s="278"/>
      <c r="AH266" s="278"/>
    </row>
    <row r="267" ht="12.75" customHeight="1">
      <c r="A267" s="278"/>
      <c r="B267" s="279"/>
      <c r="C267" s="278"/>
      <c r="D267" s="278"/>
      <c r="E267" s="278"/>
      <c r="F267" s="278"/>
      <c r="G267" s="278"/>
      <c r="H267" s="278"/>
      <c r="I267" s="278"/>
      <c r="J267" s="279"/>
      <c r="K267" s="278"/>
      <c r="L267" s="278"/>
      <c r="M267" s="278"/>
      <c r="N267" s="278"/>
      <c r="O267" s="278"/>
      <c r="P267" s="278"/>
      <c r="Q267" s="278"/>
      <c r="R267" s="278"/>
      <c r="S267" s="279"/>
      <c r="T267" s="279"/>
      <c r="U267" s="279"/>
      <c r="V267" s="279"/>
      <c r="W267" s="279"/>
      <c r="X267" s="279"/>
      <c r="Y267" s="279"/>
      <c r="Z267" s="279"/>
      <c r="AA267" s="279"/>
      <c r="AB267" s="279"/>
      <c r="AC267" s="278"/>
      <c r="AD267" s="278"/>
      <c r="AE267" s="278"/>
      <c r="AF267" s="278"/>
      <c r="AG267" s="278"/>
      <c r="AH267" s="278"/>
    </row>
    <row r="268" ht="12.75" customHeight="1">
      <c r="A268" s="278"/>
      <c r="B268" s="279"/>
      <c r="C268" s="278"/>
      <c r="D268" s="278"/>
      <c r="E268" s="278"/>
      <c r="F268" s="278"/>
      <c r="G268" s="278"/>
      <c r="H268" s="278"/>
      <c r="I268" s="278"/>
      <c r="J268" s="279"/>
      <c r="K268" s="278"/>
      <c r="L268" s="278"/>
      <c r="M268" s="278"/>
      <c r="N268" s="278"/>
      <c r="O268" s="278"/>
      <c r="P268" s="278"/>
      <c r="Q268" s="278"/>
      <c r="R268" s="278"/>
      <c r="S268" s="279"/>
      <c r="T268" s="279"/>
      <c r="U268" s="279"/>
      <c r="V268" s="279"/>
      <c r="W268" s="279"/>
      <c r="X268" s="279"/>
      <c r="Y268" s="279"/>
      <c r="Z268" s="279"/>
      <c r="AA268" s="279"/>
      <c r="AB268" s="279"/>
      <c r="AC268" s="278"/>
      <c r="AD268" s="278"/>
      <c r="AE268" s="278"/>
      <c r="AF268" s="278"/>
      <c r="AG268" s="278"/>
      <c r="AH268" s="278"/>
    </row>
    <row r="269" ht="12.75" customHeight="1">
      <c r="A269" s="278"/>
      <c r="B269" s="279"/>
      <c r="C269" s="278"/>
      <c r="D269" s="278"/>
      <c r="E269" s="278"/>
      <c r="F269" s="278"/>
      <c r="G269" s="278"/>
      <c r="H269" s="278"/>
      <c r="I269" s="278"/>
      <c r="J269" s="279"/>
      <c r="K269" s="278"/>
      <c r="L269" s="278"/>
      <c r="M269" s="278"/>
      <c r="N269" s="278"/>
      <c r="O269" s="278"/>
      <c r="P269" s="278"/>
      <c r="Q269" s="278"/>
      <c r="R269" s="278"/>
      <c r="S269" s="279"/>
      <c r="T269" s="279"/>
      <c r="U269" s="279"/>
      <c r="V269" s="279"/>
      <c r="W269" s="279"/>
      <c r="X269" s="279"/>
      <c r="Y269" s="279"/>
      <c r="Z269" s="279"/>
      <c r="AA269" s="279"/>
      <c r="AB269" s="279"/>
      <c r="AC269" s="278"/>
      <c r="AD269" s="278"/>
      <c r="AE269" s="278"/>
      <c r="AF269" s="278"/>
      <c r="AG269" s="278"/>
      <c r="AH269" s="278"/>
    </row>
    <row r="270" ht="12.75" customHeight="1">
      <c r="A270" s="278"/>
      <c r="B270" s="279"/>
      <c r="C270" s="278"/>
      <c r="D270" s="278"/>
      <c r="E270" s="278"/>
      <c r="F270" s="278"/>
      <c r="G270" s="278"/>
      <c r="H270" s="278"/>
      <c r="I270" s="278"/>
      <c r="J270" s="279"/>
      <c r="K270" s="278"/>
      <c r="L270" s="278"/>
      <c r="M270" s="278"/>
      <c r="N270" s="278"/>
      <c r="O270" s="278"/>
      <c r="P270" s="278"/>
      <c r="Q270" s="278"/>
      <c r="R270" s="278"/>
      <c r="S270" s="279"/>
      <c r="T270" s="279"/>
      <c r="U270" s="279"/>
      <c r="V270" s="279"/>
      <c r="W270" s="279"/>
      <c r="X270" s="279"/>
      <c r="Y270" s="279"/>
      <c r="Z270" s="279"/>
      <c r="AA270" s="279"/>
      <c r="AB270" s="279"/>
      <c r="AC270" s="278"/>
      <c r="AD270" s="278"/>
      <c r="AE270" s="278"/>
      <c r="AF270" s="278"/>
      <c r="AG270" s="278"/>
      <c r="AH270" s="278"/>
    </row>
    <row r="271" ht="12.75" customHeight="1">
      <c r="A271" s="278"/>
      <c r="B271" s="279"/>
      <c r="C271" s="278"/>
      <c r="D271" s="278"/>
      <c r="E271" s="278"/>
      <c r="F271" s="278"/>
      <c r="G271" s="278"/>
      <c r="H271" s="278"/>
      <c r="I271" s="278"/>
      <c r="J271" s="279"/>
      <c r="K271" s="278"/>
      <c r="L271" s="278"/>
      <c r="M271" s="278"/>
      <c r="N271" s="278"/>
      <c r="O271" s="278"/>
      <c r="P271" s="278"/>
      <c r="Q271" s="278"/>
      <c r="R271" s="278"/>
      <c r="S271" s="279"/>
      <c r="T271" s="279"/>
      <c r="U271" s="279"/>
      <c r="V271" s="279"/>
      <c r="W271" s="279"/>
      <c r="X271" s="279"/>
      <c r="Y271" s="279"/>
      <c r="Z271" s="279"/>
      <c r="AA271" s="279"/>
      <c r="AB271" s="279"/>
      <c r="AC271" s="278"/>
      <c r="AD271" s="278"/>
      <c r="AE271" s="278"/>
      <c r="AF271" s="278"/>
      <c r="AG271" s="278"/>
      <c r="AH271" s="278"/>
    </row>
    <row r="272" ht="12.75" customHeight="1">
      <c r="A272" s="278"/>
      <c r="B272" s="279"/>
      <c r="C272" s="278"/>
      <c r="D272" s="278"/>
      <c r="E272" s="278"/>
      <c r="F272" s="278"/>
      <c r="G272" s="278"/>
      <c r="H272" s="278"/>
      <c r="I272" s="278"/>
      <c r="J272" s="279"/>
      <c r="K272" s="278"/>
      <c r="L272" s="278"/>
      <c r="M272" s="278"/>
      <c r="N272" s="278"/>
      <c r="O272" s="278"/>
      <c r="P272" s="278"/>
      <c r="Q272" s="278"/>
      <c r="R272" s="278"/>
      <c r="S272" s="279"/>
      <c r="T272" s="279"/>
      <c r="U272" s="279"/>
      <c r="V272" s="279"/>
      <c r="W272" s="279"/>
      <c r="X272" s="279"/>
      <c r="Y272" s="279"/>
      <c r="Z272" s="279"/>
      <c r="AA272" s="279"/>
      <c r="AB272" s="279"/>
      <c r="AC272" s="278"/>
      <c r="AD272" s="278"/>
      <c r="AE272" s="278"/>
      <c r="AF272" s="278"/>
      <c r="AG272" s="278"/>
      <c r="AH272" s="278"/>
    </row>
    <row r="273" ht="12.75" customHeight="1">
      <c r="A273" s="278"/>
      <c r="B273" s="279"/>
      <c r="C273" s="278"/>
      <c r="D273" s="278"/>
      <c r="E273" s="278"/>
      <c r="F273" s="278"/>
      <c r="G273" s="278"/>
      <c r="H273" s="278"/>
      <c r="I273" s="278"/>
      <c r="J273" s="279"/>
      <c r="K273" s="278"/>
      <c r="L273" s="278"/>
      <c r="M273" s="278"/>
      <c r="N273" s="278"/>
      <c r="O273" s="278"/>
      <c r="P273" s="278"/>
      <c r="Q273" s="278"/>
      <c r="R273" s="278"/>
      <c r="S273" s="279"/>
      <c r="T273" s="279"/>
      <c r="U273" s="279"/>
      <c r="V273" s="279"/>
      <c r="W273" s="279"/>
      <c r="X273" s="279"/>
      <c r="Y273" s="279"/>
      <c r="Z273" s="279"/>
      <c r="AA273" s="279"/>
      <c r="AB273" s="279"/>
      <c r="AC273" s="278"/>
      <c r="AD273" s="278"/>
      <c r="AE273" s="278"/>
      <c r="AF273" s="278"/>
      <c r="AG273" s="278"/>
      <c r="AH273" s="278"/>
    </row>
    <row r="274" ht="12.75" customHeight="1">
      <c r="A274" s="278"/>
      <c r="B274" s="279"/>
      <c r="C274" s="278"/>
      <c r="D274" s="278"/>
      <c r="E274" s="278"/>
      <c r="F274" s="278"/>
      <c r="G274" s="278"/>
      <c r="H274" s="278"/>
      <c r="I274" s="278"/>
      <c r="J274" s="279"/>
      <c r="K274" s="278"/>
      <c r="L274" s="278"/>
      <c r="M274" s="278"/>
      <c r="N274" s="278"/>
      <c r="O274" s="278"/>
      <c r="P274" s="278"/>
      <c r="Q274" s="278"/>
      <c r="R274" s="278"/>
      <c r="S274" s="279"/>
      <c r="T274" s="279"/>
      <c r="U274" s="279"/>
      <c r="V274" s="279"/>
      <c r="W274" s="279"/>
      <c r="X274" s="279"/>
      <c r="Y274" s="279"/>
      <c r="Z274" s="279"/>
      <c r="AA274" s="279"/>
      <c r="AB274" s="279"/>
      <c r="AC274" s="278"/>
      <c r="AD274" s="278"/>
      <c r="AE274" s="278"/>
      <c r="AF274" s="278"/>
      <c r="AG274" s="278"/>
      <c r="AH274" s="278"/>
    </row>
    <row r="275" ht="12.75" customHeight="1">
      <c r="A275" s="278"/>
      <c r="B275" s="279"/>
      <c r="C275" s="278"/>
      <c r="D275" s="278"/>
      <c r="E275" s="278"/>
      <c r="F275" s="278"/>
      <c r="G275" s="278"/>
      <c r="H275" s="278"/>
      <c r="I275" s="278"/>
      <c r="J275" s="279"/>
      <c r="K275" s="278"/>
      <c r="L275" s="278"/>
      <c r="M275" s="278"/>
      <c r="N275" s="278"/>
      <c r="O275" s="278"/>
      <c r="P275" s="278"/>
      <c r="Q275" s="278"/>
      <c r="R275" s="278"/>
      <c r="S275" s="279"/>
      <c r="T275" s="279"/>
      <c r="U275" s="279"/>
      <c r="V275" s="279"/>
      <c r="W275" s="279"/>
      <c r="X275" s="279"/>
      <c r="Y275" s="279"/>
      <c r="Z275" s="279"/>
      <c r="AA275" s="279"/>
      <c r="AB275" s="279"/>
      <c r="AC275" s="278"/>
      <c r="AD275" s="278"/>
      <c r="AE275" s="278"/>
      <c r="AF275" s="278"/>
      <c r="AG275" s="278"/>
      <c r="AH275" s="278"/>
    </row>
    <row r="276" ht="12.75" customHeight="1">
      <c r="A276" s="278"/>
      <c r="B276" s="279"/>
      <c r="C276" s="278"/>
      <c r="D276" s="278"/>
      <c r="E276" s="278"/>
      <c r="F276" s="278"/>
      <c r="G276" s="278"/>
      <c r="H276" s="278"/>
      <c r="I276" s="278"/>
      <c r="J276" s="279"/>
      <c r="K276" s="278"/>
      <c r="L276" s="278"/>
      <c r="M276" s="278"/>
      <c r="N276" s="278"/>
      <c r="O276" s="278"/>
      <c r="P276" s="278"/>
      <c r="Q276" s="278"/>
      <c r="R276" s="278"/>
      <c r="S276" s="279"/>
      <c r="T276" s="279"/>
      <c r="U276" s="279"/>
      <c r="V276" s="279"/>
      <c r="W276" s="279"/>
      <c r="X276" s="279"/>
      <c r="Y276" s="279"/>
      <c r="Z276" s="279"/>
      <c r="AA276" s="279"/>
      <c r="AB276" s="279"/>
      <c r="AC276" s="278"/>
      <c r="AD276" s="278"/>
      <c r="AE276" s="278"/>
      <c r="AF276" s="278"/>
      <c r="AG276" s="278"/>
      <c r="AH276" s="278"/>
    </row>
    <row r="277" ht="12.75" customHeight="1">
      <c r="A277" s="278"/>
      <c r="B277" s="279"/>
      <c r="C277" s="278"/>
      <c r="D277" s="278"/>
      <c r="E277" s="278"/>
      <c r="F277" s="278"/>
      <c r="G277" s="278"/>
      <c r="H277" s="278"/>
      <c r="I277" s="278"/>
      <c r="J277" s="279"/>
      <c r="K277" s="278"/>
      <c r="L277" s="278"/>
      <c r="M277" s="278"/>
      <c r="N277" s="278"/>
      <c r="O277" s="278"/>
      <c r="P277" s="278"/>
      <c r="Q277" s="278"/>
      <c r="R277" s="278"/>
      <c r="S277" s="279"/>
      <c r="T277" s="279"/>
      <c r="U277" s="279"/>
      <c r="V277" s="279"/>
      <c r="W277" s="279"/>
      <c r="X277" s="279"/>
      <c r="Y277" s="279"/>
      <c r="Z277" s="279"/>
      <c r="AA277" s="279"/>
      <c r="AB277" s="279"/>
      <c r="AC277" s="278"/>
      <c r="AD277" s="278"/>
      <c r="AE277" s="278"/>
      <c r="AF277" s="278"/>
      <c r="AG277" s="278"/>
      <c r="AH277" s="278"/>
    </row>
    <row r="278" ht="12.75" customHeight="1">
      <c r="A278" s="278"/>
      <c r="B278" s="279"/>
      <c r="C278" s="278"/>
      <c r="D278" s="278"/>
      <c r="E278" s="278"/>
      <c r="F278" s="278"/>
      <c r="G278" s="278"/>
      <c r="H278" s="278"/>
      <c r="I278" s="278"/>
      <c r="J278" s="279"/>
      <c r="K278" s="278"/>
      <c r="L278" s="278"/>
      <c r="M278" s="278"/>
      <c r="N278" s="278"/>
      <c r="O278" s="278"/>
      <c r="P278" s="278"/>
      <c r="Q278" s="278"/>
      <c r="R278" s="278"/>
      <c r="S278" s="279"/>
      <c r="T278" s="279"/>
      <c r="U278" s="279"/>
      <c r="V278" s="279"/>
      <c r="W278" s="279"/>
      <c r="X278" s="279"/>
      <c r="Y278" s="279"/>
      <c r="Z278" s="279"/>
      <c r="AA278" s="279"/>
      <c r="AB278" s="279"/>
      <c r="AC278" s="278"/>
      <c r="AD278" s="278"/>
      <c r="AE278" s="278"/>
      <c r="AF278" s="278"/>
      <c r="AG278" s="278"/>
      <c r="AH278" s="278"/>
    </row>
    <row r="279" ht="12.75" customHeight="1">
      <c r="A279" s="278"/>
      <c r="B279" s="279"/>
      <c r="C279" s="278"/>
      <c r="D279" s="278"/>
      <c r="E279" s="278"/>
      <c r="F279" s="278"/>
      <c r="G279" s="278"/>
      <c r="H279" s="278"/>
      <c r="I279" s="278"/>
      <c r="J279" s="279"/>
      <c r="K279" s="278"/>
      <c r="L279" s="278"/>
      <c r="M279" s="278"/>
      <c r="N279" s="278"/>
      <c r="O279" s="278"/>
      <c r="P279" s="278"/>
      <c r="Q279" s="278"/>
      <c r="R279" s="278"/>
      <c r="S279" s="279"/>
      <c r="T279" s="279"/>
      <c r="U279" s="279"/>
      <c r="V279" s="279"/>
      <c r="W279" s="279"/>
      <c r="X279" s="279"/>
      <c r="Y279" s="279"/>
      <c r="Z279" s="279"/>
      <c r="AA279" s="279"/>
      <c r="AB279" s="279"/>
      <c r="AC279" s="278"/>
      <c r="AD279" s="278"/>
      <c r="AE279" s="278"/>
      <c r="AF279" s="278"/>
      <c r="AG279" s="278"/>
      <c r="AH279" s="278"/>
    </row>
    <row r="280" ht="12.75" customHeight="1">
      <c r="A280" s="278"/>
      <c r="B280" s="279"/>
      <c r="C280" s="278"/>
      <c r="D280" s="278"/>
      <c r="E280" s="278"/>
      <c r="F280" s="278"/>
      <c r="G280" s="278"/>
      <c r="H280" s="278"/>
      <c r="I280" s="278"/>
      <c r="J280" s="279"/>
      <c r="K280" s="278"/>
      <c r="L280" s="278"/>
      <c r="M280" s="278"/>
      <c r="N280" s="278"/>
      <c r="O280" s="278"/>
      <c r="P280" s="278"/>
      <c r="Q280" s="278"/>
      <c r="R280" s="278"/>
      <c r="S280" s="279"/>
      <c r="T280" s="279"/>
      <c r="U280" s="279"/>
      <c r="V280" s="279"/>
      <c r="W280" s="279"/>
      <c r="X280" s="279"/>
      <c r="Y280" s="279"/>
      <c r="Z280" s="279"/>
      <c r="AA280" s="279"/>
      <c r="AB280" s="279"/>
      <c r="AC280" s="278"/>
      <c r="AD280" s="278"/>
      <c r="AE280" s="278"/>
      <c r="AF280" s="278"/>
      <c r="AG280" s="278"/>
      <c r="AH280" s="278"/>
    </row>
    <row r="281" ht="12.75" customHeight="1">
      <c r="A281" s="278"/>
      <c r="B281" s="279"/>
      <c r="C281" s="278"/>
      <c r="D281" s="278"/>
      <c r="E281" s="278"/>
      <c r="F281" s="278"/>
      <c r="G281" s="278"/>
      <c r="H281" s="278"/>
      <c r="I281" s="278"/>
      <c r="J281" s="279"/>
      <c r="K281" s="278"/>
      <c r="L281" s="278"/>
      <c r="M281" s="278"/>
      <c r="N281" s="278"/>
      <c r="O281" s="278"/>
      <c r="P281" s="278"/>
      <c r="Q281" s="278"/>
      <c r="R281" s="278"/>
      <c r="S281" s="279"/>
      <c r="T281" s="279"/>
      <c r="U281" s="279"/>
      <c r="V281" s="279"/>
      <c r="W281" s="279"/>
      <c r="X281" s="279"/>
      <c r="Y281" s="279"/>
      <c r="Z281" s="279"/>
      <c r="AA281" s="279"/>
      <c r="AB281" s="279"/>
      <c r="AC281" s="278"/>
      <c r="AD281" s="278"/>
      <c r="AE281" s="278"/>
      <c r="AF281" s="278"/>
      <c r="AG281" s="278"/>
      <c r="AH281" s="278"/>
    </row>
    <row r="282" ht="12.75" customHeight="1">
      <c r="A282" s="278"/>
      <c r="B282" s="279"/>
      <c r="C282" s="278"/>
      <c r="D282" s="278"/>
      <c r="E282" s="278"/>
      <c r="F282" s="278"/>
      <c r="G282" s="278"/>
      <c r="H282" s="278"/>
      <c r="I282" s="278"/>
      <c r="J282" s="279"/>
      <c r="K282" s="278"/>
      <c r="L282" s="278"/>
      <c r="M282" s="278"/>
      <c r="N282" s="278"/>
      <c r="O282" s="278"/>
      <c r="P282" s="278"/>
      <c r="Q282" s="278"/>
      <c r="R282" s="278"/>
      <c r="S282" s="279"/>
      <c r="T282" s="279"/>
      <c r="U282" s="279"/>
      <c r="V282" s="279"/>
      <c r="W282" s="279"/>
      <c r="X282" s="279"/>
      <c r="Y282" s="279"/>
      <c r="Z282" s="279"/>
      <c r="AA282" s="279"/>
      <c r="AB282" s="279"/>
      <c r="AC282" s="278"/>
      <c r="AD282" s="278"/>
      <c r="AE282" s="278"/>
      <c r="AF282" s="278"/>
      <c r="AG282" s="278"/>
      <c r="AH282" s="278"/>
    </row>
    <row r="283" ht="12.75" customHeight="1">
      <c r="A283" s="278"/>
      <c r="B283" s="279"/>
      <c r="C283" s="278"/>
      <c r="D283" s="278"/>
      <c r="E283" s="278"/>
      <c r="F283" s="278"/>
      <c r="G283" s="278"/>
      <c r="H283" s="278"/>
      <c r="I283" s="278"/>
      <c r="J283" s="279"/>
      <c r="K283" s="278"/>
      <c r="L283" s="278"/>
      <c r="M283" s="278"/>
      <c r="N283" s="278"/>
      <c r="O283" s="278"/>
      <c r="P283" s="278"/>
      <c r="Q283" s="278"/>
      <c r="R283" s="278"/>
      <c r="S283" s="279"/>
      <c r="T283" s="279"/>
      <c r="U283" s="279"/>
      <c r="V283" s="279"/>
      <c r="W283" s="279"/>
      <c r="X283" s="279"/>
      <c r="Y283" s="279"/>
      <c r="Z283" s="279"/>
      <c r="AA283" s="279"/>
      <c r="AB283" s="279"/>
      <c r="AC283" s="278"/>
      <c r="AD283" s="278"/>
      <c r="AE283" s="278"/>
      <c r="AF283" s="278"/>
      <c r="AG283" s="278"/>
      <c r="AH283" s="278"/>
    </row>
    <row r="284" ht="12.75" customHeight="1">
      <c r="A284" s="278"/>
      <c r="B284" s="279"/>
      <c r="C284" s="278"/>
      <c r="D284" s="278"/>
      <c r="E284" s="278"/>
      <c r="F284" s="278"/>
      <c r="G284" s="278"/>
      <c r="H284" s="278"/>
      <c r="I284" s="278"/>
      <c r="J284" s="279"/>
      <c r="K284" s="278"/>
      <c r="L284" s="278"/>
      <c r="M284" s="278"/>
      <c r="N284" s="278"/>
      <c r="O284" s="278"/>
      <c r="P284" s="278"/>
      <c r="Q284" s="278"/>
      <c r="R284" s="278"/>
      <c r="S284" s="279"/>
      <c r="T284" s="279"/>
      <c r="U284" s="279"/>
      <c r="V284" s="279"/>
      <c r="W284" s="279"/>
      <c r="X284" s="279"/>
      <c r="Y284" s="279"/>
      <c r="Z284" s="279"/>
      <c r="AA284" s="279"/>
      <c r="AB284" s="279"/>
      <c r="AC284" s="278"/>
      <c r="AD284" s="278"/>
      <c r="AE284" s="278"/>
      <c r="AF284" s="278"/>
      <c r="AG284" s="278"/>
      <c r="AH284" s="278"/>
    </row>
    <row r="285" ht="12.75" customHeight="1">
      <c r="A285" s="278"/>
      <c r="B285" s="279"/>
      <c r="C285" s="278"/>
      <c r="D285" s="278"/>
      <c r="E285" s="278"/>
      <c r="F285" s="278"/>
      <c r="G285" s="278"/>
      <c r="H285" s="278"/>
      <c r="I285" s="278"/>
      <c r="J285" s="279"/>
      <c r="K285" s="278"/>
      <c r="L285" s="278"/>
      <c r="M285" s="278"/>
      <c r="N285" s="278"/>
      <c r="O285" s="278"/>
      <c r="P285" s="278"/>
      <c r="Q285" s="278"/>
      <c r="R285" s="278"/>
      <c r="S285" s="279"/>
      <c r="T285" s="279"/>
      <c r="U285" s="279"/>
      <c r="V285" s="279"/>
      <c r="W285" s="279"/>
      <c r="X285" s="279"/>
      <c r="Y285" s="279"/>
      <c r="Z285" s="279"/>
      <c r="AA285" s="279"/>
      <c r="AB285" s="279"/>
      <c r="AC285" s="278"/>
      <c r="AD285" s="278"/>
      <c r="AE285" s="278"/>
      <c r="AF285" s="278"/>
      <c r="AG285" s="278"/>
      <c r="AH285" s="278"/>
    </row>
    <row r="286" ht="12.75" customHeight="1">
      <c r="A286" s="278"/>
      <c r="B286" s="279"/>
      <c r="C286" s="278"/>
      <c r="D286" s="278"/>
      <c r="E286" s="278"/>
      <c r="F286" s="278"/>
      <c r="G286" s="278"/>
      <c r="H286" s="278"/>
      <c r="I286" s="278"/>
      <c r="J286" s="279"/>
      <c r="K286" s="278"/>
      <c r="L286" s="278"/>
      <c r="M286" s="278"/>
      <c r="N286" s="278"/>
      <c r="O286" s="278"/>
      <c r="P286" s="278"/>
      <c r="Q286" s="278"/>
      <c r="R286" s="278"/>
      <c r="S286" s="279"/>
      <c r="T286" s="279"/>
      <c r="U286" s="279"/>
      <c r="V286" s="279"/>
      <c r="W286" s="279"/>
      <c r="X286" s="279"/>
      <c r="Y286" s="279"/>
      <c r="Z286" s="279"/>
      <c r="AA286" s="279"/>
      <c r="AB286" s="279"/>
      <c r="AC286" s="278"/>
      <c r="AD286" s="278"/>
      <c r="AE286" s="278"/>
      <c r="AF286" s="278"/>
      <c r="AG286" s="278"/>
      <c r="AH286" s="278"/>
    </row>
    <row r="287" ht="12.75" customHeight="1">
      <c r="A287" s="278"/>
      <c r="B287" s="279"/>
      <c r="C287" s="278"/>
      <c r="D287" s="278"/>
      <c r="E287" s="278"/>
      <c r="F287" s="278"/>
      <c r="G287" s="278"/>
      <c r="H287" s="278"/>
      <c r="I287" s="278"/>
      <c r="J287" s="279"/>
      <c r="K287" s="278"/>
      <c r="L287" s="278"/>
      <c r="M287" s="278"/>
      <c r="N287" s="278"/>
      <c r="O287" s="278"/>
      <c r="P287" s="278"/>
      <c r="Q287" s="278"/>
      <c r="R287" s="278"/>
      <c r="S287" s="279"/>
      <c r="T287" s="279"/>
      <c r="U287" s="279"/>
      <c r="V287" s="279"/>
      <c r="W287" s="279"/>
      <c r="X287" s="279"/>
      <c r="Y287" s="279"/>
      <c r="Z287" s="279"/>
      <c r="AA287" s="279"/>
      <c r="AB287" s="279"/>
      <c r="AC287" s="278"/>
      <c r="AD287" s="278"/>
      <c r="AE287" s="278"/>
      <c r="AF287" s="278"/>
      <c r="AG287" s="278"/>
      <c r="AH287" s="278"/>
    </row>
    <row r="288" ht="12.75" customHeight="1">
      <c r="A288" s="278"/>
      <c r="B288" s="279"/>
      <c r="C288" s="278"/>
      <c r="D288" s="278"/>
      <c r="E288" s="278"/>
      <c r="F288" s="278"/>
      <c r="G288" s="278"/>
      <c r="H288" s="278"/>
      <c r="I288" s="278"/>
      <c r="J288" s="279"/>
      <c r="K288" s="278"/>
      <c r="L288" s="278"/>
      <c r="M288" s="278"/>
      <c r="N288" s="278"/>
      <c r="O288" s="278"/>
      <c r="P288" s="278"/>
      <c r="Q288" s="278"/>
      <c r="R288" s="278"/>
      <c r="S288" s="279"/>
      <c r="T288" s="279"/>
      <c r="U288" s="279"/>
      <c r="V288" s="279"/>
      <c r="W288" s="279"/>
      <c r="X288" s="279"/>
      <c r="Y288" s="279"/>
      <c r="Z288" s="279"/>
      <c r="AA288" s="279"/>
      <c r="AB288" s="279"/>
      <c r="AC288" s="278"/>
      <c r="AD288" s="278"/>
      <c r="AE288" s="278"/>
      <c r="AF288" s="278"/>
      <c r="AG288" s="278"/>
      <c r="AH288" s="278"/>
    </row>
    <row r="289" ht="12.75" customHeight="1">
      <c r="A289" s="278"/>
      <c r="B289" s="279"/>
      <c r="C289" s="278"/>
      <c r="D289" s="278"/>
      <c r="E289" s="278"/>
      <c r="F289" s="278"/>
      <c r="G289" s="278"/>
      <c r="H289" s="278"/>
      <c r="I289" s="278"/>
      <c r="J289" s="279"/>
      <c r="K289" s="278"/>
      <c r="L289" s="278"/>
      <c r="M289" s="278"/>
      <c r="N289" s="278"/>
      <c r="O289" s="278"/>
      <c r="P289" s="278"/>
      <c r="Q289" s="278"/>
      <c r="R289" s="278"/>
      <c r="S289" s="279"/>
      <c r="T289" s="279"/>
      <c r="U289" s="279"/>
      <c r="V289" s="279"/>
      <c r="W289" s="279"/>
      <c r="X289" s="279"/>
      <c r="Y289" s="279"/>
      <c r="Z289" s="279"/>
      <c r="AA289" s="279"/>
      <c r="AB289" s="279"/>
      <c r="AC289" s="278"/>
      <c r="AD289" s="278"/>
      <c r="AE289" s="278"/>
      <c r="AF289" s="278"/>
      <c r="AG289" s="278"/>
      <c r="AH289" s="278"/>
    </row>
    <row r="290" ht="12.75" customHeight="1">
      <c r="A290" s="278"/>
      <c r="B290" s="279"/>
      <c r="C290" s="278"/>
      <c r="D290" s="278"/>
      <c r="E290" s="278"/>
      <c r="F290" s="278"/>
      <c r="G290" s="278"/>
      <c r="H290" s="278"/>
      <c r="I290" s="278"/>
      <c r="J290" s="279"/>
      <c r="K290" s="278"/>
      <c r="L290" s="278"/>
      <c r="M290" s="278"/>
      <c r="N290" s="278"/>
      <c r="O290" s="278"/>
      <c r="P290" s="278"/>
      <c r="Q290" s="278"/>
      <c r="R290" s="278"/>
      <c r="S290" s="279"/>
      <c r="T290" s="279"/>
      <c r="U290" s="279"/>
      <c r="V290" s="279"/>
      <c r="W290" s="279"/>
      <c r="X290" s="279"/>
      <c r="Y290" s="279"/>
      <c r="Z290" s="279"/>
      <c r="AA290" s="279"/>
      <c r="AB290" s="279"/>
      <c r="AC290" s="278"/>
      <c r="AD290" s="278"/>
      <c r="AE290" s="278"/>
      <c r="AF290" s="278"/>
      <c r="AG290" s="278"/>
      <c r="AH290" s="278"/>
    </row>
    <row r="291" ht="12.75" customHeight="1">
      <c r="A291" s="278"/>
      <c r="B291" s="279"/>
      <c r="C291" s="278"/>
      <c r="D291" s="278"/>
      <c r="E291" s="278"/>
      <c r="F291" s="278"/>
      <c r="G291" s="278"/>
      <c r="H291" s="278"/>
      <c r="I291" s="278"/>
      <c r="J291" s="279"/>
      <c r="K291" s="278"/>
      <c r="L291" s="278"/>
      <c r="M291" s="278"/>
      <c r="N291" s="278"/>
      <c r="O291" s="278"/>
      <c r="P291" s="278"/>
      <c r="Q291" s="278"/>
      <c r="R291" s="278"/>
      <c r="S291" s="279"/>
      <c r="T291" s="279"/>
      <c r="U291" s="279"/>
      <c r="V291" s="279"/>
      <c r="W291" s="279"/>
      <c r="X291" s="279"/>
      <c r="Y291" s="279"/>
      <c r="Z291" s="279"/>
      <c r="AA291" s="279"/>
      <c r="AB291" s="279"/>
      <c r="AC291" s="278"/>
      <c r="AD291" s="278"/>
      <c r="AE291" s="278"/>
      <c r="AF291" s="278"/>
      <c r="AG291" s="278"/>
      <c r="AH291" s="278"/>
    </row>
    <row r="292" ht="12.75" customHeight="1">
      <c r="A292" s="278"/>
      <c r="B292" s="279"/>
      <c r="C292" s="278"/>
      <c r="D292" s="278"/>
      <c r="E292" s="278"/>
      <c r="F292" s="278"/>
      <c r="G292" s="278"/>
      <c r="H292" s="278"/>
      <c r="I292" s="278"/>
      <c r="J292" s="279"/>
      <c r="K292" s="278"/>
      <c r="L292" s="278"/>
      <c r="M292" s="278"/>
      <c r="N292" s="278"/>
      <c r="O292" s="278"/>
      <c r="P292" s="278"/>
      <c r="Q292" s="278"/>
      <c r="R292" s="278"/>
      <c r="S292" s="279"/>
      <c r="T292" s="279"/>
      <c r="U292" s="279"/>
      <c r="V292" s="279"/>
      <c r="W292" s="279"/>
      <c r="X292" s="279"/>
      <c r="Y292" s="279"/>
      <c r="Z292" s="279"/>
      <c r="AA292" s="279"/>
      <c r="AB292" s="279"/>
      <c r="AC292" s="278"/>
      <c r="AD292" s="278"/>
      <c r="AE292" s="278"/>
      <c r="AF292" s="278"/>
      <c r="AG292" s="278"/>
      <c r="AH292" s="278"/>
    </row>
    <row r="293" ht="12.75" customHeight="1">
      <c r="A293" s="278"/>
      <c r="B293" s="279"/>
      <c r="C293" s="278"/>
      <c r="D293" s="278"/>
      <c r="E293" s="278"/>
      <c r="F293" s="278"/>
      <c r="G293" s="278"/>
      <c r="H293" s="278"/>
      <c r="I293" s="278"/>
      <c r="J293" s="279"/>
      <c r="K293" s="278"/>
      <c r="L293" s="278"/>
      <c r="M293" s="278"/>
      <c r="N293" s="278"/>
      <c r="O293" s="278"/>
      <c r="P293" s="278"/>
      <c r="Q293" s="278"/>
      <c r="R293" s="278"/>
      <c r="S293" s="279"/>
      <c r="T293" s="279"/>
      <c r="U293" s="279"/>
      <c r="V293" s="279"/>
      <c r="W293" s="279"/>
      <c r="X293" s="279"/>
      <c r="Y293" s="279"/>
      <c r="Z293" s="279"/>
      <c r="AA293" s="279"/>
      <c r="AB293" s="279"/>
      <c r="AC293" s="278"/>
      <c r="AD293" s="278"/>
      <c r="AE293" s="278"/>
      <c r="AF293" s="278"/>
      <c r="AG293" s="278"/>
      <c r="AH293" s="278"/>
    </row>
    <row r="294" ht="12.75" customHeight="1">
      <c r="A294" s="278"/>
      <c r="B294" s="279"/>
      <c r="C294" s="278"/>
      <c r="D294" s="278"/>
      <c r="E294" s="278"/>
      <c r="F294" s="278"/>
      <c r="G294" s="278"/>
      <c r="H294" s="278"/>
      <c r="I294" s="278"/>
      <c r="J294" s="279"/>
      <c r="K294" s="278"/>
      <c r="L294" s="278"/>
      <c r="M294" s="278"/>
      <c r="N294" s="278"/>
      <c r="O294" s="278"/>
      <c r="P294" s="278"/>
      <c r="Q294" s="278"/>
      <c r="R294" s="278"/>
      <c r="S294" s="279"/>
      <c r="T294" s="279"/>
      <c r="U294" s="279"/>
      <c r="V294" s="279"/>
      <c r="W294" s="279"/>
      <c r="X294" s="279"/>
      <c r="Y294" s="279"/>
      <c r="Z294" s="279"/>
      <c r="AA294" s="279"/>
      <c r="AB294" s="279"/>
      <c r="AC294" s="278"/>
      <c r="AD294" s="278"/>
      <c r="AE294" s="278"/>
      <c r="AF294" s="278"/>
      <c r="AG294" s="278"/>
      <c r="AH294" s="278"/>
    </row>
    <row r="295" ht="12.75" customHeight="1">
      <c r="A295" s="278"/>
      <c r="B295" s="279"/>
      <c r="C295" s="278"/>
      <c r="D295" s="278"/>
      <c r="E295" s="278"/>
      <c r="F295" s="278"/>
      <c r="G295" s="278"/>
      <c r="H295" s="278"/>
      <c r="I295" s="278"/>
      <c r="J295" s="279"/>
      <c r="K295" s="278"/>
      <c r="L295" s="278"/>
      <c r="M295" s="278"/>
      <c r="N295" s="278"/>
      <c r="O295" s="278"/>
      <c r="P295" s="278"/>
      <c r="Q295" s="278"/>
      <c r="R295" s="278"/>
      <c r="S295" s="279"/>
      <c r="T295" s="279"/>
      <c r="U295" s="279"/>
      <c r="V295" s="279"/>
      <c r="W295" s="279"/>
      <c r="X295" s="279"/>
      <c r="Y295" s="279"/>
      <c r="Z295" s="279"/>
      <c r="AA295" s="279"/>
      <c r="AB295" s="279"/>
      <c r="AC295" s="278"/>
      <c r="AD295" s="278"/>
      <c r="AE295" s="278"/>
      <c r="AF295" s="278"/>
      <c r="AG295" s="278"/>
      <c r="AH295" s="278"/>
    </row>
    <row r="296" ht="12.75" customHeight="1">
      <c r="A296" s="278"/>
      <c r="B296" s="279"/>
      <c r="C296" s="278"/>
      <c r="D296" s="278"/>
      <c r="E296" s="278"/>
      <c r="F296" s="278"/>
      <c r="G296" s="278"/>
      <c r="H296" s="278"/>
      <c r="I296" s="278"/>
      <c r="J296" s="279"/>
      <c r="K296" s="278"/>
      <c r="L296" s="278"/>
      <c r="M296" s="278"/>
      <c r="N296" s="278"/>
      <c r="O296" s="278"/>
      <c r="P296" s="278"/>
      <c r="Q296" s="278"/>
      <c r="R296" s="278"/>
      <c r="S296" s="279"/>
      <c r="T296" s="279"/>
      <c r="U296" s="279"/>
      <c r="V296" s="279"/>
      <c r="W296" s="279"/>
      <c r="X296" s="279"/>
      <c r="Y296" s="279"/>
      <c r="Z296" s="279"/>
      <c r="AA296" s="279"/>
      <c r="AB296" s="279"/>
      <c r="AC296" s="278"/>
      <c r="AD296" s="278"/>
      <c r="AE296" s="278"/>
      <c r="AF296" s="278"/>
      <c r="AG296" s="278"/>
      <c r="AH296" s="278"/>
    </row>
    <row r="297" ht="12.75" customHeight="1">
      <c r="A297" s="278"/>
      <c r="B297" s="279"/>
      <c r="C297" s="278"/>
      <c r="D297" s="278"/>
      <c r="E297" s="278"/>
      <c r="F297" s="278"/>
      <c r="G297" s="278"/>
      <c r="H297" s="278"/>
      <c r="I297" s="278"/>
      <c r="J297" s="279"/>
      <c r="K297" s="278"/>
      <c r="L297" s="278"/>
      <c r="M297" s="278"/>
      <c r="N297" s="278"/>
      <c r="O297" s="278"/>
      <c r="P297" s="278"/>
      <c r="Q297" s="278"/>
      <c r="R297" s="278"/>
      <c r="S297" s="279"/>
      <c r="T297" s="279"/>
      <c r="U297" s="279"/>
      <c r="V297" s="279"/>
      <c r="W297" s="279"/>
      <c r="X297" s="279"/>
      <c r="Y297" s="279"/>
      <c r="Z297" s="279"/>
      <c r="AA297" s="279"/>
      <c r="AB297" s="279"/>
      <c r="AC297" s="278"/>
      <c r="AD297" s="278"/>
      <c r="AE297" s="278"/>
      <c r="AF297" s="278"/>
      <c r="AG297" s="278"/>
      <c r="AH297" s="278"/>
    </row>
    <row r="298" ht="12.75" customHeight="1">
      <c r="A298" s="278"/>
      <c r="B298" s="279"/>
      <c r="C298" s="278"/>
      <c r="D298" s="278"/>
      <c r="E298" s="278"/>
      <c r="F298" s="278"/>
      <c r="G298" s="278"/>
      <c r="H298" s="278"/>
      <c r="I298" s="278"/>
      <c r="J298" s="279"/>
      <c r="K298" s="278"/>
      <c r="L298" s="278"/>
      <c r="M298" s="278"/>
      <c r="N298" s="278"/>
      <c r="O298" s="278"/>
      <c r="P298" s="278"/>
      <c r="Q298" s="278"/>
      <c r="R298" s="278"/>
      <c r="S298" s="279"/>
      <c r="T298" s="279"/>
      <c r="U298" s="279"/>
      <c r="V298" s="279"/>
      <c r="W298" s="279"/>
      <c r="X298" s="279"/>
      <c r="Y298" s="279"/>
      <c r="Z298" s="279"/>
      <c r="AA298" s="279"/>
      <c r="AB298" s="279"/>
      <c r="AC298" s="278"/>
      <c r="AD298" s="278"/>
      <c r="AE298" s="278"/>
      <c r="AF298" s="278"/>
      <c r="AG298" s="278"/>
      <c r="AH298" s="278"/>
    </row>
    <row r="299" ht="12.75" customHeight="1">
      <c r="A299" s="278"/>
      <c r="B299" s="279"/>
      <c r="C299" s="278"/>
      <c r="D299" s="278"/>
      <c r="E299" s="278"/>
      <c r="F299" s="278"/>
      <c r="G299" s="278"/>
      <c r="H299" s="278"/>
      <c r="I299" s="278"/>
      <c r="J299" s="279"/>
      <c r="K299" s="278"/>
      <c r="L299" s="278"/>
      <c r="M299" s="278"/>
      <c r="N299" s="278"/>
      <c r="O299" s="278"/>
      <c r="P299" s="278"/>
      <c r="Q299" s="278"/>
      <c r="R299" s="278"/>
      <c r="S299" s="279"/>
      <c r="T299" s="279"/>
      <c r="U299" s="279"/>
      <c r="V299" s="279"/>
      <c r="W299" s="279"/>
      <c r="X299" s="279"/>
      <c r="Y299" s="279"/>
      <c r="Z299" s="279"/>
      <c r="AA299" s="279"/>
      <c r="AB299" s="279"/>
      <c r="AC299" s="278"/>
      <c r="AD299" s="278"/>
      <c r="AE299" s="278"/>
      <c r="AF299" s="278"/>
      <c r="AG299" s="278"/>
      <c r="AH299" s="278"/>
    </row>
    <row r="300" ht="12.75" customHeight="1">
      <c r="A300" s="278"/>
      <c r="B300" s="279"/>
      <c r="C300" s="278"/>
      <c r="D300" s="278"/>
      <c r="E300" s="278"/>
      <c r="F300" s="278"/>
      <c r="G300" s="278"/>
      <c r="H300" s="278"/>
      <c r="I300" s="278"/>
      <c r="J300" s="279"/>
      <c r="K300" s="278"/>
      <c r="L300" s="278"/>
      <c r="M300" s="278"/>
      <c r="N300" s="278"/>
      <c r="O300" s="278"/>
      <c r="P300" s="278"/>
      <c r="Q300" s="278"/>
      <c r="R300" s="278"/>
      <c r="S300" s="279"/>
      <c r="T300" s="279"/>
      <c r="U300" s="279"/>
      <c r="V300" s="279"/>
      <c r="W300" s="279"/>
      <c r="X300" s="279"/>
      <c r="Y300" s="279"/>
      <c r="Z300" s="279"/>
      <c r="AA300" s="279"/>
      <c r="AB300" s="279"/>
      <c r="AC300" s="278"/>
      <c r="AD300" s="278"/>
      <c r="AE300" s="278"/>
      <c r="AF300" s="278"/>
      <c r="AG300" s="278"/>
      <c r="AH300" s="278"/>
    </row>
    <row r="301" ht="12.75" customHeight="1">
      <c r="A301" s="278"/>
      <c r="B301" s="279"/>
      <c r="C301" s="278"/>
      <c r="D301" s="278"/>
      <c r="E301" s="278"/>
      <c r="F301" s="278"/>
      <c r="G301" s="278"/>
      <c r="H301" s="278"/>
      <c r="I301" s="278"/>
      <c r="J301" s="279"/>
      <c r="K301" s="278"/>
      <c r="L301" s="278"/>
      <c r="M301" s="278"/>
      <c r="N301" s="278"/>
      <c r="O301" s="278"/>
      <c r="P301" s="278"/>
      <c r="Q301" s="278"/>
      <c r="R301" s="278"/>
      <c r="S301" s="279"/>
      <c r="T301" s="279"/>
      <c r="U301" s="279"/>
      <c r="V301" s="279"/>
      <c r="W301" s="279"/>
      <c r="X301" s="279"/>
      <c r="Y301" s="279"/>
      <c r="Z301" s="279"/>
      <c r="AA301" s="279"/>
      <c r="AB301" s="279"/>
      <c r="AC301" s="278"/>
      <c r="AD301" s="278"/>
      <c r="AE301" s="278"/>
      <c r="AF301" s="278"/>
      <c r="AG301" s="278"/>
      <c r="AH301" s="278"/>
    </row>
    <row r="302" ht="12.75" customHeight="1">
      <c r="A302" s="278"/>
      <c r="B302" s="279"/>
      <c r="C302" s="278"/>
      <c r="D302" s="278"/>
      <c r="E302" s="278"/>
      <c r="F302" s="278"/>
      <c r="G302" s="278"/>
      <c r="H302" s="278"/>
      <c r="I302" s="278"/>
      <c r="J302" s="279"/>
      <c r="K302" s="278"/>
      <c r="L302" s="278"/>
      <c r="M302" s="278"/>
      <c r="N302" s="278"/>
      <c r="O302" s="278"/>
      <c r="P302" s="278"/>
      <c r="Q302" s="278"/>
      <c r="R302" s="278"/>
      <c r="S302" s="279"/>
      <c r="T302" s="279"/>
      <c r="U302" s="279"/>
      <c r="V302" s="279"/>
      <c r="W302" s="279"/>
      <c r="X302" s="279"/>
      <c r="Y302" s="279"/>
      <c r="Z302" s="279"/>
      <c r="AA302" s="279"/>
      <c r="AB302" s="279"/>
      <c r="AC302" s="278"/>
      <c r="AD302" s="278"/>
      <c r="AE302" s="278"/>
      <c r="AF302" s="278"/>
      <c r="AG302" s="278"/>
      <c r="AH302" s="278"/>
    </row>
    <row r="303" ht="12.75" customHeight="1">
      <c r="A303" s="278"/>
      <c r="B303" s="279"/>
      <c r="C303" s="278"/>
      <c r="D303" s="278"/>
      <c r="E303" s="278"/>
      <c r="F303" s="278"/>
      <c r="G303" s="278"/>
      <c r="H303" s="278"/>
      <c r="I303" s="278"/>
      <c r="J303" s="279"/>
      <c r="K303" s="278"/>
      <c r="L303" s="278"/>
      <c r="M303" s="278"/>
      <c r="N303" s="278"/>
      <c r="O303" s="278"/>
      <c r="P303" s="278"/>
      <c r="Q303" s="278"/>
      <c r="R303" s="278"/>
      <c r="S303" s="279"/>
      <c r="T303" s="279"/>
      <c r="U303" s="279"/>
      <c r="V303" s="279"/>
      <c r="W303" s="279"/>
      <c r="X303" s="279"/>
      <c r="Y303" s="279"/>
      <c r="Z303" s="279"/>
      <c r="AA303" s="279"/>
      <c r="AB303" s="279"/>
      <c r="AC303" s="278"/>
      <c r="AD303" s="278"/>
      <c r="AE303" s="278"/>
      <c r="AF303" s="278"/>
      <c r="AG303" s="278"/>
      <c r="AH303" s="278"/>
    </row>
    <row r="304" ht="12.75" customHeight="1">
      <c r="A304" s="278"/>
      <c r="B304" s="279"/>
      <c r="C304" s="278"/>
      <c r="D304" s="278"/>
      <c r="E304" s="278"/>
      <c r="F304" s="278"/>
      <c r="G304" s="278"/>
      <c r="H304" s="278"/>
      <c r="I304" s="278"/>
      <c r="J304" s="279"/>
      <c r="K304" s="278"/>
      <c r="L304" s="278"/>
      <c r="M304" s="278"/>
      <c r="N304" s="278"/>
      <c r="O304" s="278"/>
      <c r="P304" s="278"/>
      <c r="Q304" s="278"/>
      <c r="R304" s="278"/>
      <c r="S304" s="279"/>
      <c r="T304" s="279"/>
      <c r="U304" s="279"/>
      <c r="V304" s="279"/>
      <c r="W304" s="279"/>
      <c r="X304" s="279"/>
      <c r="Y304" s="279"/>
      <c r="Z304" s="279"/>
      <c r="AA304" s="279"/>
      <c r="AB304" s="279"/>
      <c r="AC304" s="278"/>
      <c r="AD304" s="278"/>
      <c r="AE304" s="278"/>
      <c r="AF304" s="278"/>
      <c r="AG304" s="278"/>
      <c r="AH304" s="278"/>
    </row>
    <row r="305" ht="12.75" customHeight="1">
      <c r="A305" s="278"/>
      <c r="B305" s="279"/>
      <c r="C305" s="278"/>
      <c r="D305" s="278"/>
      <c r="E305" s="278"/>
      <c r="F305" s="278"/>
      <c r="G305" s="278"/>
      <c r="H305" s="278"/>
      <c r="I305" s="278"/>
      <c r="J305" s="279"/>
      <c r="K305" s="278"/>
      <c r="L305" s="278"/>
      <c r="M305" s="278"/>
      <c r="N305" s="278"/>
      <c r="O305" s="278"/>
      <c r="P305" s="278"/>
      <c r="Q305" s="278"/>
      <c r="R305" s="278"/>
      <c r="S305" s="279"/>
      <c r="T305" s="279"/>
      <c r="U305" s="279"/>
      <c r="V305" s="279"/>
      <c r="W305" s="279"/>
      <c r="X305" s="279"/>
      <c r="Y305" s="279"/>
      <c r="Z305" s="279"/>
      <c r="AA305" s="279"/>
      <c r="AB305" s="279"/>
      <c r="AC305" s="278"/>
      <c r="AD305" s="278"/>
      <c r="AE305" s="278"/>
      <c r="AF305" s="278"/>
      <c r="AG305" s="278"/>
      <c r="AH305" s="278"/>
    </row>
    <row r="306" ht="12.75" customHeight="1">
      <c r="A306" s="278"/>
      <c r="B306" s="279"/>
      <c r="C306" s="278"/>
      <c r="D306" s="278"/>
      <c r="E306" s="278"/>
      <c r="F306" s="278"/>
      <c r="G306" s="278"/>
      <c r="H306" s="278"/>
      <c r="I306" s="278"/>
      <c r="J306" s="279"/>
      <c r="K306" s="278"/>
      <c r="L306" s="278"/>
      <c r="M306" s="278"/>
      <c r="N306" s="278"/>
      <c r="O306" s="278"/>
      <c r="P306" s="278"/>
      <c r="Q306" s="278"/>
      <c r="R306" s="278"/>
      <c r="S306" s="279"/>
      <c r="T306" s="279"/>
      <c r="U306" s="279"/>
      <c r="V306" s="279"/>
      <c r="W306" s="279"/>
      <c r="X306" s="279"/>
      <c r="Y306" s="279"/>
      <c r="Z306" s="279"/>
      <c r="AA306" s="279"/>
      <c r="AB306" s="279"/>
      <c r="AC306" s="278"/>
      <c r="AD306" s="278"/>
      <c r="AE306" s="278"/>
      <c r="AF306" s="278"/>
      <c r="AG306" s="278"/>
      <c r="AH306" s="278"/>
    </row>
    <row r="307" ht="12.75" customHeight="1">
      <c r="A307" s="278"/>
      <c r="B307" s="279"/>
      <c r="C307" s="278"/>
      <c r="D307" s="278"/>
      <c r="E307" s="278"/>
      <c r="F307" s="278"/>
      <c r="G307" s="278"/>
      <c r="H307" s="278"/>
      <c r="I307" s="278"/>
      <c r="J307" s="279"/>
      <c r="K307" s="278"/>
      <c r="L307" s="278"/>
      <c r="M307" s="278"/>
      <c r="N307" s="278"/>
      <c r="O307" s="278"/>
      <c r="P307" s="278"/>
      <c r="Q307" s="278"/>
      <c r="R307" s="278"/>
      <c r="S307" s="279"/>
      <c r="T307" s="279"/>
      <c r="U307" s="279"/>
      <c r="V307" s="279"/>
      <c r="W307" s="279"/>
      <c r="X307" s="279"/>
      <c r="Y307" s="279"/>
      <c r="Z307" s="279"/>
      <c r="AA307" s="279"/>
      <c r="AB307" s="279"/>
      <c r="AC307" s="278"/>
      <c r="AD307" s="278"/>
      <c r="AE307" s="278"/>
      <c r="AF307" s="278"/>
      <c r="AG307" s="278"/>
      <c r="AH307" s="278"/>
    </row>
    <row r="308" ht="12.75" customHeight="1">
      <c r="A308" s="278"/>
      <c r="B308" s="279"/>
      <c r="C308" s="278"/>
      <c r="D308" s="278"/>
      <c r="E308" s="278"/>
      <c r="F308" s="278"/>
      <c r="G308" s="278"/>
      <c r="H308" s="278"/>
      <c r="I308" s="278"/>
      <c r="J308" s="279"/>
      <c r="K308" s="278"/>
      <c r="L308" s="278"/>
      <c r="M308" s="278"/>
      <c r="N308" s="278"/>
      <c r="O308" s="278"/>
      <c r="P308" s="278"/>
      <c r="Q308" s="278"/>
      <c r="R308" s="278"/>
      <c r="S308" s="279"/>
      <c r="T308" s="279"/>
      <c r="U308" s="279"/>
      <c r="V308" s="279"/>
      <c r="W308" s="279"/>
      <c r="X308" s="279"/>
      <c r="Y308" s="279"/>
      <c r="Z308" s="279"/>
      <c r="AA308" s="279"/>
      <c r="AB308" s="279"/>
      <c r="AC308" s="278"/>
      <c r="AD308" s="278"/>
      <c r="AE308" s="278"/>
      <c r="AF308" s="278"/>
      <c r="AG308" s="278"/>
      <c r="AH308" s="278"/>
    </row>
    <row r="309" ht="12.75" customHeight="1">
      <c r="A309" s="278"/>
      <c r="B309" s="279"/>
      <c r="C309" s="278"/>
      <c r="D309" s="278"/>
      <c r="E309" s="278"/>
      <c r="F309" s="278"/>
      <c r="G309" s="278"/>
      <c r="H309" s="278"/>
      <c r="I309" s="278"/>
      <c r="J309" s="279"/>
      <c r="K309" s="278"/>
      <c r="L309" s="278"/>
      <c r="M309" s="278"/>
      <c r="N309" s="278"/>
      <c r="O309" s="278"/>
      <c r="P309" s="278"/>
      <c r="Q309" s="278"/>
      <c r="R309" s="278"/>
      <c r="S309" s="279"/>
      <c r="T309" s="279"/>
      <c r="U309" s="279"/>
      <c r="V309" s="279"/>
      <c r="W309" s="279"/>
      <c r="X309" s="279"/>
      <c r="Y309" s="279"/>
      <c r="Z309" s="279"/>
      <c r="AA309" s="279"/>
      <c r="AB309" s="279"/>
      <c r="AC309" s="278"/>
      <c r="AD309" s="278"/>
      <c r="AE309" s="278"/>
      <c r="AF309" s="278"/>
      <c r="AG309" s="278"/>
      <c r="AH309" s="278"/>
    </row>
    <row r="310" ht="12.75" customHeight="1">
      <c r="A310" s="278"/>
      <c r="B310" s="279"/>
      <c r="C310" s="278"/>
      <c r="D310" s="278"/>
      <c r="E310" s="278"/>
      <c r="F310" s="278"/>
      <c r="G310" s="278"/>
      <c r="H310" s="278"/>
      <c r="I310" s="278"/>
      <c r="J310" s="279"/>
      <c r="K310" s="278"/>
      <c r="L310" s="278"/>
      <c r="M310" s="278"/>
      <c r="N310" s="278"/>
      <c r="O310" s="278"/>
      <c r="P310" s="278"/>
      <c r="Q310" s="278"/>
      <c r="R310" s="278"/>
      <c r="S310" s="279"/>
      <c r="T310" s="279"/>
      <c r="U310" s="279"/>
      <c r="V310" s="279"/>
      <c r="W310" s="279"/>
      <c r="X310" s="279"/>
      <c r="Y310" s="279"/>
      <c r="Z310" s="279"/>
      <c r="AA310" s="279"/>
      <c r="AB310" s="279"/>
      <c r="AC310" s="278"/>
      <c r="AD310" s="278"/>
      <c r="AE310" s="278"/>
      <c r="AF310" s="278"/>
      <c r="AG310" s="278"/>
      <c r="AH310" s="278"/>
    </row>
    <row r="311" ht="12.75" customHeight="1">
      <c r="A311" s="278"/>
      <c r="B311" s="279"/>
      <c r="C311" s="278"/>
      <c r="D311" s="278"/>
      <c r="E311" s="278"/>
      <c r="F311" s="278"/>
      <c r="G311" s="278"/>
      <c r="H311" s="278"/>
      <c r="I311" s="278"/>
      <c r="J311" s="279"/>
      <c r="K311" s="278"/>
      <c r="L311" s="278"/>
      <c r="M311" s="278"/>
      <c r="N311" s="278"/>
      <c r="O311" s="278"/>
      <c r="P311" s="278"/>
      <c r="Q311" s="278"/>
      <c r="R311" s="278"/>
      <c r="S311" s="279"/>
      <c r="T311" s="279"/>
      <c r="U311" s="279"/>
      <c r="V311" s="279"/>
      <c r="W311" s="279"/>
      <c r="X311" s="279"/>
      <c r="Y311" s="279"/>
      <c r="Z311" s="279"/>
      <c r="AA311" s="279"/>
      <c r="AB311" s="279"/>
      <c r="AC311" s="278"/>
      <c r="AD311" s="278"/>
      <c r="AE311" s="278"/>
      <c r="AF311" s="278"/>
      <c r="AG311" s="278"/>
      <c r="AH311" s="278"/>
    </row>
    <row r="312" ht="12.75" customHeight="1">
      <c r="A312" s="278"/>
      <c r="B312" s="279"/>
      <c r="C312" s="278"/>
      <c r="D312" s="278"/>
      <c r="E312" s="278"/>
      <c r="F312" s="278"/>
      <c r="G312" s="278"/>
      <c r="H312" s="278"/>
      <c r="I312" s="278"/>
      <c r="J312" s="279"/>
      <c r="K312" s="278"/>
      <c r="L312" s="278"/>
      <c r="M312" s="278"/>
      <c r="N312" s="278"/>
      <c r="O312" s="278"/>
      <c r="P312" s="278"/>
      <c r="Q312" s="278"/>
      <c r="R312" s="278"/>
      <c r="S312" s="279"/>
      <c r="T312" s="279"/>
      <c r="U312" s="279"/>
      <c r="V312" s="279"/>
      <c r="W312" s="279"/>
      <c r="X312" s="279"/>
      <c r="Y312" s="279"/>
      <c r="Z312" s="279"/>
      <c r="AA312" s="279"/>
      <c r="AB312" s="279"/>
      <c r="AC312" s="278"/>
      <c r="AD312" s="278"/>
      <c r="AE312" s="278"/>
      <c r="AF312" s="278"/>
      <c r="AG312" s="278"/>
      <c r="AH312" s="278"/>
    </row>
    <row r="313" ht="12.75" customHeight="1">
      <c r="A313" s="278"/>
      <c r="B313" s="279"/>
      <c r="C313" s="278"/>
      <c r="D313" s="278"/>
      <c r="E313" s="278"/>
      <c r="F313" s="278"/>
      <c r="G313" s="278"/>
      <c r="H313" s="278"/>
      <c r="I313" s="278"/>
      <c r="J313" s="279"/>
      <c r="K313" s="278"/>
      <c r="L313" s="278"/>
      <c r="M313" s="278"/>
      <c r="N313" s="278"/>
      <c r="O313" s="278"/>
      <c r="P313" s="278"/>
      <c r="Q313" s="278"/>
      <c r="R313" s="278"/>
      <c r="S313" s="279"/>
      <c r="T313" s="279"/>
      <c r="U313" s="279"/>
      <c r="V313" s="279"/>
      <c r="W313" s="279"/>
      <c r="X313" s="279"/>
      <c r="Y313" s="279"/>
      <c r="Z313" s="279"/>
      <c r="AA313" s="279"/>
      <c r="AB313" s="279"/>
      <c r="AC313" s="278"/>
      <c r="AD313" s="278"/>
      <c r="AE313" s="278"/>
      <c r="AF313" s="278"/>
      <c r="AG313" s="278"/>
      <c r="AH313" s="278"/>
    </row>
    <row r="314" ht="12.75" customHeight="1">
      <c r="A314" s="278"/>
      <c r="B314" s="279"/>
      <c r="C314" s="278"/>
      <c r="D314" s="278"/>
      <c r="E314" s="278"/>
      <c r="F314" s="278"/>
      <c r="G314" s="278"/>
      <c r="H314" s="278"/>
      <c r="I314" s="278"/>
      <c r="J314" s="279"/>
      <c r="K314" s="278"/>
      <c r="L314" s="278"/>
      <c r="M314" s="278"/>
      <c r="N314" s="278"/>
      <c r="O314" s="278"/>
      <c r="P314" s="278"/>
      <c r="Q314" s="278"/>
      <c r="R314" s="278"/>
      <c r="S314" s="279"/>
      <c r="T314" s="279"/>
      <c r="U314" s="279"/>
      <c r="V314" s="279"/>
      <c r="W314" s="279"/>
      <c r="X314" s="279"/>
      <c r="Y314" s="279"/>
      <c r="Z314" s="279"/>
      <c r="AA314" s="279"/>
      <c r="AB314" s="279"/>
      <c r="AC314" s="278"/>
      <c r="AD314" s="278"/>
      <c r="AE314" s="278"/>
      <c r="AF314" s="278"/>
      <c r="AG314" s="278"/>
      <c r="AH314" s="278"/>
    </row>
    <row r="315" ht="12.75" customHeight="1">
      <c r="A315" s="278"/>
      <c r="B315" s="279"/>
      <c r="C315" s="278"/>
      <c r="D315" s="278"/>
      <c r="E315" s="278"/>
      <c r="F315" s="278"/>
      <c r="G315" s="278"/>
      <c r="H315" s="278"/>
      <c r="I315" s="278"/>
      <c r="J315" s="279"/>
      <c r="K315" s="278"/>
      <c r="L315" s="278"/>
      <c r="M315" s="278"/>
      <c r="N315" s="278"/>
      <c r="O315" s="278"/>
      <c r="P315" s="278"/>
      <c r="Q315" s="278"/>
      <c r="R315" s="278"/>
      <c r="S315" s="279"/>
      <c r="T315" s="279"/>
      <c r="U315" s="279"/>
      <c r="V315" s="279"/>
      <c r="W315" s="279"/>
      <c r="X315" s="279"/>
      <c r="Y315" s="279"/>
      <c r="Z315" s="279"/>
      <c r="AA315" s="279"/>
      <c r="AB315" s="279"/>
      <c r="AC315" s="278"/>
      <c r="AD315" s="278"/>
      <c r="AE315" s="278"/>
      <c r="AF315" s="278"/>
      <c r="AG315" s="278"/>
      <c r="AH315" s="278"/>
    </row>
    <row r="316" ht="12.75" customHeight="1">
      <c r="A316" s="278"/>
      <c r="B316" s="279"/>
      <c r="C316" s="278"/>
      <c r="D316" s="278"/>
      <c r="E316" s="278"/>
      <c r="F316" s="278"/>
      <c r="G316" s="278"/>
      <c r="H316" s="278"/>
      <c r="I316" s="278"/>
      <c r="J316" s="279"/>
      <c r="K316" s="278"/>
      <c r="L316" s="278"/>
      <c r="M316" s="278"/>
      <c r="N316" s="278"/>
      <c r="O316" s="278"/>
      <c r="P316" s="278"/>
      <c r="Q316" s="278"/>
      <c r="R316" s="278"/>
      <c r="S316" s="279"/>
      <c r="T316" s="279"/>
      <c r="U316" s="279"/>
      <c r="V316" s="279"/>
      <c r="W316" s="279"/>
      <c r="X316" s="279"/>
      <c r="Y316" s="279"/>
      <c r="Z316" s="279"/>
      <c r="AA316" s="279"/>
      <c r="AB316" s="279"/>
      <c r="AC316" s="278"/>
      <c r="AD316" s="278"/>
      <c r="AE316" s="278"/>
      <c r="AF316" s="278"/>
      <c r="AG316" s="278"/>
      <c r="AH316" s="278"/>
    </row>
    <row r="317" ht="12.75" customHeight="1">
      <c r="A317" s="278"/>
      <c r="B317" s="279"/>
      <c r="C317" s="278"/>
      <c r="D317" s="278"/>
      <c r="E317" s="278"/>
      <c r="F317" s="278"/>
      <c r="G317" s="278"/>
      <c r="H317" s="278"/>
      <c r="I317" s="278"/>
      <c r="J317" s="279"/>
      <c r="K317" s="278"/>
      <c r="L317" s="278"/>
      <c r="M317" s="278"/>
      <c r="N317" s="278"/>
      <c r="O317" s="278"/>
      <c r="P317" s="278"/>
      <c r="Q317" s="278"/>
      <c r="R317" s="278"/>
      <c r="S317" s="279"/>
      <c r="T317" s="279"/>
      <c r="U317" s="279"/>
      <c r="V317" s="279"/>
      <c r="W317" s="279"/>
      <c r="X317" s="279"/>
      <c r="Y317" s="279"/>
      <c r="Z317" s="279"/>
      <c r="AA317" s="279"/>
      <c r="AB317" s="279"/>
      <c r="AC317" s="278"/>
      <c r="AD317" s="278"/>
      <c r="AE317" s="278"/>
      <c r="AF317" s="278"/>
      <c r="AG317" s="278"/>
      <c r="AH317" s="278"/>
    </row>
    <row r="318" ht="12.75" customHeight="1">
      <c r="A318" s="278"/>
      <c r="B318" s="279"/>
      <c r="C318" s="278"/>
      <c r="D318" s="278"/>
      <c r="E318" s="278"/>
      <c r="F318" s="278"/>
      <c r="G318" s="278"/>
      <c r="H318" s="278"/>
      <c r="I318" s="278"/>
      <c r="J318" s="279"/>
      <c r="K318" s="278"/>
      <c r="L318" s="278"/>
      <c r="M318" s="278"/>
      <c r="N318" s="278"/>
      <c r="O318" s="278"/>
      <c r="P318" s="278"/>
      <c r="Q318" s="278"/>
      <c r="R318" s="278"/>
      <c r="S318" s="279"/>
      <c r="T318" s="279"/>
      <c r="U318" s="279"/>
      <c r="V318" s="279"/>
      <c r="W318" s="279"/>
      <c r="X318" s="279"/>
      <c r="Y318" s="279"/>
      <c r="Z318" s="279"/>
      <c r="AA318" s="279"/>
      <c r="AB318" s="279"/>
      <c r="AC318" s="278"/>
      <c r="AD318" s="278"/>
      <c r="AE318" s="278"/>
      <c r="AF318" s="278"/>
      <c r="AG318" s="278"/>
      <c r="AH318" s="278"/>
    </row>
    <row r="319" ht="12.75" customHeight="1">
      <c r="A319" s="278"/>
      <c r="B319" s="279"/>
      <c r="C319" s="278"/>
      <c r="D319" s="278"/>
      <c r="E319" s="278"/>
      <c r="F319" s="278"/>
      <c r="G319" s="278"/>
      <c r="H319" s="278"/>
      <c r="I319" s="278"/>
      <c r="J319" s="279"/>
      <c r="K319" s="278"/>
      <c r="L319" s="278"/>
      <c r="M319" s="278"/>
      <c r="N319" s="278"/>
      <c r="O319" s="278"/>
      <c r="P319" s="278"/>
      <c r="Q319" s="278"/>
      <c r="R319" s="278"/>
      <c r="S319" s="279"/>
      <c r="T319" s="279"/>
      <c r="U319" s="279"/>
      <c r="V319" s="279"/>
      <c r="W319" s="279"/>
      <c r="X319" s="279"/>
      <c r="Y319" s="279"/>
      <c r="Z319" s="279"/>
      <c r="AA319" s="279"/>
      <c r="AB319" s="279"/>
      <c r="AC319" s="278"/>
      <c r="AD319" s="278"/>
      <c r="AE319" s="278"/>
      <c r="AF319" s="278"/>
      <c r="AG319" s="278"/>
      <c r="AH319" s="278"/>
    </row>
    <row r="320" ht="12.75" customHeight="1">
      <c r="A320" s="278"/>
      <c r="B320" s="279"/>
      <c r="C320" s="278"/>
      <c r="D320" s="278"/>
      <c r="E320" s="278"/>
      <c r="F320" s="278"/>
      <c r="G320" s="278"/>
      <c r="H320" s="278"/>
      <c r="I320" s="278"/>
      <c r="J320" s="279"/>
      <c r="K320" s="278"/>
      <c r="L320" s="278"/>
      <c r="M320" s="278"/>
      <c r="N320" s="278"/>
      <c r="O320" s="278"/>
      <c r="P320" s="278"/>
      <c r="Q320" s="278"/>
      <c r="R320" s="278"/>
      <c r="S320" s="279"/>
      <c r="T320" s="279"/>
      <c r="U320" s="279"/>
      <c r="V320" s="279"/>
      <c r="W320" s="279"/>
      <c r="X320" s="279"/>
      <c r="Y320" s="279"/>
      <c r="Z320" s="279"/>
      <c r="AA320" s="279"/>
      <c r="AB320" s="279"/>
      <c r="AC320" s="278"/>
      <c r="AD320" s="278"/>
      <c r="AE320" s="278"/>
      <c r="AF320" s="278"/>
      <c r="AG320" s="278"/>
      <c r="AH320" s="278"/>
    </row>
    <row r="321" ht="12.75" customHeight="1">
      <c r="A321" s="278"/>
      <c r="B321" s="279"/>
      <c r="C321" s="278"/>
      <c r="D321" s="278"/>
      <c r="E321" s="278"/>
      <c r="F321" s="278"/>
      <c r="G321" s="278"/>
      <c r="H321" s="278"/>
      <c r="I321" s="278"/>
      <c r="J321" s="279"/>
      <c r="K321" s="278"/>
      <c r="L321" s="278"/>
      <c r="M321" s="278"/>
      <c r="N321" s="278"/>
      <c r="O321" s="278"/>
      <c r="P321" s="278"/>
      <c r="Q321" s="278"/>
      <c r="R321" s="278"/>
      <c r="S321" s="279"/>
      <c r="T321" s="279"/>
      <c r="U321" s="279"/>
      <c r="V321" s="279"/>
      <c r="W321" s="279"/>
      <c r="X321" s="279"/>
      <c r="Y321" s="279"/>
      <c r="Z321" s="279"/>
      <c r="AA321" s="279"/>
      <c r="AB321" s="279"/>
      <c r="AC321" s="278"/>
      <c r="AD321" s="278"/>
      <c r="AE321" s="278"/>
      <c r="AF321" s="278"/>
      <c r="AG321" s="278"/>
      <c r="AH321" s="278"/>
    </row>
    <row r="322" ht="12.75" customHeight="1">
      <c r="A322" s="278"/>
      <c r="B322" s="279"/>
      <c r="C322" s="278"/>
      <c r="D322" s="278"/>
      <c r="E322" s="278"/>
      <c r="F322" s="278"/>
      <c r="G322" s="278"/>
      <c r="H322" s="278"/>
      <c r="I322" s="278"/>
      <c r="J322" s="279"/>
      <c r="K322" s="278"/>
      <c r="L322" s="278"/>
      <c r="M322" s="278"/>
      <c r="N322" s="278"/>
      <c r="O322" s="278"/>
      <c r="P322" s="278"/>
      <c r="Q322" s="278"/>
      <c r="R322" s="278"/>
      <c r="S322" s="279"/>
      <c r="T322" s="279"/>
      <c r="U322" s="279"/>
      <c r="V322" s="279"/>
      <c r="W322" s="279"/>
      <c r="X322" s="279"/>
      <c r="Y322" s="279"/>
      <c r="Z322" s="279"/>
      <c r="AA322" s="279"/>
      <c r="AB322" s="279"/>
      <c r="AC322" s="278"/>
      <c r="AD322" s="278"/>
      <c r="AE322" s="278"/>
      <c r="AF322" s="278"/>
      <c r="AG322" s="278"/>
      <c r="AH322" s="278"/>
    </row>
    <row r="323" ht="12.75" customHeight="1">
      <c r="A323" s="278"/>
      <c r="B323" s="279"/>
      <c r="C323" s="278"/>
      <c r="D323" s="278"/>
      <c r="E323" s="278"/>
      <c r="F323" s="278"/>
      <c r="G323" s="278"/>
      <c r="H323" s="278"/>
      <c r="I323" s="278"/>
      <c r="J323" s="279"/>
      <c r="K323" s="278"/>
      <c r="L323" s="278"/>
      <c r="M323" s="278"/>
      <c r="N323" s="278"/>
      <c r="O323" s="278"/>
      <c r="P323" s="278"/>
      <c r="Q323" s="278"/>
      <c r="R323" s="278"/>
      <c r="S323" s="279"/>
      <c r="T323" s="279"/>
      <c r="U323" s="279"/>
      <c r="V323" s="279"/>
      <c r="W323" s="279"/>
      <c r="X323" s="279"/>
      <c r="Y323" s="279"/>
      <c r="Z323" s="279"/>
      <c r="AA323" s="279"/>
      <c r="AB323" s="279"/>
      <c r="AC323" s="278"/>
      <c r="AD323" s="278"/>
      <c r="AE323" s="278"/>
      <c r="AF323" s="278"/>
      <c r="AG323" s="278"/>
      <c r="AH323" s="278"/>
    </row>
    <row r="324" ht="12.75" customHeight="1">
      <c r="A324" s="278"/>
      <c r="B324" s="279"/>
      <c r="C324" s="278"/>
      <c r="D324" s="278"/>
      <c r="E324" s="278"/>
      <c r="F324" s="278"/>
      <c r="G324" s="278"/>
      <c r="H324" s="278"/>
      <c r="I324" s="278"/>
      <c r="J324" s="279"/>
      <c r="K324" s="278"/>
      <c r="L324" s="278"/>
      <c r="M324" s="278"/>
      <c r="N324" s="278"/>
      <c r="O324" s="278"/>
      <c r="P324" s="278"/>
      <c r="Q324" s="278"/>
      <c r="R324" s="278"/>
      <c r="S324" s="279"/>
      <c r="T324" s="279"/>
      <c r="U324" s="279"/>
      <c r="V324" s="279"/>
      <c r="W324" s="279"/>
      <c r="X324" s="279"/>
      <c r="Y324" s="279"/>
      <c r="Z324" s="279"/>
      <c r="AA324" s="279"/>
      <c r="AB324" s="279"/>
      <c r="AC324" s="278"/>
      <c r="AD324" s="278"/>
      <c r="AE324" s="278"/>
      <c r="AF324" s="278"/>
      <c r="AG324" s="278"/>
      <c r="AH324" s="278"/>
    </row>
    <row r="325" ht="12.75" customHeight="1">
      <c r="A325" s="278"/>
      <c r="B325" s="279"/>
      <c r="C325" s="278"/>
      <c r="D325" s="278"/>
      <c r="E325" s="278"/>
      <c r="F325" s="278"/>
      <c r="G325" s="278"/>
      <c r="H325" s="278"/>
      <c r="I325" s="278"/>
      <c r="J325" s="279"/>
      <c r="K325" s="278"/>
      <c r="L325" s="278"/>
      <c r="M325" s="278"/>
      <c r="N325" s="278"/>
      <c r="O325" s="278"/>
      <c r="P325" s="278"/>
      <c r="Q325" s="278"/>
      <c r="R325" s="278"/>
      <c r="S325" s="279"/>
      <c r="T325" s="279"/>
      <c r="U325" s="279"/>
      <c r="V325" s="279"/>
      <c r="W325" s="279"/>
      <c r="X325" s="279"/>
      <c r="Y325" s="279"/>
      <c r="Z325" s="279"/>
      <c r="AA325" s="279"/>
      <c r="AB325" s="279"/>
      <c r="AC325" s="278"/>
      <c r="AD325" s="278"/>
      <c r="AE325" s="278"/>
      <c r="AF325" s="278"/>
      <c r="AG325" s="278"/>
      <c r="AH325" s="278"/>
    </row>
    <row r="326" ht="12.75" customHeight="1">
      <c r="A326" s="278"/>
      <c r="B326" s="279"/>
      <c r="C326" s="278"/>
      <c r="D326" s="278"/>
      <c r="E326" s="278"/>
      <c r="F326" s="278"/>
      <c r="G326" s="278"/>
      <c r="H326" s="278"/>
      <c r="I326" s="278"/>
      <c r="J326" s="279"/>
      <c r="K326" s="278"/>
      <c r="L326" s="278"/>
      <c r="M326" s="278"/>
      <c r="N326" s="278"/>
      <c r="O326" s="278"/>
      <c r="P326" s="278"/>
      <c r="Q326" s="278"/>
      <c r="R326" s="278"/>
      <c r="S326" s="279"/>
      <c r="T326" s="279"/>
      <c r="U326" s="279"/>
      <c r="V326" s="279"/>
      <c r="W326" s="279"/>
      <c r="X326" s="279"/>
      <c r="Y326" s="279"/>
      <c r="Z326" s="279"/>
      <c r="AA326" s="279"/>
      <c r="AB326" s="279"/>
      <c r="AC326" s="278"/>
      <c r="AD326" s="278"/>
      <c r="AE326" s="278"/>
      <c r="AF326" s="278"/>
      <c r="AG326" s="278"/>
      <c r="AH326" s="278"/>
    </row>
    <row r="327" ht="12.75" customHeight="1">
      <c r="A327" s="278"/>
      <c r="B327" s="279"/>
      <c r="C327" s="278"/>
      <c r="D327" s="278"/>
      <c r="E327" s="278"/>
      <c r="F327" s="278"/>
      <c r="G327" s="278"/>
      <c r="H327" s="278"/>
      <c r="I327" s="278"/>
      <c r="J327" s="279"/>
      <c r="K327" s="278"/>
      <c r="L327" s="278"/>
      <c r="M327" s="278"/>
      <c r="N327" s="278"/>
      <c r="O327" s="278"/>
      <c r="P327" s="278"/>
      <c r="Q327" s="278"/>
      <c r="R327" s="278"/>
      <c r="S327" s="279"/>
      <c r="T327" s="279"/>
      <c r="U327" s="279"/>
      <c r="V327" s="279"/>
      <c r="W327" s="279"/>
      <c r="X327" s="279"/>
      <c r="Y327" s="279"/>
      <c r="Z327" s="279"/>
      <c r="AA327" s="279"/>
      <c r="AB327" s="279"/>
      <c r="AC327" s="278"/>
      <c r="AD327" s="278"/>
      <c r="AE327" s="278"/>
      <c r="AF327" s="278"/>
      <c r="AG327" s="278"/>
      <c r="AH327" s="278"/>
    </row>
    <row r="328" ht="12.75" customHeight="1">
      <c r="A328" s="278"/>
      <c r="B328" s="279"/>
      <c r="C328" s="278"/>
      <c r="D328" s="278"/>
      <c r="E328" s="278"/>
      <c r="F328" s="278"/>
      <c r="G328" s="278"/>
      <c r="H328" s="278"/>
      <c r="I328" s="278"/>
      <c r="J328" s="279"/>
      <c r="K328" s="278"/>
      <c r="L328" s="278"/>
      <c r="M328" s="278"/>
      <c r="N328" s="278"/>
      <c r="O328" s="278"/>
      <c r="P328" s="278"/>
      <c r="Q328" s="278"/>
      <c r="R328" s="278"/>
      <c r="S328" s="279"/>
      <c r="T328" s="279"/>
      <c r="U328" s="279"/>
      <c r="V328" s="279"/>
      <c r="W328" s="279"/>
      <c r="X328" s="279"/>
      <c r="Y328" s="279"/>
      <c r="Z328" s="279"/>
      <c r="AA328" s="279"/>
      <c r="AB328" s="279"/>
      <c r="AC328" s="278"/>
      <c r="AD328" s="278"/>
      <c r="AE328" s="278"/>
      <c r="AF328" s="278"/>
      <c r="AG328" s="278"/>
      <c r="AH328" s="278"/>
    </row>
    <row r="329" ht="12.75" customHeight="1">
      <c r="A329" s="278"/>
      <c r="B329" s="279"/>
      <c r="C329" s="278"/>
      <c r="D329" s="278"/>
      <c r="E329" s="278"/>
      <c r="F329" s="278"/>
      <c r="G329" s="278"/>
      <c r="H329" s="278"/>
      <c r="I329" s="278"/>
      <c r="J329" s="279"/>
      <c r="K329" s="278"/>
      <c r="L329" s="278"/>
      <c r="M329" s="278"/>
      <c r="N329" s="278"/>
      <c r="O329" s="278"/>
      <c r="P329" s="278"/>
      <c r="Q329" s="278"/>
      <c r="R329" s="278"/>
      <c r="S329" s="279"/>
      <c r="T329" s="279"/>
      <c r="U329" s="279"/>
      <c r="V329" s="279"/>
      <c r="W329" s="279"/>
      <c r="X329" s="279"/>
      <c r="Y329" s="279"/>
      <c r="Z329" s="279"/>
      <c r="AA329" s="279"/>
      <c r="AB329" s="279"/>
      <c r="AC329" s="278"/>
      <c r="AD329" s="278"/>
      <c r="AE329" s="278"/>
      <c r="AF329" s="278"/>
      <c r="AG329" s="278"/>
      <c r="AH329" s="278"/>
    </row>
    <row r="330" ht="12.75" customHeight="1">
      <c r="A330" s="278"/>
      <c r="B330" s="279"/>
      <c r="C330" s="278"/>
      <c r="D330" s="278"/>
      <c r="E330" s="278"/>
      <c r="F330" s="278"/>
      <c r="G330" s="278"/>
      <c r="H330" s="278"/>
      <c r="I330" s="278"/>
      <c r="J330" s="279"/>
      <c r="K330" s="278"/>
      <c r="L330" s="278"/>
      <c r="M330" s="278"/>
      <c r="N330" s="278"/>
      <c r="O330" s="278"/>
      <c r="P330" s="278"/>
      <c r="Q330" s="278"/>
      <c r="R330" s="278"/>
      <c r="S330" s="279"/>
      <c r="T330" s="279"/>
      <c r="U330" s="279"/>
      <c r="V330" s="279"/>
      <c r="W330" s="279"/>
      <c r="X330" s="279"/>
      <c r="Y330" s="279"/>
      <c r="Z330" s="279"/>
      <c r="AA330" s="279"/>
      <c r="AB330" s="279"/>
      <c r="AC330" s="278"/>
      <c r="AD330" s="278"/>
      <c r="AE330" s="278"/>
      <c r="AF330" s="278"/>
      <c r="AG330" s="278"/>
      <c r="AH330" s="278"/>
    </row>
    <row r="331" ht="12.75" customHeight="1">
      <c r="A331" s="278"/>
      <c r="B331" s="279"/>
      <c r="C331" s="278"/>
      <c r="D331" s="278"/>
      <c r="E331" s="278"/>
      <c r="F331" s="278"/>
      <c r="G331" s="278"/>
      <c r="H331" s="278"/>
      <c r="I331" s="278"/>
      <c r="J331" s="279"/>
      <c r="K331" s="278"/>
      <c r="L331" s="278"/>
      <c r="M331" s="278"/>
      <c r="N331" s="278"/>
      <c r="O331" s="278"/>
      <c r="P331" s="278"/>
      <c r="Q331" s="278"/>
      <c r="R331" s="278"/>
      <c r="S331" s="279"/>
      <c r="T331" s="279"/>
      <c r="U331" s="279"/>
      <c r="V331" s="279"/>
      <c r="W331" s="279"/>
      <c r="X331" s="279"/>
      <c r="Y331" s="279"/>
      <c r="Z331" s="279"/>
      <c r="AA331" s="279"/>
      <c r="AB331" s="279"/>
      <c r="AC331" s="278"/>
      <c r="AD331" s="278"/>
      <c r="AE331" s="278"/>
      <c r="AF331" s="278"/>
      <c r="AG331" s="278"/>
      <c r="AH331" s="278"/>
    </row>
    <row r="332" ht="12.75" customHeight="1">
      <c r="A332" s="278"/>
      <c r="B332" s="279"/>
      <c r="C332" s="278"/>
      <c r="D332" s="278"/>
      <c r="E332" s="278"/>
      <c r="F332" s="278"/>
      <c r="G332" s="278"/>
      <c r="H332" s="278"/>
      <c r="I332" s="278"/>
      <c r="J332" s="279"/>
      <c r="K332" s="278"/>
      <c r="L332" s="278"/>
      <c r="M332" s="278"/>
      <c r="N332" s="278"/>
      <c r="O332" s="278"/>
      <c r="P332" s="278"/>
      <c r="Q332" s="278"/>
      <c r="R332" s="278"/>
      <c r="S332" s="279"/>
      <c r="T332" s="279"/>
      <c r="U332" s="279"/>
      <c r="V332" s="279"/>
      <c r="W332" s="279"/>
      <c r="X332" s="279"/>
      <c r="Y332" s="279"/>
      <c r="Z332" s="279"/>
      <c r="AA332" s="279"/>
      <c r="AB332" s="279"/>
      <c r="AC332" s="278"/>
      <c r="AD332" s="278"/>
      <c r="AE332" s="278"/>
      <c r="AF332" s="278"/>
      <c r="AG332" s="278"/>
      <c r="AH332" s="278"/>
    </row>
    <row r="333" ht="12.75" customHeight="1">
      <c r="A333" s="278"/>
      <c r="B333" s="279"/>
      <c r="C333" s="278"/>
      <c r="D333" s="278"/>
      <c r="E333" s="278"/>
      <c r="F333" s="278"/>
      <c r="G333" s="278"/>
      <c r="H333" s="278"/>
      <c r="I333" s="278"/>
      <c r="J333" s="279"/>
      <c r="K333" s="278"/>
      <c r="L333" s="278"/>
      <c r="M333" s="278"/>
      <c r="N333" s="278"/>
      <c r="O333" s="278"/>
      <c r="P333" s="278"/>
      <c r="Q333" s="278"/>
      <c r="R333" s="278"/>
      <c r="S333" s="279"/>
      <c r="T333" s="279"/>
      <c r="U333" s="279"/>
      <c r="V333" s="279"/>
      <c r="W333" s="279"/>
      <c r="X333" s="279"/>
      <c r="Y333" s="279"/>
      <c r="Z333" s="279"/>
      <c r="AA333" s="279"/>
      <c r="AB333" s="279"/>
      <c r="AC333" s="278"/>
      <c r="AD333" s="278"/>
      <c r="AE333" s="278"/>
      <c r="AF333" s="278"/>
      <c r="AG333" s="278"/>
      <c r="AH333" s="278"/>
    </row>
    <row r="334" ht="12.75" customHeight="1">
      <c r="A334" s="278"/>
      <c r="B334" s="279"/>
      <c r="C334" s="278"/>
      <c r="D334" s="278"/>
      <c r="E334" s="278"/>
      <c r="F334" s="278"/>
      <c r="G334" s="278"/>
      <c r="H334" s="278"/>
      <c r="I334" s="278"/>
      <c r="J334" s="279"/>
      <c r="K334" s="278"/>
      <c r="L334" s="278"/>
      <c r="M334" s="278"/>
      <c r="N334" s="278"/>
      <c r="O334" s="278"/>
      <c r="P334" s="278"/>
      <c r="Q334" s="278"/>
      <c r="R334" s="278"/>
      <c r="S334" s="279"/>
      <c r="T334" s="279"/>
      <c r="U334" s="279"/>
      <c r="V334" s="279"/>
      <c r="W334" s="279"/>
      <c r="X334" s="279"/>
      <c r="Y334" s="279"/>
      <c r="Z334" s="279"/>
      <c r="AA334" s="279"/>
      <c r="AB334" s="279"/>
      <c r="AC334" s="278"/>
      <c r="AD334" s="278"/>
      <c r="AE334" s="278"/>
      <c r="AF334" s="278"/>
      <c r="AG334" s="278"/>
      <c r="AH334" s="278"/>
    </row>
    <row r="335" ht="12.75" customHeight="1">
      <c r="A335" s="278"/>
      <c r="B335" s="279"/>
      <c r="C335" s="278"/>
      <c r="D335" s="278"/>
      <c r="E335" s="278"/>
      <c r="F335" s="278"/>
      <c r="G335" s="278"/>
      <c r="H335" s="278"/>
      <c r="I335" s="278"/>
      <c r="J335" s="279"/>
      <c r="K335" s="278"/>
      <c r="L335" s="278"/>
      <c r="M335" s="278"/>
      <c r="N335" s="278"/>
      <c r="O335" s="278"/>
      <c r="P335" s="278"/>
      <c r="Q335" s="278"/>
      <c r="R335" s="278"/>
      <c r="S335" s="279"/>
      <c r="T335" s="279"/>
      <c r="U335" s="279"/>
      <c r="V335" s="279"/>
      <c r="W335" s="279"/>
      <c r="X335" s="279"/>
      <c r="Y335" s="279"/>
      <c r="Z335" s="279"/>
      <c r="AA335" s="279"/>
      <c r="AB335" s="279"/>
      <c r="AC335" s="278"/>
      <c r="AD335" s="278"/>
      <c r="AE335" s="278"/>
      <c r="AF335" s="278"/>
      <c r="AG335" s="278"/>
      <c r="AH335" s="278"/>
    </row>
    <row r="336" ht="12.75" customHeight="1">
      <c r="A336" s="278"/>
      <c r="B336" s="279"/>
      <c r="C336" s="278"/>
      <c r="D336" s="278"/>
      <c r="E336" s="278"/>
      <c r="F336" s="278"/>
      <c r="G336" s="278"/>
      <c r="H336" s="278"/>
      <c r="I336" s="278"/>
      <c r="J336" s="279"/>
      <c r="K336" s="278"/>
      <c r="L336" s="278"/>
      <c r="M336" s="278"/>
      <c r="N336" s="278"/>
      <c r="O336" s="278"/>
      <c r="P336" s="278"/>
      <c r="Q336" s="278"/>
      <c r="R336" s="278"/>
      <c r="S336" s="279"/>
      <c r="T336" s="279"/>
      <c r="U336" s="279"/>
      <c r="V336" s="279"/>
      <c r="W336" s="279"/>
      <c r="X336" s="279"/>
      <c r="Y336" s="279"/>
      <c r="Z336" s="279"/>
      <c r="AA336" s="279"/>
      <c r="AB336" s="279"/>
      <c r="AC336" s="278"/>
      <c r="AD336" s="278"/>
      <c r="AE336" s="278"/>
      <c r="AF336" s="278"/>
      <c r="AG336" s="278"/>
      <c r="AH336" s="278"/>
    </row>
    <row r="337" ht="12.75" customHeight="1">
      <c r="A337" s="278"/>
      <c r="B337" s="279"/>
      <c r="C337" s="278"/>
      <c r="D337" s="278"/>
      <c r="E337" s="278"/>
      <c r="F337" s="278"/>
      <c r="G337" s="278"/>
      <c r="H337" s="278"/>
      <c r="I337" s="278"/>
      <c r="J337" s="279"/>
      <c r="K337" s="278"/>
      <c r="L337" s="278"/>
      <c r="M337" s="278"/>
      <c r="N337" s="278"/>
      <c r="O337" s="278"/>
      <c r="P337" s="278"/>
      <c r="Q337" s="278"/>
      <c r="R337" s="278"/>
      <c r="S337" s="279"/>
      <c r="T337" s="279"/>
      <c r="U337" s="279"/>
      <c r="V337" s="279"/>
      <c r="W337" s="279"/>
      <c r="X337" s="279"/>
      <c r="Y337" s="279"/>
      <c r="Z337" s="279"/>
      <c r="AA337" s="279"/>
      <c r="AB337" s="279"/>
      <c r="AC337" s="278"/>
      <c r="AD337" s="278"/>
      <c r="AE337" s="278"/>
      <c r="AF337" s="278"/>
      <c r="AG337" s="278"/>
      <c r="AH337" s="278"/>
    </row>
    <row r="338" ht="12.75" customHeight="1">
      <c r="A338" s="278"/>
      <c r="B338" s="279"/>
      <c r="C338" s="278"/>
      <c r="D338" s="278"/>
      <c r="E338" s="278"/>
      <c r="F338" s="278"/>
      <c r="G338" s="278"/>
      <c r="H338" s="278"/>
      <c r="I338" s="278"/>
      <c r="J338" s="279"/>
      <c r="K338" s="278"/>
      <c r="L338" s="278"/>
      <c r="M338" s="278"/>
      <c r="N338" s="278"/>
      <c r="O338" s="278"/>
      <c r="P338" s="278"/>
      <c r="Q338" s="278"/>
      <c r="R338" s="278"/>
      <c r="S338" s="279"/>
      <c r="T338" s="279"/>
      <c r="U338" s="279"/>
      <c r="V338" s="279"/>
      <c r="W338" s="279"/>
      <c r="X338" s="279"/>
      <c r="Y338" s="279"/>
      <c r="Z338" s="279"/>
      <c r="AA338" s="279"/>
      <c r="AB338" s="279"/>
      <c r="AC338" s="278"/>
      <c r="AD338" s="278"/>
      <c r="AE338" s="278"/>
      <c r="AF338" s="278"/>
      <c r="AG338" s="278"/>
      <c r="AH338" s="278"/>
    </row>
    <row r="339" ht="12.75" customHeight="1">
      <c r="A339" s="278"/>
      <c r="B339" s="279"/>
      <c r="C339" s="278"/>
      <c r="D339" s="278"/>
      <c r="E339" s="278"/>
      <c r="F339" s="278"/>
      <c r="G339" s="278"/>
      <c r="H339" s="278"/>
      <c r="I339" s="278"/>
      <c r="J339" s="279"/>
      <c r="K339" s="278"/>
      <c r="L339" s="278"/>
      <c r="M339" s="278"/>
      <c r="N339" s="278"/>
      <c r="O339" s="278"/>
      <c r="P339" s="278"/>
      <c r="Q339" s="278"/>
      <c r="R339" s="278"/>
      <c r="S339" s="279"/>
      <c r="T339" s="279"/>
      <c r="U339" s="279"/>
      <c r="V339" s="279"/>
      <c r="W339" s="279"/>
      <c r="X339" s="279"/>
      <c r="Y339" s="279"/>
      <c r="Z339" s="279"/>
      <c r="AA339" s="279"/>
      <c r="AB339" s="279"/>
      <c r="AC339" s="278"/>
      <c r="AD339" s="278"/>
      <c r="AE339" s="278"/>
      <c r="AF339" s="278"/>
      <c r="AG339" s="278"/>
      <c r="AH339" s="278"/>
    </row>
    <row r="340" ht="12.75" customHeight="1">
      <c r="A340" s="278"/>
      <c r="B340" s="279"/>
      <c r="C340" s="278"/>
      <c r="D340" s="278"/>
      <c r="E340" s="278"/>
      <c r="F340" s="278"/>
      <c r="G340" s="278"/>
      <c r="H340" s="278"/>
      <c r="I340" s="278"/>
      <c r="J340" s="279"/>
      <c r="K340" s="278"/>
      <c r="L340" s="278"/>
      <c r="M340" s="278"/>
      <c r="N340" s="278"/>
      <c r="O340" s="278"/>
      <c r="P340" s="278"/>
      <c r="Q340" s="278"/>
      <c r="R340" s="278"/>
      <c r="S340" s="279"/>
      <c r="T340" s="279"/>
      <c r="U340" s="279"/>
      <c r="V340" s="279"/>
      <c r="W340" s="279"/>
      <c r="X340" s="279"/>
      <c r="Y340" s="279"/>
      <c r="Z340" s="279"/>
      <c r="AA340" s="279"/>
      <c r="AB340" s="279"/>
      <c r="AC340" s="278"/>
      <c r="AD340" s="278"/>
      <c r="AE340" s="278"/>
      <c r="AF340" s="278"/>
      <c r="AG340" s="278"/>
      <c r="AH340" s="278"/>
    </row>
    <row r="341" ht="12.75" customHeight="1">
      <c r="A341" s="278"/>
      <c r="B341" s="279"/>
      <c r="C341" s="278"/>
      <c r="D341" s="278"/>
      <c r="E341" s="278"/>
      <c r="F341" s="278"/>
      <c r="G341" s="278"/>
      <c r="H341" s="278"/>
      <c r="I341" s="278"/>
      <c r="J341" s="279"/>
      <c r="K341" s="278"/>
      <c r="L341" s="278"/>
      <c r="M341" s="278"/>
      <c r="N341" s="278"/>
      <c r="O341" s="278"/>
      <c r="P341" s="278"/>
      <c r="Q341" s="278"/>
      <c r="R341" s="278"/>
      <c r="S341" s="279"/>
      <c r="T341" s="279"/>
      <c r="U341" s="279"/>
      <c r="V341" s="279"/>
      <c r="W341" s="279"/>
      <c r="X341" s="279"/>
      <c r="Y341" s="279"/>
      <c r="Z341" s="279"/>
      <c r="AA341" s="279"/>
      <c r="AB341" s="279"/>
      <c r="AC341" s="278"/>
      <c r="AD341" s="278"/>
      <c r="AE341" s="278"/>
      <c r="AF341" s="278"/>
      <c r="AG341" s="278"/>
      <c r="AH341" s="278"/>
    </row>
    <row r="342" ht="12.75" customHeight="1">
      <c r="A342" s="278"/>
      <c r="B342" s="279"/>
      <c r="C342" s="278"/>
      <c r="D342" s="278"/>
      <c r="E342" s="278"/>
      <c r="F342" s="278"/>
      <c r="G342" s="278"/>
      <c r="H342" s="278"/>
      <c r="I342" s="278"/>
      <c r="J342" s="279"/>
      <c r="K342" s="278"/>
      <c r="L342" s="278"/>
      <c r="M342" s="278"/>
      <c r="N342" s="278"/>
      <c r="O342" s="278"/>
      <c r="P342" s="278"/>
      <c r="Q342" s="278"/>
      <c r="R342" s="278"/>
      <c r="S342" s="279"/>
      <c r="T342" s="279"/>
      <c r="U342" s="279"/>
      <c r="V342" s="279"/>
      <c r="W342" s="279"/>
      <c r="X342" s="279"/>
      <c r="Y342" s="279"/>
      <c r="Z342" s="279"/>
      <c r="AA342" s="279"/>
      <c r="AB342" s="279"/>
      <c r="AC342" s="278"/>
      <c r="AD342" s="278"/>
      <c r="AE342" s="278"/>
      <c r="AF342" s="278"/>
      <c r="AG342" s="278"/>
      <c r="AH342" s="278"/>
    </row>
    <row r="343" ht="12.75" customHeight="1">
      <c r="A343" s="278"/>
      <c r="B343" s="279"/>
      <c r="C343" s="278"/>
      <c r="D343" s="278"/>
      <c r="E343" s="278"/>
      <c r="F343" s="278"/>
      <c r="G343" s="278"/>
      <c r="H343" s="278"/>
      <c r="I343" s="278"/>
      <c r="J343" s="279"/>
      <c r="K343" s="278"/>
      <c r="L343" s="278"/>
      <c r="M343" s="278"/>
      <c r="N343" s="278"/>
      <c r="O343" s="278"/>
      <c r="P343" s="278"/>
      <c r="Q343" s="278"/>
      <c r="R343" s="278"/>
      <c r="S343" s="279"/>
      <c r="T343" s="279"/>
      <c r="U343" s="279"/>
      <c r="V343" s="279"/>
      <c r="W343" s="279"/>
      <c r="X343" s="279"/>
      <c r="Y343" s="279"/>
      <c r="Z343" s="279"/>
      <c r="AA343" s="279"/>
      <c r="AB343" s="279"/>
      <c r="AC343" s="278"/>
      <c r="AD343" s="278"/>
      <c r="AE343" s="278"/>
      <c r="AF343" s="278"/>
      <c r="AG343" s="278"/>
      <c r="AH343" s="278"/>
    </row>
    <row r="344" ht="12.75" customHeight="1">
      <c r="A344" s="278"/>
      <c r="B344" s="279"/>
      <c r="C344" s="278"/>
      <c r="D344" s="278"/>
      <c r="E344" s="278"/>
      <c r="F344" s="278"/>
      <c r="G344" s="278"/>
      <c r="H344" s="278"/>
      <c r="I344" s="278"/>
      <c r="J344" s="279"/>
      <c r="K344" s="278"/>
      <c r="L344" s="278"/>
      <c r="M344" s="278"/>
      <c r="N344" s="278"/>
      <c r="O344" s="278"/>
      <c r="P344" s="278"/>
      <c r="Q344" s="278"/>
      <c r="R344" s="278"/>
      <c r="S344" s="279"/>
      <c r="T344" s="279"/>
      <c r="U344" s="279"/>
      <c r="V344" s="279"/>
      <c r="W344" s="279"/>
      <c r="X344" s="279"/>
      <c r="Y344" s="279"/>
      <c r="Z344" s="279"/>
      <c r="AA344" s="279"/>
      <c r="AB344" s="279"/>
      <c r="AC344" s="278"/>
      <c r="AD344" s="278"/>
      <c r="AE344" s="278"/>
      <c r="AF344" s="278"/>
      <c r="AG344" s="278"/>
      <c r="AH344" s="278"/>
    </row>
    <row r="345" ht="12.75" customHeight="1">
      <c r="A345" s="278"/>
      <c r="B345" s="279"/>
      <c r="C345" s="278"/>
      <c r="D345" s="278"/>
      <c r="E345" s="278"/>
      <c r="F345" s="278"/>
      <c r="G345" s="278"/>
      <c r="H345" s="278"/>
      <c r="I345" s="278"/>
      <c r="J345" s="279"/>
      <c r="K345" s="278"/>
      <c r="L345" s="278"/>
      <c r="M345" s="278"/>
      <c r="N345" s="278"/>
      <c r="O345" s="278"/>
      <c r="P345" s="278"/>
      <c r="Q345" s="278"/>
      <c r="R345" s="278"/>
      <c r="S345" s="279"/>
      <c r="T345" s="279"/>
      <c r="U345" s="279"/>
      <c r="V345" s="279"/>
      <c r="W345" s="279"/>
      <c r="X345" s="279"/>
      <c r="Y345" s="279"/>
      <c r="Z345" s="279"/>
      <c r="AA345" s="279"/>
      <c r="AB345" s="279"/>
      <c r="AC345" s="278"/>
      <c r="AD345" s="278"/>
      <c r="AE345" s="278"/>
      <c r="AF345" s="278"/>
      <c r="AG345" s="278"/>
      <c r="AH345" s="278"/>
    </row>
    <row r="346" ht="12.75" customHeight="1">
      <c r="A346" s="278"/>
      <c r="B346" s="279"/>
      <c r="C346" s="278"/>
      <c r="D346" s="278"/>
      <c r="E346" s="278"/>
      <c r="F346" s="278"/>
      <c r="G346" s="278"/>
      <c r="H346" s="278"/>
      <c r="I346" s="278"/>
      <c r="J346" s="279"/>
      <c r="K346" s="278"/>
      <c r="L346" s="278"/>
      <c r="M346" s="278"/>
      <c r="N346" s="278"/>
      <c r="O346" s="278"/>
      <c r="P346" s="278"/>
      <c r="Q346" s="278"/>
      <c r="R346" s="278"/>
      <c r="S346" s="279"/>
      <c r="T346" s="279"/>
      <c r="U346" s="279"/>
      <c r="V346" s="279"/>
      <c r="W346" s="279"/>
      <c r="X346" s="279"/>
      <c r="Y346" s="279"/>
      <c r="Z346" s="279"/>
      <c r="AA346" s="279"/>
      <c r="AB346" s="279"/>
      <c r="AC346" s="278"/>
      <c r="AD346" s="278"/>
      <c r="AE346" s="278"/>
      <c r="AF346" s="278"/>
      <c r="AG346" s="278"/>
      <c r="AH346" s="278"/>
    </row>
    <row r="347" ht="12.75" customHeight="1">
      <c r="A347" s="278"/>
      <c r="B347" s="279"/>
      <c r="C347" s="278"/>
      <c r="D347" s="278"/>
      <c r="E347" s="278"/>
      <c r="F347" s="278"/>
      <c r="G347" s="278"/>
      <c r="H347" s="278"/>
      <c r="I347" s="278"/>
      <c r="J347" s="279"/>
      <c r="K347" s="278"/>
      <c r="L347" s="278"/>
      <c r="M347" s="278"/>
      <c r="N347" s="278"/>
      <c r="O347" s="278"/>
      <c r="P347" s="278"/>
      <c r="Q347" s="278"/>
      <c r="R347" s="278"/>
      <c r="S347" s="279"/>
      <c r="T347" s="279"/>
      <c r="U347" s="279"/>
      <c r="V347" s="279"/>
      <c r="W347" s="279"/>
      <c r="X347" s="279"/>
      <c r="Y347" s="279"/>
      <c r="Z347" s="279"/>
      <c r="AA347" s="279"/>
      <c r="AB347" s="279"/>
      <c r="AC347" s="278"/>
      <c r="AD347" s="278"/>
      <c r="AE347" s="278"/>
      <c r="AF347" s="278"/>
      <c r="AG347" s="278"/>
      <c r="AH347" s="278"/>
    </row>
    <row r="348" ht="12.75" customHeight="1">
      <c r="A348" s="278"/>
      <c r="B348" s="279"/>
      <c r="C348" s="278"/>
      <c r="D348" s="278"/>
      <c r="E348" s="278"/>
      <c r="F348" s="278"/>
      <c r="G348" s="278"/>
      <c r="H348" s="278"/>
      <c r="I348" s="278"/>
      <c r="J348" s="279"/>
      <c r="K348" s="278"/>
      <c r="L348" s="278"/>
      <c r="M348" s="278"/>
      <c r="N348" s="278"/>
      <c r="O348" s="278"/>
      <c r="P348" s="278"/>
      <c r="Q348" s="278"/>
      <c r="R348" s="278"/>
      <c r="S348" s="279"/>
      <c r="T348" s="279"/>
      <c r="U348" s="279"/>
      <c r="V348" s="279"/>
      <c r="W348" s="279"/>
      <c r="X348" s="279"/>
      <c r="Y348" s="279"/>
      <c r="Z348" s="279"/>
      <c r="AA348" s="279"/>
      <c r="AB348" s="279"/>
      <c r="AC348" s="278"/>
      <c r="AD348" s="278"/>
      <c r="AE348" s="278"/>
      <c r="AF348" s="278"/>
      <c r="AG348" s="278"/>
      <c r="AH348" s="278"/>
    </row>
    <row r="349" ht="12.75" customHeight="1">
      <c r="A349" s="278"/>
      <c r="B349" s="279"/>
      <c r="C349" s="278"/>
      <c r="D349" s="278"/>
      <c r="E349" s="278"/>
      <c r="F349" s="278"/>
      <c r="G349" s="278"/>
      <c r="H349" s="278"/>
      <c r="I349" s="278"/>
      <c r="J349" s="279"/>
      <c r="K349" s="278"/>
      <c r="L349" s="278"/>
      <c r="M349" s="278"/>
      <c r="N349" s="278"/>
      <c r="O349" s="278"/>
      <c r="P349" s="278"/>
      <c r="Q349" s="278"/>
      <c r="R349" s="278"/>
      <c r="S349" s="279"/>
      <c r="T349" s="279"/>
      <c r="U349" s="279"/>
      <c r="V349" s="279"/>
      <c r="W349" s="279"/>
      <c r="X349" s="279"/>
      <c r="Y349" s="279"/>
      <c r="Z349" s="279"/>
      <c r="AA349" s="279"/>
      <c r="AB349" s="279"/>
      <c r="AC349" s="278"/>
      <c r="AD349" s="278"/>
      <c r="AE349" s="278"/>
      <c r="AF349" s="278"/>
      <c r="AG349" s="278"/>
      <c r="AH349" s="278"/>
    </row>
    <row r="350" ht="12.75" customHeight="1">
      <c r="A350" s="278"/>
      <c r="B350" s="279"/>
      <c r="C350" s="278"/>
      <c r="D350" s="278"/>
      <c r="E350" s="278"/>
      <c r="F350" s="278"/>
      <c r="G350" s="278"/>
      <c r="H350" s="278"/>
      <c r="I350" s="278"/>
      <c r="J350" s="279"/>
      <c r="K350" s="278"/>
      <c r="L350" s="278"/>
      <c r="M350" s="278"/>
      <c r="N350" s="278"/>
      <c r="O350" s="278"/>
      <c r="P350" s="278"/>
      <c r="Q350" s="278"/>
      <c r="R350" s="278"/>
      <c r="S350" s="279"/>
      <c r="T350" s="279"/>
      <c r="U350" s="279"/>
      <c r="V350" s="279"/>
      <c r="W350" s="279"/>
      <c r="X350" s="279"/>
      <c r="Y350" s="279"/>
      <c r="Z350" s="279"/>
      <c r="AA350" s="279"/>
      <c r="AB350" s="279"/>
      <c r="AC350" s="278"/>
      <c r="AD350" s="278"/>
      <c r="AE350" s="278"/>
      <c r="AF350" s="278"/>
      <c r="AG350" s="278"/>
      <c r="AH350" s="278"/>
    </row>
    <row r="351" ht="12.75" customHeight="1">
      <c r="A351" s="278"/>
      <c r="B351" s="279"/>
      <c r="C351" s="278"/>
      <c r="D351" s="278"/>
      <c r="E351" s="278"/>
      <c r="F351" s="278"/>
      <c r="G351" s="278"/>
      <c r="H351" s="278"/>
      <c r="I351" s="278"/>
      <c r="J351" s="279"/>
      <c r="K351" s="278"/>
      <c r="L351" s="278"/>
      <c r="M351" s="278"/>
      <c r="N351" s="278"/>
      <c r="O351" s="278"/>
      <c r="P351" s="278"/>
      <c r="Q351" s="278"/>
      <c r="R351" s="278"/>
      <c r="S351" s="279"/>
      <c r="T351" s="279"/>
      <c r="U351" s="279"/>
      <c r="V351" s="279"/>
      <c r="W351" s="279"/>
      <c r="X351" s="279"/>
      <c r="Y351" s="279"/>
      <c r="Z351" s="279"/>
      <c r="AA351" s="279"/>
      <c r="AB351" s="279"/>
      <c r="AC351" s="278"/>
      <c r="AD351" s="278"/>
      <c r="AE351" s="278"/>
      <c r="AF351" s="278"/>
      <c r="AG351" s="278"/>
      <c r="AH351" s="278"/>
    </row>
    <row r="352" ht="12.75" customHeight="1">
      <c r="A352" s="278"/>
      <c r="B352" s="279"/>
      <c r="C352" s="278"/>
      <c r="D352" s="278"/>
      <c r="E352" s="278"/>
      <c r="F352" s="278"/>
      <c r="G352" s="278"/>
      <c r="H352" s="278"/>
      <c r="I352" s="278"/>
      <c r="J352" s="279"/>
      <c r="K352" s="278"/>
      <c r="L352" s="278"/>
      <c r="M352" s="278"/>
      <c r="N352" s="278"/>
      <c r="O352" s="278"/>
      <c r="P352" s="278"/>
      <c r="Q352" s="278"/>
      <c r="R352" s="278"/>
      <c r="S352" s="279"/>
      <c r="T352" s="279"/>
      <c r="U352" s="279"/>
      <c r="V352" s="279"/>
      <c r="W352" s="279"/>
      <c r="X352" s="279"/>
      <c r="Y352" s="279"/>
      <c r="Z352" s="279"/>
      <c r="AA352" s="279"/>
      <c r="AB352" s="279"/>
      <c r="AC352" s="278"/>
      <c r="AD352" s="278"/>
      <c r="AE352" s="278"/>
      <c r="AF352" s="278"/>
      <c r="AG352" s="278"/>
      <c r="AH352" s="278"/>
    </row>
    <row r="353" ht="12.75" customHeight="1">
      <c r="A353" s="278"/>
      <c r="B353" s="279"/>
      <c r="C353" s="278"/>
      <c r="D353" s="278"/>
      <c r="E353" s="278"/>
      <c r="F353" s="278"/>
      <c r="G353" s="278"/>
      <c r="H353" s="278"/>
      <c r="I353" s="278"/>
      <c r="J353" s="279"/>
      <c r="K353" s="278"/>
      <c r="L353" s="278"/>
      <c r="M353" s="278"/>
      <c r="N353" s="278"/>
      <c r="O353" s="278"/>
      <c r="P353" s="278"/>
      <c r="Q353" s="278"/>
      <c r="R353" s="278"/>
      <c r="S353" s="279"/>
      <c r="T353" s="279"/>
      <c r="U353" s="279"/>
      <c r="V353" s="279"/>
      <c r="W353" s="279"/>
      <c r="X353" s="279"/>
      <c r="Y353" s="279"/>
      <c r="Z353" s="279"/>
      <c r="AA353" s="279"/>
      <c r="AB353" s="279"/>
      <c r="AC353" s="278"/>
      <c r="AD353" s="278"/>
      <c r="AE353" s="278"/>
      <c r="AF353" s="278"/>
      <c r="AG353" s="278"/>
      <c r="AH353" s="278"/>
    </row>
    <row r="354" ht="12.75" customHeight="1">
      <c r="A354" s="278"/>
      <c r="B354" s="279"/>
      <c r="C354" s="278"/>
      <c r="D354" s="278"/>
      <c r="E354" s="278"/>
      <c r="F354" s="278"/>
      <c r="G354" s="278"/>
      <c r="H354" s="278"/>
      <c r="I354" s="278"/>
      <c r="J354" s="279"/>
      <c r="K354" s="278"/>
      <c r="L354" s="278"/>
      <c r="M354" s="278"/>
      <c r="N354" s="278"/>
      <c r="O354" s="278"/>
      <c r="P354" s="278"/>
      <c r="Q354" s="278"/>
      <c r="R354" s="278"/>
      <c r="S354" s="279"/>
      <c r="T354" s="279"/>
      <c r="U354" s="279"/>
      <c r="V354" s="279"/>
      <c r="W354" s="279"/>
      <c r="X354" s="279"/>
      <c r="Y354" s="279"/>
      <c r="Z354" s="279"/>
      <c r="AA354" s="279"/>
      <c r="AB354" s="279"/>
      <c r="AC354" s="278"/>
      <c r="AD354" s="278"/>
      <c r="AE354" s="278"/>
      <c r="AF354" s="278"/>
      <c r="AG354" s="278"/>
      <c r="AH354" s="278"/>
    </row>
    <row r="355" ht="12.75" customHeight="1">
      <c r="A355" s="278"/>
      <c r="B355" s="279"/>
      <c r="C355" s="278"/>
      <c r="D355" s="278"/>
      <c r="E355" s="278"/>
      <c r="F355" s="278"/>
      <c r="G355" s="278"/>
      <c r="H355" s="278"/>
      <c r="I355" s="278"/>
      <c r="J355" s="279"/>
      <c r="K355" s="278"/>
      <c r="L355" s="278"/>
      <c r="M355" s="278"/>
      <c r="N355" s="278"/>
      <c r="O355" s="278"/>
      <c r="P355" s="278"/>
      <c r="Q355" s="278"/>
      <c r="R355" s="278"/>
      <c r="S355" s="279"/>
      <c r="T355" s="279"/>
      <c r="U355" s="279"/>
      <c r="V355" s="279"/>
      <c r="W355" s="279"/>
      <c r="X355" s="279"/>
      <c r="Y355" s="279"/>
      <c r="Z355" s="279"/>
      <c r="AA355" s="279"/>
      <c r="AB355" s="279"/>
      <c r="AC355" s="278"/>
      <c r="AD355" s="278"/>
      <c r="AE355" s="278"/>
      <c r="AF355" s="278"/>
      <c r="AG355" s="278"/>
      <c r="AH355" s="278"/>
    </row>
    <row r="356" ht="12.75" customHeight="1">
      <c r="A356" s="278"/>
      <c r="B356" s="279"/>
      <c r="C356" s="278"/>
      <c r="D356" s="278"/>
      <c r="E356" s="278"/>
      <c r="F356" s="278"/>
      <c r="G356" s="278"/>
      <c r="H356" s="278"/>
      <c r="I356" s="278"/>
      <c r="J356" s="279"/>
      <c r="K356" s="278"/>
      <c r="L356" s="278"/>
      <c r="M356" s="278"/>
      <c r="N356" s="278"/>
      <c r="O356" s="278"/>
      <c r="P356" s="278"/>
      <c r="Q356" s="278"/>
      <c r="R356" s="278"/>
      <c r="S356" s="279"/>
      <c r="T356" s="279"/>
      <c r="U356" s="279"/>
      <c r="V356" s="279"/>
      <c r="W356" s="279"/>
      <c r="X356" s="279"/>
      <c r="Y356" s="279"/>
      <c r="Z356" s="279"/>
      <c r="AA356" s="279"/>
      <c r="AB356" s="279"/>
      <c r="AC356" s="278"/>
      <c r="AD356" s="278"/>
      <c r="AE356" s="278"/>
      <c r="AF356" s="278"/>
      <c r="AG356" s="278"/>
      <c r="AH356" s="278"/>
    </row>
    <row r="357" ht="12.75" customHeight="1">
      <c r="A357" s="278"/>
      <c r="B357" s="279"/>
      <c r="C357" s="278"/>
      <c r="D357" s="278"/>
      <c r="E357" s="278"/>
      <c r="F357" s="278"/>
      <c r="G357" s="278"/>
      <c r="H357" s="278"/>
      <c r="I357" s="278"/>
      <c r="J357" s="279"/>
      <c r="K357" s="278"/>
      <c r="L357" s="278"/>
      <c r="M357" s="278"/>
      <c r="N357" s="278"/>
      <c r="O357" s="278"/>
      <c r="P357" s="278"/>
      <c r="Q357" s="278"/>
      <c r="R357" s="278"/>
      <c r="S357" s="279"/>
      <c r="T357" s="279"/>
      <c r="U357" s="279"/>
      <c r="V357" s="279"/>
      <c r="W357" s="279"/>
      <c r="X357" s="279"/>
      <c r="Y357" s="279"/>
      <c r="Z357" s="279"/>
      <c r="AA357" s="279"/>
      <c r="AB357" s="279"/>
      <c r="AC357" s="278"/>
      <c r="AD357" s="278"/>
      <c r="AE357" s="278"/>
      <c r="AF357" s="278"/>
      <c r="AG357" s="278"/>
      <c r="AH357" s="278"/>
    </row>
    <row r="358" ht="12.75" customHeight="1">
      <c r="A358" s="278"/>
      <c r="B358" s="279"/>
      <c r="C358" s="278"/>
      <c r="D358" s="278"/>
      <c r="E358" s="278"/>
      <c r="F358" s="278"/>
      <c r="G358" s="278"/>
      <c r="H358" s="278"/>
      <c r="I358" s="278"/>
      <c r="J358" s="279"/>
      <c r="K358" s="278"/>
      <c r="L358" s="278"/>
      <c r="M358" s="278"/>
      <c r="N358" s="278"/>
      <c r="O358" s="278"/>
      <c r="P358" s="278"/>
      <c r="Q358" s="278"/>
      <c r="R358" s="278"/>
      <c r="S358" s="279"/>
      <c r="T358" s="279"/>
      <c r="U358" s="279"/>
      <c r="V358" s="279"/>
      <c r="W358" s="279"/>
      <c r="X358" s="279"/>
      <c r="Y358" s="279"/>
      <c r="Z358" s="279"/>
      <c r="AA358" s="279"/>
      <c r="AB358" s="279"/>
      <c r="AC358" s="278"/>
      <c r="AD358" s="278"/>
      <c r="AE358" s="278"/>
      <c r="AF358" s="278"/>
      <c r="AG358" s="278"/>
      <c r="AH358" s="278"/>
    </row>
    <row r="359" ht="12.75" customHeight="1">
      <c r="A359" s="278"/>
      <c r="B359" s="279"/>
      <c r="C359" s="278"/>
      <c r="D359" s="278"/>
      <c r="E359" s="278"/>
      <c r="F359" s="278"/>
      <c r="G359" s="278"/>
      <c r="H359" s="278"/>
      <c r="I359" s="278"/>
      <c r="J359" s="279"/>
      <c r="K359" s="278"/>
      <c r="L359" s="278"/>
      <c r="M359" s="278"/>
      <c r="N359" s="278"/>
      <c r="O359" s="278"/>
      <c r="P359" s="278"/>
      <c r="Q359" s="278"/>
      <c r="R359" s="278"/>
      <c r="S359" s="279"/>
      <c r="T359" s="279"/>
      <c r="U359" s="279"/>
      <c r="V359" s="279"/>
      <c r="W359" s="279"/>
      <c r="X359" s="279"/>
      <c r="Y359" s="279"/>
      <c r="Z359" s="279"/>
      <c r="AA359" s="279"/>
      <c r="AB359" s="279"/>
      <c r="AC359" s="278"/>
      <c r="AD359" s="278"/>
      <c r="AE359" s="278"/>
      <c r="AF359" s="278"/>
      <c r="AG359" s="278"/>
      <c r="AH359" s="278"/>
    </row>
    <row r="360" ht="12.75" customHeight="1">
      <c r="A360" s="278"/>
      <c r="B360" s="279"/>
      <c r="C360" s="278"/>
      <c r="D360" s="278"/>
      <c r="E360" s="278"/>
      <c r="F360" s="278"/>
      <c r="G360" s="278"/>
      <c r="H360" s="278"/>
      <c r="I360" s="278"/>
      <c r="J360" s="279"/>
      <c r="K360" s="278"/>
      <c r="L360" s="278"/>
      <c r="M360" s="278"/>
      <c r="N360" s="278"/>
      <c r="O360" s="278"/>
      <c r="P360" s="278"/>
      <c r="Q360" s="278"/>
      <c r="R360" s="278"/>
      <c r="S360" s="279"/>
      <c r="T360" s="279"/>
      <c r="U360" s="279"/>
      <c r="V360" s="279"/>
      <c r="W360" s="279"/>
      <c r="X360" s="279"/>
      <c r="Y360" s="279"/>
      <c r="Z360" s="279"/>
      <c r="AA360" s="279"/>
      <c r="AB360" s="279"/>
      <c r="AC360" s="278"/>
      <c r="AD360" s="278"/>
      <c r="AE360" s="278"/>
      <c r="AF360" s="278"/>
      <c r="AG360" s="278"/>
      <c r="AH360" s="278"/>
    </row>
    <row r="361" ht="12.75" customHeight="1">
      <c r="A361" s="278"/>
      <c r="B361" s="279"/>
      <c r="C361" s="278"/>
      <c r="D361" s="278"/>
      <c r="E361" s="278"/>
      <c r="F361" s="278"/>
      <c r="G361" s="278"/>
      <c r="H361" s="278"/>
      <c r="I361" s="278"/>
      <c r="J361" s="279"/>
      <c r="K361" s="278"/>
      <c r="L361" s="278"/>
      <c r="M361" s="278"/>
      <c r="N361" s="278"/>
      <c r="O361" s="278"/>
      <c r="P361" s="278"/>
      <c r="Q361" s="278"/>
      <c r="R361" s="278"/>
      <c r="S361" s="279"/>
      <c r="T361" s="279"/>
      <c r="U361" s="279"/>
      <c r="V361" s="279"/>
      <c r="W361" s="279"/>
      <c r="X361" s="279"/>
      <c r="Y361" s="279"/>
      <c r="Z361" s="279"/>
      <c r="AA361" s="279"/>
      <c r="AB361" s="279"/>
      <c r="AC361" s="278"/>
      <c r="AD361" s="278"/>
      <c r="AE361" s="278"/>
      <c r="AF361" s="278"/>
      <c r="AG361" s="278"/>
      <c r="AH361" s="278"/>
    </row>
    <row r="362" ht="12.75" customHeight="1">
      <c r="A362" s="278"/>
      <c r="B362" s="279"/>
      <c r="C362" s="278"/>
      <c r="D362" s="278"/>
      <c r="E362" s="278"/>
      <c r="F362" s="278"/>
      <c r="G362" s="278"/>
      <c r="H362" s="278"/>
      <c r="I362" s="278"/>
      <c r="J362" s="279"/>
      <c r="K362" s="278"/>
      <c r="L362" s="278"/>
      <c r="M362" s="278"/>
      <c r="N362" s="278"/>
      <c r="O362" s="278"/>
      <c r="P362" s="278"/>
      <c r="Q362" s="278"/>
      <c r="R362" s="278"/>
      <c r="S362" s="279"/>
      <c r="T362" s="279"/>
      <c r="U362" s="279"/>
      <c r="V362" s="279"/>
      <c r="W362" s="279"/>
      <c r="X362" s="279"/>
      <c r="Y362" s="279"/>
      <c r="Z362" s="279"/>
      <c r="AA362" s="279"/>
      <c r="AB362" s="279"/>
      <c r="AC362" s="278"/>
      <c r="AD362" s="278"/>
      <c r="AE362" s="278"/>
      <c r="AF362" s="278"/>
      <c r="AG362" s="278"/>
      <c r="AH362" s="278"/>
    </row>
    <row r="363" ht="12.75" customHeight="1">
      <c r="A363" s="278"/>
      <c r="B363" s="279"/>
      <c r="C363" s="278"/>
      <c r="D363" s="278"/>
      <c r="E363" s="278"/>
      <c r="F363" s="278"/>
      <c r="G363" s="278"/>
      <c r="H363" s="278"/>
      <c r="I363" s="278"/>
      <c r="J363" s="279"/>
      <c r="K363" s="278"/>
      <c r="L363" s="278"/>
      <c r="M363" s="278"/>
      <c r="N363" s="278"/>
      <c r="O363" s="278"/>
      <c r="P363" s="278"/>
      <c r="Q363" s="278"/>
      <c r="R363" s="278"/>
      <c r="S363" s="279"/>
      <c r="T363" s="279"/>
      <c r="U363" s="279"/>
      <c r="V363" s="279"/>
      <c r="W363" s="279"/>
      <c r="X363" s="279"/>
      <c r="Y363" s="279"/>
      <c r="Z363" s="279"/>
      <c r="AA363" s="279"/>
      <c r="AB363" s="279"/>
      <c r="AC363" s="278"/>
      <c r="AD363" s="278"/>
      <c r="AE363" s="278"/>
      <c r="AF363" s="278"/>
      <c r="AG363" s="278"/>
      <c r="AH363" s="278"/>
    </row>
    <row r="364" ht="12.75" customHeight="1">
      <c r="A364" s="278"/>
      <c r="B364" s="279"/>
      <c r="C364" s="278"/>
      <c r="D364" s="278"/>
      <c r="E364" s="278"/>
      <c r="F364" s="278"/>
      <c r="G364" s="278"/>
      <c r="H364" s="278"/>
      <c r="I364" s="278"/>
      <c r="J364" s="279"/>
      <c r="K364" s="278"/>
      <c r="L364" s="278"/>
      <c r="M364" s="278"/>
      <c r="N364" s="278"/>
      <c r="O364" s="278"/>
      <c r="P364" s="278"/>
      <c r="Q364" s="278"/>
      <c r="R364" s="278"/>
      <c r="S364" s="279"/>
      <c r="T364" s="279"/>
      <c r="U364" s="279"/>
      <c r="V364" s="279"/>
      <c r="W364" s="279"/>
      <c r="X364" s="279"/>
      <c r="Y364" s="279"/>
      <c r="Z364" s="279"/>
      <c r="AA364" s="279"/>
      <c r="AB364" s="279"/>
      <c r="AC364" s="278"/>
      <c r="AD364" s="278"/>
      <c r="AE364" s="278"/>
      <c r="AF364" s="278"/>
      <c r="AG364" s="278"/>
      <c r="AH364" s="278"/>
    </row>
    <row r="365" ht="12.75" customHeight="1">
      <c r="A365" s="278"/>
      <c r="B365" s="279"/>
      <c r="C365" s="278"/>
      <c r="D365" s="278"/>
      <c r="E365" s="278"/>
      <c r="F365" s="278"/>
      <c r="G365" s="278"/>
      <c r="H365" s="278"/>
      <c r="I365" s="278"/>
      <c r="J365" s="279"/>
      <c r="K365" s="278"/>
      <c r="L365" s="278"/>
      <c r="M365" s="278"/>
      <c r="N365" s="278"/>
      <c r="O365" s="278"/>
      <c r="P365" s="278"/>
      <c r="Q365" s="278"/>
      <c r="R365" s="278"/>
      <c r="S365" s="279"/>
      <c r="T365" s="279"/>
      <c r="U365" s="279"/>
      <c r="V365" s="279"/>
      <c r="W365" s="279"/>
      <c r="X365" s="279"/>
      <c r="Y365" s="279"/>
      <c r="Z365" s="279"/>
      <c r="AA365" s="279"/>
      <c r="AB365" s="279"/>
      <c r="AC365" s="278"/>
      <c r="AD365" s="278"/>
      <c r="AE365" s="278"/>
      <c r="AF365" s="278"/>
      <c r="AG365" s="278"/>
      <c r="AH365" s="278"/>
    </row>
    <row r="366" ht="12.75" customHeight="1">
      <c r="A366" s="278"/>
      <c r="B366" s="279"/>
      <c r="C366" s="278"/>
      <c r="D366" s="278"/>
      <c r="E366" s="278"/>
      <c r="F366" s="278"/>
      <c r="G366" s="278"/>
      <c r="H366" s="278"/>
      <c r="I366" s="278"/>
      <c r="J366" s="279"/>
      <c r="K366" s="278"/>
      <c r="L366" s="278"/>
      <c r="M366" s="278"/>
      <c r="N366" s="278"/>
      <c r="O366" s="278"/>
      <c r="P366" s="278"/>
      <c r="Q366" s="278"/>
      <c r="R366" s="278"/>
      <c r="S366" s="279"/>
      <c r="T366" s="279"/>
      <c r="U366" s="279"/>
      <c r="V366" s="279"/>
      <c r="W366" s="279"/>
      <c r="X366" s="279"/>
      <c r="Y366" s="279"/>
      <c r="Z366" s="279"/>
      <c r="AA366" s="279"/>
      <c r="AB366" s="279"/>
      <c r="AC366" s="278"/>
      <c r="AD366" s="278"/>
      <c r="AE366" s="278"/>
      <c r="AF366" s="278"/>
      <c r="AG366" s="278"/>
      <c r="AH366" s="278"/>
    </row>
    <row r="367" ht="12.75" customHeight="1">
      <c r="A367" s="278"/>
      <c r="B367" s="279"/>
      <c r="C367" s="278"/>
      <c r="D367" s="278"/>
      <c r="E367" s="278"/>
      <c r="F367" s="278"/>
      <c r="G367" s="278"/>
      <c r="H367" s="278"/>
      <c r="I367" s="278"/>
      <c r="J367" s="279"/>
      <c r="K367" s="278"/>
      <c r="L367" s="278"/>
      <c r="M367" s="278"/>
      <c r="N367" s="278"/>
      <c r="O367" s="278"/>
      <c r="P367" s="278"/>
      <c r="Q367" s="278"/>
      <c r="R367" s="278"/>
      <c r="S367" s="279"/>
      <c r="T367" s="279"/>
      <c r="U367" s="279"/>
      <c r="V367" s="279"/>
      <c r="W367" s="279"/>
      <c r="X367" s="279"/>
      <c r="Y367" s="279"/>
      <c r="Z367" s="279"/>
      <c r="AA367" s="279"/>
      <c r="AB367" s="279"/>
      <c r="AC367" s="278"/>
      <c r="AD367" s="278"/>
      <c r="AE367" s="278"/>
      <c r="AF367" s="278"/>
      <c r="AG367" s="278"/>
      <c r="AH367" s="278"/>
    </row>
    <row r="368" ht="12.75" customHeight="1">
      <c r="A368" s="278"/>
      <c r="B368" s="279"/>
      <c r="C368" s="278"/>
      <c r="D368" s="278"/>
      <c r="E368" s="278"/>
      <c r="F368" s="278"/>
      <c r="G368" s="278"/>
      <c r="H368" s="278"/>
      <c r="I368" s="278"/>
      <c r="J368" s="279"/>
      <c r="K368" s="278"/>
      <c r="L368" s="278"/>
      <c r="M368" s="278"/>
      <c r="N368" s="278"/>
      <c r="O368" s="278"/>
      <c r="P368" s="278"/>
      <c r="Q368" s="278"/>
      <c r="R368" s="278"/>
      <c r="S368" s="279"/>
      <c r="T368" s="279"/>
      <c r="U368" s="279"/>
      <c r="V368" s="279"/>
      <c r="W368" s="279"/>
      <c r="X368" s="279"/>
      <c r="Y368" s="279"/>
      <c r="Z368" s="279"/>
      <c r="AA368" s="279"/>
      <c r="AB368" s="279"/>
      <c r="AC368" s="278"/>
      <c r="AD368" s="278"/>
      <c r="AE368" s="278"/>
      <c r="AF368" s="278"/>
      <c r="AG368" s="278"/>
      <c r="AH368" s="278"/>
    </row>
    <row r="369" ht="12.75" customHeight="1">
      <c r="A369" s="278"/>
      <c r="B369" s="279"/>
      <c r="C369" s="278"/>
      <c r="D369" s="278"/>
      <c r="E369" s="278"/>
      <c r="F369" s="278"/>
      <c r="G369" s="278"/>
      <c r="H369" s="278"/>
      <c r="I369" s="278"/>
      <c r="J369" s="279"/>
      <c r="K369" s="278"/>
      <c r="L369" s="278"/>
      <c r="M369" s="278"/>
      <c r="N369" s="278"/>
      <c r="O369" s="278"/>
      <c r="P369" s="278"/>
      <c r="Q369" s="278"/>
      <c r="R369" s="278"/>
      <c r="S369" s="279"/>
      <c r="T369" s="279"/>
      <c r="U369" s="279"/>
      <c r="V369" s="279"/>
      <c r="W369" s="279"/>
      <c r="X369" s="279"/>
      <c r="Y369" s="279"/>
      <c r="Z369" s="279"/>
      <c r="AA369" s="279"/>
      <c r="AB369" s="279"/>
      <c r="AC369" s="278"/>
      <c r="AD369" s="278"/>
      <c r="AE369" s="278"/>
      <c r="AF369" s="278"/>
      <c r="AG369" s="278"/>
      <c r="AH369" s="278"/>
    </row>
    <row r="370" ht="12.75" customHeight="1">
      <c r="A370" s="278"/>
      <c r="B370" s="279"/>
      <c r="C370" s="278"/>
      <c r="D370" s="278"/>
      <c r="E370" s="278"/>
      <c r="F370" s="278"/>
      <c r="G370" s="278"/>
      <c r="H370" s="278"/>
      <c r="I370" s="278"/>
      <c r="J370" s="279"/>
      <c r="K370" s="278"/>
      <c r="L370" s="278"/>
      <c r="M370" s="278"/>
      <c r="N370" s="278"/>
      <c r="O370" s="278"/>
      <c r="P370" s="278"/>
      <c r="Q370" s="278"/>
      <c r="R370" s="278"/>
      <c r="S370" s="279"/>
      <c r="T370" s="279"/>
      <c r="U370" s="279"/>
      <c r="V370" s="279"/>
      <c r="W370" s="279"/>
      <c r="X370" s="279"/>
      <c r="Y370" s="279"/>
      <c r="Z370" s="279"/>
      <c r="AA370" s="279"/>
      <c r="AB370" s="279"/>
      <c r="AC370" s="278"/>
      <c r="AD370" s="278"/>
      <c r="AE370" s="278"/>
      <c r="AF370" s="278"/>
      <c r="AG370" s="278"/>
      <c r="AH370" s="278"/>
    </row>
    <row r="371" ht="12.75" customHeight="1">
      <c r="A371" s="278"/>
      <c r="B371" s="279"/>
      <c r="C371" s="278"/>
      <c r="D371" s="278"/>
      <c r="E371" s="278"/>
      <c r="F371" s="278"/>
      <c r="G371" s="278"/>
      <c r="H371" s="278"/>
      <c r="I371" s="278"/>
      <c r="J371" s="279"/>
      <c r="K371" s="278"/>
      <c r="L371" s="278"/>
      <c r="M371" s="278"/>
      <c r="N371" s="278"/>
      <c r="O371" s="278"/>
      <c r="P371" s="278"/>
      <c r="Q371" s="278"/>
      <c r="R371" s="278"/>
      <c r="S371" s="279"/>
      <c r="T371" s="279"/>
      <c r="U371" s="279"/>
      <c r="V371" s="279"/>
      <c r="W371" s="279"/>
      <c r="X371" s="279"/>
      <c r="Y371" s="279"/>
      <c r="Z371" s="279"/>
      <c r="AA371" s="279"/>
      <c r="AB371" s="279"/>
      <c r="AC371" s="278"/>
      <c r="AD371" s="278"/>
      <c r="AE371" s="278"/>
      <c r="AF371" s="278"/>
      <c r="AG371" s="278"/>
      <c r="AH371" s="278"/>
    </row>
    <row r="372" ht="12.75" customHeight="1">
      <c r="A372" s="278"/>
      <c r="B372" s="279"/>
      <c r="C372" s="278"/>
      <c r="D372" s="278"/>
      <c r="E372" s="278"/>
      <c r="F372" s="278"/>
      <c r="G372" s="278"/>
      <c r="H372" s="278"/>
      <c r="I372" s="278"/>
      <c r="J372" s="279"/>
      <c r="K372" s="278"/>
      <c r="L372" s="278"/>
      <c r="M372" s="278"/>
      <c r="N372" s="278"/>
      <c r="O372" s="278"/>
      <c r="P372" s="278"/>
      <c r="Q372" s="278"/>
      <c r="R372" s="278"/>
      <c r="S372" s="279"/>
      <c r="T372" s="279"/>
      <c r="U372" s="279"/>
      <c r="V372" s="279"/>
      <c r="W372" s="279"/>
      <c r="X372" s="279"/>
      <c r="Y372" s="279"/>
      <c r="Z372" s="279"/>
      <c r="AA372" s="279"/>
      <c r="AB372" s="279"/>
      <c r="AC372" s="278"/>
      <c r="AD372" s="278"/>
      <c r="AE372" s="278"/>
      <c r="AF372" s="278"/>
      <c r="AG372" s="278"/>
      <c r="AH372" s="278"/>
    </row>
    <row r="373" ht="12.75" customHeight="1">
      <c r="A373" s="278"/>
      <c r="B373" s="279"/>
      <c r="C373" s="278"/>
      <c r="D373" s="278"/>
      <c r="E373" s="278"/>
      <c r="F373" s="278"/>
      <c r="G373" s="278"/>
      <c r="H373" s="278"/>
      <c r="I373" s="278"/>
      <c r="J373" s="279"/>
      <c r="K373" s="278"/>
      <c r="L373" s="278"/>
      <c r="M373" s="278"/>
      <c r="N373" s="278"/>
      <c r="O373" s="278"/>
      <c r="P373" s="278"/>
      <c r="Q373" s="278"/>
      <c r="R373" s="278"/>
      <c r="S373" s="279"/>
      <c r="T373" s="279"/>
      <c r="U373" s="279"/>
      <c r="V373" s="279"/>
      <c r="W373" s="279"/>
      <c r="X373" s="279"/>
      <c r="Y373" s="279"/>
      <c r="Z373" s="279"/>
      <c r="AA373" s="279"/>
      <c r="AB373" s="279"/>
      <c r="AC373" s="278"/>
      <c r="AD373" s="278"/>
      <c r="AE373" s="278"/>
      <c r="AF373" s="278"/>
      <c r="AG373" s="278"/>
      <c r="AH373" s="278"/>
    </row>
    <row r="374" ht="12.75" customHeight="1">
      <c r="A374" s="278"/>
      <c r="B374" s="279"/>
      <c r="C374" s="278"/>
      <c r="D374" s="278"/>
      <c r="E374" s="278"/>
      <c r="F374" s="278"/>
      <c r="G374" s="278"/>
      <c r="H374" s="278"/>
      <c r="I374" s="278"/>
      <c r="J374" s="279"/>
      <c r="K374" s="278"/>
      <c r="L374" s="278"/>
      <c r="M374" s="278"/>
      <c r="N374" s="278"/>
      <c r="O374" s="278"/>
      <c r="P374" s="278"/>
      <c r="Q374" s="278"/>
      <c r="R374" s="278"/>
      <c r="S374" s="279"/>
      <c r="T374" s="279"/>
      <c r="U374" s="279"/>
      <c r="V374" s="279"/>
      <c r="W374" s="279"/>
      <c r="X374" s="279"/>
      <c r="Y374" s="279"/>
      <c r="Z374" s="279"/>
      <c r="AA374" s="279"/>
      <c r="AB374" s="279"/>
      <c r="AC374" s="278"/>
      <c r="AD374" s="278"/>
      <c r="AE374" s="278"/>
      <c r="AF374" s="278"/>
      <c r="AG374" s="278"/>
      <c r="AH374" s="278"/>
    </row>
    <row r="375" ht="12.75" customHeight="1">
      <c r="A375" s="278"/>
      <c r="B375" s="279"/>
      <c r="C375" s="278"/>
      <c r="D375" s="278"/>
      <c r="E375" s="278"/>
      <c r="F375" s="278"/>
      <c r="G375" s="278"/>
      <c r="H375" s="278"/>
      <c r="I375" s="278"/>
      <c r="J375" s="279"/>
      <c r="K375" s="278"/>
      <c r="L375" s="278"/>
      <c r="M375" s="278"/>
      <c r="N375" s="278"/>
      <c r="O375" s="278"/>
      <c r="P375" s="278"/>
      <c r="Q375" s="278"/>
      <c r="R375" s="278"/>
      <c r="S375" s="279"/>
      <c r="T375" s="279"/>
      <c r="U375" s="279"/>
      <c r="V375" s="279"/>
      <c r="W375" s="279"/>
      <c r="X375" s="279"/>
      <c r="Y375" s="279"/>
      <c r="Z375" s="279"/>
      <c r="AA375" s="279"/>
      <c r="AB375" s="279"/>
      <c r="AC375" s="278"/>
      <c r="AD375" s="278"/>
      <c r="AE375" s="278"/>
      <c r="AF375" s="278"/>
      <c r="AG375" s="278"/>
      <c r="AH375" s="278"/>
    </row>
    <row r="376" ht="12.75" customHeight="1">
      <c r="A376" s="278"/>
      <c r="B376" s="279"/>
      <c r="C376" s="278"/>
      <c r="D376" s="278"/>
      <c r="E376" s="278"/>
      <c r="F376" s="278"/>
      <c r="G376" s="278"/>
      <c r="H376" s="278"/>
      <c r="I376" s="278"/>
      <c r="J376" s="279"/>
      <c r="K376" s="278"/>
      <c r="L376" s="278"/>
      <c r="M376" s="278"/>
      <c r="N376" s="278"/>
      <c r="O376" s="278"/>
      <c r="P376" s="278"/>
      <c r="Q376" s="278"/>
      <c r="R376" s="278"/>
      <c r="S376" s="279"/>
      <c r="T376" s="279"/>
      <c r="U376" s="279"/>
      <c r="V376" s="279"/>
      <c r="W376" s="279"/>
      <c r="X376" s="279"/>
      <c r="Y376" s="279"/>
      <c r="Z376" s="279"/>
      <c r="AA376" s="279"/>
      <c r="AB376" s="279"/>
      <c r="AC376" s="278"/>
      <c r="AD376" s="278"/>
      <c r="AE376" s="278"/>
      <c r="AF376" s="278"/>
      <c r="AG376" s="278"/>
      <c r="AH376" s="278"/>
    </row>
    <row r="377" ht="12.75" customHeight="1">
      <c r="A377" s="278"/>
      <c r="B377" s="279"/>
      <c r="C377" s="278"/>
      <c r="D377" s="278"/>
      <c r="E377" s="278"/>
      <c r="F377" s="278"/>
      <c r="G377" s="278"/>
      <c r="H377" s="278"/>
      <c r="I377" s="278"/>
      <c r="J377" s="279"/>
      <c r="K377" s="278"/>
      <c r="L377" s="278"/>
      <c r="M377" s="278"/>
      <c r="N377" s="278"/>
      <c r="O377" s="278"/>
      <c r="P377" s="278"/>
      <c r="Q377" s="278"/>
      <c r="R377" s="278"/>
      <c r="S377" s="279"/>
      <c r="T377" s="279"/>
      <c r="U377" s="279"/>
      <c r="V377" s="279"/>
      <c r="W377" s="279"/>
      <c r="X377" s="279"/>
      <c r="Y377" s="279"/>
      <c r="Z377" s="279"/>
      <c r="AA377" s="279"/>
      <c r="AB377" s="279"/>
      <c r="AC377" s="278"/>
      <c r="AD377" s="278"/>
      <c r="AE377" s="278"/>
      <c r="AF377" s="278"/>
      <c r="AG377" s="278"/>
      <c r="AH377" s="278"/>
    </row>
    <row r="378" ht="12.75" customHeight="1">
      <c r="A378" s="278"/>
      <c r="B378" s="279"/>
      <c r="C378" s="278"/>
      <c r="D378" s="278"/>
      <c r="E378" s="278"/>
      <c r="F378" s="278"/>
      <c r="G378" s="278"/>
      <c r="H378" s="278"/>
      <c r="I378" s="278"/>
      <c r="J378" s="279"/>
      <c r="K378" s="278"/>
      <c r="L378" s="278"/>
      <c r="M378" s="278"/>
      <c r="N378" s="278"/>
      <c r="O378" s="278"/>
      <c r="P378" s="278"/>
      <c r="Q378" s="278"/>
      <c r="R378" s="278"/>
      <c r="S378" s="279"/>
      <c r="T378" s="279"/>
      <c r="U378" s="279"/>
      <c r="V378" s="279"/>
      <c r="W378" s="279"/>
      <c r="X378" s="279"/>
      <c r="Y378" s="279"/>
      <c r="Z378" s="279"/>
      <c r="AA378" s="279"/>
      <c r="AB378" s="279"/>
      <c r="AC378" s="278"/>
      <c r="AD378" s="278"/>
      <c r="AE378" s="278"/>
      <c r="AF378" s="278"/>
      <c r="AG378" s="278"/>
      <c r="AH378" s="278"/>
    </row>
    <row r="379" ht="12.75" customHeight="1">
      <c r="A379" s="278"/>
      <c r="B379" s="279"/>
      <c r="C379" s="278"/>
      <c r="D379" s="278"/>
      <c r="E379" s="278"/>
      <c r="F379" s="278"/>
      <c r="G379" s="278"/>
      <c r="H379" s="278"/>
      <c r="I379" s="278"/>
      <c r="J379" s="279"/>
      <c r="K379" s="278"/>
      <c r="L379" s="278"/>
      <c r="M379" s="278"/>
      <c r="N379" s="278"/>
      <c r="O379" s="278"/>
      <c r="P379" s="278"/>
      <c r="Q379" s="278"/>
      <c r="R379" s="278"/>
      <c r="S379" s="279"/>
      <c r="T379" s="279"/>
      <c r="U379" s="279"/>
      <c r="V379" s="279"/>
      <c r="W379" s="279"/>
      <c r="X379" s="279"/>
      <c r="Y379" s="279"/>
      <c r="Z379" s="279"/>
      <c r="AA379" s="279"/>
      <c r="AB379" s="279"/>
      <c r="AC379" s="278"/>
      <c r="AD379" s="278"/>
      <c r="AE379" s="278"/>
      <c r="AF379" s="278"/>
      <c r="AG379" s="278"/>
      <c r="AH379" s="278"/>
    </row>
    <row r="380" ht="12.75" customHeight="1">
      <c r="A380" s="278"/>
      <c r="B380" s="279"/>
      <c r="C380" s="278"/>
      <c r="D380" s="278"/>
      <c r="E380" s="278"/>
      <c r="F380" s="278"/>
      <c r="G380" s="278"/>
      <c r="H380" s="278"/>
      <c r="I380" s="278"/>
      <c r="J380" s="279"/>
      <c r="K380" s="278"/>
      <c r="L380" s="278"/>
      <c r="M380" s="278"/>
      <c r="N380" s="278"/>
      <c r="O380" s="278"/>
      <c r="P380" s="278"/>
      <c r="Q380" s="278"/>
      <c r="R380" s="278"/>
      <c r="S380" s="279"/>
      <c r="T380" s="279"/>
      <c r="U380" s="279"/>
      <c r="V380" s="279"/>
      <c r="W380" s="279"/>
      <c r="X380" s="279"/>
      <c r="Y380" s="279"/>
      <c r="Z380" s="279"/>
      <c r="AA380" s="279"/>
      <c r="AB380" s="279"/>
      <c r="AC380" s="278"/>
      <c r="AD380" s="278"/>
      <c r="AE380" s="278"/>
      <c r="AF380" s="278"/>
      <c r="AG380" s="278"/>
      <c r="AH380" s="278"/>
    </row>
    <row r="381" ht="12.75" customHeight="1">
      <c r="A381" s="278"/>
      <c r="B381" s="279"/>
      <c r="C381" s="278"/>
      <c r="D381" s="278"/>
      <c r="E381" s="278"/>
      <c r="F381" s="278"/>
      <c r="G381" s="278"/>
      <c r="H381" s="278"/>
      <c r="I381" s="278"/>
      <c r="J381" s="279"/>
      <c r="K381" s="278"/>
      <c r="L381" s="278"/>
      <c r="M381" s="278"/>
      <c r="N381" s="278"/>
      <c r="O381" s="278"/>
      <c r="P381" s="278"/>
      <c r="Q381" s="278"/>
      <c r="R381" s="278"/>
      <c r="S381" s="279"/>
      <c r="T381" s="279"/>
      <c r="U381" s="279"/>
      <c r="V381" s="279"/>
      <c r="W381" s="279"/>
      <c r="X381" s="279"/>
      <c r="Y381" s="279"/>
      <c r="Z381" s="279"/>
      <c r="AA381" s="279"/>
      <c r="AB381" s="279"/>
      <c r="AC381" s="278"/>
      <c r="AD381" s="278"/>
      <c r="AE381" s="278"/>
      <c r="AF381" s="278"/>
      <c r="AG381" s="278"/>
      <c r="AH381" s="278"/>
    </row>
    <row r="382" ht="12.75" customHeight="1">
      <c r="A382" s="278"/>
      <c r="B382" s="279"/>
      <c r="C382" s="278"/>
      <c r="D382" s="278"/>
      <c r="E382" s="278"/>
      <c r="F382" s="278"/>
      <c r="G382" s="278"/>
      <c r="H382" s="278"/>
      <c r="I382" s="278"/>
      <c r="J382" s="279"/>
      <c r="K382" s="278"/>
      <c r="L382" s="278"/>
      <c r="M382" s="278"/>
      <c r="N382" s="278"/>
      <c r="O382" s="278"/>
      <c r="P382" s="278"/>
      <c r="Q382" s="278"/>
      <c r="R382" s="278"/>
      <c r="S382" s="279"/>
      <c r="T382" s="279"/>
      <c r="U382" s="279"/>
      <c r="V382" s="279"/>
      <c r="W382" s="279"/>
      <c r="X382" s="279"/>
      <c r="Y382" s="279"/>
      <c r="Z382" s="279"/>
      <c r="AA382" s="279"/>
      <c r="AB382" s="279"/>
      <c r="AC382" s="278"/>
      <c r="AD382" s="278"/>
      <c r="AE382" s="278"/>
      <c r="AF382" s="278"/>
      <c r="AG382" s="278"/>
      <c r="AH382" s="278"/>
    </row>
    <row r="383" ht="12.75" customHeight="1">
      <c r="A383" s="278"/>
      <c r="B383" s="279"/>
      <c r="C383" s="278"/>
      <c r="D383" s="278"/>
      <c r="E383" s="278"/>
      <c r="F383" s="278"/>
      <c r="G383" s="278"/>
      <c r="H383" s="278"/>
      <c r="I383" s="278"/>
      <c r="J383" s="279"/>
      <c r="K383" s="278"/>
      <c r="L383" s="278"/>
      <c r="M383" s="278"/>
      <c r="N383" s="278"/>
      <c r="O383" s="278"/>
      <c r="P383" s="278"/>
      <c r="Q383" s="278"/>
      <c r="R383" s="278"/>
      <c r="S383" s="279"/>
      <c r="T383" s="279"/>
      <c r="U383" s="279"/>
      <c r="V383" s="279"/>
      <c r="W383" s="279"/>
      <c r="X383" s="279"/>
      <c r="Y383" s="279"/>
      <c r="Z383" s="279"/>
      <c r="AA383" s="279"/>
      <c r="AB383" s="279"/>
      <c r="AC383" s="278"/>
      <c r="AD383" s="278"/>
      <c r="AE383" s="278"/>
      <c r="AF383" s="278"/>
      <c r="AG383" s="278"/>
      <c r="AH383" s="278"/>
    </row>
    <row r="384" ht="12.75" customHeight="1">
      <c r="A384" s="278"/>
      <c r="B384" s="279"/>
      <c r="C384" s="278"/>
      <c r="D384" s="278"/>
      <c r="E384" s="278"/>
      <c r="F384" s="278"/>
      <c r="G384" s="278"/>
      <c r="H384" s="278"/>
      <c r="I384" s="278"/>
      <c r="J384" s="279"/>
      <c r="K384" s="278"/>
      <c r="L384" s="278"/>
      <c r="M384" s="278"/>
      <c r="N384" s="278"/>
      <c r="O384" s="278"/>
      <c r="P384" s="278"/>
      <c r="Q384" s="278"/>
      <c r="R384" s="278"/>
      <c r="S384" s="279"/>
      <c r="T384" s="279"/>
      <c r="U384" s="279"/>
      <c r="V384" s="279"/>
      <c r="W384" s="279"/>
      <c r="X384" s="279"/>
      <c r="Y384" s="279"/>
      <c r="Z384" s="279"/>
      <c r="AA384" s="279"/>
      <c r="AB384" s="279"/>
      <c r="AC384" s="278"/>
      <c r="AD384" s="278"/>
      <c r="AE384" s="278"/>
      <c r="AF384" s="278"/>
      <c r="AG384" s="278"/>
      <c r="AH384" s="278"/>
    </row>
    <row r="385" ht="12.75" customHeight="1">
      <c r="A385" s="278"/>
      <c r="B385" s="279"/>
      <c r="C385" s="278"/>
      <c r="D385" s="278"/>
      <c r="E385" s="278"/>
      <c r="F385" s="278"/>
      <c r="G385" s="278"/>
      <c r="H385" s="278"/>
      <c r="I385" s="278"/>
      <c r="J385" s="279"/>
      <c r="K385" s="278"/>
      <c r="L385" s="278"/>
      <c r="M385" s="278"/>
      <c r="N385" s="278"/>
      <c r="O385" s="278"/>
      <c r="P385" s="278"/>
      <c r="Q385" s="278"/>
      <c r="R385" s="278"/>
      <c r="S385" s="279"/>
      <c r="T385" s="279"/>
      <c r="U385" s="279"/>
      <c r="V385" s="279"/>
      <c r="W385" s="279"/>
      <c r="X385" s="279"/>
      <c r="Y385" s="279"/>
      <c r="Z385" s="279"/>
      <c r="AA385" s="279"/>
      <c r="AB385" s="279"/>
      <c r="AC385" s="278"/>
      <c r="AD385" s="278"/>
      <c r="AE385" s="278"/>
      <c r="AF385" s="278"/>
      <c r="AG385" s="278"/>
      <c r="AH385" s="278"/>
    </row>
    <row r="386" ht="12.75" customHeight="1">
      <c r="A386" s="278"/>
      <c r="B386" s="279"/>
      <c r="C386" s="278"/>
      <c r="D386" s="278"/>
      <c r="E386" s="278"/>
      <c r="F386" s="278"/>
      <c r="G386" s="278"/>
      <c r="H386" s="278"/>
      <c r="I386" s="278"/>
      <c r="J386" s="279"/>
      <c r="K386" s="278"/>
      <c r="L386" s="278"/>
      <c r="M386" s="278"/>
      <c r="N386" s="278"/>
      <c r="O386" s="278"/>
      <c r="P386" s="278"/>
      <c r="Q386" s="278"/>
      <c r="R386" s="278"/>
      <c r="S386" s="279"/>
      <c r="T386" s="279"/>
      <c r="U386" s="279"/>
      <c r="V386" s="279"/>
      <c r="W386" s="279"/>
      <c r="X386" s="279"/>
      <c r="Y386" s="279"/>
      <c r="Z386" s="279"/>
      <c r="AA386" s="279"/>
      <c r="AB386" s="279"/>
      <c r="AC386" s="278"/>
      <c r="AD386" s="278"/>
      <c r="AE386" s="278"/>
      <c r="AF386" s="278"/>
      <c r="AG386" s="278"/>
      <c r="AH386" s="278"/>
    </row>
    <row r="387" ht="12.75" customHeight="1">
      <c r="A387" s="278"/>
      <c r="B387" s="279"/>
      <c r="C387" s="278"/>
      <c r="D387" s="278"/>
      <c r="E387" s="278"/>
      <c r="F387" s="278"/>
      <c r="G387" s="278"/>
      <c r="H387" s="278"/>
      <c r="I387" s="278"/>
      <c r="J387" s="279"/>
      <c r="K387" s="278"/>
      <c r="L387" s="278"/>
      <c r="M387" s="278"/>
      <c r="N387" s="278"/>
      <c r="O387" s="278"/>
      <c r="P387" s="278"/>
      <c r="Q387" s="278"/>
      <c r="R387" s="278"/>
      <c r="S387" s="279"/>
      <c r="T387" s="279"/>
      <c r="U387" s="279"/>
      <c r="V387" s="279"/>
      <c r="W387" s="279"/>
      <c r="X387" s="279"/>
      <c r="Y387" s="279"/>
      <c r="Z387" s="279"/>
      <c r="AA387" s="279"/>
      <c r="AB387" s="279"/>
      <c r="AC387" s="278"/>
      <c r="AD387" s="278"/>
      <c r="AE387" s="278"/>
      <c r="AF387" s="278"/>
      <c r="AG387" s="278"/>
      <c r="AH387" s="278"/>
    </row>
    <row r="388" ht="12.75" customHeight="1">
      <c r="A388" s="278"/>
      <c r="B388" s="279"/>
      <c r="C388" s="278"/>
      <c r="D388" s="278"/>
      <c r="E388" s="278"/>
      <c r="F388" s="278"/>
      <c r="G388" s="278"/>
      <c r="H388" s="278"/>
      <c r="I388" s="278"/>
      <c r="J388" s="279"/>
      <c r="K388" s="278"/>
      <c r="L388" s="278"/>
      <c r="M388" s="278"/>
      <c r="N388" s="278"/>
      <c r="O388" s="278"/>
      <c r="P388" s="278"/>
      <c r="Q388" s="278"/>
      <c r="R388" s="278"/>
      <c r="S388" s="279"/>
      <c r="T388" s="279"/>
      <c r="U388" s="279"/>
      <c r="V388" s="279"/>
      <c r="W388" s="279"/>
      <c r="X388" s="279"/>
      <c r="Y388" s="279"/>
      <c r="Z388" s="279"/>
      <c r="AA388" s="279"/>
      <c r="AB388" s="279"/>
      <c r="AC388" s="278"/>
      <c r="AD388" s="278"/>
      <c r="AE388" s="278"/>
      <c r="AF388" s="278"/>
      <c r="AG388" s="278"/>
      <c r="AH388" s="278"/>
    </row>
    <row r="389" ht="12.75" customHeight="1">
      <c r="A389" s="278"/>
      <c r="B389" s="279"/>
      <c r="C389" s="278"/>
      <c r="D389" s="278"/>
      <c r="E389" s="278"/>
      <c r="F389" s="278"/>
      <c r="G389" s="278"/>
      <c r="H389" s="278"/>
      <c r="I389" s="278"/>
      <c r="J389" s="279"/>
      <c r="K389" s="278"/>
      <c r="L389" s="278"/>
      <c r="M389" s="278"/>
      <c r="N389" s="278"/>
      <c r="O389" s="278"/>
      <c r="P389" s="278"/>
      <c r="Q389" s="278"/>
      <c r="R389" s="278"/>
      <c r="S389" s="279"/>
      <c r="T389" s="279"/>
      <c r="U389" s="279"/>
      <c r="V389" s="279"/>
      <c r="W389" s="279"/>
      <c r="X389" s="279"/>
      <c r="Y389" s="279"/>
      <c r="Z389" s="279"/>
      <c r="AA389" s="279"/>
      <c r="AB389" s="279"/>
      <c r="AC389" s="278"/>
      <c r="AD389" s="278"/>
      <c r="AE389" s="278"/>
      <c r="AF389" s="278"/>
      <c r="AG389" s="278"/>
      <c r="AH389" s="278"/>
    </row>
    <row r="390" ht="12.75" customHeight="1">
      <c r="A390" s="278"/>
      <c r="B390" s="279"/>
      <c r="C390" s="278"/>
      <c r="D390" s="278"/>
      <c r="E390" s="278"/>
      <c r="F390" s="278"/>
      <c r="G390" s="278"/>
      <c r="H390" s="278"/>
      <c r="I390" s="278"/>
      <c r="J390" s="279"/>
      <c r="K390" s="278"/>
      <c r="L390" s="278"/>
      <c r="M390" s="278"/>
      <c r="N390" s="278"/>
      <c r="O390" s="278"/>
      <c r="P390" s="278"/>
      <c r="Q390" s="278"/>
      <c r="R390" s="278"/>
      <c r="S390" s="279"/>
      <c r="T390" s="279"/>
      <c r="U390" s="279"/>
      <c r="V390" s="279"/>
      <c r="W390" s="279"/>
      <c r="X390" s="279"/>
      <c r="Y390" s="279"/>
      <c r="Z390" s="279"/>
      <c r="AA390" s="279"/>
      <c r="AB390" s="279"/>
      <c r="AC390" s="278"/>
      <c r="AD390" s="278"/>
      <c r="AE390" s="278"/>
      <c r="AF390" s="278"/>
      <c r="AG390" s="278"/>
      <c r="AH390" s="278"/>
    </row>
    <row r="391" ht="12.75" customHeight="1">
      <c r="A391" s="278"/>
      <c r="B391" s="279"/>
      <c r="C391" s="278"/>
      <c r="D391" s="278"/>
      <c r="E391" s="278"/>
      <c r="F391" s="278"/>
      <c r="G391" s="278"/>
      <c r="H391" s="278"/>
      <c r="I391" s="278"/>
      <c r="J391" s="279"/>
      <c r="K391" s="278"/>
      <c r="L391" s="278"/>
      <c r="M391" s="278"/>
      <c r="N391" s="278"/>
      <c r="O391" s="278"/>
      <c r="P391" s="278"/>
      <c r="Q391" s="278"/>
      <c r="R391" s="278"/>
      <c r="S391" s="279"/>
      <c r="T391" s="279"/>
      <c r="U391" s="279"/>
      <c r="V391" s="279"/>
      <c r="W391" s="279"/>
      <c r="X391" s="279"/>
      <c r="Y391" s="279"/>
      <c r="Z391" s="279"/>
      <c r="AA391" s="279"/>
      <c r="AB391" s="279"/>
      <c r="AC391" s="278"/>
      <c r="AD391" s="278"/>
      <c r="AE391" s="278"/>
      <c r="AF391" s="278"/>
      <c r="AG391" s="278"/>
      <c r="AH391" s="278"/>
    </row>
    <row r="392" ht="12.75" customHeight="1">
      <c r="A392" s="278"/>
      <c r="B392" s="279"/>
      <c r="C392" s="278"/>
      <c r="D392" s="278"/>
      <c r="E392" s="278"/>
      <c r="F392" s="278"/>
      <c r="G392" s="278"/>
      <c r="H392" s="278"/>
      <c r="I392" s="278"/>
      <c r="J392" s="279"/>
      <c r="K392" s="278"/>
      <c r="L392" s="278"/>
      <c r="M392" s="278"/>
      <c r="N392" s="278"/>
      <c r="O392" s="278"/>
      <c r="P392" s="278"/>
      <c r="Q392" s="278"/>
      <c r="R392" s="278"/>
      <c r="S392" s="279"/>
      <c r="T392" s="279"/>
      <c r="U392" s="279"/>
      <c r="V392" s="279"/>
      <c r="W392" s="279"/>
      <c r="X392" s="279"/>
      <c r="Y392" s="279"/>
      <c r="Z392" s="279"/>
      <c r="AA392" s="279"/>
      <c r="AB392" s="279"/>
      <c r="AC392" s="278"/>
      <c r="AD392" s="278"/>
      <c r="AE392" s="278"/>
      <c r="AF392" s="278"/>
      <c r="AG392" s="278"/>
      <c r="AH392" s="278"/>
    </row>
    <row r="393" ht="12.75" customHeight="1">
      <c r="A393" s="278"/>
      <c r="B393" s="279"/>
      <c r="C393" s="278"/>
      <c r="D393" s="278"/>
      <c r="E393" s="278"/>
      <c r="F393" s="278"/>
      <c r="G393" s="278"/>
      <c r="H393" s="278"/>
      <c r="I393" s="278"/>
      <c r="J393" s="279"/>
      <c r="K393" s="278"/>
      <c r="L393" s="278"/>
      <c r="M393" s="278"/>
      <c r="N393" s="278"/>
      <c r="O393" s="278"/>
      <c r="P393" s="278"/>
      <c r="Q393" s="278"/>
      <c r="R393" s="278"/>
      <c r="S393" s="279"/>
      <c r="T393" s="279"/>
      <c r="U393" s="279"/>
      <c r="V393" s="279"/>
      <c r="W393" s="279"/>
      <c r="X393" s="279"/>
      <c r="Y393" s="279"/>
      <c r="Z393" s="279"/>
      <c r="AA393" s="279"/>
      <c r="AB393" s="279"/>
      <c r="AC393" s="278"/>
      <c r="AD393" s="278"/>
      <c r="AE393" s="278"/>
      <c r="AF393" s="278"/>
      <c r="AG393" s="278"/>
      <c r="AH393" s="278"/>
    </row>
    <row r="394" ht="12.75" customHeight="1">
      <c r="A394" s="278"/>
      <c r="B394" s="279"/>
      <c r="C394" s="278"/>
      <c r="D394" s="278"/>
      <c r="E394" s="278"/>
      <c r="F394" s="278"/>
      <c r="G394" s="278"/>
      <c r="H394" s="278"/>
      <c r="I394" s="278"/>
      <c r="J394" s="279"/>
      <c r="K394" s="278"/>
      <c r="L394" s="278"/>
      <c r="M394" s="278"/>
      <c r="N394" s="278"/>
      <c r="O394" s="278"/>
      <c r="P394" s="278"/>
      <c r="Q394" s="278"/>
      <c r="R394" s="278"/>
      <c r="S394" s="279"/>
      <c r="T394" s="279"/>
      <c r="U394" s="279"/>
      <c r="V394" s="279"/>
      <c r="W394" s="279"/>
      <c r="X394" s="279"/>
      <c r="Y394" s="279"/>
      <c r="Z394" s="279"/>
      <c r="AA394" s="279"/>
      <c r="AB394" s="279"/>
      <c r="AC394" s="278"/>
      <c r="AD394" s="278"/>
      <c r="AE394" s="278"/>
      <c r="AF394" s="278"/>
      <c r="AG394" s="278"/>
      <c r="AH394" s="278"/>
    </row>
    <row r="395" ht="12.75" customHeight="1">
      <c r="A395" s="278"/>
      <c r="B395" s="279"/>
      <c r="C395" s="278"/>
      <c r="D395" s="278"/>
      <c r="E395" s="278"/>
      <c r="F395" s="278"/>
      <c r="G395" s="278"/>
      <c r="H395" s="278"/>
      <c r="I395" s="278"/>
      <c r="J395" s="279"/>
      <c r="K395" s="278"/>
      <c r="L395" s="278"/>
      <c r="M395" s="278"/>
      <c r="N395" s="278"/>
      <c r="O395" s="278"/>
      <c r="P395" s="278"/>
      <c r="Q395" s="278"/>
      <c r="R395" s="278"/>
      <c r="S395" s="279"/>
      <c r="T395" s="279"/>
      <c r="U395" s="279"/>
      <c r="V395" s="279"/>
      <c r="W395" s="279"/>
      <c r="X395" s="279"/>
      <c r="Y395" s="279"/>
      <c r="Z395" s="279"/>
      <c r="AA395" s="279"/>
      <c r="AB395" s="279"/>
      <c r="AC395" s="278"/>
      <c r="AD395" s="278"/>
      <c r="AE395" s="278"/>
      <c r="AF395" s="278"/>
      <c r="AG395" s="278"/>
      <c r="AH395" s="278"/>
    </row>
    <row r="396" ht="12.75" customHeight="1">
      <c r="A396" s="278"/>
      <c r="B396" s="279"/>
      <c r="C396" s="278"/>
      <c r="D396" s="278"/>
      <c r="E396" s="278"/>
      <c r="F396" s="278"/>
      <c r="G396" s="278"/>
      <c r="H396" s="278"/>
      <c r="I396" s="278"/>
      <c r="J396" s="279"/>
      <c r="K396" s="278"/>
      <c r="L396" s="278"/>
      <c r="M396" s="278"/>
      <c r="N396" s="278"/>
      <c r="O396" s="278"/>
      <c r="P396" s="278"/>
      <c r="Q396" s="278"/>
      <c r="R396" s="278"/>
      <c r="S396" s="279"/>
      <c r="T396" s="279"/>
      <c r="U396" s="279"/>
      <c r="V396" s="279"/>
      <c r="W396" s="279"/>
      <c r="X396" s="279"/>
      <c r="Y396" s="279"/>
      <c r="Z396" s="279"/>
      <c r="AA396" s="279"/>
      <c r="AB396" s="279"/>
      <c r="AC396" s="278"/>
      <c r="AD396" s="278"/>
      <c r="AE396" s="278"/>
      <c r="AF396" s="278"/>
      <c r="AG396" s="278"/>
      <c r="AH396" s="278"/>
    </row>
    <row r="397" ht="12.75" customHeight="1">
      <c r="A397" s="278"/>
      <c r="B397" s="279"/>
      <c r="C397" s="278"/>
      <c r="D397" s="278"/>
      <c r="E397" s="278"/>
      <c r="F397" s="278"/>
      <c r="G397" s="278"/>
      <c r="H397" s="278"/>
      <c r="I397" s="278"/>
      <c r="J397" s="279"/>
      <c r="K397" s="278"/>
      <c r="L397" s="278"/>
      <c r="M397" s="278"/>
      <c r="N397" s="278"/>
      <c r="O397" s="278"/>
      <c r="P397" s="278"/>
      <c r="Q397" s="278"/>
      <c r="R397" s="278"/>
      <c r="S397" s="279"/>
      <c r="T397" s="279"/>
      <c r="U397" s="279"/>
      <c r="V397" s="279"/>
      <c r="W397" s="279"/>
      <c r="X397" s="279"/>
      <c r="Y397" s="279"/>
      <c r="Z397" s="279"/>
      <c r="AA397" s="279"/>
      <c r="AB397" s="279"/>
      <c r="AC397" s="278"/>
      <c r="AD397" s="278"/>
      <c r="AE397" s="278"/>
      <c r="AF397" s="278"/>
      <c r="AG397" s="278"/>
      <c r="AH397" s="278"/>
    </row>
    <row r="398" ht="12.75" customHeight="1">
      <c r="A398" s="278"/>
      <c r="B398" s="279"/>
      <c r="C398" s="278"/>
      <c r="D398" s="278"/>
      <c r="E398" s="278"/>
      <c r="F398" s="278"/>
      <c r="G398" s="278"/>
      <c r="H398" s="278"/>
      <c r="I398" s="278"/>
      <c r="J398" s="279"/>
      <c r="K398" s="278"/>
      <c r="L398" s="278"/>
      <c r="M398" s="278"/>
      <c r="N398" s="278"/>
      <c r="O398" s="278"/>
      <c r="P398" s="278"/>
      <c r="Q398" s="278"/>
      <c r="R398" s="278"/>
      <c r="S398" s="279"/>
      <c r="T398" s="279"/>
      <c r="U398" s="279"/>
      <c r="V398" s="279"/>
      <c r="W398" s="279"/>
      <c r="X398" s="279"/>
      <c r="Y398" s="279"/>
      <c r="Z398" s="279"/>
      <c r="AA398" s="279"/>
      <c r="AB398" s="279"/>
      <c r="AC398" s="278"/>
      <c r="AD398" s="278"/>
      <c r="AE398" s="278"/>
      <c r="AF398" s="278"/>
      <c r="AG398" s="278"/>
      <c r="AH398" s="278"/>
    </row>
    <row r="399" ht="12.75" customHeight="1">
      <c r="A399" s="278"/>
      <c r="B399" s="279"/>
      <c r="C399" s="278"/>
      <c r="D399" s="278"/>
      <c r="E399" s="278"/>
      <c r="F399" s="278"/>
      <c r="G399" s="278"/>
      <c r="H399" s="278"/>
      <c r="I399" s="278"/>
      <c r="J399" s="279"/>
      <c r="K399" s="278"/>
      <c r="L399" s="278"/>
      <c r="M399" s="278"/>
      <c r="N399" s="278"/>
      <c r="O399" s="278"/>
      <c r="P399" s="278"/>
      <c r="Q399" s="278"/>
      <c r="R399" s="278"/>
      <c r="S399" s="279"/>
      <c r="T399" s="279"/>
      <c r="U399" s="279"/>
      <c r="V399" s="279"/>
      <c r="W399" s="279"/>
      <c r="X399" s="279"/>
      <c r="Y399" s="279"/>
      <c r="Z399" s="279"/>
      <c r="AA399" s="279"/>
      <c r="AB399" s="279"/>
      <c r="AC399" s="278"/>
      <c r="AD399" s="278"/>
      <c r="AE399" s="278"/>
      <c r="AF399" s="278"/>
      <c r="AG399" s="278"/>
      <c r="AH399" s="278"/>
    </row>
    <row r="400" ht="12.75" customHeight="1">
      <c r="A400" s="278"/>
      <c r="B400" s="279"/>
      <c r="C400" s="278"/>
      <c r="D400" s="278"/>
      <c r="E400" s="278"/>
      <c r="F400" s="278"/>
      <c r="G400" s="278"/>
      <c r="H400" s="278"/>
      <c r="I400" s="278"/>
      <c r="J400" s="279"/>
      <c r="K400" s="278"/>
      <c r="L400" s="278"/>
      <c r="M400" s="278"/>
      <c r="N400" s="278"/>
      <c r="O400" s="278"/>
      <c r="P400" s="278"/>
      <c r="Q400" s="278"/>
      <c r="R400" s="278"/>
      <c r="S400" s="279"/>
      <c r="T400" s="279"/>
      <c r="U400" s="279"/>
      <c r="V400" s="279"/>
      <c r="W400" s="279"/>
      <c r="X400" s="279"/>
      <c r="Y400" s="279"/>
      <c r="Z400" s="279"/>
      <c r="AA400" s="279"/>
      <c r="AB400" s="279"/>
      <c r="AC400" s="278"/>
      <c r="AD400" s="278"/>
      <c r="AE400" s="278"/>
      <c r="AF400" s="278"/>
      <c r="AG400" s="278"/>
      <c r="AH400" s="278"/>
    </row>
    <row r="401" ht="12.75" customHeight="1">
      <c r="A401" s="278"/>
      <c r="B401" s="279"/>
      <c r="C401" s="278"/>
      <c r="D401" s="278"/>
      <c r="E401" s="278"/>
      <c r="F401" s="278"/>
      <c r="G401" s="278"/>
      <c r="H401" s="278"/>
      <c r="I401" s="278"/>
      <c r="J401" s="279"/>
      <c r="K401" s="278"/>
      <c r="L401" s="278"/>
      <c r="M401" s="278"/>
      <c r="N401" s="278"/>
      <c r="O401" s="278"/>
      <c r="P401" s="278"/>
      <c r="Q401" s="278"/>
      <c r="R401" s="278"/>
      <c r="S401" s="279"/>
      <c r="T401" s="279"/>
      <c r="U401" s="279"/>
      <c r="V401" s="279"/>
      <c r="W401" s="279"/>
      <c r="X401" s="279"/>
      <c r="Y401" s="279"/>
      <c r="Z401" s="279"/>
      <c r="AA401" s="279"/>
      <c r="AB401" s="279"/>
      <c r="AC401" s="278"/>
      <c r="AD401" s="278"/>
      <c r="AE401" s="278"/>
      <c r="AF401" s="278"/>
      <c r="AG401" s="278"/>
      <c r="AH401" s="278"/>
    </row>
    <row r="402" ht="12.75" customHeight="1">
      <c r="A402" s="278"/>
      <c r="B402" s="279"/>
      <c r="C402" s="278"/>
      <c r="D402" s="278"/>
      <c r="E402" s="278"/>
      <c r="F402" s="278"/>
      <c r="G402" s="278"/>
      <c r="H402" s="278"/>
      <c r="I402" s="278"/>
      <c r="J402" s="279"/>
      <c r="K402" s="278"/>
      <c r="L402" s="278"/>
      <c r="M402" s="278"/>
      <c r="N402" s="278"/>
      <c r="O402" s="278"/>
      <c r="P402" s="278"/>
      <c r="Q402" s="278"/>
      <c r="R402" s="278"/>
      <c r="S402" s="279"/>
      <c r="T402" s="279"/>
      <c r="U402" s="279"/>
      <c r="V402" s="279"/>
      <c r="W402" s="279"/>
      <c r="X402" s="279"/>
      <c r="Y402" s="279"/>
      <c r="Z402" s="279"/>
      <c r="AA402" s="279"/>
      <c r="AB402" s="279"/>
      <c r="AC402" s="278"/>
      <c r="AD402" s="278"/>
      <c r="AE402" s="278"/>
      <c r="AF402" s="278"/>
      <c r="AG402" s="278"/>
      <c r="AH402" s="278"/>
    </row>
    <row r="403" ht="12.75" customHeight="1">
      <c r="A403" s="278"/>
      <c r="B403" s="279"/>
      <c r="C403" s="278"/>
      <c r="D403" s="278"/>
      <c r="E403" s="278"/>
      <c r="F403" s="278"/>
      <c r="G403" s="278"/>
      <c r="H403" s="278"/>
      <c r="I403" s="278"/>
      <c r="J403" s="279"/>
      <c r="K403" s="278"/>
      <c r="L403" s="278"/>
      <c r="M403" s="278"/>
      <c r="N403" s="278"/>
      <c r="O403" s="278"/>
      <c r="P403" s="278"/>
      <c r="Q403" s="278"/>
      <c r="R403" s="278"/>
      <c r="S403" s="279"/>
      <c r="T403" s="279"/>
      <c r="U403" s="279"/>
      <c r="V403" s="279"/>
      <c r="W403" s="279"/>
      <c r="X403" s="279"/>
      <c r="Y403" s="279"/>
      <c r="Z403" s="279"/>
      <c r="AA403" s="279"/>
      <c r="AB403" s="279"/>
      <c r="AC403" s="278"/>
      <c r="AD403" s="278"/>
      <c r="AE403" s="278"/>
      <c r="AF403" s="278"/>
      <c r="AG403" s="278"/>
      <c r="AH403" s="278"/>
    </row>
    <row r="404" ht="12.75" customHeight="1">
      <c r="A404" s="278"/>
      <c r="B404" s="279"/>
      <c r="C404" s="278"/>
      <c r="D404" s="278"/>
      <c r="E404" s="278"/>
      <c r="F404" s="278"/>
      <c r="G404" s="278"/>
      <c r="H404" s="278"/>
      <c r="I404" s="278"/>
      <c r="J404" s="279"/>
      <c r="K404" s="278"/>
      <c r="L404" s="278"/>
      <c r="M404" s="278"/>
      <c r="N404" s="278"/>
      <c r="O404" s="278"/>
      <c r="P404" s="278"/>
      <c r="Q404" s="278"/>
      <c r="R404" s="278"/>
      <c r="S404" s="279"/>
      <c r="T404" s="279"/>
      <c r="U404" s="279"/>
      <c r="V404" s="279"/>
      <c r="W404" s="279"/>
      <c r="X404" s="279"/>
      <c r="Y404" s="279"/>
      <c r="Z404" s="279"/>
      <c r="AA404" s="279"/>
      <c r="AB404" s="279"/>
      <c r="AC404" s="278"/>
      <c r="AD404" s="278"/>
      <c r="AE404" s="278"/>
      <c r="AF404" s="278"/>
      <c r="AG404" s="278"/>
      <c r="AH404" s="278"/>
    </row>
    <row r="405" ht="12.75" customHeight="1">
      <c r="A405" s="278"/>
      <c r="B405" s="279"/>
      <c r="C405" s="278"/>
      <c r="D405" s="278"/>
      <c r="E405" s="278"/>
      <c r="F405" s="278"/>
      <c r="G405" s="278"/>
      <c r="H405" s="278"/>
      <c r="I405" s="278"/>
      <c r="J405" s="279"/>
      <c r="K405" s="278"/>
      <c r="L405" s="278"/>
      <c r="M405" s="278"/>
      <c r="N405" s="278"/>
      <c r="O405" s="278"/>
      <c r="P405" s="278"/>
      <c r="Q405" s="278"/>
      <c r="R405" s="278"/>
      <c r="S405" s="279"/>
      <c r="T405" s="279"/>
      <c r="U405" s="279"/>
      <c r="V405" s="279"/>
      <c r="W405" s="279"/>
      <c r="X405" s="279"/>
      <c r="Y405" s="279"/>
      <c r="Z405" s="279"/>
      <c r="AA405" s="279"/>
      <c r="AB405" s="279"/>
      <c r="AC405" s="278"/>
      <c r="AD405" s="278"/>
      <c r="AE405" s="278"/>
      <c r="AF405" s="278"/>
      <c r="AG405" s="278"/>
      <c r="AH405" s="278"/>
    </row>
    <row r="406" ht="12.75" customHeight="1">
      <c r="A406" s="278"/>
      <c r="B406" s="279"/>
      <c r="C406" s="278"/>
      <c r="D406" s="278"/>
      <c r="E406" s="278"/>
      <c r="F406" s="278"/>
      <c r="G406" s="278"/>
      <c r="H406" s="278"/>
      <c r="I406" s="278"/>
      <c r="J406" s="279"/>
      <c r="K406" s="278"/>
      <c r="L406" s="278"/>
      <c r="M406" s="278"/>
      <c r="N406" s="278"/>
      <c r="O406" s="278"/>
      <c r="P406" s="278"/>
      <c r="Q406" s="278"/>
      <c r="R406" s="278"/>
      <c r="S406" s="279"/>
      <c r="T406" s="279"/>
      <c r="U406" s="279"/>
      <c r="V406" s="279"/>
      <c r="W406" s="279"/>
      <c r="X406" s="279"/>
      <c r="Y406" s="279"/>
      <c r="Z406" s="279"/>
      <c r="AA406" s="279"/>
      <c r="AB406" s="279"/>
      <c r="AC406" s="278"/>
      <c r="AD406" s="278"/>
      <c r="AE406" s="278"/>
      <c r="AF406" s="278"/>
      <c r="AG406" s="278"/>
      <c r="AH406" s="278"/>
    </row>
    <row r="407" ht="12.75" customHeight="1">
      <c r="A407" s="278"/>
      <c r="B407" s="279"/>
      <c r="C407" s="278"/>
      <c r="D407" s="278"/>
      <c r="E407" s="278"/>
      <c r="F407" s="278"/>
      <c r="G407" s="278"/>
      <c r="H407" s="278"/>
      <c r="I407" s="278"/>
      <c r="J407" s="279"/>
      <c r="K407" s="278"/>
      <c r="L407" s="278"/>
      <c r="M407" s="278"/>
      <c r="N407" s="278"/>
      <c r="O407" s="278"/>
      <c r="P407" s="278"/>
      <c r="Q407" s="278"/>
      <c r="R407" s="278"/>
      <c r="S407" s="279"/>
      <c r="T407" s="279"/>
      <c r="U407" s="279"/>
      <c r="V407" s="279"/>
      <c r="W407" s="279"/>
      <c r="X407" s="279"/>
      <c r="Y407" s="279"/>
      <c r="Z407" s="279"/>
      <c r="AA407" s="279"/>
      <c r="AB407" s="279"/>
      <c r="AC407" s="278"/>
      <c r="AD407" s="278"/>
      <c r="AE407" s="278"/>
      <c r="AF407" s="278"/>
      <c r="AG407" s="278"/>
      <c r="AH407" s="278"/>
    </row>
    <row r="408" ht="12.75" customHeight="1">
      <c r="A408" s="278"/>
      <c r="B408" s="279"/>
      <c r="C408" s="278"/>
      <c r="D408" s="278"/>
      <c r="E408" s="278"/>
      <c r="F408" s="278"/>
      <c r="G408" s="278"/>
      <c r="H408" s="278"/>
      <c r="I408" s="278"/>
      <c r="J408" s="279"/>
      <c r="K408" s="278"/>
      <c r="L408" s="278"/>
      <c r="M408" s="278"/>
      <c r="N408" s="278"/>
      <c r="O408" s="278"/>
      <c r="P408" s="278"/>
      <c r="Q408" s="278"/>
      <c r="R408" s="278"/>
      <c r="S408" s="279"/>
      <c r="T408" s="279"/>
      <c r="U408" s="279"/>
      <c r="V408" s="279"/>
      <c r="W408" s="279"/>
      <c r="X408" s="279"/>
      <c r="Y408" s="279"/>
      <c r="Z408" s="279"/>
      <c r="AA408" s="279"/>
      <c r="AB408" s="279"/>
      <c r="AC408" s="278"/>
      <c r="AD408" s="278"/>
      <c r="AE408" s="278"/>
      <c r="AF408" s="278"/>
      <c r="AG408" s="278"/>
      <c r="AH408" s="278"/>
    </row>
    <row r="409" ht="12.75" customHeight="1">
      <c r="A409" s="278"/>
      <c r="B409" s="279"/>
      <c r="C409" s="278"/>
      <c r="D409" s="278"/>
      <c r="E409" s="278"/>
      <c r="F409" s="278"/>
      <c r="G409" s="278"/>
      <c r="H409" s="278"/>
      <c r="I409" s="278"/>
      <c r="J409" s="279"/>
      <c r="K409" s="278"/>
      <c r="L409" s="278"/>
      <c r="M409" s="278"/>
      <c r="N409" s="278"/>
      <c r="O409" s="278"/>
      <c r="P409" s="278"/>
      <c r="Q409" s="278"/>
      <c r="R409" s="278"/>
      <c r="S409" s="279"/>
      <c r="T409" s="279"/>
      <c r="U409" s="279"/>
      <c r="V409" s="279"/>
      <c r="W409" s="279"/>
      <c r="X409" s="279"/>
      <c r="Y409" s="279"/>
      <c r="Z409" s="279"/>
      <c r="AA409" s="279"/>
      <c r="AB409" s="279"/>
      <c r="AC409" s="278"/>
      <c r="AD409" s="278"/>
      <c r="AE409" s="278"/>
      <c r="AF409" s="278"/>
      <c r="AG409" s="278"/>
      <c r="AH409" s="278"/>
    </row>
    <row r="410" ht="12.75" customHeight="1">
      <c r="A410" s="278"/>
      <c r="B410" s="279"/>
      <c r="C410" s="278"/>
      <c r="D410" s="278"/>
      <c r="E410" s="278"/>
      <c r="F410" s="278"/>
      <c r="G410" s="278"/>
      <c r="H410" s="278"/>
      <c r="I410" s="278"/>
      <c r="J410" s="279"/>
      <c r="K410" s="278"/>
      <c r="L410" s="278"/>
      <c r="M410" s="278"/>
      <c r="N410" s="278"/>
      <c r="O410" s="278"/>
      <c r="P410" s="278"/>
      <c r="Q410" s="278"/>
      <c r="R410" s="278"/>
      <c r="S410" s="279"/>
      <c r="T410" s="279"/>
      <c r="U410" s="279"/>
      <c r="V410" s="279"/>
      <c r="W410" s="279"/>
      <c r="X410" s="279"/>
      <c r="Y410" s="279"/>
      <c r="Z410" s="279"/>
      <c r="AA410" s="279"/>
      <c r="AB410" s="279"/>
      <c r="AC410" s="278"/>
      <c r="AD410" s="278"/>
      <c r="AE410" s="278"/>
      <c r="AF410" s="278"/>
      <c r="AG410" s="278"/>
      <c r="AH410" s="278"/>
    </row>
    <row r="411" ht="12.75" customHeight="1">
      <c r="A411" s="278"/>
      <c r="B411" s="279"/>
      <c r="C411" s="278"/>
      <c r="D411" s="278"/>
      <c r="E411" s="278"/>
      <c r="F411" s="278"/>
      <c r="G411" s="278"/>
      <c r="H411" s="278"/>
      <c r="I411" s="278"/>
      <c r="J411" s="279"/>
      <c r="K411" s="278"/>
      <c r="L411" s="278"/>
      <c r="M411" s="278"/>
      <c r="N411" s="278"/>
      <c r="O411" s="278"/>
      <c r="P411" s="278"/>
      <c r="Q411" s="278"/>
      <c r="R411" s="278"/>
      <c r="S411" s="279"/>
      <c r="T411" s="279"/>
      <c r="U411" s="279"/>
      <c r="V411" s="279"/>
      <c r="W411" s="279"/>
      <c r="X411" s="279"/>
      <c r="Y411" s="279"/>
      <c r="Z411" s="279"/>
      <c r="AA411" s="279"/>
      <c r="AB411" s="279"/>
      <c r="AC411" s="278"/>
      <c r="AD411" s="278"/>
      <c r="AE411" s="278"/>
      <c r="AF411" s="278"/>
      <c r="AG411" s="278"/>
      <c r="AH411" s="278"/>
    </row>
    <row r="412" ht="12.75" customHeight="1">
      <c r="A412" s="278"/>
      <c r="B412" s="279"/>
      <c r="C412" s="278"/>
      <c r="D412" s="278"/>
      <c r="E412" s="278"/>
      <c r="F412" s="278"/>
      <c r="G412" s="278"/>
      <c r="H412" s="278"/>
      <c r="I412" s="278"/>
      <c r="J412" s="279"/>
      <c r="K412" s="278"/>
      <c r="L412" s="278"/>
      <c r="M412" s="278"/>
      <c r="N412" s="278"/>
      <c r="O412" s="278"/>
      <c r="P412" s="278"/>
      <c r="Q412" s="278"/>
      <c r="R412" s="278"/>
      <c r="S412" s="279"/>
      <c r="T412" s="279"/>
      <c r="U412" s="279"/>
      <c r="V412" s="279"/>
      <c r="W412" s="279"/>
      <c r="X412" s="279"/>
      <c r="Y412" s="279"/>
      <c r="Z412" s="279"/>
      <c r="AA412" s="279"/>
      <c r="AB412" s="279"/>
      <c r="AC412" s="278"/>
      <c r="AD412" s="278"/>
      <c r="AE412" s="278"/>
      <c r="AF412" s="278"/>
      <c r="AG412" s="278"/>
      <c r="AH412" s="278"/>
    </row>
    <row r="413" ht="12.75" customHeight="1">
      <c r="A413" s="278"/>
      <c r="B413" s="279"/>
      <c r="C413" s="278"/>
      <c r="D413" s="278"/>
      <c r="E413" s="278"/>
      <c r="F413" s="278"/>
      <c r="G413" s="278"/>
      <c r="H413" s="278"/>
      <c r="I413" s="278"/>
      <c r="J413" s="279"/>
      <c r="K413" s="278"/>
      <c r="L413" s="278"/>
      <c r="M413" s="278"/>
      <c r="N413" s="278"/>
      <c r="O413" s="278"/>
      <c r="P413" s="278"/>
      <c r="Q413" s="278"/>
      <c r="R413" s="278"/>
      <c r="S413" s="279"/>
      <c r="T413" s="279"/>
      <c r="U413" s="279"/>
      <c r="V413" s="279"/>
      <c r="W413" s="279"/>
      <c r="X413" s="279"/>
      <c r="Y413" s="279"/>
      <c r="Z413" s="279"/>
      <c r="AA413" s="279"/>
      <c r="AB413" s="279"/>
      <c r="AC413" s="278"/>
      <c r="AD413" s="278"/>
      <c r="AE413" s="278"/>
      <c r="AF413" s="278"/>
      <c r="AG413" s="278"/>
      <c r="AH413" s="278"/>
    </row>
    <row r="414" ht="12.75" customHeight="1">
      <c r="A414" s="278"/>
      <c r="B414" s="279"/>
      <c r="C414" s="278"/>
      <c r="D414" s="278"/>
      <c r="E414" s="278"/>
      <c r="F414" s="278"/>
      <c r="G414" s="278"/>
      <c r="H414" s="278"/>
      <c r="I414" s="278"/>
      <c r="J414" s="279"/>
      <c r="K414" s="278"/>
      <c r="L414" s="278"/>
      <c r="M414" s="278"/>
      <c r="N414" s="278"/>
      <c r="O414" s="278"/>
      <c r="P414" s="278"/>
      <c r="Q414" s="278"/>
      <c r="R414" s="278"/>
      <c r="S414" s="279"/>
      <c r="T414" s="279"/>
      <c r="U414" s="279"/>
      <c r="V414" s="279"/>
      <c r="W414" s="279"/>
      <c r="X414" s="279"/>
      <c r="Y414" s="279"/>
      <c r="Z414" s="279"/>
      <c r="AA414" s="279"/>
      <c r="AB414" s="279"/>
      <c r="AC414" s="278"/>
      <c r="AD414" s="278"/>
      <c r="AE414" s="278"/>
      <c r="AF414" s="278"/>
      <c r="AG414" s="278"/>
      <c r="AH414" s="278"/>
    </row>
    <row r="415" ht="12.75" customHeight="1">
      <c r="A415" s="278"/>
      <c r="B415" s="279"/>
      <c r="C415" s="278"/>
      <c r="D415" s="278"/>
      <c r="E415" s="278"/>
      <c r="F415" s="278"/>
      <c r="G415" s="278"/>
      <c r="H415" s="278"/>
      <c r="I415" s="278"/>
      <c r="J415" s="279"/>
      <c r="K415" s="278"/>
      <c r="L415" s="278"/>
      <c r="M415" s="278"/>
      <c r="N415" s="278"/>
      <c r="O415" s="278"/>
      <c r="P415" s="278"/>
      <c r="Q415" s="278"/>
      <c r="R415" s="278"/>
      <c r="S415" s="279"/>
      <c r="T415" s="279"/>
      <c r="U415" s="279"/>
      <c r="V415" s="279"/>
      <c r="W415" s="279"/>
      <c r="X415" s="279"/>
      <c r="Y415" s="279"/>
      <c r="Z415" s="279"/>
      <c r="AA415" s="279"/>
      <c r="AB415" s="279"/>
      <c r="AC415" s="278"/>
      <c r="AD415" s="278"/>
      <c r="AE415" s="278"/>
      <c r="AF415" s="278"/>
      <c r="AG415" s="278"/>
      <c r="AH415" s="278"/>
    </row>
    <row r="416" ht="12.75" customHeight="1">
      <c r="A416" s="278"/>
      <c r="B416" s="279"/>
      <c r="C416" s="278"/>
      <c r="D416" s="278"/>
      <c r="E416" s="278"/>
      <c r="F416" s="278"/>
      <c r="G416" s="278"/>
      <c r="H416" s="278"/>
      <c r="I416" s="278"/>
      <c r="J416" s="279"/>
      <c r="K416" s="278"/>
      <c r="L416" s="278"/>
      <c r="M416" s="278"/>
      <c r="N416" s="278"/>
      <c r="O416" s="278"/>
      <c r="P416" s="278"/>
      <c r="Q416" s="278"/>
      <c r="R416" s="278"/>
      <c r="S416" s="279"/>
      <c r="T416" s="279"/>
      <c r="U416" s="279"/>
      <c r="V416" s="279"/>
      <c r="W416" s="279"/>
      <c r="X416" s="279"/>
      <c r="Y416" s="279"/>
      <c r="Z416" s="279"/>
      <c r="AA416" s="279"/>
      <c r="AB416" s="279"/>
      <c r="AC416" s="278"/>
      <c r="AD416" s="278"/>
      <c r="AE416" s="278"/>
      <c r="AF416" s="278"/>
      <c r="AG416" s="278"/>
      <c r="AH416" s="278"/>
    </row>
    <row r="417" ht="12.75" customHeight="1">
      <c r="A417" s="278"/>
      <c r="B417" s="279"/>
      <c r="C417" s="278"/>
      <c r="D417" s="278"/>
      <c r="E417" s="278"/>
      <c r="F417" s="278"/>
      <c r="G417" s="278"/>
      <c r="H417" s="278"/>
      <c r="I417" s="278"/>
      <c r="J417" s="279"/>
      <c r="K417" s="278"/>
      <c r="L417" s="278"/>
      <c r="M417" s="278"/>
      <c r="N417" s="278"/>
      <c r="O417" s="278"/>
      <c r="P417" s="278"/>
      <c r="Q417" s="278"/>
      <c r="R417" s="278"/>
      <c r="S417" s="279"/>
      <c r="T417" s="279"/>
      <c r="U417" s="279"/>
      <c r="V417" s="279"/>
      <c r="W417" s="279"/>
      <c r="X417" s="279"/>
      <c r="Y417" s="279"/>
      <c r="Z417" s="279"/>
      <c r="AA417" s="279"/>
      <c r="AB417" s="279"/>
      <c r="AC417" s="278"/>
      <c r="AD417" s="278"/>
      <c r="AE417" s="278"/>
      <c r="AF417" s="278"/>
      <c r="AG417" s="278"/>
      <c r="AH417" s="278"/>
    </row>
    <row r="418" ht="12.75" customHeight="1">
      <c r="A418" s="278"/>
      <c r="B418" s="279"/>
      <c r="C418" s="278"/>
      <c r="D418" s="278"/>
      <c r="E418" s="278"/>
      <c r="F418" s="278"/>
      <c r="G418" s="278"/>
      <c r="H418" s="278"/>
      <c r="I418" s="278"/>
      <c r="J418" s="279"/>
      <c r="K418" s="278"/>
      <c r="L418" s="278"/>
      <c r="M418" s="278"/>
      <c r="N418" s="278"/>
      <c r="O418" s="278"/>
      <c r="P418" s="278"/>
      <c r="Q418" s="278"/>
      <c r="R418" s="278"/>
      <c r="S418" s="279"/>
      <c r="T418" s="279"/>
      <c r="U418" s="279"/>
      <c r="V418" s="279"/>
      <c r="W418" s="279"/>
      <c r="X418" s="279"/>
      <c r="Y418" s="279"/>
      <c r="Z418" s="279"/>
      <c r="AA418" s="279"/>
      <c r="AB418" s="279"/>
      <c r="AC418" s="278"/>
      <c r="AD418" s="278"/>
      <c r="AE418" s="278"/>
      <c r="AF418" s="278"/>
      <c r="AG418" s="278"/>
      <c r="AH418" s="278"/>
    </row>
    <row r="419" ht="12.75" customHeight="1">
      <c r="A419" s="278"/>
      <c r="B419" s="279"/>
      <c r="C419" s="278"/>
      <c r="D419" s="278"/>
      <c r="E419" s="278"/>
      <c r="F419" s="278"/>
      <c r="G419" s="278"/>
      <c r="H419" s="278"/>
      <c r="I419" s="278"/>
      <c r="J419" s="279"/>
      <c r="K419" s="278"/>
      <c r="L419" s="278"/>
      <c r="M419" s="278"/>
      <c r="N419" s="278"/>
      <c r="O419" s="278"/>
      <c r="P419" s="278"/>
      <c r="Q419" s="278"/>
      <c r="R419" s="278"/>
      <c r="S419" s="279"/>
      <c r="T419" s="279"/>
      <c r="U419" s="279"/>
      <c r="V419" s="279"/>
      <c r="W419" s="279"/>
      <c r="X419" s="279"/>
      <c r="Y419" s="279"/>
      <c r="Z419" s="279"/>
      <c r="AA419" s="279"/>
      <c r="AB419" s="279"/>
      <c r="AC419" s="278"/>
      <c r="AD419" s="278"/>
      <c r="AE419" s="278"/>
      <c r="AF419" s="278"/>
      <c r="AG419" s="278"/>
      <c r="AH419" s="278"/>
    </row>
    <row r="420" ht="12.75" customHeight="1">
      <c r="A420" s="278"/>
      <c r="B420" s="279"/>
      <c r="C420" s="278"/>
      <c r="D420" s="278"/>
      <c r="E420" s="278"/>
      <c r="F420" s="278"/>
      <c r="G420" s="278"/>
      <c r="H420" s="278"/>
      <c r="I420" s="278"/>
      <c r="J420" s="279"/>
      <c r="K420" s="278"/>
      <c r="L420" s="278"/>
      <c r="M420" s="278"/>
      <c r="N420" s="278"/>
      <c r="O420" s="278"/>
      <c r="P420" s="278"/>
      <c r="Q420" s="278"/>
      <c r="R420" s="278"/>
      <c r="S420" s="279"/>
      <c r="T420" s="279"/>
      <c r="U420" s="279"/>
      <c r="V420" s="279"/>
      <c r="W420" s="279"/>
      <c r="X420" s="279"/>
      <c r="Y420" s="279"/>
      <c r="Z420" s="279"/>
      <c r="AA420" s="279"/>
      <c r="AB420" s="279"/>
      <c r="AC420" s="278"/>
      <c r="AD420" s="278"/>
      <c r="AE420" s="278"/>
      <c r="AF420" s="278"/>
      <c r="AG420" s="278"/>
      <c r="AH420" s="278"/>
    </row>
    <row r="421" ht="12.75" customHeight="1">
      <c r="A421" s="278"/>
      <c r="B421" s="279"/>
      <c r="C421" s="278"/>
      <c r="D421" s="278"/>
      <c r="E421" s="278"/>
      <c r="F421" s="278"/>
      <c r="G421" s="278"/>
      <c r="H421" s="278"/>
      <c r="I421" s="278"/>
      <c r="J421" s="279"/>
      <c r="K421" s="278"/>
      <c r="L421" s="278"/>
      <c r="M421" s="278"/>
      <c r="N421" s="278"/>
      <c r="O421" s="278"/>
      <c r="P421" s="278"/>
      <c r="Q421" s="278"/>
      <c r="R421" s="278"/>
      <c r="S421" s="279"/>
      <c r="T421" s="279"/>
      <c r="U421" s="279"/>
      <c r="V421" s="279"/>
      <c r="W421" s="279"/>
      <c r="X421" s="279"/>
      <c r="Y421" s="279"/>
      <c r="Z421" s="279"/>
      <c r="AA421" s="279"/>
      <c r="AB421" s="279"/>
      <c r="AC421" s="278"/>
      <c r="AD421" s="278"/>
      <c r="AE421" s="278"/>
      <c r="AF421" s="278"/>
      <c r="AG421" s="278"/>
      <c r="AH421" s="278"/>
    </row>
    <row r="422" ht="12.75" customHeight="1">
      <c r="A422" s="278"/>
      <c r="B422" s="279"/>
      <c r="C422" s="278"/>
      <c r="D422" s="278"/>
      <c r="E422" s="278"/>
      <c r="F422" s="278"/>
      <c r="G422" s="278"/>
      <c r="H422" s="278"/>
      <c r="I422" s="278"/>
      <c r="J422" s="279"/>
      <c r="K422" s="278"/>
      <c r="L422" s="278"/>
      <c r="M422" s="278"/>
      <c r="N422" s="278"/>
      <c r="O422" s="278"/>
      <c r="P422" s="278"/>
      <c r="Q422" s="278"/>
      <c r="R422" s="278"/>
      <c r="S422" s="279"/>
      <c r="T422" s="279"/>
      <c r="U422" s="279"/>
      <c r="V422" s="279"/>
      <c r="W422" s="279"/>
      <c r="X422" s="279"/>
      <c r="Y422" s="279"/>
      <c r="Z422" s="279"/>
      <c r="AA422" s="279"/>
      <c r="AB422" s="279"/>
      <c r="AC422" s="278"/>
      <c r="AD422" s="278"/>
      <c r="AE422" s="278"/>
      <c r="AF422" s="278"/>
      <c r="AG422" s="278"/>
      <c r="AH422" s="278"/>
    </row>
    <row r="423" ht="12.75" customHeight="1">
      <c r="A423" s="278"/>
      <c r="B423" s="279"/>
      <c r="C423" s="278"/>
      <c r="D423" s="278"/>
      <c r="E423" s="278"/>
      <c r="F423" s="278"/>
      <c r="G423" s="278"/>
      <c r="H423" s="278"/>
      <c r="I423" s="278"/>
      <c r="J423" s="279"/>
      <c r="K423" s="278"/>
      <c r="L423" s="278"/>
      <c r="M423" s="278"/>
      <c r="N423" s="278"/>
      <c r="O423" s="278"/>
      <c r="P423" s="278"/>
      <c r="Q423" s="278"/>
      <c r="R423" s="278"/>
      <c r="S423" s="279"/>
      <c r="T423" s="279"/>
      <c r="U423" s="279"/>
      <c r="V423" s="279"/>
      <c r="W423" s="279"/>
      <c r="X423" s="279"/>
      <c r="Y423" s="279"/>
      <c r="Z423" s="279"/>
      <c r="AA423" s="279"/>
      <c r="AB423" s="279"/>
      <c r="AC423" s="278"/>
      <c r="AD423" s="278"/>
      <c r="AE423" s="278"/>
      <c r="AF423" s="278"/>
      <c r="AG423" s="278"/>
      <c r="AH423" s="278"/>
    </row>
    <row r="424" ht="12.75" customHeight="1">
      <c r="A424" s="278"/>
      <c r="B424" s="279"/>
      <c r="C424" s="278"/>
      <c r="D424" s="278"/>
      <c r="E424" s="278"/>
      <c r="F424" s="278"/>
      <c r="G424" s="278"/>
      <c r="H424" s="278"/>
      <c r="I424" s="278"/>
      <c r="J424" s="279"/>
      <c r="K424" s="278"/>
      <c r="L424" s="278"/>
      <c r="M424" s="278"/>
      <c r="N424" s="278"/>
      <c r="O424" s="278"/>
      <c r="P424" s="278"/>
      <c r="Q424" s="278"/>
      <c r="R424" s="278"/>
      <c r="S424" s="279"/>
      <c r="T424" s="279"/>
      <c r="U424" s="279"/>
      <c r="V424" s="279"/>
      <c r="W424" s="279"/>
      <c r="X424" s="279"/>
      <c r="Y424" s="279"/>
      <c r="Z424" s="279"/>
      <c r="AA424" s="279"/>
      <c r="AB424" s="279"/>
      <c r="AC424" s="278"/>
      <c r="AD424" s="278"/>
      <c r="AE424" s="278"/>
      <c r="AF424" s="278"/>
      <c r="AG424" s="278"/>
      <c r="AH424" s="278"/>
    </row>
    <row r="425" ht="12.75" customHeight="1">
      <c r="A425" s="278"/>
      <c r="B425" s="279"/>
      <c r="C425" s="278"/>
      <c r="D425" s="278"/>
      <c r="E425" s="278"/>
      <c r="F425" s="278"/>
      <c r="G425" s="278"/>
      <c r="H425" s="278"/>
      <c r="I425" s="278"/>
      <c r="J425" s="279"/>
      <c r="K425" s="278"/>
      <c r="L425" s="278"/>
      <c r="M425" s="278"/>
      <c r="N425" s="278"/>
      <c r="O425" s="278"/>
      <c r="P425" s="278"/>
      <c r="Q425" s="278"/>
      <c r="R425" s="278"/>
      <c r="S425" s="279"/>
      <c r="T425" s="279"/>
      <c r="U425" s="279"/>
      <c r="V425" s="279"/>
      <c r="W425" s="279"/>
      <c r="X425" s="279"/>
      <c r="Y425" s="279"/>
      <c r="Z425" s="279"/>
      <c r="AA425" s="279"/>
      <c r="AB425" s="279"/>
      <c r="AC425" s="278"/>
      <c r="AD425" s="278"/>
      <c r="AE425" s="278"/>
      <c r="AF425" s="278"/>
      <c r="AG425" s="278"/>
      <c r="AH425" s="278"/>
    </row>
    <row r="426" ht="12.75" customHeight="1">
      <c r="A426" s="278"/>
      <c r="B426" s="279"/>
      <c r="C426" s="278"/>
      <c r="D426" s="278"/>
      <c r="E426" s="278"/>
      <c r="F426" s="278"/>
      <c r="G426" s="278"/>
      <c r="H426" s="278"/>
      <c r="I426" s="278"/>
      <c r="J426" s="279"/>
      <c r="K426" s="278"/>
      <c r="L426" s="278"/>
      <c r="M426" s="278"/>
      <c r="N426" s="278"/>
      <c r="O426" s="278"/>
      <c r="P426" s="278"/>
      <c r="Q426" s="278"/>
      <c r="R426" s="278"/>
      <c r="S426" s="279"/>
      <c r="T426" s="279"/>
      <c r="U426" s="279"/>
      <c r="V426" s="279"/>
      <c r="W426" s="279"/>
      <c r="X426" s="279"/>
      <c r="Y426" s="279"/>
      <c r="Z426" s="279"/>
      <c r="AA426" s="279"/>
      <c r="AB426" s="279"/>
      <c r="AC426" s="278"/>
      <c r="AD426" s="278"/>
      <c r="AE426" s="278"/>
      <c r="AF426" s="278"/>
      <c r="AG426" s="278"/>
      <c r="AH426" s="278"/>
    </row>
    <row r="427" ht="12.75" customHeight="1">
      <c r="A427" s="278"/>
      <c r="B427" s="279"/>
      <c r="C427" s="278"/>
      <c r="D427" s="278"/>
      <c r="E427" s="278"/>
      <c r="F427" s="278"/>
      <c r="G427" s="278"/>
      <c r="H427" s="278"/>
      <c r="I427" s="278"/>
      <c r="J427" s="279"/>
      <c r="K427" s="278"/>
      <c r="L427" s="278"/>
      <c r="M427" s="278"/>
      <c r="N427" s="278"/>
      <c r="O427" s="278"/>
      <c r="P427" s="278"/>
      <c r="Q427" s="278"/>
      <c r="R427" s="278"/>
      <c r="S427" s="279"/>
      <c r="T427" s="279"/>
      <c r="U427" s="279"/>
      <c r="V427" s="279"/>
      <c r="W427" s="279"/>
      <c r="X427" s="279"/>
      <c r="Y427" s="279"/>
      <c r="Z427" s="279"/>
      <c r="AA427" s="279"/>
      <c r="AB427" s="279"/>
      <c r="AC427" s="278"/>
      <c r="AD427" s="278"/>
      <c r="AE427" s="278"/>
      <c r="AF427" s="278"/>
      <c r="AG427" s="278"/>
      <c r="AH427" s="278"/>
    </row>
    <row r="428" ht="12.75" customHeight="1">
      <c r="A428" s="278"/>
      <c r="B428" s="279"/>
      <c r="C428" s="278"/>
      <c r="D428" s="278"/>
      <c r="E428" s="278"/>
      <c r="F428" s="278"/>
      <c r="G428" s="278"/>
      <c r="H428" s="278"/>
      <c r="I428" s="278"/>
      <c r="J428" s="279"/>
      <c r="K428" s="278"/>
      <c r="L428" s="278"/>
      <c r="M428" s="278"/>
      <c r="N428" s="278"/>
      <c r="O428" s="278"/>
      <c r="P428" s="278"/>
      <c r="Q428" s="278"/>
      <c r="R428" s="278"/>
      <c r="S428" s="279"/>
      <c r="T428" s="279"/>
      <c r="U428" s="279"/>
      <c r="V428" s="279"/>
      <c r="W428" s="279"/>
      <c r="X428" s="279"/>
      <c r="Y428" s="279"/>
      <c r="Z428" s="279"/>
      <c r="AA428" s="279"/>
      <c r="AB428" s="279"/>
      <c r="AC428" s="278"/>
      <c r="AD428" s="278"/>
      <c r="AE428" s="278"/>
      <c r="AF428" s="278"/>
      <c r="AG428" s="278"/>
      <c r="AH428" s="278"/>
    </row>
    <row r="429" ht="12.75" customHeight="1">
      <c r="A429" s="278"/>
      <c r="B429" s="279"/>
      <c r="C429" s="278"/>
      <c r="D429" s="278"/>
      <c r="E429" s="278"/>
      <c r="F429" s="278"/>
      <c r="G429" s="278"/>
      <c r="H429" s="278"/>
      <c r="I429" s="278"/>
      <c r="J429" s="279"/>
      <c r="K429" s="278"/>
      <c r="L429" s="278"/>
      <c r="M429" s="278"/>
      <c r="N429" s="278"/>
      <c r="O429" s="278"/>
      <c r="P429" s="278"/>
      <c r="Q429" s="278"/>
      <c r="R429" s="278"/>
      <c r="S429" s="279"/>
      <c r="T429" s="279"/>
      <c r="U429" s="279"/>
      <c r="V429" s="279"/>
      <c r="W429" s="279"/>
      <c r="X429" s="279"/>
      <c r="Y429" s="279"/>
      <c r="Z429" s="279"/>
      <c r="AA429" s="279"/>
      <c r="AB429" s="279"/>
      <c r="AC429" s="278"/>
      <c r="AD429" s="278"/>
      <c r="AE429" s="278"/>
      <c r="AF429" s="278"/>
      <c r="AG429" s="278"/>
      <c r="AH429" s="278"/>
    </row>
    <row r="430" ht="12.75" customHeight="1">
      <c r="A430" s="278"/>
      <c r="B430" s="279"/>
      <c r="C430" s="278"/>
      <c r="D430" s="278"/>
      <c r="E430" s="278"/>
      <c r="F430" s="278"/>
      <c r="G430" s="278"/>
      <c r="H430" s="278"/>
      <c r="I430" s="278"/>
      <c r="J430" s="279"/>
      <c r="K430" s="278"/>
      <c r="L430" s="278"/>
      <c r="M430" s="278"/>
      <c r="N430" s="278"/>
      <c r="O430" s="278"/>
      <c r="P430" s="278"/>
      <c r="Q430" s="278"/>
      <c r="R430" s="278"/>
      <c r="S430" s="279"/>
      <c r="T430" s="279"/>
      <c r="U430" s="279"/>
      <c r="V430" s="279"/>
      <c r="W430" s="279"/>
      <c r="X430" s="279"/>
      <c r="Y430" s="279"/>
      <c r="Z430" s="279"/>
      <c r="AA430" s="279"/>
      <c r="AB430" s="279"/>
      <c r="AC430" s="278"/>
      <c r="AD430" s="278"/>
      <c r="AE430" s="278"/>
      <c r="AF430" s="278"/>
      <c r="AG430" s="278"/>
      <c r="AH430" s="278"/>
    </row>
    <row r="431" ht="12.75" customHeight="1">
      <c r="A431" s="278"/>
      <c r="B431" s="279"/>
      <c r="C431" s="278"/>
      <c r="D431" s="278"/>
      <c r="E431" s="278"/>
      <c r="F431" s="278"/>
      <c r="G431" s="278"/>
      <c r="H431" s="278"/>
      <c r="I431" s="278"/>
      <c r="J431" s="279"/>
      <c r="K431" s="278"/>
      <c r="L431" s="278"/>
      <c r="M431" s="278"/>
      <c r="N431" s="278"/>
      <c r="O431" s="278"/>
      <c r="P431" s="278"/>
      <c r="Q431" s="278"/>
      <c r="R431" s="278"/>
      <c r="S431" s="279"/>
      <c r="T431" s="279"/>
      <c r="U431" s="279"/>
      <c r="V431" s="279"/>
      <c r="W431" s="279"/>
      <c r="X431" s="279"/>
      <c r="Y431" s="279"/>
      <c r="Z431" s="279"/>
      <c r="AA431" s="279"/>
      <c r="AB431" s="279"/>
      <c r="AC431" s="278"/>
      <c r="AD431" s="278"/>
      <c r="AE431" s="278"/>
      <c r="AF431" s="278"/>
      <c r="AG431" s="278"/>
      <c r="AH431" s="278"/>
    </row>
    <row r="432" ht="12.75" customHeight="1">
      <c r="A432" s="278"/>
      <c r="B432" s="279"/>
      <c r="C432" s="278"/>
      <c r="D432" s="278"/>
      <c r="E432" s="278"/>
      <c r="F432" s="278"/>
      <c r="G432" s="278"/>
      <c r="H432" s="278"/>
      <c r="I432" s="278"/>
      <c r="J432" s="279"/>
      <c r="K432" s="278"/>
      <c r="L432" s="278"/>
      <c r="M432" s="278"/>
      <c r="N432" s="278"/>
      <c r="O432" s="278"/>
      <c r="P432" s="278"/>
      <c r="Q432" s="278"/>
      <c r="R432" s="278"/>
      <c r="S432" s="279"/>
      <c r="T432" s="279"/>
      <c r="U432" s="279"/>
      <c r="V432" s="279"/>
      <c r="W432" s="279"/>
      <c r="X432" s="279"/>
      <c r="Y432" s="279"/>
      <c r="Z432" s="279"/>
      <c r="AA432" s="279"/>
      <c r="AB432" s="279"/>
      <c r="AC432" s="278"/>
      <c r="AD432" s="278"/>
      <c r="AE432" s="278"/>
      <c r="AF432" s="278"/>
      <c r="AG432" s="278"/>
      <c r="AH432" s="278"/>
    </row>
    <row r="433" ht="12.75" customHeight="1">
      <c r="A433" s="278"/>
      <c r="B433" s="279"/>
      <c r="C433" s="278"/>
      <c r="D433" s="278"/>
      <c r="E433" s="278"/>
      <c r="F433" s="278"/>
      <c r="G433" s="278"/>
      <c r="H433" s="278"/>
      <c r="I433" s="278"/>
      <c r="J433" s="279"/>
      <c r="K433" s="278"/>
      <c r="L433" s="278"/>
      <c r="M433" s="278"/>
      <c r="N433" s="278"/>
      <c r="O433" s="278"/>
      <c r="P433" s="278"/>
      <c r="Q433" s="278"/>
      <c r="R433" s="278"/>
      <c r="S433" s="279"/>
      <c r="T433" s="279"/>
      <c r="U433" s="279"/>
      <c r="V433" s="279"/>
      <c r="W433" s="279"/>
      <c r="X433" s="279"/>
      <c r="Y433" s="279"/>
      <c r="Z433" s="279"/>
      <c r="AA433" s="279"/>
      <c r="AB433" s="279"/>
      <c r="AC433" s="278"/>
      <c r="AD433" s="278"/>
      <c r="AE433" s="278"/>
      <c r="AF433" s="278"/>
      <c r="AG433" s="278"/>
      <c r="AH433" s="278"/>
    </row>
    <row r="434" ht="12.75" customHeight="1">
      <c r="A434" s="278"/>
      <c r="B434" s="279"/>
      <c r="C434" s="278"/>
      <c r="D434" s="278"/>
      <c r="E434" s="278"/>
      <c r="F434" s="278"/>
      <c r="G434" s="278"/>
      <c r="H434" s="278"/>
      <c r="I434" s="278"/>
      <c r="J434" s="279"/>
      <c r="K434" s="278"/>
      <c r="L434" s="278"/>
      <c r="M434" s="278"/>
      <c r="N434" s="278"/>
      <c r="O434" s="278"/>
      <c r="P434" s="278"/>
      <c r="Q434" s="278"/>
      <c r="R434" s="278"/>
      <c r="S434" s="279"/>
      <c r="T434" s="279"/>
      <c r="U434" s="279"/>
      <c r="V434" s="279"/>
      <c r="W434" s="279"/>
      <c r="X434" s="279"/>
      <c r="Y434" s="279"/>
      <c r="Z434" s="279"/>
      <c r="AA434" s="279"/>
      <c r="AB434" s="279"/>
      <c r="AC434" s="278"/>
      <c r="AD434" s="278"/>
      <c r="AE434" s="278"/>
      <c r="AF434" s="278"/>
      <c r="AG434" s="278"/>
      <c r="AH434" s="278"/>
    </row>
    <row r="435" ht="12.75" customHeight="1">
      <c r="A435" s="278"/>
      <c r="B435" s="279"/>
      <c r="C435" s="278"/>
      <c r="D435" s="278"/>
      <c r="E435" s="278"/>
      <c r="F435" s="278"/>
      <c r="G435" s="278"/>
      <c r="H435" s="278"/>
      <c r="I435" s="278"/>
      <c r="J435" s="279"/>
      <c r="K435" s="278"/>
      <c r="L435" s="278"/>
      <c r="M435" s="278"/>
      <c r="N435" s="278"/>
      <c r="O435" s="278"/>
      <c r="P435" s="278"/>
      <c r="Q435" s="278"/>
      <c r="R435" s="278"/>
      <c r="S435" s="279"/>
      <c r="T435" s="279"/>
      <c r="U435" s="279"/>
      <c r="V435" s="279"/>
      <c r="W435" s="279"/>
      <c r="X435" s="279"/>
      <c r="Y435" s="279"/>
      <c r="Z435" s="279"/>
      <c r="AA435" s="279"/>
      <c r="AB435" s="279"/>
      <c r="AC435" s="278"/>
      <c r="AD435" s="278"/>
      <c r="AE435" s="278"/>
      <c r="AF435" s="278"/>
      <c r="AG435" s="278"/>
      <c r="AH435" s="278"/>
    </row>
    <row r="436" ht="12.75" customHeight="1">
      <c r="A436" s="278"/>
      <c r="B436" s="279"/>
      <c r="C436" s="278"/>
      <c r="D436" s="278"/>
      <c r="E436" s="278"/>
      <c r="F436" s="278"/>
      <c r="G436" s="278"/>
      <c r="H436" s="278"/>
      <c r="I436" s="278"/>
      <c r="J436" s="279"/>
      <c r="K436" s="278"/>
      <c r="L436" s="278"/>
      <c r="M436" s="278"/>
      <c r="N436" s="278"/>
      <c r="O436" s="278"/>
      <c r="P436" s="278"/>
      <c r="Q436" s="278"/>
      <c r="R436" s="278"/>
      <c r="S436" s="279"/>
      <c r="T436" s="279"/>
      <c r="U436" s="279"/>
      <c r="V436" s="279"/>
      <c r="W436" s="279"/>
      <c r="X436" s="279"/>
      <c r="Y436" s="279"/>
      <c r="Z436" s="279"/>
      <c r="AA436" s="279"/>
      <c r="AB436" s="279"/>
      <c r="AC436" s="278"/>
      <c r="AD436" s="278"/>
      <c r="AE436" s="278"/>
      <c r="AF436" s="278"/>
      <c r="AG436" s="278"/>
      <c r="AH436" s="278"/>
    </row>
    <row r="437" ht="12.75" customHeight="1">
      <c r="A437" s="278"/>
      <c r="B437" s="279"/>
      <c r="C437" s="278"/>
      <c r="D437" s="278"/>
      <c r="E437" s="278"/>
      <c r="F437" s="278"/>
      <c r="G437" s="278"/>
      <c r="H437" s="278"/>
      <c r="I437" s="278"/>
      <c r="J437" s="279"/>
      <c r="K437" s="278"/>
      <c r="L437" s="278"/>
      <c r="M437" s="278"/>
      <c r="N437" s="278"/>
      <c r="O437" s="278"/>
      <c r="P437" s="278"/>
      <c r="Q437" s="278"/>
      <c r="R437" s="278"/>
      <c r="S437" s="279"/>
      <c r="T437" s="279"/>
      <c r="U437" s="279"/>
      <c r="V437" s="279"/>
      <c r="W437" s="279"/>
      <c r="X437" s="279"/>
      <c r="Y437" s="279"/>
      <c r="Z437" s="279"/>
      <c r="AA437" s="279"/>
      <c r="AB437" s="279"/>
      <c r="AC437" s="278"/>
      <c r="AD437" s="278"/>
      <c r="AE437" s="278"/>
      <c r="AF437" s="278"/>
      <c r="AG437" s="278"/>
      <c r="AH437" s="278"/>
    </row>
    <row r="438" ht="12.75" customHeight="1">
      <c r="A438" s="278"/>
      <c r="B438" s="279"/>
      <c r="C438" s="278"/>
      <c r="D438" s="278"/>
      <c r="E438" s="278"/>
      <c r="F438" s="278"/>
      <c r="G438" s="278"/>
      <c r="H438" s="278"/>
      <c r="I438" s="278"/>
      <c r="J438" s="279"/>
      <c r="K438" s="278"/>
      <c r="L438" s="278"/>
      <c r="M438" s="278"/>
      <c r="N438" s="278"/>
      <c r="O438" s="278"/>
      <c r="P438" s="278"/>
      <c r="Q438" s="278"/>
      <c r="R438" s="278"/>
      <c r="S438" s="279"/>
      <c r="T438" s="279"/>
      <c r="U438" s="279"/>
      <c r="V438" s="279"/>
      <c r="W438" s="279"/>
      <c r="X438" s="279"/>
      <c r="Y438" s="279"/>
      <c r="Z438" s="279"/>
      <c r="AA438" s="279"/>
      <c r="AB438" s="279"/>
      <c r="AC438" s="278"/>
      <c r="AD438" s="278"/>
      <c r="AE438" s="278"/>
      <c r="AF438" s="278"/>
      <c r="AG438" s="278"/>
      <c r="AH438" s="278"/>
    </row>
    <row r="439" ht="12.75" customHeight="1">
      <c r="A439" s="278"/>
      <c r="B439" s="279"/>
      <c r="C439" s="278"/>
      <c r="D439" s="278"/>
      <c r="E439" s="278"/>
      <c r="F439" s="278"/>
      <c r="G439" s="278"/>
      <c r="H439" s="278"/>
      <c r="I439" s="278"/>
      <c r="J439" s="279"/>
      <c r="K439" s="278"/>
      <c r="L439" s="278"/>
      <c r="M439" s="278"/>
      <c r="N439" s="278"/>
      <c r="O439" s="278"/>
      <c r="P439" s="278"/>
      <c r="Q439" s="278"/>
      <c r="R439" s="278"/>
      <c r="S439" s="279"/>
      <c r="T439" s="279"/>
      <c r="U439" s="279"/>
      <c r="V439" s="279"/>
      <c r="W439" s="279"/>
      <c r="X439" s="279"/>
      <c r="Y439" s="279"/>
      <c r="Z439" s="279"/>
      <c r="AA439" s="279"/>
      <c r="AB439" s="279"/>
      <c r="AC439" s="278"/>
      <c r="AD439" s="278"/>
      <c r="AE439" s="278"/>
      <c r="AF439" s="278"/>
      <c r="AG439" s="278"/>
      <c r="AH439" s="278"/>
    </row>
    <row r="440" ht="12.75" customHeight="1">
      <c r="A440" s="278"/>
      <c r="B440" s="279"/>
      <c r="C440" s="278"/>
      <c r="D440" s="278"/>
      <c r="E440" s="278"/>
      <c r="F440" s="278"/>
      <c r="G440" s="278"/>
      <c r="H440" s="278"/>
      <c r="I440" s="278"/>
      <c r="J440" s="279"/>
      <c r="K440" s="278"/>
      <c r="L440" s="278"/>
      <c r="M440" s="278"/>
      <c r="N440" s="278"/>
      <c r="O440" s="278"/>
      <c r="P440" s="278"/>
      <c r="Q440" s="278"/>
      <c r="R440" s="278"/>
      <c r="S440" s="279"/>
      <c r="T440" s="279"/>
      <c r="U440" s="279"/>
      <c r="V440" s="279"/>
      <c r="W440" s="279"/>
      <c r="X440" s="279"/>
      <c r="Y440" s="279"/>
      <c r="Z440" s="279"/>
      <c r="AA440" s="279"/>
      <c r="AB440" s="279"/>
      <c r="AC440" s="278"/>
      <c r="AD440" s="278"/>
      <c r="AE440" s="278"/>
      <c r="AF440" s="278"/>
      <c r="AG440" s="278"/>
      <c r="AH440" s="278"/>
    </row>
    <row r="441" ht="12.75" customHeight="1">
      <c r="A441" s="278"/>
      <c r="B441" s="279"/>
      <c r="C441" s="278"/>
      <c r="D441" s="278"/>
      <c r="E441" s="278"/>
      <c r="F441" s="278"/>
      <c r="G441" s="278"/>
      <c r="H441" s="278"/>
      <c r="I441" s="278"/>
      <c r="J441" s="279"/>
      <c r="K441" s="278"/>
      <c r="L441" s="278"/>
      <c r="M441" s="278"/>
      <c r="N441" s="278"/>
      <c r="O441" s="278"/>
      <c r="P441" s="278"/>
      <c r="Q441" s="278"/>
      <c r="R441" s="278"/>
      <c r="S441" s="279"/>
      <c r="T441" s="279"/>
      <c r="U441" s="279"/>
      <c r="V441" s="279"/>
      <c r="W441" s="279"/>
      <c r="X441" s="279"/>
      <c r="Y441" s="279"/>
      <c r="Z441" s="279"/>
      <c r="AA441" s="279"/>
      <c r="AB441" s="279"/>
      <c r="AC441" s="278"/>
      <c r="AD441" s="278"/>
      <c r="AE441" s="278"/>
      <c r="AF441" s="278"/>
      <c r="AG441" s="278"/>
      <c r="AH441" s="278"/>
    </row>
    <row r="442" ht="12.75" customHeight="1">
      <c r="A442" s="278"/>
      <c r="B442" s="279"/>
      <c r="C442" s="278"/>
      <c r="D442" s="278"/>
      <c r="E442" s="278"/>
      <c r="F442" s="278"/>
      <c r="G442" s="278"/>
      <c r="H442" s="278"/>
      <c r="I442" s="278"/>
      <c r="J442" s="279"/>
      <c r="K442" s="278"/>
      <c r="L442" s="278"/>
      <c r="M442" s="278"/>
      <c r="N442" s="278"/>
      <c r="O442" s="278"/>
      <c r="P442" s="278"/>
      <c r="Q442" s="278"/>
      <c r="R442" s="278"/>
      <c r="S442" s="279"/>
      <c r="T442" s="279"/>
      <c r="U442" s="279"/>
      <c r="V442" s="279"/>
      <c r="W442" s="279"/>
      <c r="X442" s="279"/>
      <c r="Y442" s="279"/>
      <c r="Z442" s="279"/>
      <c r="AA442" s="279"/>
      <c r="AB442" s="279"/>
      <c r="AC442" s="278"/>
      <c r="AD442" s="278"/>
      <c r="AE442" s="278"/>
      <c r="AF442" s="278"/>
      <c r="AG442" s="278"/>
      <c r="AH442" s="278"/>
    </row>
    <row r="443" ht="12.75" customHeight="1">
      <c r="A443" s="278"/>
      <c r="B443" s="279"/>
      <c r="C443" s="278"/>
      <c r="D443" s="278"/>
      <c r="E443" s="278"/>
      <c r="F443" s="278"/>
      <c r="G443" s="278"/>
      <c r="H443" s="278"/>
      <c r="I443" s="278"/>
      <c r="J443" s="279"/>
      <c r="K443" s="278"/>
      <c r="L443" s="278"/>
      <c r="M443" s="278"/>
      <c r="N443" s="278"/>
      <c r="O443" s="278"/>
      <c r="P443" s="278"/>
      <c r="Q443" s="278"/>
      <c r="R443" s="278"/>
      <c r="S443" s="279"/>
      <c r="T443" s="279"/>
      <c r="U443" s="279"/>
      <c r="V443" s="279"/>
      <c r="W443" s="279"/>
      <c r="X443" s="279"/>
      <c r="Y443" s="279"/>
      <c r="Z443" s="279"/>
      <c r="AA443" s="279"/>
      <c r="AB443" s="279"/>
      <c r="AC443" s="278"/>
      <c r="AD443" s="278"/>
      <c r="AE443" s="278"/>
      <c r="AF443" s="278"/>
      <c r="AG443" s="278"/>
      <c r="AH443" s="278"/>
    </row>
    <row r="444" ht="12.75" customHeight="1">
      <c r="A444" s="278"/>
      <c r="B444" s="279"/>
      <c r="C444" s="278"/>
      <c r="D444" s="278"/>
      <c r="E444" s="278"/>
      <c r="F444" s="278"/>
      <c r="G444" s="278"/>
      <c r="H444" s="278"/>
      <c r="I444" s="278"/>
      <c r="J444" s="279"/>
      <c r="K444" s="278"/>
      <c r="L444" s="278"/>
      <c r="M444" s="278"/>
      <c r="N444" s="278"/>
      <c r="O444" s="278"/>
      <c r="P444" s="278"/>
      <c r="Q444" s="278"/>
      <c r="R444" s="278"/>
      <c r="S444" s="279"/>
      <c r="T444" s="279"/>
      <c r="U444" s="279"/>
      <c r="V444" s="279"/>
      <c r="W444" s="279"/>
      <c r="X444" s="279"/>
      <c r="Y444" s="279"/>
      <c r="Z444" s="279"/>
      <c r="AA444" s="279"/>
      <c r="AB444" s="279"/>
      <c r="AC444" s="278"/>
      <c r="AD444" s="278"/>
      <c r="AE444" s="278"/>
      <c r="AF444" s="278"/>
      <c r="AG444" s="278"/>
      <c r="AH444" s="278"/>
    </row>
    <row r="445" ht="12.75" customHeight="1">
      <c r="A445" s="278"/>
      <c r="B445" s="279"/>
      <c r="C445" s="278"/>
      <c r="D445" s="278"/>
      <c r="E445" s="278"/>
      <c r="F445" s="278"/>
      <c r="G445" s="278"/>
      <c r="H445" s="278"/>
      <c r="I445" s="278"/>
      <c r="J445" s="279"/>
      <c r="K445" s="278"/>
      <c r="L445" s="278"/>
      <c r="M445" s="278"/>
      <c r="N445" s="278"/>
      <c r="O445" s="278"/>
      <c r="P445" s="278"/>
      <c r="Q445" s="278"/>
      <c r="R445" s="278"/>
      <c r="S445" s="279"/>
      <c r="T445" s="279"/>
      <c r="U445" s="279"/>
      <c r="V445" s="279"/>
      <c r="W445" s="279"/>
      <c r="X445" s="279"/>
      <c r="Y445" s="279"/>
      <c r="Z445" s="279"/>
      <c r="AA445" s="279"/>
      <c r="AB445" s="279"/>
      <c r="AC445" s="278"/>
      <c r="AD445" s="278"/>
      <c r="AE445" s="278"/>
      <c r="AF445" s="278"/>
      <c r="AG445" s="278"/>
      <c r="AH445" s="278"/>
    </row>
    <row r="446" ht="12.75" customHeight="1">
      <c r="A446" s="278"/>
      <c r="B446" s="279"/>
      <c r="C446" s="278"/>
      <c r="D446" s="278"/>
      <c r="E446" s="278"/>
      <c r="F446" s="278"/>
      <c r="G446" s="278"/>
      <c r="H446" s="278"/>
      <c r="I446" s="278"/>
      <c r="J446" s="279"/>
      <c r="K446" s="278"/>
      <c r="L446" s="278"/>
      <c r="M446" s="278"/>
      <c r="N446" s="278"/>
      <c r="O446" s="278"/>
      <c r="P446" s="278"/>
      <c r="Q446" s="278"/>
      <c r="R446" s="278"/>
      <c r="S446" s="279"/>
      <c r="T446" s="279"/>
      <c r="U446" s="279"/>
      <c r="V446" s="279"/>
      <c r="W446" s="279"/>
      <c r="X446" s="279"/>
      <c r="Y446" s="279"/>
      <c r="Z446" s="279"/>
      <c r="AA446" s="279"/>
      <c r="AB446" s="279"/>
      <c r="AC446" s="278"/>
      <c r="AD446" s="278"/>
      <c r="AE446" s="278"/>
      <c r="AF446" s="278"/>
      <c r="AG446" s="278"/>
      <c r="AH446" s="278"/>
    </row>
    <row r="447" ht="12.75" customHeight="1">
      <c r="A447" s="278"/>
      <c r="B447" s="279"/>
      <c r="C447" s="278"/>
      <c r="D447" s="278"/>
      <c r="E447" s="278"/>
      <c r="F447" s="278"/>
      <c r="G447" s="278"/>
      <c r="H447" s="278"/>
      <c r="I447" s="278"/>
      <c r="J447" s="279"/>
      <c r="K447" s="278"/>
      <c r="L447" s="278"/>
      <c r="M447" s="278"/>
      <c r="N447" s="278"/>
      <c r="O447" s="278"/>
      <c r="P447" s="278"/>
      <c r="Q447" s="278"/>
      <c r="R447" s="278"/>
      <c r="S447" s="279"/>
      <c r="T447" s="279"/>
      <c r="U447" s="279"/>
      <c r="V447" s="279"/>
      <c r="W447" s="279"/>
      <c r="X447" s="279"/>
      <c r="Y447" s="279"/>
      <c r="Z447" s="279"/>
      <c r="AA447" s="279"/>
      <c r="AB447" s="279"/>
      <c r="AC447" s="278"/>
      <c r="AD447" s="278"/>
      <c r="AE447" s="278"/>
      <c r="AF447" s="278"/>
      <c r="AG447" s="278"/>
      <c r="AH447" s="278"/>
    </row>
    <row r="448" ht="12.75" customHeight="1">
      <c r="A448" s="278"/>
      <c r="B448" s="279"/>
      <c r="C448" s="278"/>
      <c r="D448" s="278"/>
      <c r="E448" s="278"/>
      <c r="F448" s="278"/>
      <c r="G448" s="278"/>
      <c r="H448" s="278"/>
      <c r="I448" s="278"/>
      <c r="J448" s="279"/>
      <c r="K448" s="278"/>
      <c r="L448" s="278"/>
      <c r="M448" s="278"/>
      <c r="N448" s="278"/>
      <c r="O448" s="278"/>
      <c r="P448" s="278"/>
      <c r="Q448" s="278"/>
      <c r="R448" s="278"/>
      <c r="S448" s="279"/>
      <c r="T448" s="279"/>
      <c r="U448" s="279"/>
      <c r="V448" s="279"/>
      <c r="W448" s="279"/>
      <c r="X448" s="279"/>
      <c r="Y448" s="279"/>
      <c r="Z448" s="279"/>
      <c r="AA448" s="279"/>
      <c r="AB448" s="279"/>
      <c r="AC448" s="278"/>
      <c r="AD448" s="278"/>
      <c r="AE448" s="278"/>
      <c r="AF448" s="278"/>
      <c r="AG448" s="278"/>
      <c r="AH448" s="278"/>
    </row>
    <row r="449" ht="12.75" customHeight="1">
      <c r="A449" s="278"/>
      <c r="B449" s="279"/>
      <c r="C449" s="278"/>
      <c r="D449" s="278"/>
      <c r="E449" s="278"/>
      <c r="F449" s="278"/>
      <c r="G449" s="278"/>
      <c r="H449" s="278"/>
      <c r="I449" s="278"/>
      <c r="J449" s="279"/>
      <c r="K449" s="278"/>
      <c r="L449" s="278"/>
      <c r="M449" s="278"/>
      <c r="N449" s="278"/>
      <c r="O449" s="278"/>
      <c r="P449" s="278"/>
      <c r="Q449" s="278"/>
      <c r="R449" s="278"/>
      <c r="S449" s="279"/>
      <c r="T449" s="279"/>
      <c r="U449" s="279"/>
      <c r="V449" s="279"/>
      <c r="W449" s="279"/>
      <c r="X449" s="279"/>
      <c r="Y449" s="279"/>
      <c r="Z449" s="279"/>
      <c r="AA449" s="279"/>
      <c r="AB449" s="279"/>
      <c r="AC449" s="278"/>
      <c r="AD449" s="278"/>
      <c r="AE449" s="278"/>
      <c r="AF449" s="278"/>
      <c r="AG449" s="278"/>
      <c r="AH449" s="278"/>
    </row>
    <row r="450" ht="12.75" customHeight="1">
      <c r="A450" s="278"/>
      <c r="B450" s="279"/>
      <c r="C450" s="278"/>
      <c r="D450" s="278"/>
      <c r="E450" s="278"/>
      <c r="F450" s="278"/>
      <c r="G450" s="278"/>
      <c r="H450" s="278"/>
      <c r="I450" s="278"/>
      <c r="J450" s="279"/>
      <c r="K450" s="278"/>
      <c r="L450" s="278"/>
      <c r="M450" s="278"/>
      <c r="N450" s="278"/>
      <c r="O450" s="278"/>
      <c r="P450" s="278"/>
      <c r="Q450" s="278"/>
      <c r="R450" s="278"/>
      <c r="S450" s="279"/>
      <c r="T450" s="279"/>
      <c r="U450" s="279"/>
      <c r="V450" s="279"/>
      <c r="W450" s="279"/>
      <c r="X450" s="279"/>
      <c r="Y450" s="279"/>
      <c r="Z450" s="279"/>
      <c r="AA450" s="279"/>
      <c r="AB450" s="279"/>
      <c r="AC450" s="278"/>
      <c r="AD450" s="278"/>
      <c r="AE450" s="278"/>
      <c r="AF450" s="278"/>
      <c r="AG450" s="278"/>
      <c r="AH450" s="278"/>
    </row>
    <row r="451" ht="12.75" customHeight="1">
      <c r="A451" s="278"/>
      <c r="B451" s="279"/>
      <c r="C451" s="278"/>
      <c r="D451" s="278"/>
      <c r="E451" s="278"/>
      <c r="F451" s="278"/>
      <c r="G451" s="278"/>
      <c r="H451" s="278"/>
      <c r="I451" s="278"/>
      <c r="J451" s="279"/>
      <c r="K451" s="278"/>
      <c r="L451" s="278"/>
      <c r="M451" s="278"/>
      <c r="N451" s="278"/>
      <c r="O451" s="278"/>
      <c r="P451" s="278"/>
      <c r="Q451" s="278"/>
      <c r="R451" s="278"/>
      <c r="S451" s="279"/>
      <c r="T451" s="279"/>
      <c r="U451" s="279"/>
      <c r="V451" s="279"/>
      <c r="W451" s="279"/>
      <c r="X451" s="279"/>
      <c r="Y451" s="279"/>
      <c r="Z451" s="279"/>
      <c r="AA451" s="279"/>
      <c r="AB451" s="279"/>
      <c r="AC451" s="278"/>
      <c r="AD451" s="278"/>
      <c r="AE451" s="278"/>
      <c r="AF451" s="278"/>
      <c r="AG451" s="278"/>
      <c r="AH451" s="278"/>
    </row>
    <row r="452" ht="12.75" customHeight="1">
      <c r="A452" s="278"/>
      <c r="B452" s="279"/>
      <c r="C452" s="278"/>
      <c r="D452" s="278"/>
      <c r="E452" s="278"/>
      <c r="F452" s="278"/>
      <c r="G452" s="278"/>
      <c r="H452" s="278"/>
      <c r="I452" s="278"/>
      <c r="J452" s="279"/>
      <c r="K452" s="278"/>
      <c r="L452" s="278"/>
      <c r="M452" s="278"/>
      <c r="N452" s="278"/>
      <c r="O452" s="278"/>
      <c r="P452" s="278"/>
      <c r="Q452" s="278"/>
      <c r="R452" s="278"/>
      <c r="S452" s="279"/>
      <c r="T452" s="279"/>
      <c r="U452" s="279"/>
      <c r="V452" s="279"/>
      <c r="W452" s="279"/>
      <c r="X452" s="279"/>
      <c r="Y452" s="279"/>
      <c r="Z452" s="279"/>
      <c r="AA452" s="279"/>
      <c r="AB452" s="279"/>
      <c r="AC452" s="278"/>
      <c r="AD452" s="278"/>
      <c r="AE452" s="278"/>
      <c r="AF452" s="278"/>
      <c r="AG452" s="278"/>
      <c r="AH452" s="278"/>
    </row>
    <row r="453" ht="12.75" customHeight="1">
      <c r="A453" s="278"/>
      <c r="B453" s="279"/>
      <c r="C453" s="278"/>
      <c r="D453" s="278"/>
      <c r="E453" s="278"/>
      <c r="F453" s="278"/>
      <c r="G453" s="278"/>
      <c r="H453" s="278"/>
      <c r="I453" s="278"/>
      <c r="J453" s="279"/>
      <c r="K453" s="278"/>
      <c r="L453" s="278"/>
      <c r="M453" s="278"/>
      <c r="N453" s="278"/>
      <c r="O453" s="278"/>
      <c r="P453" s="278"/>
      <c r="Q453" s="278"/>
      <c r="R453" s="278"/>
      <c r="S453" s="279"/>
      <c r="T453" s="279"/>
      <c r="U453" s="279"/>
      <c r="V453" s="279"/>
      <c r="W453" s="279"/>
      <c r="X453" s="279"/>
      <c r="Y453" s="279"/>
      <c r="Z453" s="279"/>
      <c r="AA453" s="279"/>
      <c r="AB453" s="279"/>
      <c r="AC453" s="278"/>
      <c r="AD453" s="278"/>
      <c r="AE453" s="278"/>
      <c r="AF453" s="278"/>
      <c r="AG453" s="278"/>
      <c r="AH453" s="278"/>
    </row>
    <row r="454" ht="12.75" customHeight="1">
      <c r="A454" s="278"/>
      <c r="B454" s="279"/>
      <c r="C454" s="278"/>
      <c r="D454" s="278"/>
      <c r="E454" s="278"/>
      <c r="F454" s="278"/>
      <c r="G454" s="278"/>
      <c r="H454" s="278"/>
      <c r="I454" s="278"/>
      <c r="J454" s="279"/>
      <c r="K454" s="278"/>
      <c r="L454" s="278"/>
      <c r="M454" s="278"/>
      <c r="N454" s="278"/>
      <c r="O454" s="278"/>
      <c r="P454" s="278"/>
      <c r="Q454" s="278"/>
      <c r="R454" s="278"/>
      <c r="S454" s="279"/>
      <c r="T454" s="279"/>
      <c r="U454" s="279"/>
      <c r="V454" s="279"/>
      <c r="W454" s="279"/>
      <c r="X454" s="279"/>
      <c r="Y454" s="279"/>
      <c r="Z454" s="279"/>
      <c r="AA454" s="279"/>
      <c r="AB454" s="279"/>
      <c r="AC454" s="278"/>
      <c r="AD454" s="278"/>
      <c r="AE454" s="278"/>
      <c r="AF454" s="278"/>
      <c r="AG454" s="278"/>
      <c r="AH454" s="278"/>
    </row>
    <row r="455" ht="12.75" customHeight="1">
      <c r="A455" s="278"/>
      <c r="B455" s="279"/>
      <c r="C455" s="278"/>
      <c r="D455" s="278"/>
      <c r="E455" s="278"/>
      <c r="F455" s="278"/>
      <c r="G455" s="278"/>
      <c r="H455" s="278"/>
      <c r="I455" s="278"/>
      <c r="J455" s="279"/>
      <c r="K455" s="278"/>
      <c r="L455" s="278"/>
      <c r="M455" s="278"/>
      <c r="N455" s="278"/>
      <c r="O455" s="278"/>
      <c r="P455" s="278"/>
      <c r="Q455" s="278"/>
      <c r="R455" s="278"/>
      <c r="S455" s="279"/>
      <c r="T455" s="279"/>
      <c r="U455" s="279"/>
      <c r="V455" s="279"/>
      <c r="W455" s="279"/>
      <c r="X455" s="279"/>
      <c r="Y455" s="279"/>
      <c r="Z455" s="279"/>
      <c r="AA455" s="279"/>
      <c r="AB455" s="279"/>
      <c r="AC455" s="278"/>
      <c r="AD455" s="278"/>
      <c r="AE455" s="278"/>
      <c r="AF455" s="278"/>
      <c r="AG455" s="278"/>
      <c r="AH455" s="278"/>
    </row>
    <row r="456" ht="12.75" customHeight="1">
      <c r="A456" s="278"/>
      <c r="B456" s="279"/>
      <c r="C456" s="278"/>
      <c r="D456" s="278"/>
      <c r="E456" s="278"/>
      <c r="F456" s="278"/>
      <c r="G456" s="278"/>
      <c r="H456" s="278"/>
      <c r="I456" s="278"/>
      <c r="J456" s="279"/>
      <c r="K456" s="278"/>
      <c r="L456" s="278"/>
      <c r="M456" s="278"/>
      <c r="N456" s="278"/>
      <c r="O456" s="278"/>
      <c r="P456" s="278"/>
      <c r="Q456" s="278"/>
      <c r="R456" s="278"/>
      <c r="S456" s="279"/>
      <c r="T456" s="279"/>
      <c r="U456" s="279"/>
      <c r="V456" s="279"/>
      <c r="W456" s="279"/>
      <c r="X456" s="279"/>
      <c r="Y456" s="279"/>
      <c r="Z456" s="279"/>
      <c r="AA456" s="279"/>
      <c r="AB456" s="279"/>
      <c r="AC456" s="278"/>
      <c r="AD456" s="278"/>
      <c r="AE456" s="278"/>
      <c r="AF456" s="278"/>
      <c r="AG456" s="278"/>
      <c r="AH456" s="278"/>
    </row>
    <row r="457" ht="12.75" customHeight="1">
      <c r="A457" s="278"/>
      <c r="B457" s="279"/>
      <c r="C457" s="278"/>
      <c r="D457" s="278"/>
      <c r="E457" s="278"/>
      <c r="F457" s="278"/>
      <c r="G457" s="278"/>
      <c r="H457" s="278"/>
      <c r="I457" s="278"/>
      <c r="J457" s="279"/>
      <c r="K457" s="278"/>
      <c r="L457" s="278"/>
      <c r="M457" s="278"/>
      <c r="N457" s="278"/>
      <c r="O457" s="278"/>
      <c r="P457" s="278"/>
      <c r="Q457" s="278"/>
      <c r="R457" s="278"/>
      <c r="S457" s="279"/>
      <c r="T457" s="279"/>
      <c r="U457" s="279"/>
      <c r="V457" s="279"/>
      <c r="W457" s="279"/>
      <c r="X457" s="279"/>
      <c r="Y457" s="279"/>
      <c r="Z457" s="279"/>
      <c r="AA457" s="279"/>
      <c r="AB457" s="279"/>
      <c r="AC457" s="278"/>
      <c r="AD457" s="278"/>
      <c r="AE457" s="278"/>
      <c r="AF457" s="278"/>
      <c r="AG457" s="278"/>
      <c r="AH457" s="278"/>
    </row>
    <row r="458" ht="12.75" customHeight="1">
      <c r="A458" s="278"/>
      <c r="B458" s="279"/>
      <c r="C458" s="278"/>
      <c r="D458" s="278"/>
      <c r="E458" s="278"/>
      <c r="F458" s="278"/>
      <c r="G458" s="278"/>
      <c r="H458" s="278"/>
      <c r="I458" s="278"/>
      <c r="J458" s="279"/>
      <c r="K458" s="278"/>
      <c r="L458" s="278"/>
      <c r="M458" s="278"/>
      <c r="N458" s="278"/>
      <c r="O458" s="278"/>
      <c r="P458" s="278"/>
      <c r="Q458" s="278"/>
      <c r="R458" s="278"/>
      <c r="S458" s="279"/>
      <c r="T458" s="279"/>
      <c r="U458" s="279"/>
      <c r="V458" s="279"/>
      <c r="W458" s="279"/>
      <c r="X458" s="279"/>
      <c r="Y458" s="279"/>
      <c r="Z458" s="279"/>
      <c r="AA458" s="279"/>
      <c r="AB458" s="279"/>
      <c r="AC458" s="278"/>
      <c r="AD458" s="278"/>
      <c r="AE458" s="278"/>
      <c r="AF458" s="278"/>
      <c r="AG458" s="278"/>
      <c r="AH458" s="278"/>
    </row>
    <row r="459" ht="12.75" customHeight="1">
      <c r="A459" s="278"/>
      <c r="B459" s="279"/>
      <c r="C459" s="278"/>
      <c r="D459" s="278"/>
      <c r="E459" s="278"/>
      <c r="F459" s="278"/>
      <c r="G459" s="278"/>
      <c r="H459" s="278"/>
      <c r="I459" s="278"/>
      <c r="J459" s="279"/>
      <c r="K459" s="278"/>
      <c r="L459" s="278"/>
      <c r="M459" s="278"/>
      <c r="N459" s="278"/>
      <c r="O459" s="278"/>
      <c r="P459" s="278"/>
      <c r="Q459" s="278"/>
      <c r="R459" s="278"/>
      <c r="S459" s="279"/>
      <c r="T459" s="279"/>
      <c r="U459" s="279"/>
      <c r="V459" s="279"/>
      <c r="W459" s="279"/>
      <c r="X459" s="279"/>
      <c r="Y459" s="279"/>
      <c r="Z459" s="279"/>
      <c r="AA459" s="279"/>
      <c r="AB459" s="279"/>
      <c r="AC459" s="278"/>
      <c r="AD459" s="278"/>
      <c r="AE459" s="278"/>
      <c r="AF459" s="278"/>
      <c r="AG459" s="278"/>
      <c r="AH459" s="278"/>
    </row>
    <row r="460" ht="12.75" customHeight="1">
      <c r="A460" s="278"/>
      <c r="B460" s="279"/>
      <c r="C460" s="278"/>
      <c r="D460" s="278"/>
      <c r="E460" s="278"/>
      <c r="F460" s="278"/>
      <c r="G460" s="278"/>
      <c r="H460" s="278"/>
      <c r="I460" s="278"/>
      <c r="J460" s="279"/>
      <c r="K460" s="278"/>
      <c r="L460" s="278"/>
      <c r="M460" s="278"/>
      <c r="N460" s="278"/>
      <c r="O460" s="278"/>
      <c r="P460" s="278"/>
      <c r="Q460" s="278"/>
      <c r="R460" s="278"/>
      <c r="S460" s="279"/>
      <c r="T460" s="279"/>
      <c r="U460" s="279"/>
      <c r="V460" s="279"/>
      <c r="W460" s="279"/>
      <c r="X460" s="279"/>
      <c r="Y460" s="279"/>
      <c r="Z460" s="279"/>
      <c r="AA460" s="279"/>
      <c r="AB460" s="279"/>
      <c r="AC460" s="278"/>
      <c r="AD460" s="278"/>
      <c r="AE460" s="278"/>
      <c r="AF460" s="278"/>
      <c r="AG460" s="278"/>
      <c r="AH460" s="278"/>
    </row>
    <row r="461" ht="12.75" customHeight="1">
      <c r="A461" s="278"/>
      <c r="B461" s="279"/>
      <c r="C461" s="278"/>
      <c r="D461" s="278"/>
      <c r="E461" s="278"/>
      <c r="F461" s="278"/>
      <c r="G461" s="278"/>
      <c r="H461" s="278"/>
      <c r="I461" s="278"/>
      <c r="J461" s="279"/>
      <c r="K461" s="278"/>
      <c r="L461" s="278"/>
      <c r="M461" s="278"/>
      <c r="N461" s="278"/>
      <c r="O461" s="278"/>
      <c r="P461" s="278"/>
      <c r="Q461" s="278"/>
      <c r="R461" s="278"/>
      <c r="S461" s="279"/>
      <c r="T461" s="279"/>
      <c r="U461" s="279"/>
      <c r="V461" s="279"/>
      <c r="W461" s="279"/>
      <c r="X461" s="279"/>
      <c r="Y461" s="279"/>
      <c r="Z461" s="279"/>
      <c r="AA461" s="279"/>
      <c r="AB461" s="279"/>
      <c r="AC461" s="278"/>
      <c r="AD461" s="278"/>
      <c r="AE461" s="278"/>
      <c r="AF461" s="278"/>
      <c r="AG461" s="278"/>
      <c r="AH461" s="278"/>
    </row>
    <row r="462" ht="12.75" customHeight="1">
      <c r="A462" s="278"/>
      <c r="B462" s="279"/>
      <c r="C462" s="278"/>
      <c r="D462" s="278"/>
      <c r="E462" s="278"/>
      <c r="F462" s="278"/>
      <c r="G462" s="278"/>
      <c r="H462" s="278"/>
      <c r="I462" s="278"/>
      <c r="J462" s="279"/>
      <c r="K462" s="278"/>
      <c r="L462" s="278"/>
      <c r="M462" s="278"/>
      <c r="N462" s="278"/>
      <c r="O462" s="278"/>
      <c r="P462" s="278"/>
      <c r="Q462" s="278"/>
      <c r="R462" s="278"/>
      <c r="S462" s="279"/>
      <c r="T462" s="279"/>
      <c r="U462" s="279"/>
      <c r="V462" s="279"/>
      <c r="W462" s="279"/>
      <c r="X462" s="279"/>
      <c r="Y462" s="279"/>
      <c r="Z462" s="279"/>
      <c r="AA462" s="279"/>
      <c r="AB462" s="279"/>
      <c r="AC462" s="278"/>
      <c r="AD462" s="278"/>
      <c r="AE462" s="278"/>
      <c r="AF462" s="278"/>
      <c r="AG462" s="278"/>
      <c r="AH462" s="278"/>
    </row>
    <row r="463" ht="12.75" customHeight="1">
      <c r="A463" s="278"/>
      <c r="B463" s="279"/>
      <c r="C463" s="278"/>
      <c r="D463" s="278"/>
      <c r="E463" s="278"/>
      <c r="F463" s="278"/>
      <c r="G463" s="278"/>
      <c r="H463" s="278"/>
      <c r="I463" s="278"/>
      <c r="J463" s="279"/>
      <c r="K463" s="278"/>
      <c r="L463" s="278"/>
      <c r="M463" s="278"/>
      <c r="N463" s="278"/>
      <c r="O463" s="278"/>
      <c r="P463" s="278"/>
      <c r="Q463" s="278"/>
      <c r="R463" s="278"/>
      <c r="S463" s="279"/>
      <c r="T463" s="279"/>
      <c r="U463" s="279"/>
      <c r="V463" s="279"/>
      <c r="W463" s="279"/>
      <c r="X463" s="279"/>
      <c r="Y463" s="279"/>
      <c r="Z463" s="279"/>
      <c r="AA463" s="279"/>
      <c r="AB463" s="279"/>
      <c r="AC463" s="278"/>
      <c r="AD463" s="278"/>
      <c r="AE463" s="278"/>
      <c r="AF463" s="278"/>
      <c r="AG463" s="278"/>
      <c r="AH463" s="278"/>
    </row>
    <row r="464" ht="12.75" customHeight="1">
      <c r="A464" s="278"/>
      <c r="B464" s="279"/>
      <c r="C464" s="278"/>
      <c r="D464" s="278"/>
      <c r="E464" s="278"/>
      <c r="F464" s="278"/>
      <c r="G464" s="278"/>
      <c r="H464" s="278"/>
      <c r="I464" s="278"/>
      <c r="J464" s="279"/>
      <c r="K464" s="278"/>
      <c r="L464" s="278"/>
      <c r="M464" s="278"/>
      <c r="N464" s="278"/>
      <c r="O464" s="278"/>
      <c r="P464" s="278"/>
      <c r="Q464" s="278"/>
      <c r="R464" s="278"/>
      <c r="S464" s="279"/>
      <c r="T464" s="279"/>
      <c r="U464" s="279"/>
      <c r="V464" s="279"/>
      <c r="W464" s="279"/>
      <c r="X464" s="279"/>
      <c r="Y464" s="279"/>
      <c r="Z464" s="279"/>
      <c r="AA464" s="279"/>
      <c r="AB464" s="279"/>
      <c r="AC464" s="278"/>
      <c r="AD464" s="278"/>
      <c r="AE464" s="278"/>
      <c r="AF464" s="278"/>
      <c r="AG464" s="278"/>
      <c r="AH464" s="278"/>
    </row>
    <row r="465" ht="12.75" customHeight="1">
      <c r="A465" s="278"/>
      <c r="B465" s="279"/>
      <c r="C465" s="278"/>
      <c r="D465" s="278"/>
      <c r="E465" s="278"/>
      <c r="F465" s="278"/>
      <c r="G465" s="278"/>
      <c r="H465" s="278"/>
      <c r="I465" s="278"/>
      <c r="J465" s="279"/>
      <c r="K465" s="278"/>
      <c r="L465" s="278"/>
      <c r="M465" s="278"/>
      <c r="N465" s="278"/>
      <c r="O465" s="278"/>
      <c r="P465" s="278"/>
      <c r="Q465" s="278"/>
      <c r="R465" s="278"/>
      <c r="S465" s="279"/>
      <c r="T465" s="279"/>
      <c r="U465" s="279"/>
      <c r="V465" s="279"/>
      <c r="W465" s="279"/>
      <c r="X465" s="279"/>
      <c r="Y465" s="279"/>
      <c r="Z465" s="279"/>
      <c r="AA465" s="279"/>
      <c r="AB465" s="279"/>
      <c r="AC465" s="278"/>
      <c r="AD465" s="278"/>
      <c r="AE465" s="278"/>
      <c r="AF465" s="278"/>
      <c r="AG465" s="278"/>
      <c r="AH465" s="278"/>
    </row>
    <row r="466" ht="12.75" customHeight="1">
      <c r="A466" s="278"/>
      <c r="B466" s="279"/>
      <c r="C466" s="278"/>
      <c r="D466" s="278"/>
      <c r="E466" s="278"/>
      <c r="F466" s="278"/>
      <c r="G466" s="278"/>
      <c r="H466" s="278"/>
      <c r="I466" s="278"/>
      <c r="J466" s="279"/>
      <c r="K466" s="278"/>
      <c r="L466" s="278"/>
      <c r="M466" s="278"/>
      <c r="N466" s="278"/>
      <c r="O466" s="278"/>
      <c r="P466" s="278"/>
      <c r="Q466" s="278"/>
      <c r="R466" s="278"/>
      <c r="S466" s="279"/>
      <c r="T466" s="279"/>
      <c r="U466" s="279"/>
      <c r="V466" s="279"/>
      <c r="W466" s="279"/>
      <c r="X466" s="279"/>
      <c r="Y466" s="279"/>
      <c r="Z466" s="279"/>
      <c r="AA466" s="279"/>
      <c r="AB466" s="279"/>
      <c r="AC466" s="278"/>
      <c r="AD466" s="278"/>
      <c r="AE466" s="278"/>
      <c r="AF466" s="278"/>
      <c r="AG466" s="278"/>
      <c r="AH466" s="278"/>
    </row>
    <row r="467" ht="12.75" customHeight="1">
      <c r="A467" s="278"/>
      <c r="B467" s="279"/>
      <c r="C467" s="278"/>
      <c r="D467" s="278"/>
      <c r="E467" s="278"/>
      <c r="F467" s="278"/>
      <c r="G467" s="278"/>
      <c r="H467" s="278"/>
      <c r="I467" s="278"/>
      <c r="J467" s="279"/>
      <c r="K467" s="278"/>
      <c r="L467" s="278"/>
      <c r="M467" s="278"/>
      <c r="N467" s="278"/>
      <c r="O467" s="278"/>
      <c r="P467" s="278"/>
      <c r="Q467" s="278"/>
      <c r="R467" s="278"/>
      <c r="S467" s="279"/>
      <c r="T467" s="279"/>
      <c r="U467" s="279"/>
      <c r="V467" s="279"/>
      <c r="W467" s="279"/>
      <c r="X467" s="279"/>
      <c r="Y467" s="279"/>
      <c r="Z467" s="279"/>
      <c r="AA467" s="279"/>
      <c r="AB467" s="279"/>
      <c r="AC467" s="278"/>
      <c r="AD467" s="278"/>
      <c r="AE467" s="278"/>
      <c r="AF467" s="278"/>
      <c r="AG467" s="278"/>
      <c r="AH467" s="278"/>
    </row>
    <row r="468" ht="12.75" customHeight="1">
      <c r="A468" s="278"/>
      <c r="B468" s="279"/>
      <c r="C468" s="278"/>
      <c r="D468" s="278"/>
      <c r="E468" s="278"/>
      <c r="F468" s="278"/>
      <c r="G468" s="278"/>
      <c r="H468" s="278"/>
      <c r="I468" s="278"/>
      <c r="J468" s="279"/>
      <c r="K468" s="278"/>
      <c r="L468" s="278"/>
      <c r="M468" s="278"/>
      <c r="N468" s="278"/>
      <c r="O468" s="278"/>
      <c r="P468" s="278"/>
      <c r="Q468" s="278"/>
      <c r="R468" s="278"/>
      <c r="S468" s="279"/>
      <c r="T468" s="279"/>
      <c r="U468" s="279"/>
      <c r="V468" s="279"/>
      <c r="W468" s="279"/>
      <c r="X468" s="279"/>
      <c r="Y468" s="279"/>
      <c r="Z468" s="279"/>
      <c r="AA468" s="279"/>
      <c r="AB468" s="279"/>
      <c r="AC468" s="278"/>
      <c r="AD468" s="278"/>
      <c r="AE468" s="278"/>
      <c r="AF468" s="278"/>
      <c r="AG468" s="278"/>
      <c r="AH468" s="278"/>
    </row>
    <row r="469" ht="12.75" customHeight="1">
      <c r="A469" s="278"/>
      <c r="B469" s="279"/>
      <c r="C469" s="278"/>
      <c r="D469" s="278"/>
      <c r="E469" s="278"/>
      <c r="F469" s="278"/>
      <c r="G469" s="278"/>
      <c r="H469" s="278"/>
      <c r="I469" s="278"/>
      <c r="J469" s="279"/>
      <c r="K469" s="278"/>
      <c r="L469" s="278"/>
      <c r="M469" s="278"/>
      <c r="N469" s="278"/>
      <c r="O469" s="278"/>
      <c r="P469" s="278"/>
      <c r="Q469" s="278"/>
      <c r="R469" s="278"/>
      <c r="S469" s="279"/>
      <c r="T469" s="279"/>
      <c r="U469" s="279"/>
      <c r="V469" s="279"/>
      <c r="W469" s="279"/>
      <c r="X469" s="279"/>
      <c r="Y469" s="279"/>
      <c r="Z469" s="279"/>
      <c r="AA469" s="279"/>
      <c r="AB469" s="279"/>
      <c r="AC469" s="278"/>
      <c r="AD469" s="278"/>
      <c r="AE469" s="278"/>
      <c r="AF469" s="278"/>
      <c r="AG469" s="278"/>
      <c r="AH469" s="278"/>
    </row>
    <row r="470" ht="12.75" customHeight="1">
      <c r="A470" s="278"/>
      <c r="B470" s="279"/>
      <c r="C470" s="278"/>
      <c r="D470" s="278"/>
      <c r="E470" s="278"/>
      <c r="F470" s="278"/>
      <c r="G470" s="278"/>
      <c r="H470" s="278"/>
      <c r="I470" s="278"/>
      <c r="J470" s="279"/>
      <c r="K470" s="278"/>
      <c r="L470" s="278"/>
      <c r="M470" s="278"/>
      <c r="N470" s="278"/>
      <c r="O470" s="278"/>
      <c r="P470" s="278"/>
      <c r="Q470" s="278"/>
      <c r="R470" s="278"/>
      <c r="S470" s="279"/>
      <c r="T470" s="279"/>
      <c r="U470" s="279"/>
      <c r="V470" s="279"/>
      <c r="W470" s="279"/>
      <c r="X470" s="279"/>
      <c r="Y470" s="279"/>
      <c r="Z470" s="279"/>
      <c r="AA470" s="279"/>
      <c r="AB470" s="279"/>
      <c r="AC470" s="278"/>
      <c r="AD470" s="278"/>
      <c r="AE470" s="278"/>
      <c r="AF470" s="278"/>
      <c r="AG470" s="278"/>
      <c r="AH470" s="278"/>
    </row>
    <row r="471" ht="12.75" customHeight="1">
      <c r="A471" s="278"/>
      <c r="B471" s="279"/>
      <c r="C471" s="278"/>
      <c r="D471" s="278"/>
      <c r="E471" s="278"/>
      <c r="F471" s="278"/>
      <c r="G471" s="278"/>
      <c r="H471" s="278"/>
      <c r="I471" s="278"/>
      <c r="J471" s="279"/>
      <c r="K471" s="278"/>
      <c r="L471" s="278"/>
      <c r="M471" s="278"/>
      <c r="N471" s="278"/>
      <c r="O471" s="278"/>
      <c r="P471" s="278"/>
      <c r="Q471" s="278"/>
      <c r="R471" s="278"/>
      <c r="S471" s="279"/>
      <c r="T471" s="279"/>
      <c r="U471" s="279"/>
      <c r="V471" s="279"/>
      <c r="W471" s="279"/>
      <c r="X471" s="279"/>
      <c r="Y471" s="279"/>
      <c r="Z471" s="279"/>
      <c r="AA471" s="279"/>
      <c r="AB471" s="279"/>
      <c r="AC471" s="278"/>
      <c r="AD471" s="278"/>
      <c r="AE471" s="278"/>
      <c r="AF471" s="278"/>
      <c r="AG471" s="278"/>
      <c r="AH471" s="278"/>
    </row>
    <row r="472" ht="12.75" customHeight="1">
      <c r="A472" s="278"/>
      <c r="B472" s="279"/>
      <c r="C472" s="278"/>
      <c r="D472" s="278"/>
      <c r="E472" s="278"/>
      <c r="F472" s="278"/>
      <c r="G472" s="278"/>
      <c r="H472" s="278"/>
      <c r="I472" s="278"/>
      <c r="J472" s="279"/>
      <c r="K472" s="278"/>
      <c r="L472" s="278"/>
      <c r="M472" s="278"/>
      <c r="N472" s="278"/>
      <c r="O472" s="278"/>
      <c r="P472" s="278"/>
      <c r="Q472" s="278"/>
      <c r="R472" s="278"/>
      <c r="S472" s="279"/>
      <c r="T472" s="279"/>
      <c r="U472" s="279"/>
      <c r="V472" s="279"/>
      <c r="W472" s="279"/>
      <c r="X472" s="279"/>
      <c r="Y472" s="279"/>
      <c r="Z472" s="279"/>
      <c r="AA472" s="279"/>
      <c r="AB472" s="279"/>
      <c r="AC472" s="278"/>
      <c r="AD472" s="278"/>
      <c r="AE472" s="278"/>
      <c r="AF472" s="278"/>
      <c r="AG472" s="278"/>
      <c r="AH472" s="278"/>
    </row>
    <row r="473" ht="12.75" customHeight="1">
      <c r="A473" s="278"/>
      <c r="B473" s="279"/>
      <c r="C473" s="278"/>
      <c r="D473" s="278"/>
      <c r="E473" s="278"/>
      <c r="F473" s="278"/>
      <c r="G473" s="278"/>
      <c r="H473" s="278"/>
      <c r="I473" s="278"/>
      <c r="J473" s="279"/>
      <c r="K473" s="278"/>
      <c r="L473" s="278"/>
      <c r="M473" s="278"/>
      <c r="N473" s="278"/>
      <c r="O473" s="278"/>
      <c r="P473" s="278"/>
      <c r="Q473" s="278"/>
      <c r="R473" s="278"/>
      <c r="S473" s="279"/>
      <c r="T473" s="279"/>
      <c r="U473" s="279"/>
      <c r="V473" s="279"/>
      <c r="W473" s="279"/>
      <c r="X473" s="279"/>
      <c r="Y473" s="279"/>
      <c r="Z473" s="279"/>
      <c r="AA473" s="279"/>
      <c r="AB473" s="279"/>
      <c r="AC473" s="278"/>
      <c r="AD473" s="278"/>
      <c r="AE473" s="278"/>
      <c r="AF473" s="278"/>
      <c r="AG473" s="278"/>
      <c r="AH473" s="278"/>
    </row>
    <row r="474" ht="12.75" customHeight="1">
      <c r="A474" s="278"/>
      <c r="B474" s="279"/>
      <c r="C474" s="278"/>
      <c r="D474" s="278"/>
      <c r="E474" s="278"/>
      <c r="F474" s="278"/>
      <c r="G474" s="278"/>
      <c r="H474" s="278"/>
      <c r="I474" s="278"/>
      <c r="J474" s="279"/>
      <c r="K474" s="278"/>
      <c r="L474" s="278"/>
      <c r="M474" s="278"/>
      <c r="N474" s="278"/>
      <c r="O474" s="278"/>
      <c r="P474" s="278"/>
      <c r="Q474" s="278"/>
      <c r="R474" s="278"/>
      <c r="S474" s="279"/>
      <c r="T474" s="279"/>
      <c r="U474" s="279"/>
      <c r="V474" s="279"/>
      <c r="W474" s="279"/>
      <c r="X474" s="279"/>
      <c r="Y474" s="279"/>
      <c r="Z474" s="279"/>
      <c r="AA474" s="279"/>
      <c r="AB474" s="279"/>
      <c r="AC474" s="278"/>
      <c r="AD474" s="278"/>
      <c r="AE474" s="278"/>
      <c r="AF474" s="278"/>
      <c r="AG474" s="278"/>
      <c r="AH474" s="278"/>
    </row>
    <row r="475" ht="12.75" customHeight="1">
      <c r="A475" s="278"/>
      <c r="B475" s="279"/>
      <c r="C475" s="278"/>
      <c r="D475" s="278"/>
      <c r="E475" s="278"/>
      <c r="F475" s="278"/>
      <c r="G475" s="278"/>
      <c r="H475" s="278"/>
      <c r="I475" s="278"/>
      <c r="J475" s="279"/>
      <c r="K475" s="278"/>
      <c r="L475" s="278"/>
      <c r="M475" s="278"/>
      <c r="N475" s="278"/>
      <c r="O475" s="278"/>
      <c r="P475" s="278"/>
      <c r="Q475" s="278"/>
      <c r="R475" s="278"/>
      <c r="S475" s="279"/>
      <c r="T475" s="279"/>
      <c r="U475" s="279"/>
      <c r="V475" s="279"/>
      <c r="W475" s="279"/>
      <c r="X475" s="279"/>
      <c r="Y475" s="279"/>
      <c r="Z475" s="279"/>
      <c r="AA475" s="279"/>
      <c r="AB475" s="279"/>
      <c r="AC475" s="278"/>
      <c r="AD475" s="278"/>
      <c r="AE475" s="278"/>
      <c r="AF475" s="278"/>
      <c r="AG475" s="278"/>
      <c r="AH475" s="278"/>
    </row>
    <row r="476" ht="12.75" customHeight="1">
      <c r="A476" s="278"/>
      <c r="B476" s="279"/>
      <c r="C476" s="278"/>
      <c r="D476" s="278"/>
      <c r="E476" s="278"/>
      <c r="F476" s="278"/>
      <c r="G476" s="278"/>
      <c r="H476" s="278"/>
      <c r="I476" s="278"/>
      <c r="J476" s="279"/>
      <c r="K476" s="278"/>
      <c r="L476" s="278"/>
      <c r="M476" s="278"/>
      <c r="N476" s="278"/>
      <c r="O476" s="278"/>
      <c r="P476" s="278"/>
      <c r="Q476" s="278"/>
      <c r="R476" s="278"/>
      <c r="S476" s="279"/>
      <c r="T476" s="279"/>
      <c r="U476" s="279"/>
      <c r="V476" s="279"/>
      <c r="W476" s="279"/>
      <c r="X476" s="279"/>
      <c r="Y476" s="279"/>
      <c r="Z476" s="279"/>
      <c r="AA476" s="279"/>
      <c r="AB476" s="279"/>
      <c r="AC476" s="278"/>
      <c r="AD476" s="278"/>
      <c r="AE476" s="278"/>
      <c r="AF476" s="278"/>
      <c r="AG476" s="278"/>
      <c r="AH476" s="278"/>
    </row>
    <row r="477" ht="12.75" customHeight="1">
      <c r="A477" s="278"/>
      <c r="B477" s="279"/>
      <c r="C477" s="278"/>
      <c r="D477" s="278"/>
      <c r="E477" s="278"/>
      <c r="F477" s="278"/>
      <c r="G477" s="278"/>
      <c r="H477" s="278"/>
      <c r="I477" s="278"/>
      <c r="J477" s="279"/>
      <c r="K477" s="278"/>
      <c r="L477" s="278"/>
      <c r="M477" s="278"/>
      <c r="N477" s="278"/>
      <c r="O477" s="278"/>
      <c r="P477" s="278"/>
      <c r="Q477" s="278"/>
      <c r="R477" s="278"/>
      <c r="S477" s="279"/>
      <c r="T477" s="279"/>
      <c r="U477" s="279"/>
      <c r="V477" s="279"/>
      <c r="W477" s="279"/>
      <c r="X477" s="279"/>
      <c r="Y477" s="279"/>
      <c r="Z477" s="279"/>
      <c r="AA477" s="279"/>
      <c r="AB477" s="279"/>
      <c r="AC477" s="278"/>
      <c r="AD477" s="278"/>
      <c r="AE477" s="278"/>
      <c r="AF477" s="278"/>
      <c r="AG477" s="278"/>
      <c r="AH477" s="278"/>
    </row>
    <row r="478" ht="12.75" customHeight="1">
      <c r="A478" s="278"/>
      <c r="B478" s="279"/>
      <c r="C478" s="278"/>
      <c r="D478" s="278"/>
      <c r="E478" s="278"/>
      <c r="F478" s="278"/>
      <c r="G478" s="278"/>
      <c r="H478" s="278"/>
      <c r="I478" s="278"/>
      <c r="J478" s="279"/>
      <c r="K478" s="278"/>
      <c r="L478" s="278"/>
      <c r="M478" s="278"/>
      <c r="N478" s="278"/>
      <c r="O478" s="278"/>
      <c r="P478" s="278"/>
      <c r="Q478" s="278"/>
      <c r="R478" s="278"/>
      <c r="S478" s="279"/>
      <c r="T478" s="279"/>
      <c r="U478" s="279"/>
      <c r="V478" s="279"/>
      <c r="W478" s="279"/>
      <c r="X478" s="279"/>
      <c r="Y478" s="279"/>
      <c r="Z478" s="279"/>
      <c r="AA478" s="279"/>
      <c r="AB478" s="279"/>
      <c r="AC478" s="278"/>
      <c r="AD478" s="278"/>
      <c r="AE478" s="278"/>
      <c r="AF478" s="278"/>
      <c r="AG478" s="278"/>
      <c r="AH478" s="278"/>
    </row>
    <row r="479" ht="12.75" customHeight="1">
      <c r="A479" s="278"/>
      <c r="B479" s="279"/>
      <c r="C479" s="278"/>
      <c r="D479" s="278"/>
      <c r="E479" s="278"/>
      <c r="F479" s="278"/>
      <c r="G479" s="278"/>
      <c r="H479" s="278"/>
      <c r="I479" s="278"/>
      <c r="J479" s="279"/>
      <c r="K479" s="278"/>
      <c r="L479" s="278"/>
      <c r="M479" s="278"/>
      <c r="N479" s="278"/>
      <c r="O479" s="278"/>
      <c r="P479" s="278"/>
      <c r="Q479" s="278"/>
      <c r="R479" s="278"/>
      <c r="S479" s="279"/>
      <c r="T479" s="279"/>
      <c r="U479" s="279"/>
      <c r="V479" s="279"/>
      <c r="W479" s="279"/>
      <c r="X479" s="279"/>
      <c r="Y479" s="279"/>
      <c r="Z479" s="279"/>
      <c r="AA479" s="279"/>
      <c r="AB479" s="279"/>
      <c r="AC479" s="278"/>
      <c r="AD479" s="278"/>
      <c r="AE479" s="278"/>
      <c r="AF479" s="278"/>
      <c r="AG479" s="278"/>
      <c r="AH479" s="278"/>
    </row>
    <row r="480" ht="12.75" customHeight="1">
      <c r="A480" s="278"/>
      <c r="B480" s="279"/>
      <c r="C480" s="278"/>
      <c r="D480" s="278"/>
      <c r="E480" s="278"/>
      <c r="F480" s="278"/>
      <c r="G480" s="278"/>
      <c r="H480" s="278"/>
      <c r="I480" s="278"/>
      <c r="J480" s="279"/>
      <c r="K480" s="278"/>
      <c r="L480" s="278"/>
      <c r="M480" s="278"/>
      <c r="N480" s="278"/>
      <c r="O480" s="278"/>
      <c r="P480" s="278"/>
      <c r="Q480" s="278"/>
      <c r="R480" s="278"/>
      <c r="S480" s="279"/>
      <c r="T480" s="279"/>
      <c r="U480" s="279"/>
      <c r="V480" s="279"/>
      <c r="W480" s="279"/>
      <c r="X480" s="279"/>
      <c r="Y480" s="279"/>
      <c r="Z480" s="279"/>
      <c r="AA480" s="279"/>
      <c r="AB480" s="279"/>
      <c r="AC480" s="278"/>
      <c r="AD480" s="278"/>
      <c r="AE480" s="278"/>
      <c r="AF480" s="278"/>
      <c r="AG480" s="278"/>
      <c r="AH480" s="278"/>
    </row>
    <row r="481" ht="12.75" customHeight="1">
      <c r="A481" s="278"/>
      <c r="B481" s="279"/>
      <c r="C481" s="278"/>
      <c r="D481" s="278"/>
      <c r="E481" s="278"/>
      <c r="F481" s="278"/>
      <c r="G481" s="278"/>
      <c r="H481" s="278"/>
      <c r="I481" s="278"/>
      <c r="J481" s="279"/>
      <c r="K481" s="278"/>
      <c r="L481" s="278"/>
      <c r="M481" s="278"/>
      <c r="N481" s="278"/>
      <c r="O481" s="278"/>
      <c r="P481" s="278"/>
      <c r="Q481" s="278"/>
      <c r="R481" s="278"/>
      <c r="S481" s="279"/>
      <c r="T481" s="279"/>
      <c r="U481" s="279"/>
      <c r="V481" s="279"/>
      <c r="W481" s="279"/>
      <c r="X481" s="279"/>
      <c r="Y481" s="279"/>
      <c r="Z481" s="279"/>
      <c r="AA481" s="279"/>
      <c r="AB481" s="279"/>
      <c r="AC481" s="278"/>
      <c r="AD481" s="278"/>
      <c r="AE481" s="278"/>
      <c r="AF481" s="278"/>
      <c r="AG481" s="278"/>
      <c r="AH481" s="278"/>
    </row>
    <row r="482" ht="12.75" customHeight="1">
      <c r="A482" s="278"/>
      <c r="B482" s="279"/>
      <c r="C482" s="278"/>
      <c r="D482" s="278"/>
      <c r="E482" s="278"/>
      <c r="F482" s="278"/>
      <c r="G482" s="278"/>
      <c r="H482" s="278"/>
      <c r="I482" s="278"/>
      <c r="J482" s="279"/>
      <c r="K482" s="278"/>
      <c r="L482" s="278"/>
      <c r="M482" s="278"/>
      <c r="N482" s="278"/>
      <c r="O482" s="278"/>
      <c r="P482" s="278"/>
      <c r="Q482" s="278"/>
      <c r="R482" s="278"/>
      <c r="S482" s="279"/>
      <c r="T482" s="279"/>
      <c r="U482" s="279"/>
      <c r="V482" s="279"/>
      <c r="W482" s="279"/>
      <c r="X482" s="279"/>
      <c r="Y482" s="279"/>
      <c r="Z482" s="279"/>
      <c r="AA482" s="279"/>
      <c r="AB482" s="279"/>
      <c r="AC482" s="278"/>
      <c r="AD482" s="278"/>
      <c r="AE482" s="278"/>
      <c r="AF482" s="278"/>
      <c r="AG482" s="278"/>
      <c r="AH482" s="278"/>
    </row>
    <row r="483" ht="12.75" customHeight="1">
      <c r="A483" s="278"/>
      <c r="B483" s="279"/>
      <c r="C483" s="278"/>
      <c r="D483" s="278"/>
      <c r="E483" s="278"/>
      <c r="F483" s="278"/>
      <c r="G483" s="278"/>
      <c r="H483" s="278"/>
      <c r="I483" s="278"/>
      <c r="J483" s="279"/>
      <c r="K483" s="278"/>
      <c r="L483" s="278"/>
      <c r="M483" s="278"/>
      <c r="N483" s="278"/>
      <c r="O483" s="278"/>
      <c r="P483" s="278"/>
      <c r="Q483" s="278"/>
      <c r="R483" s="278"/>
      <c r="S483" s="279"/>
      <c r="T483" s="279"/>
      <c r="U483" s="279"/>
      <c r="V483" s="279"/>
      <c r="W483" s="279"/>
      <c r="X483" s="279"/>
      <c r="Y483" s="279"/>
      <c r="Z483" s="279"/>
      <c r="AA483" s="279"/>
      <c r="AB483" s="279"/>
      <c r="AC483" s="278"/>
      <c r="AD483" s="278"/>
      <c r="AE483" s="278"/>
      <c r="AF483" s="278"/>
      <c r="AG483" s="278"/>
      <c r="AH483" s="278"/>
    </row>
    <row r="484" ht="12.75" customHeight="1">
      <c r="A484" s="278"/>
      <c r="B484" s="279"/>
      <c r="C484" s="278"/>
      <c r="D484" s="278"/>
      <c r="E484" s="278"/>
      <c r="F484" s="278"/>
      <c r="G484" s="278"/>
      <c r="H484" s="278"/>
      <c r="I484" s="278"/>
      <c r="J484" s="279"/>
      <c r="K484" s="278"/>
      <c r="L484" s="278"/>
      <c r="M484" s="278"/>
      <c r="N484" s="278"/>
      <c r="O484" s="278"/>
      <c r="P484" s="278"/>
      <c r="Q484" s="278"/>
      <c r="R484" s="278"/>
      <c r="S484" s="279"/>
      <c r="T484" s="279"/>
      <c r="U484" s="279"/>
      <c r="V484" s="279"/>
      <c r="W484" s="279"/>
      <c r="X484" s="279"/>
      <c r="Y484" s="279"/>
      <c r="Z484" s="279"/>
      <c r="AA484" s="279"/>
      <c r="AB484" s="279"/>
      <c r="AC484" s="278"/>
      <c r="AD484" s="278"/>
      <c r="AE484" s="278"/>
      <c r="AF484" s="278"/>
      <c r="AG484" s="278"/>
      <c r="AH484" s="278"/>
    </row>
    <row r="485" ht="12.75" customHeight="1">
      <c r="A485" s="278"/>
      <c r="B485" s="279"/>
      <c r="C485" s="278"/>
      <c r="D485" s="278"/>
      <c r="E485" s="278"/>
      <c r="F485" s="278"/>
      <c r="G485" s="278"/>
      <c r="H485" s="278"/>
      <c r="I485" s="278"/>
      <c r="J485" s="279"/>
      <c r="K485" s="278"/>
      <c r="L485" s="278"/>
      <c r="M485" s="278"/>
      <c r="N485" s="278"/>
      <c r="O485" s="278"/>
      <c r="P485" s="278"/>
      <c r="Q485" s="278"/>
      <c r="R485" s="278"/>
      <c r="S485" s="279"/>
      <c r="T485" s="279"/>
      <c r="U485" s="279"/>
      <c r="V485" s="279"/>
      <c r="W485" s="279"/>
      <c r="X485" s="279"/>
      <c r="Y485" s="279"/>
      <c r="Z485" s="279"/>
      <c r="AA485" s="279"/>
      <c r="AB485" s="279"/>
      <c r="AC485" s="278"/>
      <c r="AD485" s="278"/>
      <c r="AE485" s="278"/>
      <c r="AF485" s="278"/>
      <c r="AG485" s="278"/>
      <c r="AH485" s="278"/>
    </row>
    <row r="486" ht="12.75" customHeight="1">
      <c r="A486" s="278"/>
      <c r="B486" s="279"/>
      <c r="C486" s="278"/>
      <c r="D486" s="278"/>
      <c r="E486" s="278"/>
      <c r="F486" s="278"/>
      <c r="G486" s="278"/>
      <c r="H486" s="278"/>
      <c r="I486" s="278"/>
      <c r="J486" s="279"/>
      <c r="K486" s="278"/>
      <c r="L486" s="278"/>
      <c r="M486" s="278"/>
      <c r="N486" s="278"/>
      <c r="O486" s="278"/>
      <c r="P486" s="278"/>
      <c r="Q486" s="278"/>
      <c r="R486" s="278"/>
      <c r="S486" s="279"/>
      <c r="T486" s="279"/>
      <c r="U486" s="279"/>
      <c r="V486" s="279"/>
      <c r="W486" s="279"/>
      <c r="X486" s="279"/>
      <c r="Y486" s="279"/>
      <c r="Z486" s="279"/>
      <c r="AA486" s="279"/>
      <c r="AB486" s="279"/>
      <c r="AC486" s="278"/>
      <c r="AD486" s="278"/>
      <c r="AE486" s="278"/>
      <c r="AF486" s="278"/>
      <c r="AG486" s="278"/>
      <c r="AH486" s="278"/>
    </row>
    <row r="487" ht="12.75" customHeight="1">
      <c r="A487" s="278"/>
      <c r="B487" s="279"/>
      <c r="C487" s="278"/>
      <c r="D487" s="278"/>
      <c r="E487" s="278"/>
      <c r="F487" s="278"/>
      <c r="G487" s="278"/>
      <c r="H487" s="278"/>
      <c r="I487" s="278"/>
      <c r="J487" s="279"/>
      <c r="K487" s="278"/>
      <c r="L487" s="278"/>
      <c r="M487" s="278"/>
      <c r="N487" s="278"/>
      <c r="O487" s="278"/>
      <c r="P487" s="278"/>
      <c r="Q487" s="278"/>
      <c r="R487" s="278"/>
      <c r="S487" s="279"/>
      <c r="T487" s="279"/>
      <c r="U487" s="279"/>
      <c r="V487" s="279"/>
      <c r="W487" s="279"/>
      <c r="X487" s="279"/>
      <c r="Y487" s="279"/>
      <c r="Z487" s="279"/>
      <c r="AA487" s="279"/>
      <c r="AB487" s="279"/>
      <c r="AC487" s="278"/>
      <c r="AD487" s="278"/>
      <c r="AE487" s="278"/>
      <c r="AF487" s="278"/>
      <c r="AG487" s="278"/>
      <c r="AH487" s="278"/>
    </row>
    <row r="488" ht="12.75" customHeight="1">
      <c r="A488" s="278"/>
      <c r="B488" s="279"/>
      <c r="C488" s="278"/>
      <c r="D488" s="278"/>
      <c r="E488" s="278"/>
      <c r="F488" s="278"/>
      <c r="G488" s="278"/>
      <c r="H488" s="278"/>
      <c r="I488" s="278"/>
      <c r="J488" s="279"/>
      <c r="K488" s="278"/>
      <c r="L488" s="278"/>
      <c r="M488" s="278"/>
      <c r="N488" s="278"/>
      <c r="O488" s="278"/>
      <c r="P488" s="278"/>
      <c r="Q488" s="278"/>
      <c r="R488" s="278"/>
      <c r="S488" s="279"/>
      <c r="T488" s="279"/>
      <c r="U488" s="279"/>
      <c r="V488" s="279"/>
      <c r="W488" s="279"/>
      <c r="X488" s="279"/>
      <c r="Y488" s="279"/>
      <c r="Z488" s="279"/>
      <c r="AA488" s="279"/>
      <c r="AB488" s="279"/>
      <c r="AC488" s="278"/>
      <c r="AD488" s="278"/>
      <c r="AE488" s="278"/>
      <c r="AF488" s="278"/>
      <c r="AG488" s="278"/>
      <c r="AH488" s="278"/>
    </row>
    <row r="489" ht="12.75" customHeight="1">
      <c r="A489" s="278"/>
      <c r="B489" s="279"/>
      <c r="C489" s="278"/>
      <c r="D489" s="278"/>
      <c r="E489" s="278"/>
      <c r="F489" s="278"/>
      <c r="G489" s="278"/>
      <c r="H489" s="278"/>
      <c r="I489" s="278"/>
      <c r="J489" s="279"/>
      <c r="K489" s="278"/>
      <c r="L489" s="278"/>
      <c r="M489" s="278"/>
      <c r="N489" s="278"/>
      <c r="O489" s="278"/>
      <c r="P489" s="278"/>
      <c r="Q489" s="278"/>
      <c r="R489" s="278"/>
      <c r="S489" s="279"/>
      <c r="T489" s="279"/>
      <c r="U489" s="279"/>
      <c r="V489" s="279"/>
      <c r="W489" s="279"/>
      <c r="X489" s="279"/>
      <c r="Y489" s="279"/>
      <c r="Z489" s="279"/>
      <c r="AA489" s="279"/>
      <c r="AB489" s="279"/>
      <c r="AC489" s="278"/>
      <c r="AD489" s="278"/>
      <c r="AE489" s="278"/>
      <c r="AF489" s="278"/>
      <c r="AG489" s="278"/>
      <c r="AH489" s="278"/>
    </row>
    <row r="490" ht="12.75" customHeight="1">
      <c r="A490" s="278"/>
      <c r="B490" s="279"/>
      <c r="C490" s="278"/>
      <c r="D490" s="278"/>
      <c r="E490" s="278"/>
      <c r="F490" s="278"/>
      <c r="G490" s="278"/>
      <c r="H490" s="278"/>
      <c r="I490" s="278"/>
      <c r="J490" s="279"/>
      <c r="K490" s="278"/>
      <c r="L490" s="278"/>
      <c r="M490" s="278"/>
      <c r="N490" s="278"/>
      <c r="O490" s="278"/>
      <c r="P490" s="278"/>
      <c r="Q490" s="278"/>
      <c r="R490" s="278"/>
      <c r="S490" s="279"/>
      <c r="T490" s="279"/>
      <c r="U490" s="279"/>
      <c r="V490" s="279"/>
      <c r="W490" s="279"/>
      <c r="X490" s="279"/>
      <c r="Y490" s="279"/>
      <c r="Z490" s="279"/>
      <c r="AA490" s="279"/>
      <c r="AB490" s="279"/>
      <c r="AC490" s="278"/>
      <c r="AD490" s="278"/>
      <c r="AE490" s="278"/>
      <c r="AF490" s="278"/>
      <c r="AG490" s="278"/>
      <c r="AH490" s="278"/>
    </row>
    <row r="491" ht="12.75" customHeight="1">
      <c r="A491" s="278"/>
      <c r="B491" s="279"/>
      <c r="C491" s="278"/>
      <c r="D491" s="278"/>
      <c r="E491" s="278"/>
      <c r="F491" s="278"/>
      <c r="G491" s="278"/>
      <c r="H491" s="278"/>
      <c r="I491" s="278"/>
      <c r="J491" s="279"/>
      <c r="K491" s="278"/>
      <c r="L491" s="278"/>
      <c r="M491" s="278"/>
      <c r="N491" s="278"/>
      <c r="O491" s="278"/>
      <c r="P491" s="278"/>
      <c r="Q491" s="278"/>
      <c r="R491" s="278"/>
      <c r="S491" s="279"/>
      <c r="T491" s="279"/>
      <c r="U491" s="279"/>
      <c r="V491" s="279"/>
      <c r="W491" s="279"/>
      <c r="X491" s="279"/>
      <c r="Y491" s="279"/>
      <c r="Z491" s="279"/>
      <c r="AA491" s="279"/>
      <c r="AB491" s="279"/>
      <c r="AC491" s="278"/>
      <c r="AD491" s="278"/>
      <c r="AE491" s="278"/>
      <c r="AF491" s="278"/>
      <c r="AG491" s="278"/>
      <c r="AH491" s="278"/>
    </row>
    <row r="492" ht="12.75" customHeight="1">
      <c r="A492" s="278"/>
      <c r="B492" s="279"/>
      <c r="C492" s="278"/>
      <c r="D492" s="278"/>
      <c r="E492" s="278"/>
      <c r="F492" s="278"/>
      <c r="G492" s="278"/>
      <c r="H492" s="278"/>
      <c r="I492" s="278"/>
      <c r="J492" s="279"/>
      <c r="K492" s="278"/>
      <c r="L492" s="278"/>
      <c r="M492" s="278"/>
      <c r="N492" s="278"/>
      <c r="O492" s="278"/>
      <c r="P492" s="278"/>
      <c r="Q492" s="278"/>
      <c r="R492" s="278"/>
      <c r="S492" s="279"/>
      <c r="T492" s="279"/>
      <c r="U492" s="279"/>
      <c r="V492" s="279"/>
      <c r="W492" s="279"/>
      <c r="X492" s="279"/>
      <c r="Y492" s="279"/>
      <c r="Z492" s="279"/>
      <c r="AA492" s="279"/>
      <c r="AB492" s="279"/>
      <c r="AC492" s="278"/>
      <c r="AD492" s="278"/>
      <c r="AE492" s="278"/>
      <c r="AF492" s="278"/>
      <c r="AG492" s="278"/>
      <c r="AH492" s="278"/>
    </row>
    <row r="493" ht="12.75" customHeight="1">
      <c r="A493" s="278"/>
      <c r="B493" s="279"/>
      <c r="C493" s="278"/>
      <c r="D493" s="278"/>
      <c r="E493" s="278"/>
      <c r="F493" s="278"/>
      <c r="G493" s="278"/>
      <c r="H493" s="278"/>
      <c r="I493" s="278"/>
      <c r="J493" s="279"/>
      <c r="K493" s="278"/>
      <c r="L493" s="278"/>
      <c r="M493" s="278"/>
      <c r="N493" s="278"/>
      <c r="O493" s="278"/>
      <c r="P493" s="278"/>
      <c r="Q493" s="278"/>
      <c r="R493" s="278"/>
      <c r="S493" s="279"/>
      <c r="T493" s="279"/>
      <c r="U493" s="279"/>
      <c r="V493" s="279"/>
      <c r="W493" s="279"/>
      <c r="X493" s="279"/>
      <c r="Y493" s="279"/>
      <c r="Z493" s="279"/>
      <c r="AA493" s="279"/>
      <c r="AB493" s="279"/>
      <c r="AC493" s="278"/>
      <c r="AD493" s="278"/>
      <c r="AE493" s="278"/>
      <c r="AF493" s="278"/>
      <c r="AG493" s="278"/>
      <c r="AH493" s="278"/>
    </row>
    <row r="494" ht="12.75" customHeight="1">
      <c r="A494" s="278"/>
      <c r="B494" s="279"/>
      <c r="C494" s="278"/>
      <c r="D494" s="278"/>
      <c r="E494" s="278"/>
      <c r="F494" s="278"/>
      <c r="G494" s="278"/>
      <c r="H494" s="278"/>
      <c r="I494" s="278"/>
      <c r="J494" s="279"/>
      <c r="K494" s="278"/>
      <c r="L494" s="278"/>
      <c r="M494" s="278"/>
      <c r="N494" s="278"/>
      <c r="O494" s="278"/>
      <c r="P494" s="278"/>
      <c r="Q494" s="278"/>
      <c r="R494" s="278"/>
      <c r="S494" s="279"/>
      <c r="T494" s="279"/>
      <c r="U494" s="279"/>
      <c r="V494" s="279"/>
      <c r="W494" s="279"/>
      <c r="X494" s="279"/>
      <c r="Y494" s="279"/>
      <c r="Z494" s="279"/>
      <c r="AA494" s="279"/>
      <c r="AB494" s="279"/>
      <c r="AC494" s="278"/>
      <c r="AD494" s="278"/>
      <c r="AE494" s="278"/>
      <c r="AF494" s="278"/>
      <c r="AG494" s="278"/>
      <c r="AH494" s="278"/>
    </row>
    <row r="495" ht="12.75" customHeight="1">
      <c r="A495" s="278"/>
      <c r="B495" s="279"/>
      <c r="C495" s="278"/>
      <c r="D495" s="278"/>
      <c r="E495" s="278"/>
      <c r="F495" s="278"/>
      <c r="G495" s="278"/>
      <c r="H495" s="278"/>
      <c r="I495" s="278"/>
      <c r="J495" s="279"/>
      <c r="K495" s="278"/>
      <c r="L495" s="278"/>
      <c r="M495" s="278"/>
      <c r="N495" s="278"/>
      <c r="O495" s="278"/>
      <c r="P495" s="278"/>
      <c r="Q495" s="278"/>
      <c r="R495" s="278"/>
      <c r="S495" s="279"/>
      <c r="T495" s="279"/>
      <c r="U495" s="279"/>
      <c r="V495" s="279"/>
      <c r="W495" s="279"/>
      <c r="X495" s="279"/>
      <c r="Y495" s="279"/>
      <c r="Z495" s="279"/>
      <c r="AA495" s="279"/>
      <c r="AB495" s="279"/>
      <c r="AC495" s="278"/>
      <c r="AD495" s="278"/>
      <c r="AE495" s="278"/>
      <c r="AF495" s="278"/>
      <c r="AG495" s="278"/>
      <c r="AH495" s="278"/>
    </row>
    <row r="496" ht="12.75" customHeight="1">
      <c r="A496" s="278"/>
      <c r="B496" s="279"/>
      <c r="C496" s="278"/>
      <c r="D496" s="278"/>
      <c r="E496" s="278"/>
      <c r="F496" s="278"/>
      <c r="G496" s="278"/>
      <c r="H496" s="278"/>
      <c r="I496" s="278"/>
      <c r="J496" s="279"/>
      <c r="K496" s="278"/>
      <c r="L496" s="278"/>
      <c r="M496" s="278"/>
      <c r="N496" s="278"/>
      <c r="O496" s="278"/>
      <c r="P496" s="278"/>
      <c r="Q496" s="278"/>
      <c r="R496" s="278"/>
      <c r="S496" s="279"/>
      <c r="T496" s="279"/>
      <c r="U496" s="279"/>
      <c r="V496" s="279"/>
      <c r="W496" s="279"/>
      <c r="X496" s="279"/>
      <c r="Y496" s="279"/>
      <c r="Z496" s="279"/>
      <c r="AA496" s="279"/>
      <c r="AB496" s="279"/>
      <c r="AC496" s="278"/>
      <c r="AD496" s="278"/>
      <c r="AE496" s="278"/>
      <c r="AF496" s="278"/>
      <c r="AG496" s="278"/>
      <c r="AH496" s="278"/>
    </row>
    <row r="497" ht="12.75" customHeight="1">
      <c r="A497" s="278"/>
      <c r="B497" s="279"/>
      <c r="C497" s="278"/>
      <c r="D497" s="278"/>
      <c r="E497" s="278"/>
      <c r="F497" s="278"/>
      <c r="G497" s="278"/>
      <c r="H497" s="278"/>
      <c r="I497" s="278"/>
      <c r="J497" s="279"/>
      <c r="K497" s="278"/>
      <c r="L497" s="278"/>
      <c r="M497" s="278"/>
      <c r="N497" s="278"/>
      <c r="O497" s="278"/>
      <c r="P497" s="278"/>
      <c r="Q497" s="278"/>
      <c r="R497" s="278"/>
      <c r="S497" s="279"/>
      <c r="T497" s="279"/>
      <c r="U497" s="279"/>
      <c r="V497" s="279"/>
      <c r="W497" s="279"/>
      <c r="X497" s="279"/>
      <c r="Y497" s="279"/>
      <c r="Z497" s="279"/>
      <c r="AA497" s="279"/>
      <c r="AB497" s="279"/>
      <c r="AC497" s="278"/>
      <c r="AD497" s="278"/>
      <c r="AE497" s="278"/>
      <c r="AF497" s="278"/>
      <c r="AG497" s="278"/>
      <c r="AH497" s="278"/>
    </row>
    <row r="498" ht="12.75" customHeight="1">
      <c r="A498" s="278"/>
      <c r="B498" s="279"/>
      <c r="C498" s="278"/>
      <c r="D498" s="278"/>
      <c r="E498" s="278"/>
      <c r="F498" s="278"/>
      <c r="G498" s="278"/>
      <c r="H498" s="278"/>
      <c r="I498" s="278"/>
      <c r="J498" s="279"/>
      <c r="K498" s="278"/>
      <c r="L498" s="278"/>
      <c r="M498" s="278"/>
      <c r="N498" s="278"/>
      <c r="O498" s="278"/>
      <c r="P498" s="278"/>
      <c r="Q498" s="278"/>
      <c r="R498" s="278"/>
      <c r="S498" s="279"/>
      <c r="T498" s="279"/>
      <c r="U498" s="279"/>
      <c r="V498" s="279"/>
      <c r="W498" s="279"/>
      <c r="X498" s="279"/>
      <c r="Y498" s="279"/>
      <c r="Z498" s="279"/>
      <c r="AA498" s="279"/>
      <c r="AB498" s="279"/>
      <c r="AC498" s="278"/>
      <c r="AD498" s="278"/>
      <c r="AE498" s="278"/>
      <c r="AF498" s="278"/>
      <c r="AG498" s="278"/>
      <c r="AH498" s="278"/>
    </row>
    <row r="499" ht="12.75" customHeight="1">
      <c r="A499" s="278"/>
      <c r="B499" s="279"/>
      <c r="C499" s="278"/>
      <c r="D499" s="278"/>
      <c r="E499" s="278"/>
      <c r="F499" s="278"/>
      <c r="G499" s="278"/>
      <c r="H499" s="278"/>
      <c r="I499" s="278"/>
      <c r="J499" s="279"/>
      <c r="K499" s="278"/>
      <c r="L499" s="278"/>
      <c r="M499" s="278"/>
      <c r="N499" s="278"/>
      <c r="O499" s="278"/>
      <c r="P499" s="278"/>
      <c r="Q499" s="278"/>
      <c r="R499" s="278"/>
      <c r="S499" s="279"/>
      <c r="T499" s="279"/>
      <c r="U499" s="279"/>
      <c r="V499" s="279"/>
      <c r="W499" s="279"/>
      <c r="X499" s="279"/>
      <c r="Y499" s="279"/>
      <c r="Z499" s="279"/>
      <c r="AA499" s="279"/>
      <c r="AB499" s="279"/>
      <c r="AC499" s="278"/>
      <c r="AD499" s="278"/>
      <c r="AE499" s="278"/>
      <c r="AF499" s="278"/>
      <c r="AG499" s="278"/>
      <c r="AH499" s="278"/>
    </row>
    <row r="500" ht="12.75" customHeight="1">
      <c r="A500" s="278"/>
      <c r="B500" s="279"/>
      <c r="C500" s="278"/>
      <c r="D500" s="278"/>
      <c r="E500" s="278"/>
      <c r="F500" s="278"/>
      <c r="G500" s="278"/>
      <c r="H500" s="278"/>
      <c r="I500" s="278"/>
      <c r="J500" s="279"/>
      <c r="K500" s="278"/>
      <c r="L500" s="278"/>
      <c r="M500" s="278"/>
      <c r="N500" s="278"/>
      <c r="O500" s="278"/>
      <c r="P500" s="278"/>
      <c r="Q500" s="278"/>
      <c r="R500" s="278"/>
      <c r="S500" s="279"/>
      <c r="T500" s="279"/>
      <c r="U500" s="279"/>
      <c r="V500" s="279"/>
      <c r="W500" s="279"/>
      <c r="X500" s="279"/>
      <c r="Y500" s="279"/>
      <c r="Z500" s="279"/>
      <c r="AA500" s="279"/>
      <c r="AB500" s="279"/>
      <c r="AC500" s="278"/>
      <c r="AD500" s="278"/>
      <c r="AE500" s="278"/>
      <c r="AF500" s="278"/>
      <c r="AG500" s="278"/>
      <c r="AH500" s="278"/>
    </row>
    <row r="501" ht="12.75" customHeight="1">
      <c r="A501" s="278"/>
      <c r="B501" s="279"/>
      <c r="C501" s="278"/>
      <c r="D501" s="278"/>
      <c r="E501" s="278"/>
      <c r="F501" s="278"/>
      <c r="G501" s="278"/>
      <c r="H501" s="278"/>
      <c r="I501" s="278"/>
      <c r="J501" s="279"/>
      <c r="K501" s="278"/>
      <c r="L501" s="278"/>
      <c r="M501" s="278"/>
      <c r="N501" s="278"/>
      <c r="O501" s="278"/>
      <c r="P501" s="278"/>
      <c r="Q501" s="278"/>
      <c r="R501" s="278"/>
      <c r="S501" s="279"/>
      <c r="T501" s="279"/>
      <c r="U501" s="279"/>
      <c r="V501" s="279"/>
      <c r="W501" s="279"/>
      <c r="X501" s="279"/>
      <c r="Y501" s="279"/>
      <c r="Z501" s="279"/>
      <c r="AA501" s="279"/>
      <c r="AB501" s="279"/>
      <c r="AC501" s="278"/>
      <c r="AD501" s="278"/>
      <c r="AE501" s="278"/>
      <c r="AF501" s="278"/>
      <c r="AG501" s="278"/>
      <c r="AH501" s="278"/>
    </row>
    <row r="502" ht="12.75" customHeight="1">
      <c r="A502" s="278"/>
      <c r="B502" s="279"/>
      <c r="C502" s="278"/>
      <c r="D502" s="278"/>
      <c r="E502" s="278"/>
      <c r="F502" s="278"/>
      <c r="G502" s="278"/>
      <c r="H502" s="278"/>
      <c r="I502" s="278"/>
      <c r="J502" s="279"/>
      <c r="K502" s="278"/>
      <c r="L502" s="278"/>
      <c r="M502" s="278"/>
      <c r="N502" s="278"/>
      <c r="O502" s="278"/>
      <c r="P502" s="278"/>
      <c r="Q502" s="278"/>
      <c r="R502" s="278"/>
      <c r="S502" s="279"/>
      <c r="T502" s="279"/>
      <c r="U502" s="279"/>
      <c r="V502" s="279"/>
      <c r="W502" s="279"/>
      <c r="X502" s="279"/>
      <c r="Y502" s="279"/>
      <c r="Z502" s="279"/>
      <c r="AA502" s="279"/>
      <c r="AB502" s="279"/>
      <c r="AC502" s="278"/>
      <c r="AD502" s="278"/>
      <c r="AE502" s="278"/>
      <c r="AF502" s="278"/>
      <c r="AG502" s="278"/>
      <c r="AH502" s="278"/>
    </row>
    <row r="503" ht="12.75" customHeight="1">
      <c r="A503" s="278"/>
      <c r="B503" s="279"/>
      <c r="C503" s="278"/>
      <c r="D503" s="278"/>
      <c r="E503" s="278"/>
      <c r="F503" s="278"/>
      <c r="G503" s="278"/>
      <c r="H503" s="278"/>
      <c r="I503" s="278"/>
      <c r="J503" s="279"/>
      <c r="K503" s="278"/>
      <c r="L503" s="278"/>
      <c r="M503" s="278"/>
      <c r="N503" s="278"/>
      <c r="O503" s="278"/>
      <c r="P503" s="278"/>
      <c r="Q503" s="278"/>
      <c r="R503" s="278"/>
      <c r="S503" s="279"/>
      <c r="T503" s="279"/>
      <c r="U503" s="279"/>
      <c r="V503" s="279"/>
      <c r="W503" s="279"/>
      <c r="X503" s="279"/>
      <c r="Y503" s="279"/>
      <c r="Z503" s="279"/>
      <c r="AA503" s="279"/>
      <c r="AB503" s="279"/>
      <c r="AC503" s="278"/>
      <c r="AD503" s="278"/>
      <c r="AE503" s="278"/>
      <c r="AF503" s="278"/>
      <c r="AG503" s="278"/>
      <c r="AH503" s="278"/>
    </row>
    <row r="504" ht="12.75" customHeight="1">
      <c r="A504" s="278"/>
      <c r="B504" s="279"/>
      <c r="C504" s="278"/>
      <c r="D504" s="278"/>
      <c r="E504" s="278"/>
      <c r="F504" s="278"/>
      <c r="G504" s="278"/>
      <c r="H504" s="278"/>
      <c r="I504" s="278"/>
      <c r="J504" s="279"/>
      <c r="K504" s="278"/>
      <c r="L504" s="278"/>
      <c r="M504" s="278"/>
      <c r="N504" s="278"/>
      <c r="O504" s="278"/>
      <c r="P504" s="278"/>
      <c r="Q504" s="278"/>
      <c r="R504" s="278"/>
      <c r="S504" s="279"/>
      <c r="T504" s="279"/>
      <c r="U504" s="279"/>
      <c r="V504" s="279"/>
      <c r="W504" s="279"/>
      <c r="X504" s="279"/>
      <c r="Y504" s="279"/>
      <c r="Z504" s="279"/>
      <c r="AA504" s="279"/>
      <c r="AB504" s="279"/>
      <c r="AC504" s="278"/>
      <c r="AD504" s="278"/>
      <c r="AE504" s="278"/>
      <c r="AF504" s="278"/>
      <c r="AG504" s="278"/>
      <c r="AH504" s="278"/>
    </row>
    <row r="505" ht="12.75" customHeight="1">
      <c r="A505" s="278"/>
      <c r="B505" s="279"/>
      <c r="C505" s="278"/>
      <c r="D505" s="278"/>
      <c r="E505" s="278"/>
      <c r="F505" s="278"/>
      <c r="G505" s="278"/>
      <c r="H505" s="278"/>
      <c r="I505" s="278"/>
      <c r="J505" s="279"/>
      <c r="K505" s="278"/>
      <c r="L505" s="278"/>
      <c r="M505" s="278"/>
      <c r="N505" s="278"/>
      <c r="O505" s="278"/>
      <c r="P505" s="278"/>
      <c r="Q505" s="278"/>
      <c r="R505" s="278"/>
      <c r="S505" s="279"/>
      <c r="T505" s="279"/>
      <c r="U505" s="279"/>
      <c r="V505" s="279"/>
      <c r="W505" s="279"/>
      <c r="X505" s="279"/>
      <c r="Y505" s="279"/>
      <c r="Z505" s="279"/>
      <c r="AA505" s="279"/>
      <c r="AB505" s="279"/>
      <c r="AC505" s="278"/>
      <c r="AD505" s="278"/>
      <c r="AE505" s="278"/>
      <c r="AF505" s="278"/>
      <c r="AG505" s="278"/>
      <c r="AH505" s="278"/>
    </row>
    <row r="506" ht="12.75" customHeight="1">
      <c r="A506" s="278"/>
      <c r="B506" s="279"/>
      <c r="C506" s="278"/>
      <c r="D506" s="278"/>
      <c r="E506" s="278"/>
      <c r="F506" s="278"/>
      <c r="G506" s="278"/>
      <c r="H506" s="278"/>
      <c r="I506" s="278"/>
      <c r="J506" s="279"/>
      <c r="K506" s="278"/>
      <c r="L506" s="278"/>
      <c r="M506" s="278"/>
      <c r="N506" s="278"/>
      <c r="O506" s="278"/>
      <c r="P506" s="278"/>
      <c r="Q506" s="278"/>
      <c r="R506" s="278"/>
      <c r="S506" s="279"/>
      <c r="T506" s="279"/>
      <c r="U506" s="279"/>
      <c r="V506" s="279"/>
      <c r="W506" s="279"/>
      <c r="X506" s="279"/>
      <c r="Y506" s="279"/>
      <c r="Z506" s="279"/>
      <c r="AA506" s="279"/>
      <c r="AB506" s="279"/>
      <c r="AC506" s="278"/>
      <c r="AD506" s="278"/>
      <c r="AE506" s="278"/>
      <c r="AF506" s="278"/>
      <c r="AG506" s="278"/>
      <c r="AH506" s="278"/>
    </row>
    <row r="507" ht="12.75" customHeight="1">
      <c r="A507" s="278"/>
      <c r="B507" s="279"/>
      <c r="C507" s="278"/>
      <c r="D507" s="278"/>
      <c r="E507" s="278"/>
      <c r="F507" s="278"/>
      <c r="G507" s="278"/>
      <c r="H507" s="278"/>
      <c r="I507" s="278"/>
      <c r="J507" s="279"/>
      <c r="K507" s="278"/>
      <c r="L507" s="278"/>
      <c r="M507" s="278"/>
      <c r="N507" s="278"/>
      <c r="O507" s="278"/>
      <c r="P507" s="278"/>
      <c r="Q507" s="278"/>
      <c r="R507" s="278"/>
      <c r="S507" s="279"/>
      <c r="T507" s="279"/>
      <c r="U507" s="279"/>
      <c r="V507" s="279"/>
      <c r="W507" s="279"/>
      <c r="X507" s="279"/>
      <c r="Y507" s="279"/>
      <c r="Z507" s="279"/>
      <c r="AA507" s="279"/>
      <c r="AB507" s="279"/>
      <c r="AC507" s="278"/>
      <c r="AD507" s="278"/>
      <c r="AE507" s="278"/>
      <c r="AF507" s="278"/>
      <c r="AG507" s="278"/>
      <c r="AH507" s="278"/>
    </row>
    <row r="508" ht="12.75" customHeight="1">
      <c r="A508" s="278"/>
      <c r="B508" s="279"/>
      <c r="C508" s="278"/>
      <c r="D508" s="278"/>
      <c r="E508" s="278"/>
      <c r="F508" s="278"/>
      <c r="G508" s="278"/>
      <c r="H508" s="278"/>
      <c r="I508" s="278"/>
      <c r="J508" s="279"/>
      <c r="K508" s="278"/>
      <c r="L508" s="278"/>
      <c r="M508" s="278"/>
      <c r="N508" s="278"/>
      <c r="O508" s="278"/>
      <c r="P508" s="278"/>
      <c r="Q508" s="278"/>
      <c r="R508" s="278"/>
      <c r="S508" s="279"/>
      <c r="T508" s="279"/>
      <c r="U508" s="279"/>
      <c r="V508" s="279"/>
      <c r="W508" s="279"/>
      <c r="X508" s="279"/>
      <c r="Y508" s="279"/>
      <c r="Z508" s="279"/>
      <c r="AA508" s="279"/>
      <c r="AB508" s="279"/>
      <c r="AC508" s="278"/>
      <c r="AD508" s="278"/>
      <c r="AE508" s="278"/>
      <c r="AF508" s="278"/>
      <c r="AG508" s="278"/>
      <c r="AH508" s="278"/>
    </row>
    <row r="509" ht="12.75" customHeight="1">
      <c r="A509" s="278"/>
      <c r="B509" s="279"/>
      <c r="C509" s="278"/>
      <c r="D509" s="278"/>
      <c r="E509" s="278"/>
      <c r="F509" s="278"/>
      <c r="G509" s="278"/>
      <c r="H509" s="278"/>
      <c r="I509" s="278"/>
      <c r="J509" s="279"/>
      <c r="K509" s="278"/>
      <c r="L509" s="278"/>
      <c r="M509" s="278"/>
      <c r="N509" s="278"/>
      <c r="O509" s="278"/>
      <c r="P509" s="278"/>
      <c r="Q509" s="278"/>
      <c r="R509" s="278"/>
      <c r="S509" s="279"/>
      <c r="T509" s="279"/>
      <c r="U509" s="279"/>
      <c r="V509" s="279"/>
      <c r="W509" s="279"/>
      <c r="X509" s="279"/>
      <c r="Y509" s="279"/>
      <c r="Z509" s="279"/>
      <c r="AA509" s="279"/>
      <c r="AB509" s="279"/>
      <c r="AC509" s="278"/>
      <c r="AD509" s="278"/>
      <c r="AE509" s="278"/>
      <c r="AF509" s="278"/>
      <c r="AG509" s="278"/>
      <c r="AH509" s="278"/>
    </row>
    <row r="510" ht="12.75" customHeight="1">
      <c r="A510" s="278"/>
      <c r="B510" s="279"/>
      <c r="C510" s="278"/>
      <c r="D510" s="278"/>
      <c r="E510" s="278"/>
      <c r="F510" s="278"/>
      <c r="G510" s="278"/>
      <c r="H510" s="278"/>
      <c r="I510" s="278"/>
      <c r="J510" s="279"/>
      <c r="K510" s="278"/>
      <c r="L510" s="278"/>
      <c r="M510" s="278"/>
      <c r="N510" s="278"/>
      <c r="O510" s="278"/>
      <c r="P510" s="278"/>
      <c r="Q510" s="278"/>
      <c r="R510" s="278"/>
      <c r="S510" s="279"/>
      <c r="T510" s="279"/>
      <c r="U510" s="279"/>
      <c r="V510" s="279"/>
      <c r="W510" s="279"/>
      <c r="X510" s="279"/>
      <c r="Y510" s="279"/>
      <c r="Z510" s="279"/>
      <c r="AA510" s="279"/>
      <c r="AB510" s="279"/>
      <c r="AC510" s="278"/>
      <c r="AD510" s="278"/>
      <c r="AE510" s="278"/>
      <c r="AF510" s="278"/>
      <c r="AG510" s="278"/>
      <c r="AH510" s="278"/>
    </row>
    <row r="511" ht="12.75" customHeight="1">
      <c r="A511" s="278"/>
      <c r="B511" s="279"/>
      <c r="C511" s="278"/>
      <c r="D511" s="278"/>
      <c r="E511" s="278"/>
      <c r="F511" s="278"/>
      <c r="G511" s="278"/>
      <c r="H511" s="278"/>
      <c r="I511" s="278"/>
      <c r="J511" s="279"/>
      <c r="K511" s="278"/>
      <c r="L511" s="278"/>
      <c r="M511" s="278"/>
      <c r="N511" s="278"/>
      <c r="O511" s="278"/>
      <c r="P511" s="278"/>
      <c r="Q511" s="278"/>
      <c r="R511" s="278"/>
      <c r="S511" s="279"/>
      <c r="T511" s="279"/>
      <c r="U511" s="279"/>
      <c r="V511" s="279"/>
      <c r="W511" s="279"/>
      <c r="X511" s="279"/>
      <c r="Y511" s="279"/>
      <c r="Z511" s="279"/>
      <c r="AA511" s="279"/>
      <c r="AB511" s="279"/>
      <c r="AC511" s="278"/>
      <c r="AD511" s="278"/>
      <c r="AE511" s="278"/>
      <c r="AF511" s="278"/>
      <c r="AG511" s="278"/>
      <c r="AH511" s="278"/>
    </row>
    <row r="512" ht="12.75" customHeight="1">
      <c r="A512" s="278"/>
      <c r="B512" s="279"/>
      <c r="C512" s="278"/>
      <c r="D512" s="278"/>
      <c r="E512" s="278"/>
      <c r="F512" s="278"/>
      <c r="G512" s="278"/>
      <c r="H512" s="278"/>
      <c r="I512" s="278"/>
      <c r="J512" s="279"/>
      <c r="K512" s="278"/>
      <c r="L512" s="278"/>
      <c r="M512" s="278"/>
      <c r="N512" s="278"/>
      <c r="O512" s="278"/>
      <c r="P512" s="278"/>
      <c r="Q512" s="278"/>
      <c r="R512" s="278"/>
      <c r="S512" s="279"/>
      <c r="T512" s="279"/>
      <c r="U512" s="279"/>
      <c r="V512" s="279"/>
      <c r="W512" s="279"/>
      <c r="X512" s="279"/>
      <c r="Y512" s="279"/>
      <c r="Z512" s="279"/>
      <c r="AA512" s="279"/>
      <c r="AB512" s="279"/>
      <c r="AC512" s="278"/>
      <c r="AD512" s="278"/>
      <c r="AE512" s="278"/>
      <c r="AF512" s="278"/>
      <c r="AG512" s="278"/>
      <c r="AH512" s="278"/>
    </row>
    <row r="513" ht="12.75" customHeight="1">
      <c r="A513" s="278"/>
      <c r="B513" s="279"/>
      <c r="C513" s="278"/>
      <c r="D513" s="278"/>
      <c r="E513" s="278"/>
      <c r="F513" s="278"/>
      <c r="G513" s="278"/>
      <c r="H513" s="278"/>
      <c r="I513" s="278"/>
      <c r="J513" s="279"/>
      <c r="K513" s="278"/>
      <c r="L513" s="278"/>
      <c r="M513" s="278"/>
      <c r="N513" s="278"/>
      <c r="O513" s="278"/>
      <c r="P513" s="278"/>
      <c r="Q513" s="278"/>
      <c r="R513" s="278"/>
      <c r="S513" s="279"/>
      <c r="T513" s="279"/>
      <c r="U513" s="279"/>
      <c r="V513" s="279"/>
      <c r="W513" s="279"/>
      <c r="X513" s="279"/>
      <c r="Y513" s="279"/>
      <c r="Z513" s="279"/>
      <c r="AA513" s="279"/>
      <c r="AB513" s="279"/>
      <c r="AC513" s="278"/>
      <c r="AD513" s="278"/>
      <c r="AE513" s="278"/>
      <c r="AF513" s="278"/>
      <c r="AG513" s="278"/>
      <c r="AH513" s="278"/>
    </row>
    <row r="514" ht="12.75" customHeight="1">
      <c r="A514" s="278"/>
      <c r="B514" s="279"/>
      <c r="C514" s="278"/>
      <c r="D514" s="278"/>
      <c r="E514" s="278"/>
      <c r="F514" s="278"/>
      <c r="G514" s="278"/>
      <c r="H514" s="278"/>
      <c r="I514" s="278"/>
      <c r="J514" s="279"/>
      <c r="K514" s="278"/>
      <c r="L514" s="278"/>
      <c r="M514" s="278"/>
      <c r="N514" s="278"/>
      <c r="O514" s="278"/>
      <c r="P514" s="278"/>
      <c r="Q514" s="278"/>
      <c r="R514" s="278"/>
      <c r="S514" s="279"/>
      <c r="T514" s="279"/>
      <c r="U514" s="279"/>
      <c r="V514" s="279"/>
      <c r="W514" s="279"/>
      <c r="X514" s="279"/>
      <c r="Y514" s="279"/>
      <c r="Z514" s="279"/>
      <c r="AA514" s="279"/>
      <c r="AB514" s="279"/>
      <c r="AC514" s="278"/>
      <c r="AD514" s="278"/>
      <c r="AE514" s="278"/>
      <c r="AF514" s="278"/>
      <c r="AG514" s="278"/>
      <c r="AH514" s="278"/>
    </row>
    <row r="515" ht="12.75" customHeight="1">
      <c r="A515" s="278"/>
      <c r="B515" s="279"/>
      <c r="C515" s="278"/>
      <c r="D515" s="278"/>
      <c r="E515" s="278"/>
      <c r="F515" s="278"/>
      <c r="G515" s="278"/>
      <c r="H515" s="278"/>
      <c r="I515" s="278"/>
      <c r="J515" s="279"/>
      <c r="K515" s="278"/>
      <c r="L515" s="278"/>
      <c r="M515" s="278"/>
      <c r="N515" s="278"/>
      <c r="O515" s="278"/>
      <c r="P515" s="278"/>
      <c r="Q515" s="278"/>
      <c r="R515" s="278"/>
      <c r="S515" s="279"/>
      <c r="T515" s="279"/>
      <c r="U515" s="279"/>
      <c r="V515" s="279"/>
      <c r="W515" s="279"/>
      <c r="X515" s="279"/>
      <c r="Y515" s="279"/>
      <c r="Z515" s="279"/>
      <c r="AA515" s="279"/>
      <c r="AB515" s="279"/>
      <c r="AC515" s="278"/>
      <c r="AD515" s="278"/>
      <c r="AE515" s="278"/>
      <c r="AF515" s="278"/>
      <c r="AG515" s="278"/>
      <c r="AH515" s="278"/>
    </row>
    <row r="516" ht="12.75" customHeight="1">
      <c r="A516" s="278"/>
      <c r="B516" s="279"/>
      <c r="C516" s="278"/>
      <c r="D516" s="278"/>
      <c r="E516" s="278"/>
      <c r="F516" s="278"/>
      <c r="G516" s="278"/>
      <c r="H516" s="278"/>
      <c r="I516" s="278"/>
      <c r="J516" s="279"/>
      <c r="K516" s="278"/>
      <c r="L516" s="278"/>
      <c r="M516" s="278"/>
      <c r="N516" s="278"/>
      <c r="O516" s="278"/>
      <c r="P516" s="278"/>
      <c r="Q516" s="278"/>
      <c r="R516" s="278"/>
      <c r="S516" s="279"/>
      <c r="T516" s="279"/>
      <c r="U516" s="279"/>
      <c r="V516" s="279"/>
      <c r="W516" s="279"/>
      <c r="X516" s="279"/>
      <c r="Y516" s="279"/>
      <c r="Z516" s="279"/>
      <c r="AA516" s="279"/>
      <c r="AB516" s="279"/>
      <c r="AC516" s="278"/>
      <c r="AD516" s="278"/>
      <c r="AE516" s="278"/>
      <c r="AF516" s="278"/>
      <c r="AG516" s="278"/>
      <c r="AH516" s="278"/>
    </row>
    <row r="517" ht="12.75" customHeight="1">
      <c r="A517" s="278"/>
      <c r="B517" s="279"/>
      <c r="C517" s="278"/>
      <c r="D517" s="278"/>
      <c r="E517" s="278"/>
      <c r="F517" s="278"/>
      <c r="G517" s="278"/>
      <c r="H517" s="278"/>
      <c r="I517" s="278"/>
      <c r="J517" s="279"/>
      <c r="K517" s="278"/>
      <c r="L517" s="278"/>
      <c r="M517" s="278"/>
      <c r="N517" s="278"/>
      <c r="O517" s="278"/>
      <c r="P517" s="278"/>
      <c r="Q517" s="278"/>
      <c r="R517" s="278"/>
      <c r="S517" s="279"/>
      <c r="T517" s="279"/>
      <c r="U517" s="279"/>
      <c r="V517" s="279"/>
      <c r="W517" s="279"/>
      <c r="X517" s="279"/>
      <c r="Y517" s="279"/>
      <c r="Z517" s="279"/>
      <c r="AA517" s="279"/>
      <c r="AB517" s="279"/>
      <c r="AC517" s="278"/>
      <c r="AD517" s="278"/>
      <c r="AE517" s="278"/>
      <c r="AF517" s="278"/>
      <c r="AG517" s="278"/>
      <c r="AH517" s="278"/>
    </row>
    <row r="518" ht="12.75" customHeight="1">
      <c r="A518" s="278"/>
      <c r="B518" s="279"/>
      <c r="C518" s="278"/>
      <c r="D518" s="278"/>
      <c r="E518" s="278"/>
      <c r="F518" s="278"/>
      <c r="G518" s="278"/>
      <c r="H518" s="278"/>
      <c r="I518" s="278"/>
      <c r="J518" s="279"/>
      <c r="K518" s="278"/>
      <c r="L518" s="278"/>
      <c r="M518" s="278"/>
      <c r="N518" s="278"/>
      <c r="O518" s="278"/>
      <c r="P518" s="278"/>
      <c r="Q518" s="278"/>
      <c r="R518" s="278"/>
      <c r="S518" s="279"/>
      <c r="T518" s="279"/>
      <c r="U518" s="279"/>
      <c r="V518" s="279"/>
      <c r="W518" s="279"/>
      <c r="X518" s="279"/>
      <c r="Y518" s="279"/>
      <c r="Z518" s="279"/>
      <c r="AA518" s="279"/>
      <c r="AB518" s="279"/>
      <c r="AC518" s="278"/>
      <c r="AD518" s="278"/>
      <c r="AE518" s="278"/>
      <c r="AF518" s="278"/>
      <c r="AG518" s="278"/>
      <c r="AH518" s="278"/>
    </row>
    <row r="519" ht="12.75" customHeight="1">
      <c r="A519" s="278"/>
      <c r="B519" s="279"/>
      <c r="C519" s="278"/>
      <c r="D519" s="278"/>
      <c r="E519" s="278"/>
      <c r="F519" s="278"/>
      <c r="G519" s="278"/>
      <c r="H519" s="278"/>
      <c r="I519" s="278"/>
      <c r="J519" s="279"/>
      <c r="K519" s="278"/>
      <c r="L519" s="278"/>
      <c r="M519" s="278"/>
      <c r="N519" s="278"/>
      <c r="O519" s="278"/>
      <c r="P519" s="278"/>
      <c r="Q519" s="278"/>
      <c r="R519" s="278"/>
      <c r="S519" s="279"/>
      <c r="T519" s="279"/>
      <c r="U519" s="279"/>
      <c r="V519" s="279"/>
      <c r="W519" s="279"/>
      <c r="X519" s="279"/>
      <c r="Y519" s="279"/>
      <c r="Z519" s="279"/>
      <c r="AA519" s="279"/>
      <c r="AB519" s="279"/>
      <c r="AC519" s="278"/>
      <c r="AD519" s="278"/>
      <c r="AE519" s="278"/>
      <c r="AF519" s="278"/>
      <c r="AG519" s="278"/>
      <c r="AH519" s="278"/>
    </row>
    <row r="520" ht="12.75" customHeight="1">
      <c r="A520" s="278"/>
      <c r="B520" s="279"/>
      <c r="C520" s="278"/>
      <c r="D520" s="278"/>
      <c r="E520" s="278"/>
      <c r="F520" s="278"/>
      <c r="G520" s="278"/>
      <c r="H520" s="278"/>
      <c r="I520" s="278"/>
      <c r="J520" s="279"/>
      <c r="K520" s="278"/>
      <c r="L520" s="278"/>
      <c r="M520" s="278"/>
      <c r="N520" s="278"/>
      <c r="O520" s="278"/>
      <c r="P520" s="278"/>
      <c r="Q520" s="278"/>
      <c r="R520" s="278"/>
      <c r="S520" s="279"/>
      <c r="T520" s="279"/>
      <c r="U520" s="279"/>
      <c r="V520" s="279"/>
      <c r="W520" s="279"/>
      <c r="X520" s="279"/>
      <c r="Y520" s="279"/>
      <c r="Z520" s="279"/>
      <c r="AA520" s="279"/>
      <c r="AB520" s="279"/>
      <c r="AC520" s="278"/>
      <c r="AD520" s="278"/>
      <c r="AE520" s="278"/>
      <c r="AF520" s="278"/>
      <c r="AG520" s="278"/>
      <c r="AH520" s="278"/>
    </row>
    <row r="521" ht="12.75" customHeight="1">
      <c r="A521" s="278"/>
      <c r="B521" s="279"/>
      <c r="C521" s="278"/>
      <c r="D521" s="278"/>
      <c r="E521" s="278"/>
      <c r="F521" s="278"/>
      <c r="G521" s="278"/>
      <c r="H521" s="278"/>
      <c r="I521" s="278"/>
      <c r="J521" s="279"/>
      <c r="K521" s="278"/>
      <c r="L521" s="278"/>
      <c r="M521" s="278"/>
      <c r="N521" s="278"/>
      <c r="O521" s="278"/>
      <c r="P521" s="278"/>
      <c r="Q521" s="278"/>
      <c r="R521" s="278"/>
      <c r="S521" s="279"/>
      <c r="T521" s="279"/>
      <c r="U521" s="279"/>
      <c r="V521" s="279"/>
      <c r="W521" s="279"/>
      <c r="X521" s="279"/>
      <c r="Y521" s="279"/>
      <c r="Z521" s="279"/>
      <c r="AA521" s="279"/>
      <c r="AB521" s="279"/>
      <c r="AC521" s="278"/>
      <c r="AD521" s="278"/>
      <c r="AE521" s="278"/>
      <c r="AF521" s="278"/>
      <c r="AG521" s="278"/>
      <c r="AH521" s="278"/>
    </row>
    <row r="522" ht="12.75" customHeight="1">
      <c r="A522" s="278"/>
      <c r="B522" s="279"/>
      <c r="C522" s="278"/>
      <c r="D522" s="278"/>
      <c r="E522" s="278"/>
      <c r="F522" s="278"/>
      <c r="G522" s="278"/>
      <c r="H522" s="278"/>
      <c r="I522" s="278"/>
      <c r="J522" s="279"/>
      <c r="K522" s="278"/>
      <c r="L522" s="278"/>
      <c r="M522" s="278"/>
      <c r="N522" s="278"/>
      <c r="O522" s="278"/>
      <c r="P522" s="278"/>
      <c r="Q522" s="278"/>
      <c r="R522" s="278"/>
      <c r="S522" s="279"/>
      <c r="T522" s="279"/>
      <c r="U522" s="279"/>
      <c r="V522" s="279"/>
      <c r="W522" s="279"/>
      <c r="X522" s="279"/>
      <c r="Y522" s="279"/>
      <c r="Z522" s="279"/>
      <c r="AA522" s="279"/>
      <c r="AB522" s="279"/>
      <c r="AC522" s="278"/>
      <c r="AD522" s="278"/>
      <c r="AE522" s="278"/>
      <c r="AF522" s="278"/>
      <c r="AG522" s="278"/>
      <c r="AH522" s="278"/>
    </row>
    <row r="523" ht="12.75" customHeight="1">
      <c r="A523" s="278"/>
      <c r="B523" s="279"/>
      <c r="C523" s="278"/>
      <c r="D523" s="278"/>
      <c r="E523" s="278"/>
      <c r="F523" s="278"/>
      <c r="G523" s="278"/>
      <c r="H523" s="278"/>
      <c r="I523" s="278"/>
      <c r="J523" s="279"/>
      <c r="K523" s="278"/>
      <c r="L523" s="278"/>
      <c r="M523" s="278"/>
      <c r="N523" s="278"/>
      <c r="O523" s="278"/>
      <c r="P523" s="278"/>
      <c r="Q523" s="278"/>
      <c r="R523" s="278"/>
      <c r="S523" s="279"/>
      <c r="T523" s="279"/>
      <c r="U523" s="279"/>
      <c r="V523" s="279"/>
      <c r="W523" s="279"/>
      <c r="X523" s="279"/>
      <c r="Y523" s="279"/>
      <c r="Z523" s="279"/>
      <c r="AA523" s="279"/>
      <c r="AB523" s="279"/>
      <c r="AC523" s="278"/>
      <c r="AD523" s="278"/>
      <c r="AE523" s="278"/>
      <c r="AF523" s="278"/>
      <c r="AG523" s="278"/>
      <c r="AH523" s="278"/>
    </row>
    <row r="524" ht="12.75" customHeight="1">
      <c r="A524" s="278"/>
      <c r="B524" s="279"/>
      <c r="C524" s="278"/>
      <c r="D524" s="278"/>
      <c r="E524" s="278"/>
      <c r="F524" s="278"/>
      <c r="G524" s="278"/>
      <c r="H524" s="278"/>
      <c r="I524" s="278"/>
      <c r="J524" s="279"/>
      <c r="K524" s="278"/>
      <c r="L524" s="278"/>
      <c r="M524" s="278"/>
      <c r="N524" s="278"/>
      <c r="O524" s="278"/>
      <c r="P524" s="278"/>
      <c r="Q524" s="278"/>
      <c r="R524" s="278"/>
      <c r="S524" s="279"/>
      <c r="T524" s="279"/>
      <c r="U524" s="279"/>
      <c r="V524" s="279"/>
      <c r="W524" s="279"/>
      <c r="X524" s="279"/>
      <c r="Y524" s="279"/>
      <c r="Z524" s="279"/>
      <c r="AA524" s="279"/>
      <c r="AB524" s="279"/>
      <c r="AC524" s="278"/>
      <c r="AD524" s="278"/>
      <c r="AE524" s="278"/>
      <c r="AF524" s="278"/>
      <c r="AG524" s="278"/>
      <c r="AH524" s="278"/>
    </row>
    <row r="525" ht="12.75" customHeight="1">
      <c r="A525" s="278"/>
      <c r="B525" s="279"/>
      <c r="C525" s="278"/>
      <c r="D525" s="278"/>
      <c r="E525" s="278"/>
      <c r="F525" s="278"/>
      <c r="G525" s="278"/>
      <c r="H525" s="278"/>
      <c r="I525" s="278"/>
      <c r="J525" s="279"/>
      <c r="K525" s="278"/>
      <c r="L525" s="278"/>
      <c r="M525" s="278"/>
      <c r="N525" s="278"/>
      <c r="O525" s="278"/>
      <c r="P525" s="278"/>
      <c r="Q525" s="278"/>
      <c r="R525" s="278"/>
      <c r="S525" s="279"/>
      <c r="T525" s="279"/>
      <c r="U525" s="279"/>
      <c r="V525" s="279"/>
      <c r="W525" s="279"/>
      <c r="X525" s="279"/>
      <c r="Y525" s="279"/>
      <c r="Z525" s="279"/>
      <c r="AA525" s="279"/>
      <c r="AB525" s="279"/>
      <c r="AC525" s="278"/>
      <c r="AD525" s="278"/>
      <c r="AE525" s="278"/>
      <c r="AF525" s="278"/>
      <c r="AG525" s="278"/>
      <c r="AH525" s="278"/>
    </row>
    <row r="526" ht="12.75" customHeight="1">
      <c r="A526" s="278"/>
      <c r="B526" s="279"/>
      <c r="C526" s="278"/>
      <c r="D526" s="278"/>
      <c r="E526" s="278"/>
      <c r="F526" s="278"/>
      <c r="G526" s="278"/>
      <c r="H526" s="278"/>
      <c r="I526" s="278"/>
      <c r="J526" s="279"/>
      <c r="K526" s="278"/>
      <c r="L526" s="278"/>
      <c r="M526" s="278"/>
      <c r="N526" s="278"/>
      <c r="O526" s="278"/>
      <c r="P526" s="278"/>
      <c r="Q526" s="278"/>
      <c r="R526" s="278"/>
      <c r="S526" s="279"/>
      <c r="T526" s="279"/>
      <c r="U526" s="279"/>
      <c r="V526" s="279"/>
      <c r="W526" s="279"/>
      <c r="X526" s="279"/>
      <c r="Y526" s="279"/>
      <c r="Z526" s="279"/>
      <c r="AA526" s="279"/>
      <c r="AB526" s="279"/>
      <c r="AC526" s="278"/>
      <c r="AD526" s="278"/>
      <c r="AE526" s="278"/>
      <c r="AF526" s="278"/>
      <c r="AG526" s="278"/>
      <c r="AH526" s="278"/>
    </row>
    <row r="527" ht="12.75" customHeight="1">
      <c r="A527" s="278"/>
      <c r="B527" s="279"/>
      <c r="C527" s="278"/>
      <c r="D527" s="278"/>
      <c r="E527" s="278"/>
      <c r="F527" s="278"/>
      <c r="G527" s="278"/>
      <c r="H527" s="278"/>
      <c r="I527" s="278"/>
      <c r="J527" s="279"/>
      <c r="K527" s="278"/>
      <c r="L527" s="278"/>
      <c r="M527" s="278"/>
      <c r="N527" s="278"/>
      <c r="O527" s="278"/>
      <c r="P527" s="278"/>
      <c r="Q527" s="278"/>
      <c r="R527" s="278"/>
      <c r="S527" s="279"/>
      <c r="T527" s="279"/>
      <c r="U527" s="279"/>
      <c r="V527" s="279"/>
      <c r="W527" s="279"/>
      <c r="X527" s="279"/>
      <c r="Y527" s="279"/>
      <c r="Z527" s="279"/>
      <c r="AA527" s="279"/>
      <c r="AB527" s="279"/>
      <c r="AC527" s="278"/>
      <c r="AD527" s="278"/>
      <c r="AE527" s="278"/>
      <c r="AF527" s="278"/>
      <c r="AG527" s="278"/>
      <c r="AH527" s="278"/>
    </row>
    <row r="528" ht="12.75" customHeight="1">
      <c r="A528" s="278"/>
      <c r="B528" s="279"/>
      <c r="C528" s="278"/>
      <c r="D528" s="278"/>
      <c r="E528" s="278"/>
      <c r="F528" s="278"/>
      <c r="G528" s="278"/>
      <c r="H528" s="278"/>
      <c r="I528" s="278"/>
      <c r="J528" s="279"/>
      <c r="K528" s="278"/>
      <c r="L528" s="278"/>
      <c r="M528" s="278"/>
      <c r="N528" s="278"/>
      <c r="O528" s="278"/>
      <c r="P528" s="278"/>
      <c r="Q528" s="278"/>
      <c r="R528" s="278"/>
      <c r="S528" s="279"/>
      <c r="T528" s="279"/>
      <c r="U528" s="279"/>
      <c r="V528" s="279"/>
      <c r="W528" s="279"/>
      <c r="X528" s="279"/>
      <c r="Y528" s="279"/>
      <c r="Z528" s="279"/>
      <c r="AA528" s="279"/>
      <c r="AB528" s="279"/>
      <c r="AC528" s="278"/>
      <c r="AD528" s="278"/>
      <c r="AE528" s="278"/>
      <c r="AF528" s="278"/>
      <c r="AG528" s="278"/>
      <c r="AH528" s="278"/>
    </row>
    <row r="529" ht="12.75" customHeight="1">
      <c r="A529" s="278"/>
      <c r="B529" s="279"/>
      <c r="C529" s="278"/>
      <c r="D529" s="278"/>
      <c r="E529" s="278"/>
      <c r="F529" s="278"/>
      <c r="G529" s="278"/>
      <c r="H529" s="278"/>
      <c r="I529" s="278"/>
      <c r="J529" s="279"/>
      <c r="K529" s="278"/>
      <c r="L529" s="278"/>
      <c r="M529" s="278"/>
      <c r="N529" s="278"/>
      <c r="O529" s="278"/>
      <c r="P529" s="278"/>
      <c r="Q529" s="278"/>
      <c r="R529" s="278"/>
      <c r="S529" s="279"/>
      <c r="T529" s="279"/>
      <c r="U529" s="279"/>
      <c r="V529" s="279"/>
      <c r="W529" s="279"/>
      <c r="X529" s="279"/>
      <c r="Y529" s="279"/>
      <c r="Z529" s="279"/>
      <c r="AA529" s="279"/>
      <c r="AB529" s="279"/>
      <c r="AC529" s="278"/>
      <c r="AD529" s="278"/>
      <c r="AE529" s="278"/>
      <c r="AF529" s="278"/>
      <c r="AG529" s="278"/>
      <c r="AH529" s="278"/>
    </row>
    <row r="530" ht="12.75" customHeight="1">
      <c r="A530" s="278"/>
      <c r="B530" s="279"/>
      <c r="C530" s="278"/>
      <c r="D530" s="278"/>
      <c r="E530" s="278"/>
      <c r="F530" s="278"/>
      <c r="G530" s="278"/>
      <c r="H530" s="278"/>
      <c r="I530" s="278"/>
      <c r="J530" s="279"/>
      <c r="K530" s="278"/>
      <c r="L530" s="278"/>
      <c r="M530" s="278"/>
      <c r="N530" s="278"/>
      <c r="O530" s="278"/>
      <c r="P530" s="278"/>
      <c r="Q530" s="278"/>
      <c r="R530" s="278"/>
      <c r="S530" s="279"/>
      <c r="T530" s="279"/>
      <c r="U530" s="279"/>
      <c r="V530" s="279"/>
      <c r="W530" s="279"/>
      <c r="X530" s="279"/>
      <c r="Y530" s="279"/>
      <c r="Z530" s="279"/>
      <c r="AA530" s="279"/>
      <c r="AB530" s="279"/>
      <c r="AC530" s="278"/>
      <c r="AD530" s="278"/>
      <c r="AE530" s="278"/>
      <c r="AF530" s="278"/>
      <c r="AG530" s="278"/>
      <c r="AH530" s="278"/>
    </row>
    <row r="531" ht="12.75" customHeight="1">
      <c r="A531" s="278"/>
      <c r="B531" s="279"/>
      <c r="C531" s="278"/>
      <c r="D531" s="278"/>
      <c r="E531" s="278"/>
      <c r="F531" s="278"/>
      <c r="G531" s="278"/>
      <c r="H531" s="278"/>
      <c r="I531" s="278"/>
      <c r="J531" s="279"/>
      <c r="K531" s="278"/>
      <c r="L531" s="278"/>
      <c r="M531" s="278"/>
      <c r="N531" s="278"/>
      <c r="O531" s="278"/>
      <c r="P531" s="278"/>
      <c r="Q531" s="278"/>
      <c r="R531" s="278"/>
      <c r="S531" s="279"/>
      <c r="T531" s="279"/>
      <c r="U531" s="279"/>
      <c r="V531" s="279"/>
      <c r="W531" s="279"/>
      <c r="X531" s="279"/>
      <c r="Y531" s="279"/>
      <c r="Z531" s="279"/>
      <c r="AA531" s="279"/>
      <c r="AB531" s="279"/>
      <c r="AC531" s="278"/>
      <c r="AD531" s="278"/>
      <c r="AE531" s="278"/>
      <c r="AF531" s="278"/>
      <c r="AG531" s="278"/>
      <c r="AH531" s="278"/>
    </row>
    <row r="532" ht="12.75" customHeight="1">
      <c r="A532" s="278"/>
      <c r="B532" s="279"/>
      <c r="C532" s="278"/>
      <c r="D532" s="278"/>
      <c r="E532" s="278"/>
      <c r="F532" s="278"/>
      <c r="G532" s="278"/>
      <c r="H532" s="278"/>
      <c r="I532" s="278"/>
      <c r="J532" s="279"/>
      <c r="K532" s="278"/>
      <c r="L532" s="278"/>
      <c r="M532" s="278"/>
      <c r="N532" s="278"/>
      <c r="O532" s="278"/>
      <c r="P532" s="278"/>
      <c r="Q532" s="278"/>
      <c r="R532" s="278"/>
      <c r="S532" s="279"/>
      <c r="T532" s="279"/>
      <c r="U532" s="279"/>
      <c r="V532" s="279"/>
      <c r="W532" s="279"/>
      <c r="X532" s="279"/>
      <c r="Y532" s="279"/>
      <c r="Z532" s="279"/>
      <c r="AA532" s="279"/>
      <c r="AB532" s="279"/>
      <c r="AC532" s="278"/>
      <c r="AD532" s="278"/>
      <c r="AE532" s="278"/>
      <c r="AF532" s="278"/>
      <c r="AG532" s="278"/>
      <c r="AH532" s="278"/>
    </row>
    <row r="533" ht="12.75" customHeight="1">
      <c r="A533" s="278"/>
      <c r="B533" s="279"/>
      <c r="C533" s="278"/>
      <c r="D533" s="278"/>
      <c r="E533" s="278"/>
      <c r="F533" s="278"/>
      <c r="G533" s="278"/>
      <c r="H533" s="278"/>
      <c r="I533" s="278"/>
      <c r="J533" s="279"/>
      <c r="K533" s="278"/>
      <c r="L533" s="278"/>
      <c r="M533" s="278"/>
      <c r="N533" s="278"/>
      <c r="O533" s="278"/>
      <c r="P533" s="278"/>
      <c r="Q533" s="278"/>
      <c r="R533" s="278"/>
      <c r="S533" s="279"/>
      <c r="T533" s="279"/>
      <c r="U533" s="279"/>
      <c r="V533" s="279"/>
      <c r="W533" s="279"/>
      <c r="X533" s="279"/>
      <c r="Y533" s="279"/>
      <c r="Z533" s="279"/>
      <c r="AA533" s="279"/>
      <c r="AB533" s="279"/>
      <c r="AC533" s="278"/>
      <c r="AD533" s="278"/>
      <c r="AE533" s="278"/>
      <c r="AF533" s="278"/>
      <c r="AG533" s="278"/>
      <c r="AH533" s="278"/>
    </row>
    <row r="534" ht="12.75" customHeight="1">
      <c r="A534" s="278"/>
      <c r="B534" s="279"/>
      <c r="C534" s="278"/>
      <c r="D534" s="278"/>
      <c r="E534" s="278"/>
      <c r="F534" s="278"/>
      <c r="G534" s="278"/>
      <c r="H534" s="278"/>
      <c r="I534" s="278"/>
      <c r="J534" s="279"/>
      <c r="K534" s="278"/>
      <c r="L534" s="278"/>
      <c r="M534" s="278"/>
      <c r="N534" s="278"/>
      <c r="O534" s="278"/>
      <c r="P534" s="278"/>
      <c r="Q534" s="278"/>
      <c r="R534" s="278"/>
      <c r="S534" s="279"/>
      <c r="T534" s="279"/>
      <c r="U534" s="279"/>
      <c r="V534" s="279"/>
      <c r="W534" s="279"/>
      <c r="X534" s="279"/>
      <c r="Y534" s="279"/>
      <c r="Z534" s="279"/>
      <c r="AA534" s="279"/>
      <c r="AB534" s="279"/>
      <c r="AC534" s="278"/>
      <c r="AD534" s="278"/>
      <c r="AE534" s="278"/>
      <c r="AF534" s="278"/>
      <c r="AG534" s="278"/>
      <c r="AH534" s="278"/>
    </row>
    <row r="535" ht="12.75" customHeight="1">
      <c r="A535" s="278"/>
      <c r="B535" s="279"/>
      <c r="C535" s="278"/>
      <c r="D535" s="278"/>
      <c r="E535" s="278"/>
      <c r="F535" s="278"/>
      <c r="G535" s="278"/>
      <c r="H535" s="278"/>
      <c r="I535" s="278"/>
      <c r="J535" s="279"/>
      <c r="K535" s="278"/>
      <c r="L535" s="278"/>
      <c r="M535" s="278"/>
      <c r="N535" s="278"/>
      <c r="O535" s="278"/>
      <c r="P535" s="278"/>
      <c r="Q535" s="278"/>
      <c r="R535" s="278"/>
      <c r="S535" s="279"/>
      <c r="T535" s="279"/>
      <c r="U535" s="279"/>
      <c r="V535" s="279"/>
      <c r="W535" s="279"/>
      <c r="X535" s="279"/>
      <c r="Y535" s="279"/>
      <c r="Z535" s="279"/>
      <c r="AA535" s="279"/>
      <c r="AB535" s="279"/>
      <c r="AC535" s="278"/>
      <c r="AD535" s="278"/>
      <c r="AE535" s="278"/>
      <c r="AF535" s="278"/>
      <c r="AG535" s="278"/>
      <c r="AH535" s="278"/>
    </row>
    <row r="536" ht="12.75" customHeight="1">
      <c r="A536" s="278"/>
      <c r="B536" s="279"/>
      <c r="C536" s="278"/>
      <c r="D536" s="278"/>
      <c r="E536" s="278"/>
      <c r="F536" s="278"/>
      <c r="G536" s="278"/>
      <c r="H536" s="278"/>
      <c r="I536" s="278"/>
      <c r="J536" s="279"/>
      <c r="K536" s="278"/>
      <c r="L536" s="278"/>
      <c r="M536" s="278"/>
      <c r="N536" s="278"/>
      <c r="O536" s="278"/>
      <c r="P536" s="278"/>
      <c r="Q536" s="278"/>
      <c r="R536" s="278"/>
      <c r="S536" s="279"/>
      <c r="T536" s="279"/>
      <c r="U536" s="279"/>
      <c r="V536" s="279"/>
      <c r="W536" s="279"/>
      <c r="X536" s="279"/>
      <c r="Y536" s="279"/>
      <c r="Z536" s="279"/>
      <c r="AA536" s="279"/>
      <c r="AB536" s="279"/>
      <c r="AC536" s="278"/>
      <c r="AD536" s="278"/>
      <c r="AE536" s="278"/>
      <c r="AF536" s="278"/>
      <c r="AG536" s="278"/>
      <c r="AH536" s="278"/>
    </row>
    <row r="537" ht="12.75" customHeight="1">
      <c r="A537" s="278"/>
      <c r="B537" s="279"/>
      <c r="C537" s="278"/>
      <c r="D537" s="278"/>
      <c r="E537" s="278"/>
      <c r="F537" s="278"/>
      <c r="G537" s="278"/>
      <c r="H537" s="278"/>
      <c r="I537" s="278"/>
      <c r="J537" s="279"/>
      <c r="K537" s="278"/>
      <c r="L537" s="278"/>
      <c r="M537" s="278"/>
      <c r="N537" s="278"/>
      <c r="O537" s="278"/>
      <c r="P537" s="278"/>
      <c r="Q537" s="278"/>
      <c r="R537" s="278"/>
      <c r="S537" s="279"/>
      <c r="T537" s="279"/>
      <c r="U537" s="279"/>
      <c r="V537" s="279"/>
      <c r="W537" s="279"/>
      <c r="X537" s="279"/>
      <c r="Y537" s="279"/>
      <c r="Z537" s="279"/>
      <c r="AA537" s="279"/>
      <c r="AB537" s="279"/>
      <c r="AC537" s="278"/>
      <c r="AD537" s="278"/>
      <c r="AE537" s="278"/>
      <c r="AF537" s="278"/>
      <c r="AG537" s="278"/>
      <c r="AH537" s="278"/>
    </row>
    <row r="538" ht="12.75" customHeight="1">
      <c r="A538" s="278"/>
      <c r="B538" s="279"/>
      <c r="C538" s="278"/>
      <c r="D538" s="278"/>
      <c r="E538" s="278"/>
      <c r="F538" s="278"/>
      <c r="G538" s="278"/>
      <c r="H538" s="278"/>
      <c r="I538" s="278"/>
      <c r="J538" s="279"/>
      <c r="K538" s="278"/>
      <c r="L538" s="278"/>
      <c r="M538" s="278"/>
      <c r="N538" s="278"/>
      <c r="O538" s="278"/>
      <c r="P538" s="278"/>
      <c r="Q538" s="278"/>
      <c r="R538" s="278"/>
      <c r="S538" s="279"/>
      <c r="T538" s="279"/>
      <c r="U538" s="279"/>
      <c r="V538" s="279"/>
      <c r="W538" s="279"/>
      <c r="X538" s="279"/>
      <c r="Y538" s="279"/>
      <c r="Z538" s="279"/>
      <c r="AA538" s="279"/>
      <c r="AB538" s="279"/>
      <c r="AC538" s="278"/>
      <c r="AD538" s="278"/>
      <c r="AE538" s="278"/>
      <c r="AF538" s="278"/>
      <c r="AG538" s="278"/>
      <c r="AH538" s="278"/>
    </row>
    <row r="539" ht="12.75" customHeight="1">
      <c r="A539" s="278"/>
      <c r="B539" s="279"/>
      <c r="C539" s="278"/>
      <c r="D539" s="278"/>
      <c r="E539" s="278"/>
      <c r="F539" s="278"/>
      <c r="G539" s="278"/>
      <c r="H539" s="278"/>
      <c r="I539" s="278"/>
      <c r="J539" s="279"/>
      <c r="K539" s="278"/>
      <c r="L539" s="278"/>
      <c r="M539" s="278"/>
      <c r="N539" s="278"/>
      <c r="O539" s="278"/>
      <c r="P539" s="278"/>
      <c r="Q539" s="278"/>
      <c r="R539" s="278"/>
      <c r="S539" s="279"/>
      <c r="T539" s="279"/>
      <c r="U539" s="279"/>
      <c r="V539" s="279"/>
      <c r="W539" s="279"/>
      <c r="X539" s="279"/>
      <c r="Y539" s="279"/>
      <c r="Z539" s="279"/>
      <c r="AA539" s="279"/>
      <c r="AB539" s="279"/>
      <c r="AC539" s="278"/>
      <c r="AD539" s="278"/>
      <c r="AE539" s="278"/>
      <c r="AF539" s="278"/>
      <c r="AG539" s="278"/>
      <c r="AH539" s="278"/>
    </row>
    <row r="540" ht="12.75" customHeight="1">
      <c r="A540" s="278"/>
      <c r="B540" s="279"/>
      <c r="C540" s="278"/>
      <c r="D540" s="278"/>
      <c r="E540" s="278"/>
      <c r="F540" s="278"/>
      <c r="G540" s="278"/>
      <c r="H540" s="278"/>
      <c r="I540" s="278"/>
      <c r="J540" s="279"/>
      <c r="K540" s="278"/>
      <c r="L540" s="278"/>
      <c r="M540" s="278"/>
      <c r="N540" s="278"/>
      <c r="O540" s="278"/>
      <c r="P540" s="278"/>
      <c r="Q540" s="278"/>
      <c r="R540" s="278"/>
      <c r="S540" s="279"/>
      <c r="T540" s="279"/>
      <c r="U540" s="279"/>
      <c r="V540" s="279"/>
      <c r="W540" s="279"/>
      <c r="X540" s="279"/>
      <c r="Y540" s="279"/>
      <c r="Z540" s="279"/>
      <c r="AA540" s="279"/>
      <c r="AB540" s="279"/>
      <c r="AC540" s="278"/>
      <c r="AD540" s="278"/>
      <c r="AE540" s="278"/>
      <c r="AF540" s="278"/>
      <c r="AG540" s="278"/>
      <c r="AH540" s="278"/>
    </row>
    <row r="541" ht="12.75" customHeight="1">
      <c r="A541" s="278"/>
      <c r="B541" s="279"/>
      <c r="C541" s="278"/>
      <c r="D541" s="278"/>
      <c r="E541" s="278"/>
      <c r="F541" s="278"/>
      <c r="G541" s="278"/>
      <c r="H541" s="278"/>
      <c r="I541" s="278"/>
      <c r="J541" s="279"/>
      <c r="K541" s="278"/>
      <c r="L541" s="278"/>
      <c r="M541" s="278"/>
      <c r="N541" s="278"/>
      <c r="O541" s="278"/>
      <c r="P541" s="278"/>
      <c r="Q541" s="278"/>
      <c r="R541" s="278"/>
      <c r="S541" s="279"/>
      <c r="T541" s="279"/>
      <c r="U541" s="279"/>
      <c r="V541" s="279"/>
      <c r="W541" s="279"/>
      <c r="X541" s="279"/>
      <c r="Y541" s="279"/>
      <c r="Z541" s="279"/>
      <c r="AA541" s="279"/>
      <c r="AB541" s="279"/>
      <c r="AC541" s="278"/>
      <c r="AD541" s="278"/>
      <c r="AE541" s="278"/>
      <c r="AF541" s="278"/>
      <c r="AG541" s="278"/>
      <c r="AH541" s="278"/>
    </row>
    <row r="542" ht="12.75" customHeight="1">
      <c r="A542" s="278"/>
      <c r="B542" s="279"/>
      <c r="C542" s="278"/>
      <c r="D542" s="278"/>
      <c r="E542" s="278"/>
      <c r="F542" s="278"/>
      <c r="G542" s="278"/>
      <c r="H542" s="278"/>
      <c r="I542" s="278"/>
      <c r="J542" s="279"/>
      <c r="K542" s="278"/>
      <c r="L542" s="278"/>
      <c r="M542" s="278"/>
      <c r="N542" s="278"/>
      <c r="O542" s="278"/>
      <c r="P542" s="278"/>
      <c r="Q542" s="278"/>
      <c r="R542" s="278"/>
      <c r="S542" s="279"/>
      <c r="T542" s="279"/>
      <c r="U542" s="279"/>
      <c r="V542" s="279"/>
      <c r="W542" s="279"/>
      <c r="X542" s="279"/>
      <c r="Y542" s="279"/>
      <c r="Z542" s="279"/>
      <c r="AA542" s="279"/>
      <c r="AB542" s="279"/>
      <c r="AC542" s="278"/>
      <c r="AD542" s="278"/>
      <c r="AE542" s="278"/>
      <c r="AF542" s="278"/>
      <c r="AG542" s="278"/>
      <c r="AH542" s="278"/>
    </row>
    <row r="543" ht="12.75" customHeight="1">
      <c r="A543" s="278"/>
      <c r="B543" s="279"/>
      <c r="C543" s="278"/>
      <c r="D543" s="278"/>
      <c r="E543" s="278"/>
      <c r="F543" s="278"/>
      <c r="G543" s="278"/>
      <c r="H543" s="278"/>
      <c r="I543" s="278"/>
      <c r="J543" s="279"/>
      <c r="K543" s="278"/>
      <c r="L543" s="278"/>
      <c r="M543" s="278"/>
      <c r="N543" s="278"/>
      <c r="O543" s="278"/>
      <c r="P543" s="278"/>
      <c r="Q543" s="278"/>
      <c r="R543" s="278"/>
      <c r="S543" s="279"/>
      <c r="T543" s="279"/>
      <c r="U543" s="279"/>
      <c r="V543" s="279"/>
      <c r="W543" s="279"/>
      <c r="X543" s="279"/>
      <c r="Y543" s="279"/>
      <c r="Z543" s="279"/>
      <c r="AA543" s="279"/>
      <c r="AB543" s="279"/>
      <c r="AC543" s="278"/>
      <c r="AD543" s="278"/>
      <c r="AE543" s="278"/>
      <c r="AF543" s="278"/>
      <c r="AG543" s="278"/>
      <c r="AH543" s="278"/>
    </row>
    <row r="544" ht="12.75" customHeight="1">
      <c r="A544" s="278"/>
      <c r="B544" s="279"/>
      <c r="C544" s="278"/>
      <c r="D544" s="278"/>
      <c r="E544" s="278"/>
      <c r="F544" s="278"/>
      <c r="G544" s="278"/>
      <c r="H544" s="278"/>
      <c r="I544" s="278"/>
      <c r="J544" s="279"/>
      <c r="K544" s="278"/>
      <c r="L544" s="278"/>
      <c r="M544" s="278"/>
      <c r="N544" s="278"/>
      <c r="O544" s="278"/>
      <c r="P544" s="278"/>
      <c r="Q544" s="278"/>
      <c r="R544" s="278"/>
      <c r="S544" s="279"/>
      <c r="T544" s="279"/>
      <c r="U544" s="279"/>
      <c r="V544" s="279"/>
      <c r="W544" s="279"/>
      <c r="X544" s="279"/>
      <c r="Y544" s="279"/>
      <c r="Z544" s="279"/>
      <c r="AA544" s="279"/>
      <c r="AB544" s="279"/>
      <c r="AC544" s="278"/>
      <c r="AD544" s="278"/>
      <c r="AE544" s="278"/>
      <c r="AF544" s="278"/>
      <c r="AG544" s="278"/>
      <c r="AH544" s="278"/>
    </row>
    <row r="545" ht="12.75" customHeight="1">
      <c r="A545" s="278"/>
      <c r="B545" s="279"/>
      <c r="C545" s="278"/>
      <c r="D545" s="278"/>
      <c r="E545" s="278"/>
      <c r="F545" s="278"/>
      <c r="G545" s="278"/>
      <c r="H545" s="278"/>
      <c r="I545" s="278"/>
      <c r="J545" s="279"/>
      <c r="K545" s="278"/>
      <c r="L545" s="278"/>
      <c r="M545" s="278"/>
      <c r="N545" s="278"/>
      <c r="O545" s="278"/>
      <c r="P545" s="278"/>
      <c r="Q545" s="278"/>
      <c r="R545" s="278"/>
      <c r="S545" s="279"/>
      <c r="T545" s="279"/>
      <c r="U545" s="279"/>
      <c r="V545" s="279"/>
      <c r="W545" s="279"/>
      <c r="X545" s="279"/>
      <c r="Y545" s="279"/>
      <c r="Z545" s="279"/>
      <c r="AA545" s="279"/>
      <c r="AB545" s="279"/>
      <c r="AC545" s="278"/>
      <c r="AD545" s="278"/>
      <c r="AE545" s="278"/>
      <c r="AF545" s="278"/>
      <c r="AG545" s="278"/>
      <c r="AH545" s="278"/>
    </row>
    <row r="546" ht="12.75" customHeight="1">
      <c r="A546" s="278"/>
      <c r="B546" s="279"/>
      <c r="C546" s="278"/>
      <c r="D546" s="278"/>
      <c r="E546" s="278"/>
      <c r="F546" s="278"/>
      <c r="G546" s="278"/>
      <c r="H546" s="278"/>
      <c r="I546" s="278"/>
      <c r="J546" s="279"/>
      <c r="K546" s="278"/>
      <c r="L546" s="278"/>
      <c r="M546" s="278"/>
      <c r="N546" s="278"/>
      <c r="O546" s="278"/>
      <c r="P546" s="278"/>
      <c r="Q546" s="278"/>
      <c r="R546" s="278"/>
      <c r="S546" s="279"/>
      <c r="T546" s="279"/>
      <c r="U546" s="279"/>
      <c r="V546" s="279"/>
      <c r="W546" s="279"/>
      <c r="X546" s="279"/>
      <c r="Y546" s="279"/>
      <c r="Z546" s="279"/>
      <c r="AA546" s="279"/>
      <c r="AB546" s="279"/>
      <c r="AC546" s="278"/>
      <c r="AD546" s="278"/>
      <c r="AE546" s="278"/>
      <c r="AF546" s="278"/>
      <c r="AG546" s="278"/>
      <c r="AH546" s="278"/>
    </row>
    <row r="547" ht="12.75" customHeight="1">
      <c r="A547" s="278"/>
      <c r="B547" s="279"/>
      <c r="C547" s="278"/>
      <c r="D547" s="278"/>
      <c r="E547" s="278"/>
      <c r="F547" s="278"/>
      <c r="G547" s="278"/>
      <c r="H547" s="278"/>
      <c r="I547" s="278"/>
      <c r="J547" s="279"/>
      <c r="K547" s="278"/>
      <c r="L547" s="278"/>
      <c r="M547" s="278"/>
      <c r="N547" s="278"/>
      <c r="O547" s="278"/>
      <c r="P547" s="278"/>
      <c r="Q547" s="278"/>
      <c r="R547" s="278"/>
      <c r="S547" s="279"/>
      <c r="T547" s="279"/>
      <c r="U547" s="279"/>
      <c r="V547" s="279"/>
      <c r="W547" s="279"/>
      <c r="X547" s="279"/>
      <c r="Y547" s="279"/>
      <c r="Z547" s="279"/>
      <c r="AA547" s="279"/>
      <c r="AB547" s="279"/>
      <c r="AC547" s="278"/>
      <c r="AD547" s="278"/>
      <c r="AE547" s="278"/>
      <c r="AF547" s="278"/>
      <c r="AG547" s="278"/>
      <c r="AH547" s="278"/>
    </row>
    <row r="548" ht="12.75" customHeight="1">
      <c r="A548" s="278"/>
      <c r="B548" s="279"/>
      <c r="C548" s="278"/>
      <c r="D548" s="278"/>
      <c r="E548" s="278"/>
      <c r="F548" s="278"/>
      <c r="G548" s="278"/>
      <c r="H548" s="278"/>
      <c r="I548" s="278"/>
      <c r="J548" s="279"/>
      <c r="K548" s="278"/>
      <c r="L548" s="278"/>
      <c r="M548" s="278"/>
      <c r="N548" s="278"/>
      <c r="O548" s="278"/>
      <c r="P548" s="278"/>
      <c r="Q548" s="278"/>
      <c r="R548" s="278"/>
      <c r="S548" s="279"/>
      <c r="T548" s="279"/>
      <c r="U548" s="279"/>
      <c r="V548" s="279"/>
      <c r="W548" s="279"/>
      <c r="X548" s="279"/>
      <c r="Y548" s="279"/>
      <c r="Z548" s="279"/>
      <c r="AA548" s="279"/>
      <c r="AB548" s="279"/>
      <c r="AC548" s="278"/>
      <c r="AD548" s="278"/>
      <c r="AE548" s="278"/>
      <c r="AF548" s="278"/>
      <c r="AG548" s="278"/>
      <c r="AH548" s="278"/>
    </row>
    <row r="549" ht="12.75" customHeight="1">
      <c r="A549" s="278"/>
      <c r="B549" s="279"/>
      <c r="C549" s="278"/>
      <c r="D549" s="278"/>
      <c r="E549" s="278"/>
      <c r="F549" s="278"/>
      <c r="G549" s="278"/>
      <c r="H549" s="278"/>
      <c r="I549" s="278"/>
      <c r="J549" s="279"/>
      <c r="K549" s="278"/>
      <c r="L549" s="278"/>
      <c r="M549" s="278"/>
      <c r="N549" s="278"/>
      <c r="O549" s="278"/>
      <c r="P549" s="278"/>
      <c r="Q549" s="278"/>
      <c r="R549" s="278"/>
      <c r="S549" s="279"/>
      <c r="T549" s="279"/>
      <c r="U549" s="279"/>
      <c r="V549" s="279"/>
      <c r="W549" s="279"/>
      <c r="X549" s="279"/>
      <c r="Y549" s="279"/>
      <c r="Z549" s="279"/>
      <c r="AA549" s="279"/>
      <c r="AB549" s="279"/>
      <c r="AC549" s="278"/>
      <c r="AD549" s="278"/>
      <c r="AE549" s="278"/>
      <c r="AF549" s="278"/>
      <c r="AG549" s="278"/>
      <c r="AH549" s="278"/>
    </row>
    <row r="550" ht="12.75" customHeight="1">
      <c r="A550" s="278"/>
      <c r="B550" s="279"/>
      <c r="C550" s="278"/>
      <c r="D550" s="278"/>
      <c r="E550" s="278"/>
      <c r="F550" s="278"/>
      <c r="G550" s="278"/>
      <c r="H550" s="278"/>
      <c r="I550" s="278"/>
      <c r="J550" s="279"/>
      <c r="K550" s="278"/>
      <c r="L550" s="278"/>
      <c r="M550" s="278"/>
      <c r="N550" s="278"/>
      <c r="O550" s="278"/>
      <c r="P550" s="278"/>
      <c r="Q550" s="278"/>
      <c r="R550" s="278"/>
      <c r="S550" s="279"/>
      <c r="T550" s="279"/>
      <c r="U550" s="279"/>
      <c r="V550" s="279"/>
      <c r="W550" s="279"/>
      <c r="X550" s="279"/>
      <c r="Y550" s="279"/>
      <c r="Z550" s="279"/>
      <c r="AA550" s="279"/>
      <c r="AB550" s="279"/>
      <c r="AC550" s="278"/>
      <c r="AD550" s="278"/>
      <c r="AE550" s="278"/>
      <c r="AF550" s="278"/>
      <c r="AG550" s="278"/>
      <c r="AH550" s="278"/>
    </row>
    <row r="551" ht="12.75" customHeight="1">
      <c r="A551" s="278"/>
      <c r="B551" s="279"/>
      <c r="C551" s="278"/>
      <c r="D551" s="278"/>
      <c r="E551" s="278"/>
      <c r="F551" s="278"/>
      <c r="G551" s="278"/>
      <c r="H551" s="278"/>
      <c r="I551" s="278"/>
      <c r="J551" s="279"/>
      <c r="K551" s="278"/>
      <c r="L551" s="278"/>
      <c r="M551" s="278"/>
      <c r="N551" s="278"/>
      <c r="O551" s="278"/>
      <c r="P551" s="278"/>
      <c r="Q551" s="278"/>
      <c r="R551" s="278"/>
      <c r="S551" s="279"/>
      <c r="T551" s="279"/>
      <c r="U551" s="279"/>
      <c r="V551" s="279"/>
      <c r="W551" s="279"/>
      <c r="X551" s="279"/>
      <c r="Y551" s="279"/>
      <c r="Z551" s="279"/>
      <c r="AA551" s="279"/>
      <c r="AB551" s="279"/>
      <c r="AC551" s="278"/>
      <c r="AD551" s="278"/>
      <c r="AE551" s="278"/>
      <c r="AF551" s="278"/>
      <c r="AG551" s="278"/>
      <c r="AH551" s="278"/>
    </row>
    <row r="552" ht="12.75" customHeight="1">
      <c r="A552" s="278"/>
      <c r="B552" s="279"/>
      <c r="C552" s="278"/>
      <c r="D552" s="278"/>
      <c r="E552" s="278"/>
      <c r="F552" s="278"/>
      <c r="G552" s="278"/>
      <c r="H552" s="278"/>
      <c r="I552" s="278"/>
      <c r="J552" s="279"/>
      <c r="K552" s="278"/>
      <c r="L552" s="278"/>
      <c r="M552" s="278"/>
      <c r="N552" s="278"/>
      <c r="O552" s="278"/>
      <c r="P552" s="278"/>
      <c r="Q552" s="278"/>
      <c r="R552" s="278"/>
      <c r="S552" s="279"/>
      <c r="T552" s="279"/>
      <c r="U552" s="279"/>
      <c r="V552" s="279"/>
      <c r="W552" s="279"/>
      <c r="X552" s="279"/>
      <c r="Y552" s="279"/>
      <c r="Z552" s="279"/>
      <c r="AA552" s="279"/>
      <c r="AB552" s="279"/>
      <c r="AC552" s="278"/>
      <c r="AD552" s="278"/>
      <c r="AE552" s="278"/>
      <c r="AF552" s="278"/>
      <c r="AG552" s="278"/>
      <c r="AH552" s="278"/>
    </row>
    <row r="553" ht="12.75" customHeight="1">
      <c r="A553" s="278"/>
      <c r="B553" s="279"/>
      <c r="C553" s="278"/>
      <c r="D553" s="278"/>
      <c r="E553" s="278"/>
      <c r="F553" s="278"/>
      <c r="G553" s="278"/>
      <c r="H553" s="278"/>
      <c r="I553" s="278"/>
      <c r="J553" s="279"/>
      <c r="K553" s="278"/>
      <c r="L553" s="278"/>
      <c r="M553" s="278"/>
      <c r="N553" s="278"/>
      <c r="O553" s="278"/>
      <c r="P553" s="278"/>
      <c r="Q553" s="278"/>
      <c r="R553" s="278"/>
      <c r="S553" s="279"/>
      <c r="T553" s="279"/>
      <c r="U553" s="279"/>
      <c r="V553" s="279"/>
      <c r="W553" s="279"/>
      <c r="X553" s="279"/>
      <c r="Y553" s="279"/>
      <c r="Z553" s="279"/>
      <c r="AA553" s="279"/>
      <c r="AB553" s="279"/>
      <c r="AC553" s="278"/>
      <c r="AD553" s="278"/>
      <c r="AE553" s="278"/>
      <c r="AF553" s="278"/>
      <c r="AG553" s="278"/>
      <c r="AH553" s="278"/>
    </row>
    <row r="554" ht="12.75" customHeight="1">
      <c r="A554" s="278"/>
      <c r="B554" s="279"/>
      <c r="C554" s="278"/>
      <c r="D554" s="278"/>
      <c r="E554" s="278"/>
      <c r="F554" s="278"/>
      <c r="G554" s="278"/>
      <c r="H554" s="278"/>
      <c r="I554" s="278"/>
      <c r="J554" s="279"/>
      <c r="K554" s="278"/>
      <c r="L554" s="278"/>
      <c r="M554" s="278"/>
      <c r="N554" s="278"/>
      <c r="O554" s="278"/>
      <c r="P554" s="278"/>
      <c r="Q554" s="278"/>
      <c r="R554" s="278"/>
      <c r="S554" s="279"/>
      <c r="T554" s="279"/>
      <c r="U554" s="279"/>
      <c r="V554" s="279"/>
      <c r="W554" s="279"/>
      <c r="X554" s="279"/>
      <c r="Y554" s="279"/>
      <c r="Z554" s="279"/>
      <c r="AA554" s="279"/>
      <c r="AB554" s="279"/>
      <c r="AC554" s="278"/>
      <c r="AD554" s="278"/>
      <c r="AE554" s="278"/>
      <c r="AF554" s="278"/>
      <c r="AG554" s="278"/>
      <c r="AH554" s="278"/>
    </row>
    <row r="555" ht="12.75" customHeight="1">
      <c r="A555" s="278"/>
      <c r="B555" s="279"/>
      <c r="C555" s="278"/>
      <c r="D555" s="278"/>
      <c r="E555" s="278"/>
      <c r="F555" s="278"/>
      <c r="G555" s="278"/>
      <c r="H555" s="278"/>
      <c r="I555" s="278"/>
      <c r="J555" s="279"/>
      <c r="K555" s="278"/>
      <c r="L555" s="278"/>
      <c r="M555" s="278"/>
      <c r="N555" s="278"/>
      <c r="O555" s="278"/>
      <c r="P555" s="278"/>
      <c r="Q555" s="278"/>
      <c r="R555" s="278"/>
      <c r="S555" s="279"/>
      <c r="T555" s="279"/>
      <c r="U555" s="279"/>
      <c r="V555" s="279"/>
      <c r="W555" s="279"/>
      <c r="X555" s="279"/>
      <c r="Y555" s="279"/>
      <c r="Z555" s="279"/>
      <c r="AA555" s="279"/>
      <c r="AB555" s="279"/>
      <c r="AC555" s="278"/>
      <c r="AD555" s="278"/>
      <c r="AE555" s="278"/>
      <c r="AF555" s="278"/>
      <c r="AG555" s="278"/>
      <c r="AH555" s="278"/>
    </row>
    <row r="556" ht="12.75" customHeight="1">
      <c r="A556" s="278"/>
      <c r="B556" s="279"/>
      <c r="C556" s="278"/>
      <c r="D556" s="278"/>
      <c r="E556" s="278"/>
      <c r="F556" s="278"/>
      <c r="G556" s="278"/>
      <c r="H556" s="278"/>
      <c r="I556" s="278"/>
      <c r="J556" s="279"/>
      <c r="K556" s="278"/>
      <c r="L556" s="278"/>
      <c r="M556" s="278"/>
      <c r="N556" s="278"/>
      <c r="O556" s="278"/>
      <c r="P556" s="278"/>
      <c r="Q556" s="278"/>
      <c r="R556" s="278"/>
      <c r="S556" s="279"/>
      <c r="T556" s="279"/>
      <c r="U556" s="279"/>
      <c r="V556" s="279"/>
      <c r="W556" s="279"/>
      <c r="X556" s="279"/>
      <c r="Y556" s="279"/>
      <c r="Z556" s="279"/>
      <c r="AA556" s="279"/>
      <c r="AB556" s="279"/>
      <c r="AC556" s="278"/>
      <c r="AD556" s="278"/>
      <c r="AE556" s="278"/>
      <c r="AF556" s="278"/>
      <c r="AG556" s="278"/>
      <c r="AH556" s="278"/>
    </row>
    <row r="557" ht="12.75" customHeight="1">
      <c r="A557" s="278"/>
      <c r="B557" s="279"/>
      <c r="C557" s="278"/>
      <c r="D557" s="278"/>
      <c r="E557" s="278"/>
      <c r="F557" s="278"/>
      <c r="G557" s="278"/>
      <c r="H557" s="278"/>
      <c r="I557" s="278"/>
      <c r="J557" s="279"/>
      <c r="K557" s="278"/>
      <c r="L557" s="278"/>
      <c r="M557" s="278"/>
      <c r="N557" s="278"/>
      <c r="O557" s="278"/>
      <c r="P557" s="278"/>
      <c r="Q557" s="278"/>
      <c r="R557" s="278"/>
      <c r="S557" s="279"/>
      <c r="T557" s="279"/>
      <c r="U557" s="279"/>
      <c r="V557" s="279"/>
      <c r="W557" s="279"/>
      <c r="X557" s="279"/>
      <c r="Y557" s="279"/>
      <c r="Z557" s="279"/>
      <c r="AA557" s="279"/>
      <c r="AB557" s="279"/>
      <c r="AC557" s="278"/>
      <c r="AD557" s="278"/>
      <c r="AE557" s="278"/>
      <c r="AF557" s="278"/>
      <c r="AG557" s="278"/>
      <c r="AH557" s="278"/>
    </row>
    <row r="558" ht="12.75" customHeight="1">
      <c r="A558" s="278"/>
      <c r="B558" s="279"/>
      <c r="C558" s="278"/>
      <c r="D558" s="278"/>
      <c r="E558" s="278"/>
      <c r="F558" s="278"/>
      <c r="G558" s="278"/>
      <c r="H558" s="278"/>
      <c r="I558" s="278"/>
      <c r="J558" s="279"/>
      <c r="K558" s="278"/>
      <c r="L558" s="278"/>
      <c r="M558" s="278"/>
      <c r="N558" s="278"/>
      <c r="O558" s="278"/>
      <c r="P558" s="278"/>
      <c r="Q558" s="278"/>
      <c r="R558" s="278"/>
      <c r="S558" s="279"/>
      <c r="T558" s="279"/>
      <c r="U558" s="279"/>
      <c r="V558" s="279"/>
      <c r="W558" s="279"/>
      <c r="X558" s="279"/>
      <c r="Y558" s="279"/>
      <c r="Z558" s="279"/>
      <c r="AA558" s="279"/>
      <c r="AB558" s="279"/>
      <c r="AC558" s="278"/>
      <c r="AD558" s="278"/>
      <c r="AE558" s="278"/>
      <c r="AF558" s="278"/>
      <c r="AG558" s="278"/>
      <c r="AH558" s="278"/>
    </row>
    <row r="559" ht="12.75" customHeight="1">
      <c r="A559" s="278"/>
      <c r="B559" s="279"/>
      <c r="C559" s="278"/>
      <c r="D559" s="278"/>
      <c r="E559" s="278"/>
      <c r="F559" s="278"/>
      <c r="G559" s="278"/>
      <c r="H559" s="278"/>
      <c r="I559" s="278"/>
      <c r="J559" s="279"/>
      <c r="K559" s="278"/>
      <c r="L559" s="278"/>
      <c r="M559" s="278"/>
      <c r="N559" s="278"/>
      <c r="O559" s="278"/>
      <c r="P559" s="278"/>
      <c r="Q559" s="278"/>
      <c r="R559" s="278"/>
      <c r="S559" s="279"/>
      <c r="T559" s="279"/>
      <c r="U559" s="279"/>
      <c r="V559" s="279"/>
      <c r="W559" s="279"/>
      <c r="X559" s="279"/>
      <c r="Y559" s="279"/>
      <c r="Z559" s="279"/>
      <c r="AA559" s="279"/>
      <c r="AB559" s="279"/>
      <c r="AC559" s="278"/>
      <c r="AD559" s="278"/>
      <c r="AE559" s="278"/>
      <c r="AF559" s="278"/>
      <c r="AG559" s="278"/>
      <c r="AH559" s="278"/>
    </row>
    <row r="560" ht="12.75" customHeight="1">
      <c r="A560" s="278"/>
      <c r="B560" s="279"/>
      <c r="C560" s="278"/>
      <c r="D560" s="278"/>
      <c r="E560" s="278"/>
      <c r="F560" s="278"/>
      <c r="G560" s="278"/>
      <c r="H560" s="278"/>
      <c r="I560" s="278"/>
      <c r="J560" s="279"/>
      <c r="K560" s="278"/>
      <c r="L560" s="278"/>
      <c r="M560" s="278"/>
      <c r="N560" s="278"/>
      <c r="O560" s="278"/>
      <c r="P560" s="278"/>
      <c r="Q560" s="278"/>
      <c r="R560" s="278"/>
      <c r="S560" s="279"/>
      <c r="T560" s="279"/>
      <c r="U560" s="279"/>
      <c r="V560" s="279"/>
      <c r="W560" s="279"/>
      <c r="X560" s="279"/>
      <c r="Y560" s="279"/>
      <c r="Z560" s="279"/>
      <c r="AA560" s="279"/>
      <c r="AB560" s="279"/>
      <c r="AC560" s="278"/>
      <c r="AD560" s="278"/>
      <c r="AE560" s="278"/>
      <c r="AF560" s="278"/>
      <c r="AG560" s="278"/>
      <c r="AH560" s="278"/>
    </row>
    <row r="561" ht="12.75" customHeight="1">
      <c r="A561" s="278"/>
      <c r="B561" s="279"/>
      <c r="C561" s="278"/>
      <c r="D561" s="278"/>
      <c r="E561" s="278"/>
      <c r="F561" s="278"/>
      <c r="G561" s="278"/>
      <c r="H561" s="278"/>
      <c r="I561" s="278"/>
      <c r="J561" s="279"/>
      <c r="K561" s="278"/>
      <c r="L561" s="278"/>
      <c r="M561" s="278"/>
      <c r="N561" s="278"/>
      <c r="O561" s="278"/>
      <c r="P561" s="278"/>
      <c r="Q561" s="278"/>
      <c r="R561" s="278"/>
      <c r="S561" s="279"/>
      <c r="T561" s="279"/>
      <c r="U561" s="279"/>
      <c r="V561" s="279"/>
      <c r="W561" s="279"/>
      <c r="X561" s="279"/>
      <c r="Y561" s="279"/>
      <c r="Z561" s="279"/>
      <c r="AA561" s="279"/>
      <c r="AB561" s="279"/>
      <c r="AC561" s="278"/>
      <c r="AD561" s="278"/>
      <c r="AE561" s="278"/>
      <c r="AF561" s="278"/>
      <c r="AG561" s="278"/>
      <c r="AH561" s="278"/>
    </row>
    <row r="562" ht="12.75" customHeight="1">
      <c r="A562" s="278"/>
      <c r="B562" s="279"/>
      <c r="C562" s="278"/>
      <c r="D562" s="278"/>
      <c r="E562" s="278"/>
      <c r="F562" s="278"/>
      <c r="G562" s="278"/>
      <c r="H562" s="278"/>
      <c r="I562" s="278"/>
      <c r="J562" s="279"/>
      <c r="K562" s="278"/>
      <c r="L562" s="278"/>
      <c r="M562" s="278"/>
      <c r="N562" s="278"/>
      <c r="O562" s="278"/>
      <c r="P562" s="278"/>
      <c r="Q562" s="278"/>
      <c r="R562" s="278"/>
      <c r="S562" s="279"/>
      <c r="T562" s="279"/>
      <c r="U562" s="279"/>
      <c r="V562" s="279"/>
      <c r="W562" s="279"/>
      <c r="X562" s="279"/>
      <c r="Y562" s="279"/>
      <c r="Z562" s="279"/>
      <c r="AA562" s="279"/>
      <c r="AB562" s="279"/>
      <c r="AC562" s="278"/>
      <c r="AD562" s="278"/>
      <c r="AE562" s="278"/>
      <c r="AF562" s="278"/>
      <c r="AG562" s="278"/>
      <c r="AH562" s="278"/>
    </row>
    <row r="563" ht="12.75" customHeight="1">
      <c r="A563" s="278"/>
      <c r="B563" s="279"/>
      <c r="C563" s="278"/>
      <c r="D563" s="278"/>
      <c r="E563" s="278"/>
      <c r="F563" s="278"/>
      <c r="G563" s="278"/>
      <c r="H563" s="278"/>
      <c r="I563" s="278"/>
      <c r="J563" s="279"/>
      <c r="K563" s="278"/>
      <c r="L563" s="278"/>
      <c r="M563" s="278"/>
      <c r="N563" s="278"/>
      <c r="O563" s="278"/>
      <c r="P563" s="278"/>
      <c r="Q563" s="278"/>
      <c r="R563" s="278"/>
      <c r="S563" s="279"/>
      <c r="T563" s="279"/>
      <c r="U563" s="279"/>
      <c r="V563" s="279"/>
      <c r="W563" s="279"/>
      <c r="X563" s="279"/>
      <c r="Y563" s="279"/>
      <c r="Z563" s="279"/>
      <c r="AA563" s="279"/>
      <c r="AB563" s="279"/>
      <c r="AC563" s="278"/>
      <c r="AD563" s="278"/>
      <c r="AE563" s="278"/>
      <c r="AF563" s="278"/>
      <c r="AG563" s="278"/>
      <c r="AH563" s="278"/>
    </row>
    <row r="564" ht="12.75" customHeight="1">
      <c r="A564" s="278"/>
      <c r="B564" s="279"/>
      <c r="C564" s="278"/>
      <c r="D564" s="278"/>
      <c r="E564" s="278"/>
      <c r="F564" s="278"/>
      <c r="G564" s="278"/>
      <c r="H564" s="278"/>
      <c r="I564" s="278"/>
      <c r="J564" s="279"/>
      <c r="K564" s="278"/>
      <c r="L564" s="278"/>
      <c r="M564" s="278"/>
      <c r="N564" s="278"/>
      <c r="O564" s="278"/>
      <c r="P564" s="278"/>
      <c r="Q564" s="278"/>
      <c r="R564" s="278"/>
      <c r="S564" s="279"/>
      <c r="T564" s="279"/>
      <c r="U564" s="279"/>
      <c r="V564" s="279"/>
      <c r="W564" s="279"/>
      <c r="X564" s="279"/>
      <c r="Y564" s="279"/>
      <c r="Z564" s="279"/>
      <c r="AA564" s="279"/>
      <c r="AB564" s="279"/>
      <c r="AC564" s="278"/>
      <c r="AD564" s="278"/>
      <c r="AE564" s="278"/>
      <c r="AF564" s="278"/>
      <c r="AG564" s="278"/>
      <c r="AH564" s="278"/>
    </row>
    <row r="565" ht="12.75" customHeight="1">
      <c r="A565" s="278"/>
      <c r="B565" s="279"/>
      <c r="C565" s="278"/>
      <c r="D565" s="278"/>
      <c r="E565" s="278"/>
      <c r="F565" s="278"/>
      <c r="G565" s="278"/>
      <c r="H565" s="278"/>
      <c r="I565" s="278"/>
      <c r="J565" s="279"/>
      <c r="K565" s="278"/>
      <c r="L565" s="278"/>
      <c r="M565" s="278"/>
      <c r="N565" s="278"/>
      <c r="O565" s="278"/>
      <c r="P565" s="278"/>
      <c r="Q565" s="278"/>
      <c r="R565" s="278"/>
      <c r="S565" s="279"/>
      <c r="T565" s="279"/>
      <c r="U565" s="279"/>
      <c r="V565" s="279"/>
      <c r="W565" s="279"/>
      <c r="X565" s="279"/>
      <c r="Y565" s="279"/>
      <c r="Z565" s="279"/>
      <c r="AA565" s="279"/>
      <c r="AB565" s="279"/>
      <c r="AC565" s="278"/>
      <c r="AD565" s="278"/>
      <c r="AE565" s="278"/>
      <c r="AF565" s="278"/>
      <c r="AG565" s="278"/>
      <c r="AH565" s="278"/>
    </row>
    <row r="566" ht="12.75" customHeight="1">
      <c r="A566" s="278"/>
      <c r="B566" s="279"/>
      <c r="C566" s="278"/>
      <c r="D566" s="278"/>
      <c r="E566" s="278"/>
      <c r="F566" s="278"/>
      <c r="G566" s="278"/>
      <c r="H566" s="278"/>
      <c r="I566" s="278"/>
      <c r="J566" s="279"/>
      <c r="K566" s="278"/>
      <c r="L566" s="278"/>
      <c r="M566" s="278"/>
      <c r="N566" s="278"/>
      <c r="O566" s="278"/>
      <c r="P566" s="278"/>
      <c r="Q566" s="278"/>
      <c r="R566" s="278"/>
      <c r="S566" s="279"/>
      <c r="T566" s="279"/>
      <c r="U566" s="279"/>
      <c r="V566" s="279"/>
      <c r="W566" s="279"/>
      <c r="X566" s="279"/>
      <c r="Y566" s="279"/>
      <c r="Z566" s="279"/>
      <c r="AA566" s="279"/>
      <c r="AB566" s="279"/>
      <c r="AC566" s="278"/>
      <c r="AD566" s="278"/>
      <c r="AE566" s="278"/>
      <c r="AF566" s="278"/>
      <c r="AG566" s="278"/>
      <c r="AH566" s="278"/>
    </row>
    <row r="567" ht="12.75" customHeight="1">
      <c r="A567" s="278"/>
      <c r="B567" s="279"/>
      <c r="C567" s="278"/>
      <c r="D567" s="278"/>
      <c r="E567" s="278"/>
      <c r="F567" s="278"/>
      <c r="G567" s="278"/>
      <c r="H567" s="278"/>
      <c r="I567" s="278"/>
      <c r="J567" s="279"/>
      <c r="K567" s="278"/>
      <c r="L567" s="278"/>
      <c r="M567" s="278"/>
      <c r="N567" s="278"/>
      <c r="O567" s="278"/>
      <c r="P567" s="278"/>
      <c r="Q567" s="278"/>
      <c r="R567" s="278"/>
      <c r="S567" s="279"/>
      <c r="T567" s="279"/>
      <c r="U567" s="279"/>
      <c r="V567" s="279"/>
      <c r="W567" s="279"/>
      <c r="X567" s="279"/>
      <c r="Y567" s="279"/>
      <c r="Z567" s="279"/>
      <c r="AA567" s="279"/>
      <c r="AB567" s="279"/>
      <c r="AC567" s="278"/>
      <c r="AD567" s="278"/>
      <c r="AE567" s="278"/>
      <c r="AF567" s="278"/>
      <c r="AG567" s="278"/>
      <c r="AH567" s="278"/>
    </row>
    <row r="568" ht="12.75" customHeight="1">
      <c r="A568" s="278"/>
      <c r="B568" s="279"/>
      <c r="C568" s="278"/>
      <c r="D568" s="278"/>
      <c r="E568" s="278"/>
      <c r="F568" s="278"/>
      <c r="G568" s="278"/>
      <c r="H568" s="278"/>
      <c r="I568" s="278"/>
      <c r="J568" s="279"/>
      <c r="K568" s="278"/>
      <c r="L568" s="278"/>
      <c r="M568" s="278"/>
      <c r="N568" s="278"/>
      <c r="O568" s="278"/>
      <c r="P568" s="278"/>
      <c r="Q568" s="278"/>
      <c r="R568" s="278"/>
      <c r="S568" s="279"/>
      <c r="T568" s="279"/>
      <c r="U568" s="279"/>
      <c r="V568" s="279"/>
      <c r="W568" s="279"/>
      <c r="X568" s="279"/>
      <c r="Y568" s="279"/>
      <c r="Z568" s="279"/>
      <c r="AA568" s="279"/>
      <c r="AB568" s="279"/>
      <c r="AC568" s="278"/>
      <c r="AD568" s="278"/>
      <c r="AE568" s="278"/>
      <c r="AF568" s="278"/>
      <c r="AG568" s="278"/>
      <c r="AH568" s="278"/>
    </row>
    <row r="569" ht="12.75" customHeight="1">
      <c r="A569" s="278"/>
      <c r="B569" s="279"/>
      <c r="C569" s="278"/>
      <c r="D569" s="278"/>
      <c r="E569" s="278"/>
      <c r="F569" s="278"/>
      <c r="G569" s="278"/>
      <c r="H569" s="278"/>
      <c r="I569" s="278"/>
      <c r="J569" s="279"/>
      <c r="K569" s="278"/>
      <c r="L569" s="278"/>
      <c r="M569" s="278"/>
      <c r="N569" s="278"/>
      <c r="O569" s="278"/>
      <c r="P569" s="278"/>
      <c r="Q569" s="278"/>
      <c r="R569" s="278"/>
      <c r="S569" s="279"/>
      <c r="T569" s="279"/>
      <c r="U569" s="279"/>
      <c r="V569" s="279"/>
      <c r="W569" s="279"/>
      <c r="X569" s="279"/>
      <c r="Y569" s="279"/>
      <c r="Z569" s="279"/>
      <c r="AA569" s="279"/>
      <c r="AB569" s="279"/>
      <c r="AC569" s="278"/>
      <c r="AD569" s="278"/>
      <c r="AE569" s="278"/>
      <c r="AF569" s="278"/>
      <c r="AG569" s="278"/>
      <c r="AH569" s="278"/>
    </row>
    <row r="570" ht="12.75" customHeight="1">
      <c r="A570" s="278"/>
      <c r="B570" s="279"/>
      <c r="C570" s="278"/>
      <c r="D570" s="278"/>
      <c r="E570" s="278"/>
      <c r="F570" s="278"/>
      <c r="G570" s="278"/>
      <c r="H570" s="278"/>
      <c r="I570" s="278"/>
      <c r="J570" s="279"/>
      <c r="K570" s="278"/>
      <c r="L570" s="278"/>
      <c r="M570" s="278"/>
      <c r="N570" s="278"/>
      <c r="O570" s="278"/>
      <c r="P570" s="278"/>
      <c r="Q570" s="278"/>
      <c r="R570" s="278"/>
      <c r="S570" s="279"/>
      <c r="T570" s="279"/>
      <c r="U570" s="279"/>
      <c r="V570" s="279"/>
      <c r="W570" s="279"/>
      <c r="X570" s="279"/>
      <c r="Y570" s="279"/>
      <c r="Z570" s="279"/>
      <c r="AA570" s="279"/>
      <c r="AB570" s="279"/>
      <c r="AC570" s="278"/>
      <c r="AD570" s="278"/>
      <c r="AE570" s="278"/>
      <c r="AF570" s="278"/>
      <c r="AG570" s="278"/>
      <c r="AH570" s="278"/>
    </row>
    <row r="571" ht="12.75" customHeight="1">
      <c r="A571" s="278"/>
      <c r="B571" s="279"/>
      <c r="C571" s="278"/>
      <c r="D571" s="278"/>
      <c r="E571" s="278"/>
      <c r="F571" s="278"/>
      <c r="G571" s="278"/>
      <c r="H571" s="278"/>
      <c r="I571" s="278"/>
      <c r="J571" s="279"/>
      <c r="K571" s="278"/>
      <c r="L571" s="278"/>
      <c r="M571" s="278"/>
      <c r="N571" s="278"/>
      <c r="O571" s="278"/>
      <c r="P571" s="278"/>
      <c r="Q571" s="278"/>
      <c r="R571" s="278"/>
      <c r="S571" s="279"/>
      <c r="T571" s="279"/>
      <c r="U571" s="279"/>
      <c r="V571" s="279"/>
      <c r="W571" s="279"/>
      <c r="X571" s="279"/>
      <c r="Y571" s="279"/>
      <c r="Z571" s="279"/>
      <c r="AA571" s="279"/>
      <c r="AB571" s="279"/>
      <c r="AC571" s="278"/>
      <c r="AD571" s="278"/>
      <c r="AE571" s="278"/>
      <c r="AF571" s="278"/>
      <c r="AG571" s="278"/>
      <c r="AH571" s="278"/>
    </row>
    <row r="572" ht="12.75" customHeight="1">
      <c r="A572" s="278"/>
      <c r="B572" s="279"/>
      <c r="C572" s="278"/>
      <c r="D572" s="278"/>
      <c r="E572" s="278"/>
      <c r="F572" s="278"/>
      <c r="G572" s="278"/>
      <c r="H572" s="278"/>
      <c r="I572" s="278"/>
      <c r="J572" s="279"/>
      <c r="K572" s="278"/>
      <c r="L572" s="278"/>
      <c r="M572" s="278"/>
      <c r="N572" s="278"/>
      <c r="O572" s="278"/>
      <c r="P572" s="278"/>
      <c r="Q572" s="278"/>
      <c r="R572" s="278"/>
      <c r="S572" s="279"/>
      <c r="T572" s="279"/>
      <c r="U572" s="279"/>
      <c r="V572" s="279"/>
      <c r="W572" s="279"/>
      <c r="X572" s="279"/>
      <c r="Y572" s="279"/>
      <c r="Z572" s="279"/>
      <c r="AA572" s="279"/>
      <c r="AB572" s="279"/>
      <c r="AC572" s="278"/>
      <c r="AD572" s="278"/>
      <c r="AE572" s="278"/>
      <c r="AF572" s="278"/>
      <c r="AG572" s="278"/>
      <c r="AH572" s="278"/>
    </row>
    <row r="573" ht="12.75" customHeight="1">
      <c r="A573" s="278"/>
      <c r="B573" s="279"/>
      <c r="C573" s="278"/>
      <c r="D573" s="278"/>
      <c r="E573" s="278"/>
      <c r="F573" s="278"/>
      <c r="G573" s="278"/>
      <c r="H573" s="278"/>
      <c r="I573" s="278"/>
      <c r="J573" s="279"/>
      <c r="K573" s="278"/>
      <c r="L573" s="278"/>
      <c r="M573" s="278"/>
      <c r="N573" s="278"/>
      <c r="O573" s="278"/>
      <c r="P573" s="278"/>
      <c r="Q573" s="278"/>
      <c r="R573" s="278"/>
      <c r="S573" s="279"/>
      <c r="T573" s="279"/>
      <c r="U573" s="279"/>
      <c r="V573" s="279"/>
      <c r="W573" s="279"/>
      <c r="X573" s="279"/>
      <c r="Y573" s="279"/>
      <c r="Z573" s="279"/>
      <c r="AA573" s="279"/>
      <c r="AB573" s="279"/>
      <c r="AC573" s="278"/>
      <c r="AD573" s="278"/>
      <c r="AE573" s="278"/>
      <c r="AF573" s="278"/>
      <c r="AG573" s="278"/>
      <c r="AH573" s="278"/>
    </row>
    <row r="574" ht="12.75" customHeight="1">
      <c r="A574" s="278"/>
      <c r="B574" s="279"/>
      <c r="C574" s="278"/>
      <c r="D574" s="278"/>
      <c r="E574" s="278"/>
      <c r="F574" s="278"/>
      <c r="G574" s="278"/>
      <c r="H574" s="278"/>
      <c r="I574" s="278"/>
      <c r="J574" s="279"/>
      <c r="K574" s="278"/>
      <c r="L574" s="278"/>
      <c r="M574" s="278"/>
      <c r="N574" s="278"/>
      <c r="O574" s="278"/>
      <c r="P574" s="278"/>
      <c r="Q574" s="278"/>
      <c r="R574" s="278"/>
      <c r="S574" s="279"/>
      <c r="T574" s="279"/>
      <c r="U574" s="279"/>
      <c r="V574" s="279"/>
      <c r="W574" s="279"/>
      <c r="X574" s="279"/>
      <c r="Y574" s="279"/>
      <c r="Z574" s="279"/>
      <c r="AA574" s="279"/>
      <c r="AB574" s="279"/>
      <c r="AC574" s="278"/>
      <c r="AD574" s="278"/>
      <c r="AE574" s="278"/>
      <c r="AF574" s="278"/>
      <c r="AG574" s="278"/>
      <c r="AH574" s="278"/>
    </row>
    <row r="575" ht="12.75" customHeight="1">
      <c r="A575" s="278"/>
      <c r="B575" s="279"/>
      <c r="C575" s="278"/>
      <c r="D575" s="278"/>
      <c r="E575" s="278"/>
      <c r="F575" s="278"/>
      <c r="G575" s="278"/>
      <c r="H575" s="278"/>
      <c r="I575" s="278"/>
      <c r="J575" s="279"/>
      <c r="K575" s="278"/>
      <c r="L575" s="278"/>
      <c r="M575" s="278"/>
      <c r="N575" s="278"/>
      <c r="O575" s="278"/>
      <c r="P575" s="278"/>
      <c r="Q575" s="278"/>
      <c r="R575" s="278"/>
      <c r="S575" s="279"/>
      <c r="T575" s="279"/>
      <c r="U575" s="279"/>
      <c r="V575" s="279"/>
      <c r="W575" s="279"/>
      <c r="X575" s="279"/>
      <c r="Y575" s="279"/>
      <c r="Z575" s="279"/>
      <c r="AA575" s="279"/>
      <c r="AB575" s="279"/>
      <c r="AC575" s="278"/>
      <c r="AD575" s="278"/>
      <c r="AE575" s="278"/>
      <c r="AF575" s="278"/>
      <c r="AG575" s="278"/>
      <c r="AH575" s="278"/>
    </row>
    <row r="576" ht="12.75" customHeight="1">
      <c r="A576" s="278"/>
      <c r="B576" s="279"/>
      <c r="C576" s="278"/>
      <c r="D576" s="278"/>
      <c r="E576" s="278"/>
      <c r="F576" s="278"/>
      <c r="G576" s="278"/>
      <c r="H576" s="278"/>
      <c r="I576" s="278"/>
      <c r="J576" s="279"/>
      <c r="K576" s="278"/>
      <c r="L576" s="278"/>
      <c r="M576" s="278"/>
      <c r="N576" s="278"/>
      <c r="O576" s="278"/>
      <c r="P576" s="278"/>
      <c r="Q576" s="278"/>
      <c r="R576" s="278"/>
      <c r="S576" s="279"/>
      <c r="T576" s="279"/>
      <c r="U576" s="279"/>
      <c r="V576" s="279"/>
      <c r="W576" s="279"/>
      <c r="X576" s="279"/>
      <c r="Y576" s="279"/>
      <c r="Z576" s="279"/>
      <c r="AA576" s="279"/>
      <c r="AB576" s="279"/>
      <c r="AC576" s="278"/>
      <c r="AD576" s="278"/>
      <c r="AE576" s="278"/>
      <c r="AF576" s="278"/>
      <c r="AG576" s="278"/>
      <c r="AH576" s="278"/>
    </row>
    <row r="577" ht="12.75" customHeight="1">
      <c r="A577" s="278"/>
      <c r="B577" s="279"/>
      <c r="C577" s="278"/>
      <c r="D577" s="278"/>
      <c r="E577" s="278"/>
      <c r="F577" s="278"/>
      <c r="G577" s="278"/>
      <c r="H577" s="278"/>
      <c r="I577" s="278"/>
      <c r="J577" s="279"/>
      <c r="K577" s="278"/>
      <c r="L577" s="278"/>
      <c r="M577" s="278"/>
      <c r="N577" s="278"/>
      <c r="O577" s="278"/>
      <c r="P577" s="278"/>
      <c r="Q577" s="278"/>
      <c r="R577" s="278"/>
      <c r="S577" s="279"/>
      <c r="T577" s="279"/>
      <c r="U577" s="279"/>
      <c r="V577" s="279"/>
      <c r="W577" s="279"/>
      <c r="X577" s="279"/>
      <c r="Y577" s="279"/>
      <c r="Z577" s="279"/>
      <c r="AA577" s="279"/>
      <c r="AB577" s="279"/>
      <c r="AC577" s="278"/>
      <c r="AD577" s="278"/>
      <c r="AE577" s="278"/>
      <c r="AF577" s="278"/>
      <c r="AG577" s="278"/>
      <c r="AH577" s="278"/>
    </row>
    <row r="578" ht="12.75" customHeight="1">
      <c r="A578" s="278"/>
      <c r="B578" s="279"/>
      <c r="C578" s="278"/>
      <c r="D578" s="278"/>
      <c r="E578" s="278"/>
      <c r="F578" s="278"/>
      <c r="G578" s="278"/>
      <c r="H578" s="278"/>
      <c r="I578" s="278"/>
      <c r="J578" s="279"/>
      <c r="K578" s="278"/>
      <c r="L578" s="278"/>
      <c r="M578" s="278"/>
      <c r="N578" s="278"/>
      <c r="O578" s="278"/>
      <c r="P578" s="278"/>
      <c r="Q578" s="278"/>
      <c r="R578" s="278"/>
      <c r="S578" s="279"/>
      <c r="T578" s="279"/>
      <c r="U578" s="279"/>
      <c r="V578" s="279"/>
      <c r="W578" s="279"/>
      <c r="X578" s="279"/>
      <c r="Y578" s="279"/>
      <c r="Z578" s="279"/>
      <c r="AA578" s="279"/>
      <c r="AB578" s="279"/>
      <c r="AC578" s="278"/>
      <c r="AD578" s="278"/>
      <c r="AE578" s="278"/>
      <c r="AF578" s="278"/>
      <c r="AG578" s="278"/>
      <c r="AH578" s="278"/>
    </row>
    <row r="579" ht="12.75" customHeight="1">
      <c r="A579" s="278"/>
      <c r="B579" s="279"/>
      <c r="C579" s="278"/>
      <c r="D579" s="278"/>
      <c r="E579" s="278"/>
      <c r="F579" s="278"/>
      <c r="G579" s="278"/>
      <c r="H579" s="278"/>
      <c r="I579" s="278"/>
      <c r="J579" s="279"/>
      <c r="K579" s="278"/>
      <c r="L579" s="278"/>
      <c r="M579" s="278"/>
      <c r="N579" s="278"/>
      <c r="O579" s="278"/>
      <c r="P579" s="278"/>
      <c r="Q579" s="278"/>
      <c r="R579" s="278"/>
      <c r="S579" s="279"/>
      <c r="T579" s="279"/>
      <c r="U579" s="279"/>
      <c r="V579" s="279"/>
      <c r="W579" s="279"/>
      <c r="X579" s="279"/>
      <c r="Y579" s="279"/>
      <c r="Z579" s="279"/>
      <c r="AA579" s="279"/>
      <c r="AB579" s="279"/>
      <c r="AC579" s="278"/>
      <c r="AD579" s="278"/>
      <c r="AE579" s="278"/>
      <c r="AF579" s="278"/>
      <c r="AG579" s="278"/>
      <c r="AH579" s="278"/>
    </row>
    <row r="580" ht="12.75" customHeight="1">
      <c r="A580" s="278"/>
      <c r="B580" s="279"/>
      <c r="C580" s="278"/>
      <c r="D580" s="278"/>
      <c r="E580" s="278"/>
      <c r="F580" s="278"/>
      <c r="G580" s="278"/>
      <c r="H580" s="278"/>
      <c r="I580" s="278"/>
      <c r="J580" s="279"/>
      <c r="K580" s="278"/>
      <c r="L580" s="278"/>
      <c r="M580" s="278"/>
      <c r="N580" s="278"/>
      <c r="O580" s="278"/>
      <c r="P580" s="278"/>
      <c r="Q580" s="278"/>
      <c r="R580" s="278"/>
      <c r="S580" s="279"/>
      <c r="T580" s="279"/>
      <c r="U580" s="279"/>
      <c r="V580" s="279"/>
      <c r="W580" s="279"/>
      <c r="X580" s="279"/>
      <c r="Y580" s="279"/>
      <c r="Z580" s="279"/>
      <c r="AA580" s="279"/>
      <c r="AB580" s="279"/>
      <c r="AC580" s="278"/>
      <c r="AD580" s="278"/>
      <c r="AE580" s="278"/>
      <c r="AF580" s="278"/>
      <c r="AG580" s="278"/>
      <c r="AH580" s="278"/>
    </row>
    <row r="581" ht="12.75" customHeight="1">
      <c r="A581" s="278"/>
      <c r="B581" s="279"/>
      <c r="C581" s="278"/>
      <c r="D581" s="278"/>
      <c r="E581" s="278"/>
      <c r="F581" s="278"/>
      <c r="G581" s="278"/>
      <c r="H581" s="278"/>
      <c r="I581" s="278"/>
      <c r="J581" s="279"/>
      <c r="K581" s="278"/>
      <c r="L581" s="278"/>
      <c r="M581" s="278"/>
      <c r="N581" s="278"/>
      <c r="O581" s="278"/>
      <c r="P581" s="278"/>
      <c r="Q581" s="278"/>
      <c r="R581" s="278"/>
      <c r="S581" s="279"/>
      <c r="T581" s="279"/>
      <c r="U581" s="279"/>
      <c r="V581" s="279"/>
      <c r="W581" s="279"/>
      <c r="X581" s="279"/>
      <c r="Y581" s="279"/>
      <c r="Z581" s="279"/>
      <c r="AA581" s="279"/>
      <c r="AB581" s="279"/>
      <c r="AC581" s="278"/>
      <c r="AD581" s="278"/>
      <c r="AE581" s="278"/>
      <c r="AF581" s="278"/>
      <c r="AG581" s="278"/>
      <c r="AH581" s="278"/>
    </row>
    <row r="582" ht="12.75" customHeight="1">
      <c r="A582" s="278"/>
      <c r="B582" s="279"/>
      <c r="C582" s="278"/>
      <c r="D582" s="278"/>
      <c r="E582" s="278"/>
      <c r="F582" s="278"/>
      <c r="G582" s="278"/>
      <c r="H582" s="278"/>
      <c r="I582" s="278"/>
      <c r="J582" s="279"/>
      <c r="K582" s="278"/>
      <c r="L582" s="278"/>
      <c r="M582" s="278"/>
      <c r="N582" s="278"/>
      <c r="O582" s="278"/>
      <c r="P582" s="278"/>
      <c r="Q582" s="278"/>
      <c r="R582" s="278"/>
      <c r="S582" s="279"/>
      <c r="T582" s="279"/>
      <c r="U582" s="279"/>
      <c r="V582" s="279"/>
      <c r="W582" s="279"/>
      <c r="X582" s="279"/>
      <c r="Y582" s="279"/>
      <c r="Z582" s="279"/>
      <c r="AA582" s="279"/>
      <c r="AB582" s="279"/>
      <c r="AC582" s="278"/>
      <c r="AD582" s="278"/>
      <c r="AE582" s="278"/>
      <c r="AF582" s="278"/>
      <c r="AG582" s="278"/>
      <c r="AH582" s="278"/>
    </row>
    <row r="583" ht="12.75" customHeight="1">
      <c r="A583" s="278"/>
      <c r="B583" s="279"/>
      <c r="C583" s="278"/>
      <c r="D583" s="278"/>
      <c r="E583" s="278"/>
      <c r="F583" s="278"/>
      <c r="G583" s="278"/>
      <c r="H583" s="278"/>
      <c r="I583" s="278"/>
      <c r="J583" s="279"/>
      <c r="K583" s="278"/>
      <c r="L583" s="278"/>
      <c r="M583" s="278"/>
      <c r="N583" s="278"/>
      <c r="O583" s="278"/>
      <c r="P583" s="278"/>
      <c r="Q583" s="278"/>
      <c r="R583" s="278"/>
      <c r="S583" s="279"/>
      <c r="T583" s="279"/>
      <c r="U583" s="279"/>
      <c r="V583" s="279"/>
      <c r="W583" s="279"/>
      <c r="X583" s="279"/>
      <c r="Y583" s="279"/>
      <c r="Z583" s="279"/>
      <c r="AA583" s="279"/>
      <c r="AB583" s="279"/>
      <c r="AC583" s="278"/>
      <c r="AD583" s="278"/>
      <c r="AE583" s="278"/>
      <c r="AF583" s="278"/>
      <c r="AG583" s="278"/>
      <c r="AH583" s="278"/>
    </row>
    <row r="584" ht="12.75" customHeight="1">
      <c r="A584" s="278"/>
      <c r="B584" s="279"/>
      <c r="C584" s="278"/>
      <c r="D584" s="278"/>
      <c r="E584" s="278"/>
      <c r="F584" s="278"/>
      <c r="G584" s="278"/>
      <c r="H584" s="278"/>
      <c r="I584" s="278"/>
      <c r="J584" s="279"/>
      <c r="K584" s="278"/>
      <c r="L584" s="278"/>
      <c r="M584" s="278"/>
      <c r="N584" s="278"/>
      <c r="O584" s="278"/>
      <c r="P584" s="278"/>
      <c r="Q584" s="278"/>
      <c r="R584" s="278"/>
      <c r="S584" s="279"/>
      <c r="T584" s="279"/>
      <c r="U584" s="279"/>
      <c r="V584" s="279"/>
      <c r="W584" s="279"/>
      <c r="X584" s="279"/>
      <c r="Y584" s="279"/>
      <c r="Z584" s="279"/>
      <c r="AA584" s="279"/>
      <c r="AB584" s="279"/>
      <c r="AC584" s="278"/>
      <c r="AD584" s="278"/>
      <c r="AE584" s="278"/>
      <c r="AF584" s="278"/>
      <c r="AG584" s="278"/>
      <c r="AH584" s="278"/>
    </row>
    <row r="585" ht="12.75" customHeight="1">
      <c r="A585" s="278"/>
      <c r="B585" s="279"/>
      <c r="C585" s="278"/>
      <c r="D585" s="278"/>
      <c r="E585" s="278"/>
      <c r="F585" s="278"/>
      <c r="G585" s="278"/>
      <c r="H585" s="278"/>
      <c r="I585" s="278"/>
      <c r="J585" s="279"/>
      <c r="K585" s="278"/>
      <c r="L585" s="278"/>
      <c r="M585" s="278"/>
      <c r="N585" s="278"/>
      <c r="O585" s="278"/>
      <c r="P585" s="278"/>
      <c r="Q585" s="278"/>
      <c r="R585" s="278"/>
      <c r="S585" s="279"/>
      <c r="T585" s="279"/>
      <c r="U585" s="279"/>
      <c r="V585" s="279"/>
      <c r="W585" s="279"/>
      <c r="X585" s="279"/>
      <c r="Y585" s="279"/>
      <c r="Z585" s="279"/>
      <c r="AA585" s="279"/>
      <c r="AB585" s="279"/>
      <c r="AC585" s="278"/>
      <c r="AD585" s="278"/>
      <c r="AE585" s="278"/>
      <c r="AF585" s="278"/>
      <c r="AG585" s="278"/>
      <c r="AH585" s="278"/>
    </row>
    <row r="586" ht="12.75" customHeight="1">
      <c r="A586" s="278"/>
      <c r="B586" s="279"/>
      <c r="C586" s="278"/>
      <c r="D586" s="278"/>
      <c r="E586" s="278"/>
      <c r="F586" s="278"/>
      <c r="G586" s="278"/>
      <c r="H586" s="278"/>
      <c r="I586" s="278"/>
      <c r="J586" s="279"/>
      <c r="K586" s="278"/>
      <c r="L586" s="278"/>
      <c r="M586" s="278"/>
      <c r="N586" s="278"/>
      <c r="O586" s="278"/>
      <c r="P586" s="278"/>
      <c r="Q586" s="278"/>
      <c r="R586" s="278"/>
      <c r="S586" s="279"/>
      <c r="T586" s="279"/>
      <c r="U586" s="279"/>
      <c r="V586" s="279"/>
      <c r="W586" s="279"/>
      <c r="X586" s="279"/>
      <c r="Y586" s="279"/>
      <c r="Z586" s="279"/>
      <c r="AA586" s="279"/>
      <c r="AB586" s="279"/>
      <c r="AC586" s="278"/>
      <c r="AD586" s="278"/>
      <c r="AE586" s="278"/>
      <c r="AF586" s="278"/>
      <c r="AG586" s="278"/>
      <c r="AH586" s="278"/>
    </row>
    <row r="587" ht="12.75" customHeight="1">
      <c r="A587" s="278"/>
      <c r="B587" s="279"/>
      <c r="C587" s="278"/>
      <c r="D587" s="278"/>
      <c r="E587" s="278"/>
      <c r="F587" s="278"/>
      <c r="G587" s="278"/>
      <c r="H587" s="278"/>
      <c r="I587" s="278"/>
      <c r="J587" s="279"/>
      <c r="K587" s="278"/>
      <c r="L587" s="278"/>
      <c r="M587" s="278"/>
      <c r="N587" s="278"/>
      <c r="O587" s="278"/>
      <c r="P587" s="278"/>
      <c r="Q587" s="278"/>
      <c r="R587" s="278"/>
      <c r="S587" s="279"/>
      <c r="T587" s="279"/>
      <c r="U587" s="279"/>
      <c r="V587" s="279"/>
      <c r="W587" s="279"/>
      <c r="X587" s="279"/>
      <c r="Y587" s="279"/>
      <c r="Z587" s="279"/>
      <c r="AA587" s="279"/>
      <c r="AB587" s="279"/>
      <c r="AC587" s="278"/>
      <c r="AD587" s="278"/>
      <c r="AE587" s="278"/>
      <c r="AF587" s="278"/>
      <c r="AG587" s="278"/>
      <c r="AH587" s="278"/>
    </row>
    <row r="588" ht="12.75" customHeight="1">
      <c r="A588" s="278"/>
      <c r="B588" s="279"/>
      <c r="C588" s="278"/>
      <c r="D588" s="278"/>
      <c r="E588" s="278"/>
      <c r="F588" s="278"/>
      <c r="G588" s="278"/>
      <c r="H588" s="278"/>
      <c r="I588" s="278"/>
      <c r="J588" s="279"/>
      <c r="K588" s="278"/>
      <c r="L588" s="278"/>
      <c r="M588" s="278"/>
      <c r="N588" s="278"/>
      <c r="O588" s="278"/>
      <c r="P588" s="278"/>
      <c r="Q588" s="278"/>
      <c r="R588" s="278"/>
      <c r="S588" s="279"/>
      <c r="T588" s="279"/>
      <c r="U588" s="279"/>
      <c r="V588" s="279"/>
      <c r="W588" s="279"/>
      <c r="X588" s="279"/>
      <c r="Y588" s="279"/>
      <c r="Z588" s="279"/>
      <c r="AA588" s="279"/>
      <c r="AB588" s="279"/>
      <c r="AC588" s="278"/>
      <c r="AD588" s="278"/>
      <c r="AE588" s="278"/>
      <c r="AF588" s="278"/>
      <c r="AG588" s="278"/>
      <c r="AH588" s="278"/>
    </row>
    <row r="589" ht="12.75" customHeight="1">
      <c r="A589" s="278"/>
      <c r="B589" s="279"/>
      <c r="C589" s="278"/>
      <c r="D589" s="278"/>
      <c r="E589" s="278"/>
      <c r="F589" s="278"/>
      <c r="G589" s="278"/>
      <c r="H589" s="278"/>
      <c r="I589" s="278"/>
      <c r="J589" s="279"/>
      <c r="K589" s="278"/>
      <c r="L589" s="278"/>
      <c r="M589" s="278"/>
      <c r="N589" s="278"/>
      <c r="O589" s="278"/>
      <c r="P589" s="278"/>
      <c r="Q589" s="278"/>
      <c r="R589" s="278"/>
      <c r="S589" s="279"/>
      <c r="T589" s="279"/>
      <c r="U589" s="279"/>
      <c r="V589" s="279"/>
      <c r="W589" s="279"/>
      <c r="X589" s="279"/>
      <c r="Y589" s="279"/>
      <c r="Z589" s="279"/>
      <c r="AA589" s="279"/>
      <c r="AB589" s="279"/>
      <c r="AC589" s="278"/>
      <c r="AD589" s="278"/>
      <c r="AE589" s="278"/>
      <c r="AF589" s="278"/>
      <c r="AG589" s="278"/>
      <c r="AH589" s="278"/>
    </row>
    <row r="590" ht="12.75" customHeight="1">
      <c r="A590" s="278"/>
      <c r="B590" s="279"/>
      <c r="C590" s="278"/>
      <c r="D590" s="278"/>
      <c r="E590" s="278"/>
      <c r="F590" s="278"/>
      <c r="G590" s="278"/>
      <c r="H590" s="278"/>
      <c r="I590" s="278"/>
      <c r="J590" s="279"/>
      <c r="K590" s="278"/>
      <c r="L590" s="278"/>
      <c r="M590" s="278"/>
      <c r="N590" s="278"/>
      <c r="O590" s="278"/>
      <c r="P590" s="278"/>
      <c r="Q590" s="278"/>
      <c r="R590" s="278"/>
      <c r="S590" s="279"/>
      <c r="T590" s="279"/>
      <c r="U590" s="279"/>
      <c r="V590" s="279"/>
      <c r="W590" s="279"/>
      <c r="X590" s="279"/>
      <c r="Y590" s="279"/>
      <c r="Z590" s="279"/>
      <c r="AA590" s="279"/>
      <c r="AB590" s="279"/>
      <c r="AC590" s="278"/>
      <c r="AD590" s="278"/>
      <c r="AE590" s="278"/>
      <c r="AF590" s="278"/>
      <c r="AG590" s="278"/>
      <c r="AH590" s="278"/>
    </row>
    <row r="591" ht="12.75" customHeight="1">
      <c r="A591" s="278"/>
      <c r="B591" s="279"/>
      <c r="C591" s="278"/>
      <c r="D591" s="278"/>
      <c r="E591" s="278"/>
      <c r="F591" s="278"/>
      <c r="G591" s="278"/>
      <c r="H591" s="278"/>
      <c r="I591" s="278"/>
      <c r="J591" s="279"/>
      <c r="K591" s="278"/>
      <c r="L591" s="278"/>
      <c r="M591" s="278"/>
      <c r="N591" s="278"/>
      <c r="O591" s="278"/>
      <c r="P591" s="278"/>
      <c r="Q591" s="278"/>
      <c r="R591" s="278"/>
      <c r="S591" s="279"/>
      <c r="T591" s="279"/>
      <c r="U591" s="279"/>
      <c r="V591" s="279"/>
      <c r="W591" s="279"/>
      <c r="X591" s="279"/>
      <c r="Y591" s="279"/>
      <c r="Z591" s="279"/>
      <c r="AA591" s="279"/>
      <c r="AB591" s="279"/>
      <c r="AC591" s="278"/>
      <c r="AD591" s="278"/>
      <c r="AE591" s="278"/>
      <c r="AF591" s="278"/>
      <c r="AG591" s="278"/>
      <c r="AH591" s="278"/>
    </row>
    <row r="592" ht="12.75" customHeight="1">
      <c r="A592" s="278"/>
      <c r="B592" s="279"/>
      <c r="C592" s="278"/>
      <c r="D592" s="278"/>
      <c r="E592" s="278"/>
      <c r="F592" s="278"/>
      <c r="G592" s="278"/>
      <c r="H592" s="278"/>
      <c r="I592" s="278"/>
      <c r="J592" s="279"/>
      <c r="K592" s="278"/>
      <c r="L592" s="278"/>
      <c r="M592" s="278"/>
      <c r="N592" s="278"/>
      <c r="O592" s="278"/>
      <c r="P592" s="278"/>
      <c r="Q592" s="278"/>
      <c r="R592" s="278"/>
      <c r="S592" s="279"/>
      <c r="T592" s="279"/>
      <c r="U592" s="279"/>
      <c r="V592" s="279"/>
      <c r="W592" s="279"/>
      <c r="X592" s="279"/>
      <c r="Y592" s="279"/>
      <c r="Z592" s="279"/>
      <c r="AA592" s="279"/>
      <c r="AB592" s="279"/>
      <c r="AC592" s="278"/>
      <c r="AD592" s="278"/>
      <c r="AE592" s="278"/>
      <c r="AF592" s="278"/>
      <c r="AG592" s="278"/>
      <c r="AH592" s="278"/>
    </row>
    <row r="593" ht="12.75" customHeight="1">
      <c r="A593" s="278"/>
      <c r="B593" s="279"/>
      <c r="C593" s="278"/>
      <c r="D593" s="278"/>
      <c r="E593" s="278"/>
      <c r="F593" s="278"/>
      <c r="G593" s="278"/>
      <c r="H593" s="278"/>
      <c r="I593" s="278"/>
      <c r="J593" s="279"/>
      <c r="K593" s="278"/>
      <c r="L593" s="278"/>
      <c r="M593" s="278"/>
      <c r="N593" s="278"/>
      <c r="O593" s="278"/>
      <c r="P593" s="278"/>
      <c r="Q593" s="278"/>
      <c r="R593" s="278"/>
      <c r="S593" s="279"/>
      <c r="T593" s="279"/>
      <c r="U593" s="279"/>
      <c r="V593" s="279"/>
      <c r="W593" s="279"/>
      <c r="X593" s="279"/>
      <c r="Y593" s="279"/>
      <c r="Z593" s="279"/>
      <c r="AA593" s="279"/>
      <c r="AB593" s="279"/>
      <c r="AC593" s="278"/>
      <c r="AD593" s="278"/>
      <c r="AE593" s="278"/>
      <c r="AF593" s="278"/>
      <c r="AG593" s="278"/>
      <c r="AH593" s="278"/>
    </row>
    <row r="594" ht="12.75" customHeight="1">
      <c r="A594" s="278"/>
      <c r="B594" s="279"/>
      <c r="C594" s="278"/>
      <c r="D594" s="278"/>
      <c r="E594" s="278"/>
      <c r="F594" s="278"/>
      <c r="G594" s="278"/>
      <c r="H594" s="278"/>
      <c r="I594" s="278"/>
      <c r="J594" s="279"/>
      <c r="K594" s="278"/>
      <c r="L594" s="278"/>
      <c r="M594" s="278"/>
      <c r="N594" s="278"/>
      <c r="O594" s="278"/>
      <c r="P594" s="278"/>
      <c r="Q594" s="278"/>
      <c r="R594" s="278"/>
      <c r="S594" s="279"/>
      <c r="T594" s="279"/>
      <c r="U594" s="279"/>
      <c r="V594" s="279"/>
      <c r="W594" s="279"/>
      <c r="X594" s="279"/>
      <c r="Y594" s="279"/>
      <c r="Z594" s="279"/>
      <c r="AA594" s="279"/>
      <c r="AB594" s="279"/>
      <c r="AC594" s="278"/>
      <c r="AD594" s="278"/>
      <c r="AE594" s="278"/>
      <c r="AF594" s="278"/>
      <c r="AG594" s="278"/>
      <c r="AH594" s="278"/>
    </row>
    <row r="595" ht="12.75" customHeight="1">
      <c r="A595" s="278"/>
      <c r="B595" s="279"/>
      <c r="C595" s="278"/>
      <c r="D595" s="278"/>
      <c r="E595" s="278"/>
      <c r="F595" s="278"/>
      <c r="G595" s="278"/>
      <c r="H595" s="278"/>
      <c r="I595" s="278"/>
      <c r="J595" s="279"/>
      <c r="K595" s="278"/>
      <c r="L595" s="278"/>
      <c r="M595" s="278"/>
      <c r="N595" s="278"/>
      <c r="O595" s="278"/>
      <c r="P595" s="278"/>
      <c r="Q595" s="278"/>
      <c r="R595" s="278"/>
      <c r="S595" s="279"/>
      <c r="T595" s="279"/>
      <c r="U595" s="279"/>
      <c r="V595" s="279"/>
      <c r="W595" s="279"/>
      <c r="X595" s="279"/>
      <c r="Y595" s="279"/>
      <c r="Z595" s="279"/>
      <c r="AA595" s="279"/>
      <c r="AB595" s="279"/>
      <c r="AC595" s="278"/>
      <c r="AD595" s="278"/>
      <c r="AE595" s="278"/>
      <c r="AF595" s="278"/>
      <c r="AG595" s="278"/>
      <c r="AH595" s="278"/>
    </row>
    <row r="596" ht="12.75" customHeight="1">
      <c r="A596" s="278"/>
      <c r="B596" s="279"/>
      <c r="C596" s="278"/>
      <c r="D596" s="278"/>
      <c r="E596" s="278"/>
      <c r="F596" s="278"/>
      <c r="G596" s="278"/>
      <c r="H596" s="278"/>
      <c r="I596" s="278"/>
      <c r="J596" s="279"/>
      <c r="K596" s="278"/>
      <c r="L596" s="278"/>
      <c r="M596" s="278"/>
      <c r="N596" s="278"/>
      <c r="O596" s="278"/>
      <c r="P596" s="278"/>
      <c r="Q596" s="278"/>
      <c r="R596" s="278"/>
      <c r="S596" s="279"/>
      <c r="T596" s="279"/>
      <c r="U596" s="279"/>
      <c r="V596" s="279"/>
      <c r="W596" s="279"/>
      <c r="X596" s="279"/>
      <c r="Y596" s="279"/>
      <c r="Z596" s="279"/>
      <c r="AA596" s="279"/>
      <c r="AB596" s="279"/>
      <c r="AC596" s="278"/>
      <c r="AD596" s="278"/>
      <c r="AE596" s="278"/>
      <c r="AF596" s="278"/>
      <c r="AG596" s="278"/>
      <c r="AH596" s="278"/>
    </row>
    <row r="597" ht="12.75" customHeight="1">
      <c r="A597" s="278"/>
      <c r="B597" s="279"/>
      <c r="C597" s="278"/>
      <c r="D597" s="278"/>
      <c r="E597" s="278"/>
      <c r="F597" s="278"/>
      <c r="G597" s="278"/>
      <c r="H597" s="278"/>
      <c r="I597" s="278"/>
      <c r="J597" s="279"/>
      <c r="K597" s="278"/>
      <c r="L597" s="278"/>
      <c r="M597" s="278"/>
      <c r="N597" s="278"/>
      <c r="O597" s="278"/>
      <c r="P597" s="278"/>
      <c r="Q597" s="278"/>
      <c r="R597" s="278"/>
      <c r="S597" s="279"/>
      <c r="T597" s="279"/>
      <c r="U597" s="279"/>
      <c r="V597" s="279"/>
      <c r="W597" s="279"/>
      <c r="X597" s="279"/>
      <c r="Y597" s="279"/>
      <c r="Z597" s="279"/>
      <c r="AA597" s="279"/>
      <c r="AB597" s="279"/>
      <c r="AC597" s="278"/>
      <c r="AD597" s="278"/>
      <c r="AE597" s="278"/>
      <c r="AF597" s="278"/>
      <c r="AG597" s="278"/>
      <c r="AH597" s="278"/>
    </row>
    <row r="598" ht="12.75" customHeight="1">
      <c r="A598" s="278"/>
      <c r="B598" s="279"/>
      <c r="C598" s="278"/>
      <c r="D598" s="278"/>
      <c r="E598" s="278"/>
      <c r="F598" s="278"/>
      <c r="G598" s="278"/>
      <c r="H598" s="278"/>
      <c r="I598" s="278"/>
      <c r="J598" s="279"/>
      <c r="K598" s="278"/>
      <c r="L598" s="278"/>
      <c r="M598" s="278"/>
      <c r="N598" s="278"/>
      <c r="O598" s="278"/>
      <c r="P598" s="278"/>
      <c r="Q598" s="278"/>
      <c r="R598" s="278"/>
      <c r="S598" s="279"/>
      <c r="T598" s="279"/>
      <c r="U598" s="279"/>
      <c r="V598" s="279"/>
      <c r="W598" s="279"/>
      <c r="X598" s="279"/>
      <c r="Y598" s="279"/>
      <c r="Z598" s="279"/>
      <c r="AA598" s="279"/>
      <c r="AB598" s="279"/>
      <c r="AC598" s="278"/>
      <c r="AD598" s="278"/>
      <c r="AE598" s="278"/>
      <c r="AF598" s="278"/>
      <c r="AG598" s="278"/>
      <c r="AH598" s="278"/>
    </row>
    <row r="599" ht="12.75" customHeight="1">
      <c r="A599" s="278"/>
      <c r="B599" s="279"/>
      <c r="C599" s="278"/>
      <c r="D599" s="278"/>
      <c r="E599" s="278"/>
      <c r="F599" s="278"/>
      <c r="G599" s="278"/>
      <c r="H599" s="278"/>
      <c r="I599" s="278"/>
      <c r="J599" s="279"/>
      <c r="K599" s="278"/>
      <c r="L599" s="278"/>
      <c r="M599" s="278"/>
      <c r="N599" s="278"/>
      <c r="O599" s="278"/>
      <c r="P599" s="278"/>
      <c r="Q599" s="278"/>
      <c r="R599" s="278"/>
      <c r="S599" s="279"/>
      <c r="T599" s="279"/>
      <c r="U599" s="279"/>
      <c r="V599" s="279"/>
      <c r="W599" s="279"/>
      <c r="X599" s="279"/>
      <c r="Y599" s="279"/>
      <c r="Z599" s="279"/>
      <c r="AA599" s="279"/>
      <c r="AB599" s="279"/>
      <c r="AC599" s="278"/>
      <c r="AD599" s="278"/>
      <c r="AE599" s="278"/>
      <c r="AF599" s="278"/>
      <c r="AG599" s="278"/>
      <c r="AH599" s="278"/>
    </row>
    <row r="600" ht="12.75" customHeight="1">
      <c r="A600" s="278"/>
      <c r="B600" s="279"/>
      <c r="C600" s="278"/>
      <c r="D600" s="278"/>
      <c r="E600" s="278"/>
      <c r="F600" s="278"/>
      <c r="G600" s="278"/>
      <c r="H600" s="278"/>
      <c r="I600" s="278"/>
      <c r="J600" s="279"/>
      <c r="K600" s="278"/>
      <c r="L600" s="278"/>
      <c r="M600" s="278"/>
      <c r="N600" s="278"/>
      <c r="O600" s="278"/>
      <c r="P600" s="278"/>
      <c r="Q600" s="278"/>
      <c r="R600" s="278"/>
      <c r="S600" s="279"/>
      <c r="T600" s="279"/>
      <c r="U600" s="279"/>
      <c r="V600" s="279"/>
      <c r="W600" s="279"/>
      <c r="X600" s="279"/>
      <c r="Y600" s="279"/>
      <c r="Z600" s="279"/>
      <c r="AA600" s="279"/>
      <c r="AB600" s="279"/>
      <c r="AC600" s="278"/>
      <c r="AD600" s="278"/>
      <c r="AE600" s="278"/>
      <c r="AF600" s="278"/>
      <c r="AG600" s="278"/>
      <c r="AH600" s="278"/>
    </row>
    <row r="601" ht="12.75" customHeight="1">
      <c r="A601" s="278"/>
      <c r="B601" s="279"/>
      <c r="C601" s="278"/>
      <c r="D601" s="278"/>
      <c r="E601" s="278"/>
      <c r="F601" s="278"/>
      <c r="G601" s="278"/>
      <c r="H601" s="278"/>
      <c r="I601" s="278"/>
      <c r="J601" s="279"/>
      <c r="K601" s="278"/>
      <c r="L601" s="278"/>
      <c r="M601" s="278"/>
      <c r="N601" s="278"/>
      <c r="O601" s="278"/>
      <c r="P601" s="278"/>
      <c r="Q601" s="278"/>
      <c r="R601" s="278"/>
      <c r="S601" s="279"/>
      <c r="T601" s="279"/>
      <c r="U601" s="279"/>
      <c r="V601" s="279"/>
      <c r="W601" s="279"/>
      <c r="X601" s="279"/>
      <c r="Y601" s="279"/>
      <c r="Z601" s="279"/>
      <c r="AA601" s="279"/>
      <c r="AB601" s="279"/>
      <c r="AC601" s="278"/>
      <c r="AD601" s="278"/>
      <c r="AE601" s="278"/>
      <c r="AF601" s="278"/>
      <c r="AG601" s="278"/>
      <c r="AH601" s="278"/>
    </row>
    <row r="602" ht="12.75" customHeight="1">
      <c r="A602" s="278"/>
      <c r="B602" s="279"/>
      <c r="C602" s="278"/>
      <c r="D602" s="278"/>
      <c r="E602" s="278"/>
      <c r="F602" s="278"/>
      <c r="G602" s="278"/>
      <c r="H602" s="278"/>
      <c r="I602" s="278"/>
      <c r="J602" s="279"/>
      <c r="K602" s="278"/>
      <c r="L602" s="278"/>
      <c r="M602" s="278"/>
      <c r="N602" s="278"/>
      <c r="O602" s="278"/>
      <c r="P602" s="278"/>
      <c r="Q602" s="278"/>
      <c r="R602" s="278"/>
      <c r="S602" s="279"/>
      <c r="T602" s="279"/>
      <c r="U602" s="279"/>
      <c r="V602" s="279"/>
      <c r="W602" s="279"/>
      <c r="X602" s="279"/>
      <c r="Y602" s="279"/>
      <c r="Z602" s="279"/>
      <c r="AA602" s="279"/>
      <c r="AB602" s="279"/>
      <c r="AC602" s="278"/>
      <c r="AD602" s="278"/>
      <c r="AE602" s="278"/>
      <c r="AF602" s="278"/>
      <c r="AG602" s="278"/>
      <c r="AH602" s="278"/>
    </row>
    <row r="603" ht="12.75" customHeight="1">
      <c r="A603" s="278"/>
      <c r="B603" s="279"/>
      <c r="C603" s="278"/>
      <c r="D603" s="278"/>
      <c r="E603" s="278"/>
      <c r="F603" s="278"/>
      <c r="G603" s="278"/>
      <c r="H603" s="278"/>
      <c r="I603" s="278"/>
      <c r="J603" s="279"/>
      <c r="K603" s="278"/>
      <c r="L603" s="278"/>
      <c r="M603" s="278"/>
      <c r="N603" s="278"/>
      <c r="O603" s="278"/>
      <c r="P603" s="278"/>
      <c r="Q603" s="278"/>
      <c r="R603" s="278"/>
      <c r="S603" s="279"/>
      <c r="T603" s="279"/>
      <c r="U603" s="279"/>
      <c r="V603" s="279"/>
      <c r="W603" s="279"/>
      <c r="X603" s="279"/>
      <c r="Y603" s="279"/>
      <c r="Z603" s="279"/>
      <c r="AA603" s="279"/>
      <c r="AB603" s="279"/>
      <c r="AC603" s="278"/>
      <c r="AD603" s="278"/>
      <c r="AE603" s="278"/>
      <c r="AF603" s="278"/>
      <c r="AG603" s="278"/>
      <c r="AH603" s="278"/>
    </row>
    <row r="604" ht="12.75" customHeight="1">
      <c r="A604" s="278"/>
      <c r="B604" s="279"/>
      <c r="C604" s="278"/>
      <c r="D604" s="278"/>
      <c r="E604" s="278"/>
      <c r="F604" s="278"/>
      <c r="G604" s="278"/>
      <c r="H604" s="278"/>
      <c r="I604" s="278"/>
      <c r="J604" s="279"/>
      <c r="K604" s="278"/>
      <c r="L604" s="278"/>
      <c r="M604" s="278"/>
      <c r="N604" s="278"/>
      <c r="O604" s="278"/>
      <c r="P604" s="278"/>
      <c r="Q604" s="278"/>
      <c r="R604" s="278"/>
      <c r="S604" s="279"/>
      <c r="T604" s="279"/>
      <c r="U604" s="279"/>
      <c r="V604" s="279"/>
      <c r="W604" s="279"/>
      <c r="X604" s="279"/>
      <c r="Y604" s="279"/>
      <c r="Z604" s="279"/>
      <c r="AA604" s="279"/>
      <c r="AB604" s="279"/>
      <c r="AC604" s="278"/>
      <c r="AD604" s="278"/>
      <c r="AE604" s="278"/>
      <c r="AF604" s="278"/>
      <c r="AG604" s="278"/>
      <c r="AH604" s="278"/>
    </row>
    <row r="605" ht="12.75" customHeight="1">
      <c r="A605" s="278"/>
      <c r="B605" s="279"/>
      <c r="C605" s="278"/>
      <c r="D605" s="278"/>
      <c r="E605" s="278"/>
      <c r="F605" s="278"/>
      <c r="G605" s="278"/>
      <c r="H605" s="278"/>
      <c r="I605" s="278"/>
      <c r="J605" s="279"/>
      <c r="K605" s="278"/>
      <c r="L605" s="278"/>
      <c r="M605" s="278"/>
      <c r="N605" s="278"/>
      <c r="O605" s="278"/>
      <c r="P605" s="278"/>
      <c r="Q605" s="278"/>
      <c r="R605" s="278"/>
      <c r="S605" s="279"/>
      <c r="T605" s="279"/>
      <c r="U605" s="279"/>
      <c r="V605" s="279"/>
      <c r="W605" s="279"/>
      <c r="X605" s="279"/>
      <c r="Y605" s="279"/>
      <c r="Z605" s="279"/>
      <c r="AA605" s="279"/>
      <c r="AB605" s="279"/>
      <c r="AC605" s="278"/>
      <c r="AD605" s="278"/>
      <c r="AE605" s="278"/>
      <c r="AF605" s="278"/>
      <c r="AG605" s="278"/>
      <c r="AH605" s="278"/>
    </row>
    <row r="606" ht="12.75" customHeight="1">
      <c r="A606" s="278"/>
      <c r="B606" s="279"/>
      <c r="C606" s="278"/>
      <c r="D606" s="278"/>
      <c r="E606" s="278"/>
      <c r="F606" s="278"/>
      <c r="G606" s="278"/>
      <c r="H606" s="278"/>
      <c r="I606" s="278"/>
      <c r="J606" s="279"/>
      <c r="K606" s="278"/>
      <c r="L606" s="278"/>
      <c r="M606" s="278"/>
      <c r="N606" s="278"/>
      <c r="O606" s="278"/>
      <c r="P606" s="278"/>
      <c r="Q606" s="278"/>
      <c r="R606" s="278"/>
      <c r="S606" s="279"/>
      <c r="T606" s="279"/>
      <c r="U606" s="279"/>
      <c r="V606" s="279"/>
      <c r="W606" s="279"/>
      <c r="X606" s="279"/>
      <c r="Y606" s="279"/>
      <c r="Z606" s="279"/>
      <c r="AA606" s="279"/>
      <c r="AB606" s="279"/>
      <c r="AC606" s="278"/>
      <c r="AD606" s="278"/>
      <c r="AE606" s="278"/>
      <c r="AF606" s="278"/>
      <c r="AG606" s="278"/>
      <c r="AH606" s="278"/>
    </row>
    <row r="607" ht="12.75" customHeight="1">
      <c r="A607" s="278"/>
      <c r="B607" s="279"/>
      <c r="C607" s="278"/>
      <c r="D607" s="278"/>
      <c r="E607" s="278"/>
      <c r="F607" s="278"/>
      <c r="G607" s="278"/>
      <c r="H607" s="278"/>
      <c r="I607" s="278"/>
      <c r="J607" s="279"/>
      <c r="K607" s="278"/>
      <c r="L607" s="278"/>
      <c r="M607" s="278"/>
      <c r="N607" s="278"/>
      <c r="O607" s="278"/>
      <c r="P607" s="278"/>
      <c r="Q607" s="278"/>
      <c r="R607" s="278"/>
      <c r="S607" s="279"/>
      <c r="T607" s="279"/>
      <c r="U607" s="279"/>
      <c r="V607" s="279"/>
      <c r="W607" s="279"/>
      <c r="X607" s="279"/>
      <c r="Y607" s="279"/>
      <c r="Z607" s="279"/>
      <c r="AA607" s="279"/>
      <c r="AB607" s="279"/>
      <c r="AC607" s="278"/>
      <c r="AD607" s="278"/>
      <c r="AE607" s="278"/>
      <c r="AF607" s="278"/>
      <c r="AG607" s="278"/>
      <c r="AH607" s="278"/>
    </row>
    <row r="608" ht="12.75" customHeight="1">
      <c r="A608" s="278"/>
      <c r="B608" s="279"/>
      <c r="C608" s="278"/>
      <c r="D608" s="278"/>
      <c r="E608" s="278"/>
      <c r="F608" s="278"/>
      <c r="G608" s="278"/>
      <c r="H608" s="278"/>
      <c r="I608" s="278"/>
      <c r="J608" s="279"/>
      <c r="K608" s="278"/>
      <c r="L608" s="278"/>
      <c r="M608" s="278"/>
      <c r="N608" s="278"/>
      <c r="O608" s="278"/>
      <c r="P608" s="278"/>
      <c r="Q608" s="278"/>
      <c r="R608" s="278"/>
      <c r="S608" s="279"/>
      <c r="T608" s="279"/>
      <c r="U608" s="279"/>
      <c r="V608" s="279"/>
      <c r="W608" s="279"/>
      <c r="X608" s="279"/>
      <c r="Y608" s="279"/>
      <c r="Z608" s="279"/>
      <c r="AA608" s="279"/>
      <c r="AB608" s="279"/>
      <c r="AC608" s="278"/>
      <c r="AD608" s="278"/>
      <c r="AE608" s="278"/>
      <c r="AF608" s="278"/>
      <c r="AG608" s="278"/>
      <c r="AH608" s="278"/>
    </row>
    <row r="609" ht="12.75" customHeight="1">
      <c r="A609" s="278"/>
      <c r="B609" s="279"/>
      <c r="C609" s="278"/>
      <c r="D609" s="278"/>
      <c r="E609" s="278"/>
      <c r="F609" s="278"/>
      <c r="G609" s="278"/>
      <c r="H609" s="278"/>
      <c r="I609" s="278"/>
      <c r="J609" s="279"/>
      <c r="K609" s="278"/>
      <c r="L609" s="278"/>
      <c r="M609" s="278"/>
      <c r="N609" s="278"/>
      <c r="O609" s="278"/>
      <c r="P609" s="278"/>
      <c r="Q609" s="278"/>
      <c r="R609" s="278"/>
      <c r="S609" s="279"/>
      <c r="T609" s="279"/>
      <c r="U609" s="279"/>
      <c r="V609" s="279"/>
      <c r="W609" s="279"/>
      <c r="X609" s="279"/>
      <c r="Y609" s="279"/>
      <c r="Z609" s="279"/>
      <c r="AA609" s="279"/>
      <c r="AB609" s="279"/>
      <c r="AC609" s="278"/>
      <c r="AD609" s="278"/>
      <c r="AE609" s="278"/>
      <c r="AF609" s="278"/>
      <c r="AG609" s="278"/>
      <c r="AH609" s="278"/>
    </row>
    <row r="610" ht="12.75" customHeight="1">
      <c r="A610" s="278"/>
      <c r="B610" s="279"/>
      <c r="C610" s="278"/>
      <c r="D610" s="278"/>
      <c r="E610" s="278"/>
      <c r="F610" s="278"/>
      <c r="G610" s="278"/>
      <c r="H610" s="278"/>
      <c r="I610" s="278"/>
      <c r="J610" s="279"/>
      <c r="K610" s="278"/>
      <c r="L610" s="278"/>
      <c r="M610" s="278"/>
      <c r="N610" s="278"/>
      <c r="O610" s="278"/>
      <c r="P610" s="278"/>
      <c r="Q610" s="278"/>
      <c r="R610" s="278"/>
      <c r="S610" s="279"/>
      <c r="T610" s="279"/>
      <c r="U610" s="279"/>
      <c r="V610" s="279"/>
      <c r="W610" s="279"/>
      <c r="X610" s="279"/>
      <c r="Y610" s="279"/>
      <c r="Z610" s="279"/>
      <c r="AA610" s="279"/>
      <c r="AB610" s="279"/>
      <c r="AC610" s="278"/>
      <c r="AD610" s="278"/>
      <c r="AE610" s="278"/>
      <c r="AF610" s="278"/>
      <c r="AG610" s="278"/>
      <c r="AH610" s="278"/>
    </row>
    <row r="611" ht="12.75" customHeight="1">
      <c r="A611" s="278"/>
      <c r="B611" s="279"/>
      <c r="C611" s="278"/>
      <c r="D611" s="278"/>
      <c r="E611" s="278"/>
      <c r="F611" s="278"/>
      <c r="G611" s="278"/>
      <c r="H611" s="278"/>
      <c r="I611" s="278"/>
      <c r="J611" s="279"/>
      <c r="K611" s="278"/>
      <c r="L611" s="278"/>
      <c r="M611" s="278"/>
      <c r="N611" s="278"/>
      <c r="O611" s="278"/>
      <c r="P611" s="278"/>
      <c r="Q611" s="278"/>
      <c r="R611" s="278"/>
      <c r="S611" s="279"/>
      <c r="T611" s="279"/>
      <c r="U611" s="279"/>
      <c r="V611" s="279"/>
      <c r="W611" s="279"/>
      <c r="X611" s="279"/>
      <c r="Y611" s="279"/>
      <c r="Z611" s="279"/>
      <c r="AA611" s="279"/>
      <c r="AB611" s="279"/>
      <c r="AC611" s="278"/>
      <c r="AD611" s="278"/>
      <c r="AE611" s="278"/>
      <c r="AF611" s="278"/>
      <c r="AG611" s="278"/>
      <c r="AH611" s="278"/>
    </row>
    <row r="612" ht="12.75" customHeight="1">
      <c r="A612" s="278"/>
      <c r="B612" s="279"/>
      <c r="C612" s="278"/>
      <c r="D612" s="278"/>
      <c r="E612" s="278"/>
      <c r="F612" s="278"/>
      <c r="G612" s="278"/>
      <c r="H612" s="278"/>
      <c r="I612" s="278"/>
      <c r="J612" s="279"/>
      <c r="K612" s="278"/>
      <c r="L612" s="278"/>
      <c r="M612" s="278"/>
      <c r="N612" s="278"/>
      <c r="O612" s="278"/>
      <c r="P612" s="278"/>
      <c r="Q612" s="278"/>
      <c r="R612" s="278"/>
      <c r="S612" s="279"/>
      <c r="T612" s="279"/>
      <c r="U612" s="279"/>
      <c r="V612" s="279"/>
      <c r="W612" s="279"/>
      <c r="X612" s="279"/>
      <c r="Y612" s="279"/>
      <c r="Z612" s="279"/>
      <c r="AA612" s="279"/>
      <c r="AB612" s="279"/>
      <c r="AC612" s="278"/>
      <c r="AD612" s="278"/>
      <c r="AE612" s="278"/>
      <c r="AF612" s="278"/>
      <c r="AG612" s="278"/>
      <c r="AH612" s="278"/>
    </row>
    <row r="613" ht="12.75" customHeight="1">
      <c r="A613" s="278"/>
      <c r="B613" s="279"/>
      <c r="C613" s="278"/>
      <c r="D613" s="278"/>
      <c r="E613" s="278"/>
      <c r="F613" s="278"/>
      <c r="G613" s="278"/>
      <c r="H613" s="278"/>
      <c r="I613" s="278"/>
      <c r="J613" s="279"/>
      <c r="K613" s="278"/>
      <c r="L613" s="278"/>
      <c r="M613" s="278"/>
      <c r="N613" s="278"/>
      <c r="O613" s="278"/>
      <c r="P613" s="278"/>
      <c r="Q613" s="278"/>
      <c r="R613" s="278"/>
      <c r="S613" s="279"/>
      <c r="T613" s="279"/>
      <c r="U613" s="279"/>
      <c r="V613" s="279"/>
      <c r="W613" s="279"/>
      <c r="X613" s="279"/>
      <c r="Y613" s="279"/>
      <c r="Z613" s="279"/>
      <c r="AA613" s="279"/>
      <c r="AB613" s="279"/>
      <c r="AC613" s="278"/>
      <c r="AD613" s="278"/>
      <c r="AE613" s="278"/>
      <c r="AF613" s="278"/>
      <c r="AG613" s="278"/>
      <c r="AH613" s="278"/>
    </row>
    <row r="614" ht="12.75" customHeight="1">
      <c r="A614" s="278"/>
      <c r="B614" s="279"/>
      <c r="C614" s="278"/>
      <c r="D614" s="278"/>
      <c r="E614" s="278"/>
      <c r="F614" s="278"/>
      <c r="G614" s="278"/>
      <c r="H614" s="278"/>
      <c r="I614" s="278"/>
      <c r="J614" s="279"/>
      <c r="K614" s="278"/>
      <c r="L614" s="278"/>
      <c r="M614" s="278"/>
      <c r="N614" s="278"/>
      <c r="O614" s="278"/>
      <c r="P614" s="278"/>
      <c r="Q614" s="278"/>
      <c r="R614" s="278"/>
      <c r="S614" s="279"/>
      <c r="T614" s="279"/>
      <c r="U614" s="279"/>
      <c r="V614" s="279"/>
      <c r="W614" s="279"/>
      <c r="X614" s="279"/>
      <c r="Y614" s="279"/>
      <c r="Z614" s="279"/>
      <c r="AA614" s="279"/>
      <c r="AB614" s="279"/>
      <c r="AC614" s="278"/>
      <c r="AD614" s="278"/>
      <c r="AE614" s="278"/>
      <c r="AF614" s="278"/>
      <c r="AG614" s="278"/>
      <c r="AH614" s="278"/>
    </row>
    <row r="615" ht="12.75" customHeight="1">
      <c r="A615" s="278"/>
      <c r="B615" s="279"/>
      <c r="C615" s="278"/>
      <c r="D615" s="278"/>
      <c r="E615" s="278"/>
      <c r="F615" s="278"/>
      <c r="G615" s="278"/>
      <c r="H615" s="278"/>
      <c r="I615" s="278"/>
      <c r="J615" s="279"/>
      <c r="K615" s="278"/>
      <c r="L615" s="278"/>
      <c r="M615" s="278"/>
      <c r="N615" s="278"/>
      <c r="O615" s="278"/>
      <c r="P615" s="278"/>
      <c r="Q615" s="278"/>
      <c r="R615" s="278"/>
      <c r="S615" s="279"/>
      <c r="T615" s="279"/>
      <c r="U615" s="279"/>
      <c r="V615" s="279"/>
      <c r="W615" s="279"/>
      <c r="X615" s="279"/>
      <c r="Y615" s="279"/>
      <c r="Z615" s="279"/>
      <c r="AA615" s="279"/>
      <c r="AB615" s="279"/>
      <c r="AC615" s="278"/>
      <c r="AD615" s="278"/>
      <c r="AE615" s="278"/>
      <c r="AF615" s="278"/>
      <c r="AG615" s="278"/>
      <c r="AH615" s="278"/>
    </row>
    <row r="616" ht="12.75" customHeight="1">
      <c r="A616" s="278"/>
      <c r="B616" s="279"/>
      <c r="C616" s="278"/>
      <c r="D616" s="278"/>
      <c r="E616" s="278"/>
      <c r="F616" s="278"/>
      <c r="G616" s="278"/>
      <c r="H616" s="278"/>
      <c r="I616" s="278"/>
      <c r="J616" s="279"/>
      <c r="K616" s="278"/>
      <c r="L616" s="278"/>
      <c r="M616" s="278"/>
      <c r="N616" s="278"/>
      <c r="O616" s="278"/>
      <c r="P616" s="278"/>
      <c r="Q616" s="278"/>
      <c r="R616" s="278"/>
      <c r="S616" s="279"/>
      <c r="T616" s="279"/>
      <c r="U616" s="279"/>
      <c r="V616" s="279"/>
      <c r="W616" s="279"/>
      <c r="X616" s="279"/>
      <c r="Y616" s="279"/>
      <c r="Z616" s="279"/>
      <c r="AA616" s="279"/>
      <c r="AB616" s="279"/>
      <c r="AC616" s="278"/>
      <c r="AD616" s="278"/>
      <c r="AE616" s="278"/>
      <c r="AF616" s="278"/>
      <c r="AG616" s="278"/>
      <c r="AH616" s="278"/>
    </row>
    <row r="617" ht="12.75" customHeight="1">
      <c r="A617" s="278"/>
      <c r="B617" s="279"/>
      <c r="C617" s="278"/>
      <c r="D617" s="278"/>
      <c r="E617" s="278"/>
      <c r="F617" s="278"/>
      <c r="G617" s="278"/>
      <c r="H617" s="278"/>
      <c r="I617" s="278"/>
      <c r="J617" s="279"/>
      <c r="K617" s="278"/>
      <c r="L617" s="278"/>
      <c r="M617" s="278"/>
      <c r="N617" s="278"/>
      <c r="O617" s="278"/>
      <c r="P617" s="278"/>
      <c r="Q617" s="278"/>
      <c r="R617" s="278"/>
      <c r="S617" s="279"/>
      <c r="T617" s="279"/>
      <c r="U617" s="279"/>
      <c r="V617" s="279"/>
      <c r="W617" s="279"/>
      <c r="X617" s="279"/>
      <c r="Y617" s="279"/>
      <c r="Z617" s="279"/>
      <c r="AA617" s="279"/>
      <c r="AB617" s="279"/>
      <c r="AC617" s="278"/>
      <c r="AD617" s="278"/>
      <c r="AE617" s="278"/>
      <c r="AF617" s="278"/>
      <c r="AG617" s="278"/>
      <c r="AH617" s="278"/>
    </row>
    <row r="618" ht="12.75" customHeight="1">
      <c r="A618" s="278"/>
      <c r="B618" s="279"/>
      <c r="C618" s="278"/>
      <c r="D618" s="278"/>
      <c r="E618" s="278"/>
      <c r="F618" s="278"/>
      <c r="G618" s="278"/>
      <c r="H618" s="278"/>
      <c r="I618" s="278"/>
      <c r="J618" s="279"/>
      <c r="K618" s="278"/>
      <c r="L618" s="278"/>
      <c r="M618" s="278"/>
      <c r="N618" s="278"/>
      <c r="O618" s="278"/>
      <c r="P618" s="278"/>
      <c r="Q618" s="278"/>
      <c r="R618" s="278"/>
      <c r="S618" s="279"/>
      <c r="T618" s="279"/>
      <c r="U618" s="279"/>
      <c r="V618" s="279"/>
      <c r="W618" s="279"/>
      <c r="X618" s="279"/>
      <c r="Y618" s="279"/>
      <c r="Z618" s="279"/>
      <c r="AA618" s="279"/>
      <c r="AB618" s="279"/>
      <c r="AC618" s="278"/>
      <c r="AD618" s="278"/>
      <c r="AE618" s="278"/>
      <c r="AF618" s="278"/>
      <c r="AG618" s="278"/>
      <c r="AH618" s="278"/>
    </row>
    <row r="619" ht="12.75" customHeight="1">
      <c r="A619" s="278"/>
      <c r="B619" s="279"/>
      <c r="C619" s="278"/>
      <c r="D619" s="278"/>
      <c r="E619" s="278"/>
      <c r="F619" s="278"/>
      <c r="G619" s="278"/>
      <c r="H619" s="278"/>
      <c r="I619" s="278"/>
      <c r="J619" s="279"/>
      <c r="K619" s="278"/>
      <c r="L619" s="278"/>
      <c r="M619" s="278"/>
      <c r="N619" s="278"/>
      <c r="O619" s="278"/>
      <c r="P619" s="278"/>
      <c r="Q619" s="278"/>
      <c r="R619" s="278"/>
      <c r="S619" s="279"/>
      <c r="T619" s="279"/>
      <c r="U619" s="279"/>
      <c r="V619" s="279"/>
      <c r="W619" s="279"/>
      <c r="X619" s="279"/>
      <c r="Y619" s="279"/>
      <c r="Z619" s="279"/>
      <c r="AA619" s="279"/>
      <c r="AB619" s="279"/>
      <c r="AC619" s="278"/>
      <c r="AD619" s="278"/>
      <c r="AE619" s="278"/>
      <c r="AF619" s="278"/>
      <c r="AG619" s="278"/>
      <c r="AH619" s="278"/>
    </row>
    <row r="620" ht="12.75" customHeight="1">
      <c r="A620" s="278"/>
      <c r="B620" s="279"/>
      <c r="C620" s="278"/>
      <c r="D620" s="278"/>
      <c r="E620" s="278"/>
      <c r="F620" s="278"/>
      <c r="G620" s="278"/>
      <c r="H620" s="278"/>
      <c r="I620" s="278"/>
      <c r="J620" s="279"/>
      <c r="K620" s="278"/>
      <c r="L620" s="278"/>
      <c r="M620" s="278"/>
      <c r="N620" s="278"/>
      <c r="O620" s="278"/>
      <c r="P620" s="278"/>
      <c r="Q620" s="278"/>
      <c r="R620" s="278"/>
      <c r="S620" s="279"/>
      <c r="T620" s="279"/>
      <c r="U620" s="279"/>
      <c r="V620" s="279"/>
      <c r="W620" s="279"/>
      <c r="X620" s="279"/>
      <c r="Y620" s="279"/>
      <c r="Z620" s="279"/>
      <c r="AA620" s="279"/>
      <c r="AB620" s="279"/>
      <c r="AC620" s="278"/>
      <c r="AD620" s="278"/>
      <c r="AE620" s="278"/>
      <c r="AF620" s="278"/>
      <c r="AG620" s="278"/>
      <c r="AH620" s="278"/>
    </row>
    <row r="621" ht="12.75" customHeight="1">
      <c r="A621" s="278"/>
      <c r="B621" s="279"/>
      <c r="C621" s="278"/>
      <c r="D621" s="278"/>
      <c r="E621" s="278"/>
      <c r="F621" s="278"/>
      <c r="G621" s="278"/>
      <c r="H621" s="278"/>
      <c r="I621" s="278"/>
      <c r="J621" s="279"/>
      <c r="K621" s="278"/>
      <c r="L621" s="278"/>
      <c r="M621" s="278"/>
      <c r="N621" s="278"/>
      <c r="O621" s="278"/>
      <c r="P621" s="278"/>
      <c r="Q621" s="278"/>
      <c r="R621" s="278"/>
      <c r="S621" s="279"/>
      <c r="T621" s="279"/>
      <c r="U621" s="279"/>
      <c r="V621" s="279"/>
      <c r="W621" s="279"/>
      <c r="X621" s="279"/>
      <c r="Y621" s="279"/>
      <c r="Z621" s="279"/>
      <c r="AA621" s="279"/>
      <c r="AB621" s="279"/>
      <c r="AC621" s="278"/>
      <c r="AD621" s="278"/>
      <c r="AE621" s="278"/>
      <c r="AF621" s="278"/>
      <c r="AG621" s="278"/>
      <c r="AH621" s="278"/>
    </row>
    <row r="622" ht="12.75" customHeight="1">
      <c r="A622" s="278"/>
      <c r="B622" s="279"/>
      <c r="C622" s="278"/>
      <c r="D622" s="278"/>
      <c r="E622" s="278"/>
      <c r="F622" s="278"/>
      <c r="G622" s="278"/>
      <c r="H622" s="278"/>
      <c r="I622" s="278"/>
      <c r="J622" s="279"/>
      <c r="K622" s="278"/>
      <c r="L622" s="278"/>
      <c r="M622" s="278"/>
      <c r="N622" s="278"/>
      <c r="O622" s="278"/>
      <c r="P622" s="278"/>
      <c r="Q622" s="278"/>
      <c r="R622" s="278"/>
      <c r="S622" s="279"/>
      <c r="T622" s="279"/>
      <c r="U622" s="279"/>
      <c r="V622" s="279"/>
      <c r="W622" s="279"/>
      <c r="X622" s="279"/>
      <c r="Y622" s="279"/>
      <c r="Z622" s="279"/>
      <c r="AA622" s="279"/>
      <c r="AB622" s="279"/>
      <c r="AC622" s="278"/>
      <c r="AD622" s="278"/>
      <c r="AE622" s="278"/>
      <c r="AF622" s="278"/>
      <c r="AG622" s="278"/>
      <c r="AH622" s="278"/>
    </row>
    <row r="623" ht="12.75" customHeight="1">
      <c r="A623" s="278"/>
      <c r="B623" s="279"/>
      <c r="C623" s="278"/>
      <c r="D623" s="278"/>
      <c r="E623" s="278"/>
      <c r="F623" s="278"/>
      <c r="G623" s="278"/>
      <c r="H623" s="278"/>
      <c r="I623" s="278"/>
      <c r="J623" s="279"/>
      <c r="K623" s="278"/>
      <c r="L623" s="278"/>
      <c r="M623" s="278"/>
      <c r="N623" s="278"/>
      <c r="O623" s="278"/>
      <c r="P623" s="278"/>
      <c r="Q623" s="278"/>
      <c r="R623" s="278"/>
      <c r="S623" s="279"/>
      <c r="T623" s="279"/>
      <c r="U623" s="279"/>
      <c r="V623" s="279"/>
      <c r="W623" s="279"/>
      <c r="X623" s="279"/>
      <c r="Y623" s="279"/>
      <c r="Z623" s="279"/>
      <c r="AA623" s="279"/>
      <c r="AB623" s="279"/>
      <c r="AC623" s="278"/>
      <c r="AD623" s="278"/>
      <c r="AE623" s="278"/>
      <c r="AF623" s="278"/>
      <c r="AG623" s="278"/>
      <c r="AH623" s="278"/>
    </row>
    <row r="624" ht="12.75" customHeight="1">
      <c r="A624" s="278"/>
      <c r="B624" s="279"/>
      <c r="C624" s="278"/>
      <c r="D624" s="278"/>
      <c r="E624" s="278"/>
      <c r="F624" s="278"/>
      <c r="G624" s="278"/>
      <c r="H624" s="278"/>
      <c r="I624" s="278"/>
      <c r="J624" s="279"/>
      <c r="K624" s="278"/>
      <c r="L624" s="278"/>
      <c r="M624" s="278"/>
      <c r="N624" s="278"/>
      <c r="O624" s="278"/>
      <c r="P624" s="278"/>
      <c r="Q624" s="278"/>
      <c r="R624" s="278"/>
      <c r="S624" s="279"/>
      <c r="T624" s="279"/>
      <c r="U624" s="279"/>
      <c r="V624" s="279"/>
      <c r="W624" s="279"/>
      <c r="X624" s="279"/>
      <c r="Y624" s="279"/>
      <c r="Z624" s="279"/>
      <c r="AA624" s="279"/>
      <c r="AB624" s="279"/>
      <c r="AC624" s="278"/>
      <c r="AD624" s="278"/>
      <c r="AE624" s="278"/>
      <c r="AF624" s="278"/>
      <c r="AG624" s="278"/>
      <c r="AH624" s="278"/>
    </row>
    <row r="625" ht="12.75" customHeight="1">
      <c r="A625" s="278"/>
      <c r="B625" s="279"/>
      <c r="C625" s="278"/>
      <c r="D625" s="278"/>
      <c r="E625" s="278"/>
      <c r="F625" s="278"/>
      <c r="G625" s="278"/>
      <c r="H625" s="278"/>
      <c r="I625" s="278"/>
      <c r="J625" s="279"/>
      <c r="K625" s="278"/>
      <c r="L625" s="278"/>
      <c r="M625" s="278"/>
      <c r="N625" s="278"/>
      <c r="O625" s="278"/>
      <c r="P625" s="278"/>
      <c r="Q625" s="278"/>
      <c r="R625" s="278"/>
      <c r="S625" s="279"/>
      <c r="T625" s="279"/>
      <c r="U625" s="279"/>
      <c r="V625" s="279"/>
      <c r="W625" s="279"/>
      <c r="X625" s="279"/>
      <c r="Y625" s="279"/>
      <c r="Z625" s="279"/>
      <c r="AA625" s="279"/>
      <c r="AB625" s="279"/>
      <c r="AC625" s="278"/>
      <c r="AD625" s="278"/>
      <c r="AE625" s="278"/>
      <c r="AF625" s="278"/>
      <c r="AG625" s="278"/>
      <c r="AH625" s="278"/>
    </row>
    <row r="626" ht="12.75" customHeight="1">
      <c r="A626" s="278"/>
      <c r="B626" s="279"/>
      <c r="C626" s="278"/>
      <c r="D626" s="278"/>
      <c r="E626" s="278"/>
      <c r="F626" s="278"/>
      <c r="G626" s="278"/>
      <c r="H626" s="278"/>
      <c r="I626" s="278"/>
      <c r="J626" s="279"/>
      <c r="K626" s="278"/>
      <c r="L626" s="278"/>
      <c r="M626" s="278"/>
      <c r="N626" s="278"/>
      <c r="O626" s="278"/>
      <c r="P626" s="278"/>
      <c r="Q626" s="278"/>
      <c r="R626" s="278"/>
      <c r="S626" s="279"/>
      <c r="T626" s="279"/>
      <c r="U626" s="279"/>
      <c r="V626" s="279"/>
      <c r="W626" s="279"/>
      <c r="X626" s="279"/>
      <c r="Y626" s="279"/>
      <c r="Z626" s="279"/>
      <c r="AA626" s="279"/>
      <c r="AB626" s="279"/>
      <c r="AC626" s="278"/>
      <c r="AD626" s="278"/>
      <c r="AE626" s="278"/>
      <c r="AF626" s="278"/>
      <c r="AG626" s="278"/>
      <c r="AH626" s="278"/>
    </row>
    <row r="627" ht="12.75" customHeight="1">
      <c r="A627" s="278"/>
      <c r="B627" s="279"/>
      <c r="C627" s="278"/>
      <c r="D627" s="278"/>
      <c r="E627" s="278"/>
      <c r="F627" s="278"/>
      <c r="G627" s="278"/>
      <c r="H627" s="278"/>
      <c r="I627" s="278"/>
      <c r="J627" s="279"/>
      <c r="K627" s="278"/>
      <c r="L627" s="278"/>
      <c r="M627" s="278"/>
      <c r="N627" s="278"/>
      <c r="O627" s="278"/>
      <c r="P627" s="278"/>
      <c r="Q627" s="278"/>
      <c r="R627" s="278"/>
      <c r="S627" s="279"/>
      <c r="T627" s="279"/>
      <c r="U627" s="279"/>
      <c r="V627" s="279"/>
      <c r="W627" s="279"/>
      <c r="X627" s="279"/>
      <c r="Y627" s="279"/>
      <c r="Z627" s="279"/>
      <c r="AA627" s="279"/>
      <c r="AB627" s="279"/>
      <c r="AC627" s="278"/>
      <c r="AD627" s="278"/>
      <c r="AE627" s="278"/>
      <c r="AF627" s="278"/>
      <c r="AG627" s="278"/>
      <c r="AH627" s="278"/>
    </row>
    <row r="628" ht="12.75" customHeight="1">
      <c r="A628" s="278"/>
      <c r="B628" s="279"/>
      <c r="C628" s="278"/>
      <c r="D628" s="278"/>
      <c r="E628" s="278"/>
      <c r="F628" s="278"/>
      <c r="G628" s="278"/>
      <c r="H628" s="278"/>
      <c r="I628" s="278"/>
      <c r="J628" s="279"/>
      <c r="K628" s="278"/>
      <c r="L628" s="278"/>
      <c r="M628" s="278"/>
      <c r="N628" s="278"/>
      <c r="O628" s="278"/>
      <c r="P628" s="278"/>
      <c r="Q628" s="278"/>
      <c r="R628" s="278"/>
      <c r="S628" s="279"/>
      <c r="T628" s="279"/>
      <c r="U628" s="279"/>
      <c r="V628" s="279"/>
      <c r="W628" s="279"/>
      <c r="X628" s="279"/>
      <c r="Y628" s="279"/>
      <c r="Z628" s="279"/>
      <c r="AA628" s="279"/>
      <c r="AB628" s="279"/>
      <c r="AC628" s="278"/>
      <c r="AD628" s="278"/>
      <c r="AE628" s="278"/>
      <c r="AF628" s="278"/>
      <c r="AG628" s="278"/>
      <c r="AH628" s="278"/>
    </row>
    <row r="629" ht="12.75" customHeight="1">
      <c r="A629" s="278"/>
      <c r="B629" s="279"/>
      <c r="C629" s="278"/>
      <c r="D629" s="278"/>
      <c r="E629" s="278"/>
      <c r="F629" s="278"/>
      <c r="G629" s="278"/>
      <c r="H629" s="278"/>
      <c r="I629" s="278"/>
      <c r="J629" s="279"/>
      <c r="K629" s="278"/>
      <c r="L629" s="278"/>
      <c r="M629" s="278"/>
      <c r="N629" s="278"/>
      <c r="O629" s="278"/>
      <c r="P629" s="278"/>
      <c r="Q629" s="278"/>
      <c r="R629" s="278"/>
      <c r="S629" s="279"/>
      <c r="T629" s="279"/>
      <c r="U629" s="279"/>
      <c r="V629" s="279"/>
      <c r="W629" s="279"/>
      <c r="X629" s="279"/>
      <c r="Y629" s="279"/>
      <c r="Z629" s="279"/>
      <c r="AA629" s="279"/>
      <c r="AB629" s="279"/>
      <c r="AC629" s="278"/>
      <c r="AD629" s="278"/>
      <c r="AE629" s="278"/>
      <c r="AF629" s="278"/>
      <c r="AG629" s="278"/>
      <c r="AH629" s="278"/>
    </row>
    <row r="630" ht="12.75" customHeight="1">
      <c r="A630" s="278"/>
      <c r="B630" s="279"/>
      <c r="C630" s="278"/>
      <c r="D630" s="278"/>
      <c r="E630" s="278"/>
      <c r="F630" s="278"/>
      <c r="G630" s="278"/>
      <c r="H630" s="278"/>
      <c r="I630" s="278"/>
      <c r="J630" s="279"/>
      <c r="K630" s="278"/>
      <c r="L630" s="278"/>
      <c r="M630" s="278"/>
      <c r="N630" s="278"/>
      <c r="O630" s="278"/>
      <c r="P630" s="278"/>
      <c r="Q630" s="278"/>
      <c r="R630" s="278"/>
      <c r="S630" s="279"/>
      <c r="T630" s="279"/>
      <c r="U630" s="279"/>
      <c r="V630" s="279"/>
      <c r="W630" s="279"/>
      <c r="X630" s="279"/>
      <c r="Y630" s="279"/>
      <c r="Z630" s="279"/>
      <c r="AA630" s="279"/>
      <c r="AB630" s="279"/>
      <c r="AC630" s="278"/>
      <c r="AD630" s="278"/>
      <c r="AE630" s="278"/>
      <c r="AF630" s="278"/>
      <c r="AG630" s="278"/>
      <c r="AH630" s="278"/>
    </row>
    <row r="631" ht="12.75" customHeight="1">
      <c r="A631" s="278"/>
      <c r="B631" s="279"/>
      <c r="C631" s="278"/>
      <c r="D631" s="278"/>
      <c r="E631" s="278"/>
      <c r="F631" s="278"/>
      <c r="G631" s="278"/>
      <c r="H631" s="278"/>
      <c r="I631" s="278"/>
      <c r="J631" s="279"/>
      <c r="K631" s="278"/>
      <c r="L631" s="278"/>
      <c r="M631" s="278"/>
      <c r="N631" s="278"/>
      <c r="O631" s="278"/>
      <c r="P631" s="278"/>
      <c r="Q631" s="278"/>
      <c r="R631" s="278"/>
      <c r="S631" s="279"/>
      <c r="T631" s="279"/>
      <c r="U631" s="279"/>
      <c r="V631" s="279"/>
      <c r="W631" s="279"/>
      <c r="X631" s="279"/>
      <c r="Y631" s="279"/>
      <c r="Z631" s="279"/>
      <c r="AA631" s="279"/>
      <c r="AB631" s="279"/>
      <c r="AC631" s="278"/>
      <c r="AD631" s="278"/>
      <c r="AE631" s="278"/>
      <c r="AF631" s="278"/>
      <c r="AG631" s="278"/>
      <c r="AH631" s="278"/>
    </row>
    <row r="632" ht="12.75" customHeight="1">
      <c r="A632" s="278"/>
      <c r="B632" s="279"/>
      <c r="C632" s="278"/>
      <c r="D632" s="278"/>
      <c r="E632" s="278"/>
      <c r="F632" s="278"/>
      <c r="G632" s="278"/>
      <c r="H632" s="278"/>
      <c r="I632" s="278"/>
      <c r="J632" s="279"/>
      <c r="K632" s="278"/>
      <c r="L632" s="278"/>
      <c r="M632" s="278"/>
      <c r="N632" s="278"/>
      <c r="O632" s="278"/>
      <c r="P632" s="278"/>
      <c r="Q632" s="278"/>
      <c r="R632" s="278"/>
      <c r="S632" s="279"/>
      <c r="T632" s="279"/>
      <c r="U632" s="279"/>
      <c r="V632" s="279"/>
      <c r="W632" s="279"/>
      <c r="X632" s="279"/>
      <c r="Y632" s="279"/>
      <c r="Z632" s="279"/>
      <c r="AA632" s="279"/>
      <c r="AB632" s="279"/>
      <c r="AC632" s="278"/>
      <c r="AD632" s="278"/>
      <c r="AE632" s="278"/>
      <c r="AF632" s="278"/>
      <c r="AG632" s="278"/>
      <c r="AH632" s="278"/>
    </row>
    <row r="633" ht="12.75" customHeight="1">
      <c r="A633" s="278"/>
      <c r="B633" s="279"/>
      <c r="C633" s="278"/>
      <c r="D633" s="278"/>
      <c r="E633" s="278"/>
      <c r="F633" s="278"/>
      <c r="G633" s="278"/>
      <c r="H633" s="278"/>
      <c r="I633" s="278"/>
      <c r="J633" s="279"/>
      <c r="K633" s="278"/>
      <c r="L633" s="278"/>
      <c r="M633" s="278"/>
      <c r="N633" s="278"/>
      <c r="O633" s="278"/>
      <c r="P633" s="278"/>
      <c r="Q633" s="278"/>
      <c r="R633" s="278"/>
      <c r="S633" s="279"/>
      <c r="T633" s="279"/>
      <c r="U633" s="279"/>
      <c r="V633" s="279"/>
      <c r="W633" s="279"/>
      <c r="X633" s="279"/>
      <c r="Y633" s="279"/>
      <c r="Z633" s="279"/>
      <c r="AA633" s="279"/>
      <c r="AB633" s="279"/>
      <c r="AC633" s="278"/>
      <c r="AD633" s="278"/>
      <c r="AE633" s="278"/>
      <c r="AF633" s="278"/>
      <c r="AG633" s="278"/>
      <c r="AH633" s="278"/>
    </row>
    <row r="634" ht="12.75" customHeight="1">
      <c r="A634" s="278"/>
      <c r="B634" s="279"/>
      <c r="C634" s="278"/>
      <c r="D634" s="278"/>
      <c r="E634" s="278"/>
      <c r="F634" s="278"/>
      <c r="G634" s="278"/>
      <c r="H634" s="278"/>
      <c r="I634" s="278"/>
      <c r="J634" s="279"/>
      <c r="K634" s="278"/>
      <c r="L634" s="278"/>
      <c r="M634" s="278"/>
      <c r="N634" s="278"/>
      <c r="O634" s="278"/>
      <c r="P634" s="278"/>
      <c r="Q634" s="278"/>
      <c r="R634" s="278"/>
      <c r="S634" s="279"/>
      <c r="T634" s="279"/>
      <c r="U634" s="279"/>
      <c r="V634" s="279"/>
      <c r="W634" s="279"/>
      <c r="X634" s="279"/>
      <c r="Y634" s="279"/>
      <c r="Z634" s="279"/>
      <c r="AA634" s="279"/>
      <c r="AB634" s="279"/>
      <c r="AC634" s="278"/>
      <c r="AD634" s="278"/>
      <c r="AE634" s="278"/>
      <c r="AF634" s="278"/>
      <c r="AG634" s="278"/>
      <c r="AH634" s="278"/>
    </row>
    <row r="635" ht="12.75" customHeight="1">
      <c r="A635" s="278"/>
      <c r="B635" s="279"/>
      <c r="C635" s="278"/>
      <c r="D635" s="278"/>
      <c r="E635" s="278"/>
      <c r="F635" s="278"/>
      <c r="G635" s="278"/>
      <c r="H635" s="278"/>
      <c r="I635" s="278"/>
      <c r="J635" s="279"/>
      <c r="K635" s="278"/>
      <c r="L635" s="278"/>
      <c r="M635" s="278"/>
      <c r="N635" s="278"/>
      <c r="O635" s="278"/>
      <c r="P635" s="278"/>
      <c r="Q635" s="278"/>
      <c r="R635" s="278"/>
      <c r="S635" s="279"/>
      <c r="T635" s="279"/>
      <c r="U635" s="279"/>
      <c r="V635" s="279"/>
      <c r="W635" s="279"/>
      <c r="X635" s="279"/>
      <c r="Y635" s="279"/>
      <c r="Z635" s="279"/>
      <c r="AA635" s="279"/>
      <c r="AB635" s="279"/>
      <c r="AC635" s="278"/>
      <c r="AD635" s="278"/>
      <c r="AE635" s="278"/>
      <c r="AF635" s="278"/>
      <c r="AG635" s="278"/>
      <c r="AH635" s="278"/>
    </row>
    <row r="636" ht="12.75" customHeight="1">
      <c r="A636" s="278"/>
      <c r="B636" s="279"/>
      <c r="C636" s="278"/>
      <c r="D636" s="278"/>
      <c r="E636" s="278"/>
      <c r="F636" s="278"/>
      <c r="G636" s="278"/>
      <c r="H636" s="278"/>
      <c r="I636" s="278"/>
      <c r="J636" s="279"/>
      <c r="K636" s="278"/>
      <c r="L636" s="278"/>
      <c r="M636" s="278"/>
      <c r="N636" s="278"/>
      <c r="O636" s="278"/>
      <c r="P636" s="278"/>
      <c r="Q636" s="278"/>
      <c r="R636" s="278"/>
      <c r="S636" s="279"/>
      <c r="T636" s="279"/>
      <c r="U636" s="279"/>
      <c r="V636" s="279"/>
      <c r="W636" s="279"/>
      <c r="X636" s="279"/>
      <c r="Y636" s="279"/>
      <c r="Z636" s="279"/>
      <c r="AA636" s="279"/>
      <c r="AB636" s="279"/>
      <c r="AC636" s="278"/>
      <c r="AD636" s="278"/>
      <c r="AE636" s="278"/>
      <c r="AF636" s="278"/>
      <c r="AG636" s="278"/>
      <c r="AH636" s="278"/>
    </row>
    <row r="637" ht="12.75" customHeight="1">
      <c r="A637" s="278"/>
      <c r="B637" s="279"/>
      <c r="C637" s="278"/>
      <c r="D637" s="278"/>
      <c r="E637" s="278"/>
      <c r="F637" s="278"/>
      <c r="G637" s="278"/>
      <c r="H637" s="278"/>
      <c r="I637" s="278"/>
      <c r="J637" s="279"/>
      <c r="K637" s="278"/>
      <c r="L637" s="278"/>
      <c r="M637" s="278"/>
      <c r="N637" s="278"/>
      <c r="O637" s="278"/>
      <c r="P637" s="278"/>
      <c r="Q637" s="278"/>
      <c r="R637" s="278"/>
      <c r="S637" s="279"/>
      <c r="T637" s="279"/>
      <c r="U637" s="279"/>
      <c r="V637" s="279"/>
      <c r="W637" s="279"/>
      <c r="X637" s="279"/>
      <c r="Y637" s="279"/>
      <c r="Z637" s="279"/>
      <c r="AA637" s="279"/>
      <c r="AB637" s="279"/>
      <c r="AC637" s="278"/>
      <c r="AD637" s="278"/>
      <c r="AE637" s="278"/>
      <c r="AF637" s="278"/>
      <c r="AG637" s="278"/>
      <c r="AH637" s="278"/>
    </row>
    <row r="638" ht="12.75" customHeight="1">
      <c r="A638" s="278"/>
      <c r="B638" s="279"/>
      <c r="C638" s="278"/>
      <c r="D638" s="278"/>
      <c r="E638" s="278"/>
      <c r="F638" s="278"/>
      <c r="G638" s="278"/>
      <c r="H638" s="278"/>
      <c r="I638" s="278"/>
      <c r="J638" s="279"/>
      <c r="K638" s="278"/>
      <c r="L638" s="278"/>
      <c r="M638" s="278"/>
      <c r="N638" s="278"/>
      <c r="O638" s="278"/>
      <c r="P638" s="278"/>
      <c r="Q638" s="278"/>
      <c r="R638" s="278"/>
      <c r="S638" s="279"/>
      <c r="T638" s="279"/>
      <c r="U638" s="279"/>
      <c r="V638" s="279"/>
      <c r="W638" s="279"/>
      <c r="X638" s="279"/>
      <c r="Y638" s="279"/>
      <c r="Z638" s="279"/>
      <c r="AA638" s="279"/>
      <c r="AB638" s="279"/>
      <c r="AC638" s="278"/>
      <c r="AD638" s="278"/>
      <c r="AE638" s="278"/>
      <c r="AF638" s="278"/>
      <c r="AG638" s="278"/>
      <c r="AH638" s="278"/>
    </row>
    <row r="639" ht="12.75" customHeight="1">
      <c r="A639" s="278"/>
      <c r="B639" s="279"/>
      <c r="C639" s="278"/>
      <c r="D639" s="278"/>
      <c r="E639" s="278"/>
      <c r="F639" s="278"/>
      <c r="G639" s="278"/>
      <c r="H639" s="278"/>
      <c r="I639" s="278"/>
      <c r="J639" s="279"/>
      <c r="K639" s="278"/>
      <c r="L639" s="278"/>
      <c r="M639" s="278"/>
      <c r="N639" s="278"/>
      <c r="O639" s="278"/>
      <c r="P639" s="278"/>
      <c r="Q639" s="278"/>
      <c r="R639" s="278"/>
      <c r="S639" s="279"/>
      <c r="T639" s="279"/>
      <c r="U639" s="279"/>
      <c r="V639" s="279"/>
      <c r="W639" s="279"/>
      <c r="X639" s="279"/>
      <c r="Y639" s="279"/>
      <c r="Z639" s="279"/>
      <c r="AA639" s="279"/>
      <c r="AB639" s="279"/>
      <c r="AC639" s="278"/>
      <c r="AD639" s="278"/>
      <c r="AE639" s="278"/>
      <c r="AF639" s="278"/>
      <c r="AG639" s="278"/>
      <c r="AH639" s="278"/>
    </row>
    <row r="640" ht="12.75" customHeight="1">
      <c r="A640" s="278"/>
      <c r="B640" s="279"/>
      <c r="C640" s="278"/>
      <c r="D640" s="278"/>
      <c r="E640" s="278"/>
      <c r="F640" s="278"/>
      <c r="G640" s="278"/>
      <c r="H640" s="278"/>
      <c r="I640" s="278"/>
      <c r="J640" s="279"/>
      <c r="K640" s="278"/>
      <c r="L640" s="278"/>
      <c r="M640" s="278"/>
      <c r="N640" s="278"/>
      <c r="O640" s="278"/>
      <c r="P640" s="278"/>
      <c r="Q640" s="278"/>
      <c r="R640" s="278"/>
      <c r="S640" s="279"/>
      <c r="T640" s="279"/>
      <c r="U640" s="279"/>
      <c r="V640" s="279"/>
      <c r="W640" s="279"/>
      <c r="X640" s="279"/>
      <c r="Y640" s="279"/>
      <c r="Z640" s="279"/>
      <c r="AA640" s="279"/>
      <c r="AB640" s="279"/>
      <c r="AC640" s="278"/>
      <c r="AD640" s="278"/>
      <c r="AE640" s="278"/>
      <c r="AF640" s="278"/>
      <c r="AG640" s="278"/>
      <c r="AH640" s="278"/>
    </row>
    <row r="641" ht="12.75" customHeight="1">
      <c r="A641" s="278"/>
      <c r="B641" s="279"/>
      <c r="C641" s="278"/>
      <c r="D641" s="278"/>
      <c r="E641" s="278"/>
      <c r="F641" s="278"/>
      <c r="G641" s="278"/>
      <c r="H641" s="278"/>
      <c r="I641" s="278"/>
      <c r="J641" s="279"/>
      <c r="K641" s="278"/>
      <c r="L641" s="278"/>
      <c r="M641" s="278"/>
      <c r="N641" s="278"/>
      <c r="O641" s="278"/>
      <c r="P641" s="278"/>
      <c r="Q641" s="278"/>
      <c r="R641" s="278"/>
      <c r="S641" s="279"/>
      <c r="T641" s="279"/>
      <c r="U641" s="279"/>
      <c r="V641" s="279"/>
      <c r="W641" s="279"/>
      <c r="X641" s="279"/>
      <c r="Y641" s="279"/>
      <c r="Z641" s="279"/>
      <c r="AA641" s="279"/>
      <c r="AB641" s="279"/>
      <c r="AC641" s="278"/>
      <c r="AD641" s="278"/>
      <c r="AE641" s="278"/>
      <c r="AF641" s="278"/>
      <c r="AG641" s="278"/>
      <c r="AH641" s="278"/>
    </row>
    <row r="642" ht="12.75" customHeight="1">
      <c r="A642" s="278"/>
      <c r="B642" s="279"/>
      <c r="C642" s="278"/>
      <c r="D642" s="278"/>
      <c r="E642" s="278"/>
      <c r="F642" s="278"/>
      <c r="G642" s="278"/>
      <c r="H642" s="278"/>
      <c r="I642" s="278"/>
      <c r="J642" s="279"/>
      <c r="K642" s="278"/>
      <c r="L642" s="278"/>
      <c r="M642" s="278"/>
      <c r="N642" s="278"/>
      <c r="O642" s="278"/>
      <c r="P642" s="278"/>
      <c r="Q642" s="278"/>
      <c r="R642" s="278"/>
      <c r="S642" s="279"/>
      <c r="T642" s="279"/>
      <c r="U642" s="279"/>
      <c r="V642" s="279"/>
      <c r="W642" s="279"/>
      <c r="X642" s="279"/>
      <c r="Y642" s="279"/>
      <c r="Z642" s="279"/>
      <c r="AA642" s="279"/>
      <c r="AB642" s="279"/>
      <c r="AC642" s="278"/>
      <c r="AD642" s="278"/>
      <c r="AE642" s="278"/>
      <c r="AF642" s="278"/>
      <c r="AG642" s="278"/>
      <c r="AH642" s="278"/>
    </row>
    <row r="643" ht="12.75" customHeight="1">
      <c r="A643" s="278"/>
      <c r="B643" s="279"/>
      <c r="C643" s="278"/>
      <c r="D643" s="278"/>
      <c r="E643" s="278"/>
      <c r="F643" s="278"/>
      <c r="G643" s="278"/>
      <c r="H643" s="278"/>
      <c r="I643" s="278"/>
      <c r="J643" s="279"/>
      <c r="K643" s="278"/>
      <c r="L643" s="278"/>
      <c r="M643" s="278"/>
      <c r="N643" s="278"/>
      <c r="O643" s="278"/>
      <c r="P643" s="278"/>
      <c r="Q643" s="278"/>
      <c r="R643" s="278"/>
      <c r="S643" s="279"/>
      <c r="T643" s="279"/>
      <c r="U643" s="279"/>
      <c r="V643" s="279"/>
      <c r="W643" s="279"/>
      <c r="X643" s="279"/>
      <c r="Y643" s="279"/>
      <c r="Z643" s="279"/>
      <c r="AA643" s="279"/>
      <c r="AB643" s="279"/>
      <c r="AC643" s="278"/>
      <c r="AD643" s="278"/>
      <c r="AE643" s="278"/>
      <c r="AF643" s="278"/>
      <c r="AG643" s="278"/>
      <c r="AH643" s="278"/>
    </row>
    <row r="644" ht="12.75" customHeight="1">
      <c r="A644" s="278"/>
      <c r="B644" s="279"/>
      <c r="C644" s="278"/>
      <c r="D644" s="278"/>
      <c r="E644" s="278"/>
      <c r="F644" s="278"/>
      <c r="G644" s="278"/>
      <c r="H644" s="278"/>
      <c r="I644" s="278"/>
      <c r="J644" s="279"/>
      <c r="K644" s="278"/>
      <c r="L644" s="278"/>
      <c r="M644" s="278"/>
      <c r="N644" s="278"/>
      <c r="O644" s="278"/>
      <c r="P644" s="278"/>
      <c r="Q644" s="278"/>
      <c r="R644" s="278"/>
      <c r="S644" s="279"/>
      <c r="T644" s="279"/>
      <c r="U644" s="279"/>
      <c r="V644" s="279"/>
      <c r="W644" s="279"/>
      <c r="X644" s="279"/>
      <c r="Y644" s="279"/>
      <c r="Z644" s="279"/>
      <c r="AA644" s="279"/>
      <c r="AB644" s="279"/>
      <c r="AC644" s="278"/>
      <c r="AD644" s="278"/>
      <c r="AE644" s="278"/>
      <c r="AF644" s="278"/>
      <c r="AG644" s="278"/>
      <c r="AH644" s="278"/>
    </row>
    <row r="645" ht="12.75" customHeight="1">
      <c r="A645" s="278"/>
      <c r="B645" s="279"/>
      <c r="C645" s="278"/>
      <c r="D645" s="278"/>
      <c r="E645" s="278"/>
      <c r="F645" s="278"/>
      <c r="G645" s="278"/>
      <c r="H645" s="278"/>
      <c r="I645" s="278"/>
      <c r="J645" s="279"/>
      <c r="K645" s="278"/>
      <c r="L645" s="278"/>
      <c r="M645" s="278"/>
      <c r="N645" s="278"/>
      <c r="O645" s="278"/>
      <c r="P645" s="278"/>
      <c r="Q645" s="278"/>
      <c r="R645" s="278"/>
      <c r="S645" s="279"/>
      <c r="T645" s="279"/>
      <c r="U645" s="279"/>
      <c r="V645" s="279"/>
      <c r="W645" s="279"/>
      <c r="X645" s="279"/>
      <c r="Y645" s="279"/>
      <c r="Z645" s="279"/>
      <c r="AA645" s="279"/>
      <c r="AB645" s="279"/>
      <c r="AC645" s="278"/>
      <c r="AD645" s="278"/>
      <c r="AE645" s="278"/>
      <c r="AF645" s="278"/>
      <c r="AG645" s="278"/>
      <c r="AH645" s="278"/>
    </row>
    <row r="646" ht="12.75" customHeight="1">
      <c r="A646" s="278"/>
      <c r="B646" s="279"/>
      <c r="C646" s="278"/>
      <c r="D646" s="278"/>
      <c r="E646" s="278"/>
      <c r="F646" s="278"/>
      <c r="G646" s="278"/>
      <c r="H646" s="278"/>
      <c r="I646" s="278"/>
      <c r="J646" s="279"/>
      <c r="K646" s="278"/>
      <c r="L646" s="278"/>
      <c r="M646" s="278"/>
      <c r="N646" s="278"/>
      <c r="O646" s="278"/>
      <c r="P646" s="278"/>
      <c r="Q646" s="278"/>
      <c r="R646" s="278"/>
      <c r="S646" s="279"/>
      <c r="T646" s="279"/>
      <c r="U646" s="279"/>
      <c r="V646" s="279"/>
      <c r="W646" s="279"/>
      <c r="X646" s="279"/>
      <c r="Y646" s="279"/>
      <c r="Z646" s="279"/>
      <c r="AA646" s="279"/>
      <c r="AB646" s="279"/>
      <c r="AC646" s="278"/>
      <c r="AD646" s="278"/>
      <c r="AE646" s="278"/>
      <c r="AF646" s="278"/>
      <c r="AG646" s="278"/>
      <c r="AH646" s="278"/>
    </row>
    <row r="647" ht="12.75" customHeight="1">
      <c r="A647" s="278"/>
      <c r="B647" s="279"/>
      <c r="C647" s="278"/>
      <c r="D647" s="278"/>
      <c r="E647" s="278"/>
      <c r="F647" s="278"/>
      <c r="G647" s="278"/>
      <c r="H647" s="278"/>
      <c r="I647" s="278"/>
      <c r="J647" s="279"/>
      <c r="K647" s="278"/>
      <c r="L647" s="278"/>
      <c r="M647" s="278"/>
      <c r="N647" s="278"/>
      <c r="O647" s="278"/>
      <c r="P647" s="278"/>
      <c r="Q647" s="278"/>
      <c r="R647" s="278"/>
      <c r="S647" s="279"/>
      <c r="T647" s="279"/>
      <c r="U647" s="279"/>
      <c r="V647" s="279"/>
      <c r="W647" s="279"/>
      <c r="X647" s="279"/>
      <c r="Y647" s="279"/>
      <c r="Z647" s="279"/>
      <c r="AA647" s="279"/>
      <c r="AB647" s="279"/>
      <c r="AC647" s="278"/>
      <c r="AD647" s="278"/>
      <c r="AE647" s="278"/>
      <c r="AF647" s="278"/>
      <c r="AG647" s="278"/>
      <c r="AH647" s="278"/>
    </row>
    <row r="648" ht="12.75" customHeight="1">
      <c r="A648" s="278"/>
      <c r="B648" s="279"/>
      <c r="C648" s="278"/>
      <c r="D648" s="278"/>
      <c r="E648" s="278"/>
      <c r="F648" s="278"/>
      <c r="G648" s="278"/>
      <c r="H648" s="278"/>
      <c r="I648" s="278"/>
      <c r="J648" s="279"/>
      <c r="K648" s="278"/>
      <c r="L648" s="278"/>
      <c r="M648" s="278"/>
      <c r="N648" s="278"/>
      <c r="O648" s="278"/>
      <c r="P648" s="278"/>
      <c r="Q648" s="278"/>
      <c r="R648" s="278"/>
      <c r="S648" s="279"/>
      <c r="T648" s="279"/>
      <c r="U648" s="279"/>
      <c r="V648" s="279"/>
      <c r="W648" s="279"/>
      <c r="X648" s="279"/>
      <c r="Y648" s="279"/>
      <c r="Z648" s="279"/>
      <c r="AA648" s="279"/>
      <c r="AB648" s="279"/>
      <c r="AC648" s="278"/>
      <c r="AD648" s="278"/>
      <c r="AE648" s="278"/>
      <c r="AF648" s="278"/>
      <c r="AG648" s="278"/>
      <c r="AH648" s="278"/>
    </row>
    <row r="649" ht="12.75" customHeight="1">
      <c r="A649" s="278"/>
      <c r="B649" s="279"/>
      <c r="C649" s="278"/>
      <c r="D649" s="278"/>
      <c r="E649" s="278"/>
      <c r="F649" s="278"/>
      <c r="G649" s="278"/>
      <c r="H649" s="278"/>
      <c r="I649" s="278"/>
      <c r="J649" s="279"/>
      <c r="K649" s="278"/>
      <c r="L649" s="278"/>
      <c r="M649" s="278"/>
      <c r="N649" s="278"/>
      <c r="O649" s="278"/>
      <c r="P649" s="278"/>
      <c r="Q649" s="278"/>
      <c r="R649" s="278"/>
      <c r="S649" s="279"/>
      <c r="T649" s="279"/>
      <c r="U649" s="279"/>
      <c r="V649" s="279"/>
      <c r="W649" s="279"/>
      <c r="X649" s="279"/>
      <c r="Y649" s="279"/>
      <c r="Z649" s="279"/>
      <c r="AA649" s="279"/>
      <c r="AB649" s="279"/>
      <c r="AC649" s="278"/>
      <c r="AD649" s="278"/>
      <c r="AE649" s="278"/>
      <c r="AF649" s="278"/>
      <c r="AG649" s="278"/>
      <c r="AH649" s="278"/>
    </row>
    <row r="650" ht="12.75" customHeight="1">
      <c r="A650" s="278"/>
      <c r="B650" s="279"/>
      <c r="C650" s="278"/>
      <c r="D650" s="278"/>
      <c r="E650" s="278"/>
      <c r="F650" s="278"/>
      <c r="G650" s="278"/>
      <c r="H650" s="278"/>
      <c r="I650" s="278"/>
      <c r="J650" s="279"/>
      <c r="K650" s="278"/>
      <c r="L650" s="278"/>
      <c r="M650" s="278"/>
      <c r="N650" s="278"/>
      <c r="O650" s="278"/>
      <c r="P650" s="278"/>
      <c r="Q650" s="278"/>
      <c r="R650" s="278"/>
      <c r="S650" s="279"/>
      <c r="T650" s="279"/>
      <c r="U650" s="279"/>
      <c r="V650" s="279"/>
      <c r="W650" s="279"/>
      <c r="X650" s="279"/>
      <c r="Y650" s="279"/>
      <c r="Z650" s="279"/>
      <c r="AA650" s="279"/>
      <c r="AB650" s="279"/>
      <c r="AC650" s="278"/>
      <c r="AD650" s="278"/>
      <c r="AE650" s="278"/>
      <c r="AF650" s="278"/>
      <c r="AG650" s="278"/>
      <c r="AH650" s="278"/>
    </row>
    <row r="651" ht="12.75" customHeight="1">
      <c r="A651" s="278"/>
      <c r="B651" s="279"/>
      <c r="C651" s="278"/>
      <c r="D651" s="278"/>
      <c r="E651" s="278"/>
      <c r="F651" s="278"/>
      <c r="G651" s="278"/>
      <c r="H651" s="278"/>
      <c r="I651" s="278"/>
      <c r="J651" s="279"/>
      <c r="K651" s="278"/>
      <c r="L651" s="278"/>
      <c r="M651" s="278"/>
      <c r="N651" s="278"/>
      <c r="O651" s="278"/>
      <c r="P651" s="278"/>
      <c r="Q651" s="278"/>
      <c r="R651" s="278"/>
      <c r="S651" s="279"/>
      <c r="T651" s="279"/>
      <c r="U651" s="279"/>
      <c r="V651" s="279"/>
      <c r="W651" s="279"/>
      <c r="X651" s="279"/>
      <c r="Y651" s="279"/>
      <c r="Z651" s="279"/>
      <c r="AA651" s="279"/>
      <c r="AB651" s="279"/>
      <c r="AC651" s="278"/>
      <c r="AD651" s="278"/>
      <c r="AE651" s="278"/>
      <c r="AF651" s="278"/>
      <c r="AG651" s="278"/>
      <c r="AH651" s="278"/>
    </row>
    <row r="652" ht="12.75" customHeight="1">
      <c r="A652" s="278"/>
      <c r="B652" s="279"/>
      <c r="C652" s="278"/>
      <c r="D652" s="278"/>
      <c r="E652" s="278"/>
      <c r="F652" s="278"/>
      <c r="G652" s="278"/>
      <c r="H652" s="278"/>
      <c r="I652" s="278"/>
      <c r="J652" s="279"/>
      <c r="K652" s="278"/>
      <c r="L652" s="278"/>
      <c r="M652" s="278"/>
      <c r="N652" s="278"/>
      <c r="O652" s="278"/>
      <c r="P652" s="278"/>
      <c r="Q652" s="278"/>
      <c r="R652" s="278"/>
      <c r="S652" s="279"/>
      <c r="T652" s="279"/>
      <c r="U652" s="279"/>
      <c r="V652" s="279"/>
      <c r="W652" s="279"/>
      <c r="X652" s="279"/>
      <c r="Y652" s="279"/>
      <c r="Z652" s="279"/>
      <c r="AA652" s="279"/>
      <c r="AB652" s="279"/>
      <c r="AC652" s="278"/>
      <c r="AD652" s="278"/>
      <c r="AE652" s="278"/>
      <c r="AF652" s="278"/>
      <c r="AG652" s="278"/>
      <c r="AH652" s="278"/>
    </row>
    <row r="653" ht="12.75" customHeight="1">
      <c r="A653" s="278"/>
      <c r="B653" s="279"/>
      <c r="C653" s="278"/>
      <c r="D653" s="278"/>
      <c r="E653" s="278"/>
      <c r="F653" s="278"/>
      <c r="G653" s="278"/>
      <c r="H653" s="278"/>
      <c r="I653" s="278"/>
      <c r="J653" s="279"/>
      <c r="K653" s="278"/>
      <c r="L653" s="278"/>
      <c r="M653" s="278"/>
      <c r="N653" s="278"/>
      <c r="O653" s="278"/>
      <c r="P653" s="278"/>
      <c r="Q653" s="278"/>
      <c r="R653" s="278"/>
      <c r="S653" s="279"/>
      <c r="T653" s="279"/>
      <c r="U653" s="279"/>
      <c r="V653" s="279"/>
      <c r="W653" s="279"/>
      <c r="X653" s="279"/>
      <c r="Y653" s="279"/>
      <c r="Z653" s="279"/>
      <c r="AA653" s="279"/>
      <c r="AB653" s="279"/>
      <c r="AC653" s="278"/>
      <c r="AD653" s="278"/>
      <c r="AE653" s="278"/>
      <c r="AF653" s="278"/>
      <c r="AG653" s="278"/>
      <c r="AH653" s="278"/>
    </row>
    <row r="654" ht="12.75" customHeight="1">
      <c r="A654" s="278"/>
      <c r="B654" s="279"/>
      <c r="C654" s="278"/>
      <c r="D654" s="278"/>
      <c r="E654" s="278"/>
      <c r="F654" s="278"/>
      <c r="G654" s="278"/>
      <c r="H654" s="278"/>
      <c r="I654" s="278"/>
      <c r="J654" s="279"/>
      <c r="K654" s="278"/>
      <c r="L654" s="278"/>
      <c r="M654" s="278"/>
      <c r="N654" s="278"/>
      <c r="O654" s="278"/>
      <c r="P654" s="278"/>
      <c r="Q654" s="278"/>
      <c r="R654" s="278"/>
      <c r="S654" s="279"/>
      <c r="T654" s="279"/>
      <c r="U654" s="279"/>
      <c r="V654" s="279"/>
      <c r="W654" s="279"/>
      <c r="X654" s="279"/>
      <c r="Y654" s="279"/>
      <c r="Z654" s="279"/>
      <c r="AA654" s="279"/>
      <c r="AB654" s="279"/>
      <c r="AC654" s="278"/>
      <c r="AD654" s="278"/>
      <c r="AE654" s="278"/>
      <c r="AF654" s="278"/>
      <c r="AG654" s="278"/>
      <c r="AH654" s="278"/>
    </row>
    <row r="655" ht="12.75" customHeight="1">
      <c r="A655" s="278"/>
      <c r="B655" s="279"/>
      <c r="C655" s="278"/>
      <c r="D655" s="278"/>
      <c r="E655" s="278"/>
      <c r="F655" s="278"/>
      <c r="G655" s="278"/>
      <c r="H655" s="278"/>
      <c r="I655" s="278"/>
      <c r="J655" s="279"/>
      <c r="K655" s="278"/>
      <c r="L655" s="278"/>
      <c r="M655" s="278"/>
      <c r="N655" s="278"/>
      <c r="O655" s="278"/>
      <c r="P655" s="278"/>
      <c r="Q655" s="278"/>
      <c r="R655" s="278"/>
      <c r="S655" s="279"/>
      <c r="T655" s="279"/>
      <c r="U655" s="279"/>
      <c r="V655" s="279"/>
      <c r="W655" s="279"/>
      <c r="X655" s="279"/>
      <c r="Y655" s="279"/>
      <c r="Z655" s="279"/>
      <c r="AA655" s="279"/>
      <c r="AB655" s="279"/>
      <c r="AC655" s="278"/>
      <c r="AD655" s="278"/>
      <c r="AE655" s="278"/>
      <c r="AF655" s="278"/>
      <c r="AG655" s="278"/>
      <c r="AH655" s="278"/>
    </row>
    <row r="656" ht="12.75" customHeight="1">
      <c r="A656" s="278"/>
      <c r="B656" s="279"/>
      <c r="C656" s="278"/>
      <c r="D656" s="278"/>
      <c r="E656" s="278"/>
      <c r="F656" s="278"/>
      <c r="G656" s="278"/>
      <c r="H656" s="278"/>
      <c r="I656" s="278"/>
      <c r="J656" s="279"/>
      <c r="K656" s="278"/>
      <c r="L656" s="278"/>
      <c r="M656" s="278"/>
      <c r="N656" s="278"/>
      <c r="O656" s="278"/>
      <c r="P656" s="278"/>
      <c r="Q656" s="278"/>
      <c r="R656" s="278"/>
      <c r="S656" s="279"/>
      <c r="T656" s="279"/>
      <c r="U656" s="279"/>
      <c r="V656" s="279"/>
      <c r="W656" s="279"/>
      <c r="X656" s="279"/>
      <c r="Y656" s="279"/>
      <c r="Z656" s="279"/>
      <c r="AA656" s="279"/>
      <c r="AB656" s="279"/>
      <c r="AC656" s="278"/>
      <c r="AD656" s="278"/>
      <c r="AE656" s="278"/>
      <c r="AF656" s="278"/>
      <c r="AG656" s="278"/>
      <c r="AH656" s="278"/>
    </row>
    <row r="657" ht="12.75" customHeight="1">
      <c r="A657" s="278"/>
      <c r="B657" s="279"/>
      <c r="C657" s="278"/>
      <c r="D657" s="278"/>
      <c r="E657" s="278"/>
      <c r="F657" s="278"/>
      <c r="G657" s="278"/>
      <c r="H657" s="278"/>
      <c r="I657" s="278"/>
      <c r="J657" s="279"/>
      <c r="K657" s="278"/>
      <c r="L657" s="278"/>
      <c r="M657" s="278"/>
      <c r="N657" s="278"/>
      <c r="O657" s="278"/>
      <c r="P657" s="278"/>
      <c r="Q657" s="278"/>
      <c r="R657" s="278"/>
      <c r="S657" s="279"/>
      <c r="T657" s="279"/>
      <c r="U657" s="279"/>
      <c r="V657" s="279"/>
      <c r="W657" s="279"/>
      <c r="X657" s="279"/>
      <c r="Y657" s="279"/>
      <c r="Z657" s="279"/>
      <c r="AA657" s="279"/>
      <c r="AB657" s="279"/>
      <c r="AC657" s="278"/>
      <c r="AD657" s="278"/>
      <c r="AE657" s="278"/>
      <c r="AF657" s="278"/>
      <c r="AG657" s="278"/>
      <c r="AH657" s="278"/>
    </row>
    <row r="658" ht="12.75" customHeight="1">
      <c r="A658" s="278"/>
      <c r="B658" s="279"/>
      <c r="C658" s="278"/>
      <c r="D658" s="278"/>
      <c r="E658" s="278"/>
      <c r="F658" s="278"/>
      <c r="G658" s="278"/>
      <c r="H658" s="278"/>
      <c r="I658" s="278"/>
      <c r="J658" s="279"/>
      <c r="K658" s="278"/>
      <c r="L658" s="278"/>
      <c r="M658" s="278"/>
      <c r="N658" s="278"/>
      <c r="O658" s="278"/>
      <c r="P658" s="278"/>
      <c r="Q658" s="278"/>
      <c r="R658" s="278"/>
      <c r="S658" s="279"/>
      <c r="T658" s="279"/>
      <c r="U658" s="279"/>
      <c r="V658" s="279"/>
      <c r="W658" s="279"/>
      <c r="X658" s="279"/>
      <c r="Y658" s="279"/>
      <c r="Z658" s="279"/>
      <c r="AA658" s="279"/>
      <c r="AB658" s="279"/>
      <c r="AC658" s="278"/>
      <c r="AD658" s="278"/>
      <c r="AE658" s="278"/>
      <c r="AF658" s="278"/>
      <c r="AG658" s="278"/>
      <c r="AH658" s="278"/>
    </row>
    <row r="659" ht="12.75" customHeight="1">
      <c r="A659" s="278"/>
      <c r="B659" s="279"/>
      <c r="C659" s="278"/>
      <c r="D659" s="278"/>
      <c r="E659" s="278"/>
      <c r="F659" s="278"/>
      <c r="G659" s="278"/>
      <c r="H659" s="278"/>
      <c r="I659" s="278"/>
      <c r="J659" s="279"/>
      <c r="K659" s="278"/>
      <c r="L659" s="278"/>
      <c r="M659" s="278"/>
      <c r="N659" s="278"/>
      <c r="O659" s="278"/>
      <c r="P659" s="278"/>
      <c r="Q659" s="278"/>
      <c r="R659" s="278"/>
      <c r="S659" s="279"/>
      <c r="T659" s="279"/>
      <c r="U659" s="279"/>
      <c r="V659" s="279"/>
      <c r="W659" s="279"/>
      <c r="X659" s="279"/>
      <c r="Y659" s="279"/>
      <c r="Z659" s="279"/>
      <c r="AA659" s="279"/>
      <c r="AB659" s="279"/>
      <c r="AC659" s="278"/>
      <c r="AD659" s="278"/>
      <c r="AE659" s="278"/>
      <c r="AF659" s="278"/>
      <c r="AG659" s="278"/>
      <c r="AH659" s="278"/>
    </row>
    <row r="660" ht="12.75" customHeight="1">
      <c r="A660" s="278"/>
      <c r="B660" s="279"/>
      <c r="C660" s="278"/>
      <c r="D660" s="278"/>
      <c r="E660" s="278"/>
      <c r="F660" s="278"/>
      <c r="G660" s="278"/>
      <c r="H660" s="278"/>
      <c r="I660" s="278"/>
      <c r="J660" s="279"/>
      <c r="K660" s="278"/>
      <c r="L660" s="278"/>
      <c r="M660" s="278"/>
      <c r="N660" s="278"/>
      <c r="O660" s="278"/>
      <c r="P660" s="278"/>
      <c r="Q660" s="278"/>
      <c r="R660" s="278"/>
      <c r="S660" s="279"/>
      <c r="T660" s="279"/>
      <c r="U660" s="279"/>
      <c r="V660" s="279"/>
      <c r="W660" s="279"/>
      <c r="X660" s="279"/>
      <c r="Y660" s="279"/>
      <c r="Z660" s="279"/>
      <c r="AA660" s="279"/>
      <c r="AB660" s="279"/>
      <c r="AC660" s="278"/>
      <c r="AD660" s="278"/>
      <c r="AE660" s="278"/>
      <c r="AF660" s="278"/>
      <c r="AG660" s="278"/>
      <c r="AH660" s="278"/>
    </row>
    <row r="661" ht="12.75" customHeight="1">
      <c r="A661" s="278"/>
      <c r="B661" s="279"/>
      <c r="C661" s="278"/>
      <c r="D661" s="278"/>
      <c r="E661" s="278"/>
      <c r="F661" s="278"/>
      <c r="G661" s="278"/>
      <c r="H661" s="278"/>
      <c r="I661" s="278"/>
      <c r="J661" s="279"/>
      <c r="K661" s="278"/>
      <c r="L661" s="278"/>
      <c r="M661" s="278"/>
      <c r="N661" s="278"/>
      <c r="O661" s="278"/>
      <c r="P661" s="278"/>
      <c r="Q661" s="278"/>
      <c r="R661" s="278"/>
      <c r="S661" s="279"/>
      <c r="T661" s="279"/>
      <c r="U661" s="279"/>
      <c r="V661" s="279"/>
      <c r="W661" s="279"/>
      <c r="X661" s="279"/>
      <c r="Y661" s="279"/>
      <c r="Z661" s="279"/>
      <c r="AA661" s="279"/>
      <c r="AB661" s="279"/>
      <c r="AC661" s="278"/>
      <c r="AD661" s="278"/>
      <c r="AE661" s="278"/>
      <c r="AF661" s="278"/>
      <c r="AG661" s="278"/>
      <c r="AH661" s="278"/>
    </row>
    <row r="662" ht="12.75" customHeight="1">
      <c r="A662" s="278"/>
      <c r="B662" s="279"/>
      <c r="C662" s="278"/>
      <c r="D662" s="278"/>
      <c r="E662" s="278"/>
      <c r="F662" s="278"/>
      <c r="G662" s="278"/>
      <c r="H662" s="278"/>
      <c r="I662" s="278"/>
      <c r="J662" s="279"/>
      <c r="K662" s="278"/>
      <c r="L662" s="278"/>
      <c r="M662" s="278"/>
      <c r="N662" s="278"/>
      <c r="O662" s="278"/>
      <c r="P662" s="278"/>
      <c r="Q662" s="278"/>
      <c r="R662" s="278"/>
      <c r="S662" s="279"/>
      <c r="T662" s="279"/>
      <c r="U662" s="279"/>
      <c r="V662" s="279"/>
      <c r="W662" s="279"/>
      <c r="X662" s="279"/>
      <c r="Y662" s="279"/>
      <c r="Z662" s="279"/>
      <c r="AA662" s="279"/>
      <c r="AB662" s="279"/>
      <c r="AC662" s="278"/>
      <c r="AD662" s="278"/>
      <c r="AE662" s="278"/>
      <c r="AF662" s="278"/>
      <c r="AG662" s="278"/>
      <c r="AH662" s="278"/>
    </row>
    <row r="663" ht="12.75" customHeight="1">
      <c r="A663" s="278"/>
      <c r="B663" s="279"/>
      <c r="C663" s="278"/>
      <c r="D663" s="278"/>
      <c r="E663" s="278"/>
      <c r="F663" s="278"/>
      <c r="G663" s="278"/>
      <c r="H663" s="278"/>
      <c r="I663" s="278"/>
      <c r="J663" s="279"/>
      <c r="K663" s="278"/>
      <c r="L663" s="278"/>
      <c r="M663" s="278"/>
      <c r="N663" s="278"/>
      <c r="O663" s="278"/>
      <c r="P663" s="278"/>
      <c r="Q663" s="278"/>
      <c r="R663" s="278"/>
      <c r="S663" s="279"/>
      <c r="T663" s="279"/>
      <c r="U663" s="279"/>
      <c r="V663" s="279"/>
      <c r="W663" s="279"/>
      <c r="X663" s="279"/>
      <c r="Y663" s="279"/>
      <c r="Z663" s="279"/>
      <c r="AA663" s="279"/>
      <c r="AB663" s="279"/>
      <c r="AC663" s="278"/>
      <c r="AD663" s="278"/>
      <c r="AE663" s="278"/>
      <c r="AF663" s="278"/>
      <c r="AG663" s="278"/>
      <c r="AH663" s="278"/>
    </row>
    <row r="664" ht="12.75" customHeight="1">
      <c r="A664" s="278"/>
      <c r="B664" s="279"/>
      <c r="C664" s="278"/>
      <c r="D664" s="278"/>
      <c r="E664" s="278"/>
      <c r="F664" s="278"/>
      <c r="G664" s="278"/>
      <c r="H664" s="278"/>
      <c r="I664" s="278"/>
      <c r="J664" s="279"/>
      <c r="K664" s="278"/>
      <c r="L664" s="278"/>
      <c r="M664" s="278"/>
      <c r="N664" s="278"/>
      <c r="O664" s="278"/>
      <c r="P664" s="278"/>
      <c r="Q664" s="278"/>
      <c r="R664" s="278"/>
      <c r="S664" s="279"/>
      <c r="T664" s="279"/>
      <c r="U664" s="279"/>
      <c r="V664" s="279"/>
      <c r="W664" s="279"/>
      <c r="X664" s="279"/>
      <c r="Y664" s="279"/>
      <c r="Z664" s="279"/>
      <c r="AA664" s="279"/>
      <c r="AB664" s="279"/>
      <c r="AC664" s="278"/>
      <c r="AD664" s="278"/>
      <c r="AE664" s="278"/>
      <c r="AF664" s="278"/>
      <c r="AG664" s="278"/>
      <c r="AH664" s="278"/>
    </row>
    <row r="665" ht="12.75" customHeight="1">
      <c r="A665" s="278"/>
      <c r="B665" s="279"/>
      <c r="C665" s="278"/>
      <c r="D665" s="278"/>
      <c r="E665" s="278"/>
      <c r="F665" s="278"/>
      <c r="G665" s="278"/>
      <c r="H665" s="278"/>
      <c r="I665" s="278"/>
      <c r="J665" s="279"/>
      <c r="K665" s="278"/>
      <c r="L665" s="278"/>
      <c r="M665" s="278"/>
      <c r="N665" s="278"/>
      <c r="O665" s="278"/>
      <c r="P665" s="278"/>
      <c r="Q665" s="278"/>
      <c r="R665" s="278"/>
      <c r="S665" s="279"/>
      <c r="T665" s="279"/>
      <c r="U665" s="279"/>
      <c r="V665" s="279"/>
      <c r="W665" s="279"/>
      <c r="X665" s="279"/>
      <c r="Y665" s="279"/>
      <c r="Z665" s="279"/>
      <c r="AA665" s="279"/>
      <c r="AB665" s="279"/>
      <c r="AC665" s="278"/>
      <c r="AD665" s="278"/>
      <c r="AE665" s="278"/>
      <c r="AF665" s="278"/>
      <c r="AG665" s="278"/>
      <c r="AH665" s="278"/>
    </row>
    <row r="666" ht="12.75" customHeight="1">
      <c r="A666" s="278"/>
      <c r="B666" s="279"/>
      <c r="C666" s="278"/>
      <c r="D666" s="278"/>
      <c r="E666" s="278"/>
      <c r="F666" s="278"/>
      <c r="G666" s="278"/>
      <c r="H666" s="278"/>
      <c r="I666" s="278"/>
      <c r="J666" s="279"/>
      <c r="K666" s="278"/>
      <c r="L666" s="278"/>
      <c r="M666" s="278"/>
      <c r="N666" s="278"/>
      <c r="O666" s="278"/>
      <c r="P666" s="278"/>
      <c r="Q666" s="278"/>
      <c r="R666" s="278"/>
      <c r="S666" s="279"/>
      <c r="T666" s="279"/>
      <c r="U666" s="279"/>
      <c r="V666" s="279"/>
      <c r="W666" s="279"/>
      <c r="X666" s="279"/>
      <c r="Y666" s="279"/>
      <c r="Z666" s="279"/>
      <c r="AA666" s="279"/>
      <c r="AB666" s="279"/>
      <c r="AC666" s="278"/>
      <c r="AD666" s="278"/>
      <c r="AE666" s="278"/>
      <c r="AF666" s="278"/>
      <c r="AG666" s="278"/>
      <c r="AH666" s="278"/>
    </row>
    <row r="667" ht="12.75" customHeight="1">
      <c r="A667" s="278"/>
      <c r="B667" s="279"/>
      <c r="C667" s="278"/>
      <c r="D667" s="278"/>
      <c r="E667" s="278"/>
      <c r="F667" s="278"/>
      <c r="G667" s="278"/>
      <c r="H667" s="278"/>
      <c r="I667" s="278"/>
      <c r="J667" s="279"/>
      <c r="K667" s="278"/>
      <c r="L667" s="278"/>
      <c r="M667" s="278"/>
      <c r="N667" s="278"/>
      <c r="O667" s="278"/>
      <c r="P667" s="278"/>
      <c r="Q667" s="278"/>
      <c r="R667" s="278"/>
      <c r="S667" s="279"/>
      <c r="T667" s="279"/>
      <c r="U667" s="279"/>
      <c r="V667" s="279"/>
      <c r="W667" s="279"/>
      <c r="X667" s="279"/>
      <c r="Y667" s="279"/>
      <c r="Z667" s="279"/>
      <c r="AA667" s="279"/>
      <c r="AB667" s="279"/>
      <c r="AC667" s="278"/>
      <c r="AD667" s="278"/>
      <c r="AE667" s="278"/>
      <c r="AF667" s="278"/>
      <c r="AG667" s="278"/>
      <c r="AH667" s="278"/>
    </row>
    <row r="668" ht="12.75" customHeight="1">
      <c r="A668" s="278"/>
      <c r="B668" s="279"/>
      <c r="C668" s="278"/>
      <c r="D668" s="278"/>
      <c r="E668" s="278"/>
      <c r="F668" s="278"/>
      <c r="G668" s="278"/>
      <c r="H668" s="278"/>
      <c r="I668" s="278"/>
      <c r="J668" s="279"/>
      <c r="K668" s="278"/>
      <c r="L668" s="278"/>
      <c r="M668" s="278"/>
      <c r="N668" s="278"/>
      <c r="O668" s="278"/>
      <c r="P668" s="278"/>
      <c r="Q668" s="278"/>
      <c r="R668" s="278"/>
      <c r="S668" s="279"/>
      <c r="T668" s="279"/>
      <c r="U668" s="279"/>
      <c r="V668" s="279"/>
      <c r="W668" s="279"/>
      <c r="X668" s="279"/>
      <c r="Y668" s="279"/>
      <c r="Z668" s="279"/>
      <c r="AA668" s="279"/>
      <c r="AB668" s="279"/>
      <c r="AC668" s="278"/>
      <c r="AD668" s="278"/>
      <c r="AE668" s="278"/>
      <c r="AF668" s="278"/>
      <c r="AG668" s="278"/>
      <c r="AH668" s="278"/>
    </row>
    <row r="669" ht="12.75" customHeight="1">
      <c r="A669" s="278"/>
      <c r="B669" s="279"/>
      <c r="C669" s="278"/>
      <c r="D669" s="278"/>
      <c r="E669" s="278"/>
      <c r="F669" s="278"/>
      <c r="G669" s="278"/>
      <c r="H669" s="278"/>
      <c r="I669" s="278"/>
      <c r="J669" s="279"/>
      <c r="K669" s="278"/>
      <c r="L669" s="278"/>
      <c r="M669" s="278"/>
      <c r="N669" s="278"/>
      <c r="O669" s="278"/>
      <c r="P669" s="278"/>
      <c r="Q669" s="278"/>
      <c r="R669" s="278"/>
      <c r="S669" s="279"/>
      <c r="T669" s="279"/>
      <c r="U669" s="279"/>
      <c r="V669" s="279"/>
      <c r="W669" s="279"/>
      <c r="X669" s="279"/>
      <c r="Y669" s="279"/>
      <c r="Z669" s="279"/>
      <c r="AA669" s="279"/>
      <c r="AB669" s="279"/>
      <c r="AC669" s="278"/>
      <c r="AD669" s="278"/>
      <c r="AE669" s="278"/>
      <c r="AF669" s="278"/>
      <c r="AG669" s="278"/>
      <c r="AH669" s="278"/>
    </row>
    <row r="670" ht="12.75" customHeight="1">
      <c r="A670" s="278"/>
      <c r="B670" s="279"/>
      <c r="C670" s="278"/>
      <c r="D670" s="278"/>
      <c r="E670" s="278"/>
      <c r="F670" s="278"/>
      <c r="G670" s="278"/>
      <c r="H670" s="278"/>
      <c r="I670" s="278"/>
      <c r="J670" s="279"/>
      <c r="K670" s="278"/>
      <c r="L670" s="278"/>
      <c r="M670" s="278"/>
      <c r="N670" s="278"/>
      <c r="O670" s="278"/>
      <c r="P670" s="278"/>
      <c r="Q670" s="278"/>
      <c r="R670" s="278"/>
      <c r="S670" s="279"/>
      <c r="T670" s="279"/>
      <c r="U670" s="279"/>
      <c r="V670" s="279"/>
      <c r="W670" s="279"/>
      <c r="X670" s="279"/>
      <c r="Y670" s="279"/>
      <c r="Z670" s="279"/>
      <c r="AA670" s="279"/>
      <c r="AB670" s="279"/>
      <c r="AC670" s="278"/>
      <c r="AD670" s="278"/>
      <c r="AE670" s="278"/>
      <c r="AF670" s="278"/>
      <c r="AG670" s="278"/>
      <c r="AH670" s="278"/>
    </row>
    <row r="671" ht="12.75" customHeight="1">
      <c r="A671" s="278"/>
      <c r="B671" s="279"/>
      <c r="C671" s="278"/>
      <c r="D671" s="278"/>
      <c r="E671" s="278"/>
      <c r="F671" s="278"/>
      <c r="G671" s="278"/>
      <c r="H671" s="278"/>
      <c r="I671" s="278"/>
      <c r="J671" s="279"/>
      <c r="K671" s="278"/>
      <c r="L671" s="278"/>
      <c r="M671" s="278"/>
      <c r="N671" s="278"/>
      <c r="O671" s="278"/>
      <c r="P671" s="278"/>
      <c r="Q671" s="278"/>
      <c r="R671" s="278"/>
      <c r="S671" s="279"/>
      <c r="T671" s="279"/>
      <c r="U671" s="279"/>
      <c r="V671" s="279"/>
      <c r="W671" s="279"/>
      <c r="X671" s="279"/>
      <c r="Y671" s="279"/>
      <c r="Z671" s="279"/>
      <c r="AA671" s="279"/>
      <c r="AB671" s="279"/>
      <c r="AC671" s="278"/>
      <c r="AD671" s="278"/>
      <c r="AE671" s="278"/>
      <c r="AF671" s="278"/>
      <c r="AG671" s="278"/>
      <c r="AH671" s="278"/>
    </row>
    <row r="672" ht="12.75" customHeight="1">
      <c r="A672" s="278"/>
      <c r="B672" s="279"/>
      <c r="C672" s="278"/>
      <c r="D672" s="278"/>
      <c r="E672" s="278"/>
      <c r="F672" s="278"/>
      <c r="G672" s="278"/>
      <c r="H672" s="278"/>
      <c r="I672" s="278"/>
      <c r="J672" s="279"/>
      <c r="K672" s="278"/>
      <c r="L672" s="278"/>
      <c r="M672" s="278"/>
      <c r="N672" s="278"/>
      <c r="O672" s="278"/>
      <c r="P672" s="278"/>
      <c r="Q672" s="278"/>
      <c r="R672" s="278"/>
      <c r="S672" s="279"/>
      <c r="T672" s="279"/>
      <c r="U672" s="279"/>
      <c r="V672" s="279"/>
      <c r="W672" s="279"/>
      <c r="X672" s="279"/>
      <c r="Y672" s="279"/>
      <c r="Z672" s="279"/>
      <c r="AA672" s="279"/>
      <c r="AB672" s="279"/>
      <c r="AC672" s="278"/>
      <c r="AD672" s="278"/>
      <c r="AE672" s="278"/>
      <c r="AF672" s="278"/>
      <c r="AG672" s="278"/>
      <c r="AH672" s="278"/>
    </row>
    <row r="673" ht="12.75" customHeight="1">
      <c r="A673" s="278"/>
      <c r="B673" s="279"/>
      <c r="C673" s="278"/>
      <c r="D673" s="278"/>
      <c r="E673" s="278"/>
      <c r="F673" s="278"/>
      <c r="G673" s="278"/>
      <c r="H673" s="278"/>
      <c r="I673" s="278"/>
      <c r="J673" s="279"/>
      <c r="K673" s="278"/>
      <c r="L673" s="278"/>
      <c r="M673" s="278"/>
      <c r="N673" s="278"/>
      <c r="O673" s="278"/>
      <c r="P673" s="278"/>
      <c r="Q673" s="278"/>
      <c r="R673" s="278"/>
      <c r="S673" s="279"/>
      <c r="T673" s="279"/>
      <c r="U673" s="279"/>
      <c r="V673" s="279"/>
      <c r="W673" s="279"/>
      <c r="X673" s="279"/>
      <c r="Y673" s="279"/>
      <c r="Z673" s="279"/>
      <c r="AA673" s="279"/>
      <c r="AB673" s="279"/>
      <c r="AC673" s="278"/>
      <c r="AD673" s="278"/>
      <c r="AE673" s="278"/>
      <c r="AF673" s="278"/>
      <c r="AG673" s="278"/>
      <c r="AH673" s="278"/>
    </row>
    <row r="674" ht="12.75" customHeight="1">
      <c r="A674" s="278"/>
      <c r="B674" s="279"/>
      <c r="C674" s="278"/>
      <c r="D674" s="278"/>
      <c r="E674" s="278"/>
      <c r="F674" s="278"/>
      <c r="G674" s="278"/>
      <c r="H674" s="278"/>
      <c r="I674" s="278"/>
      <c r="J674" s="279"/>
      <c r="K674" s="278"/>
      <c r="L674" s="278"/>
      <c r="M674" s="278"/>
      <c r="N674" s="278"/>
      <c r="O674" s="278"/>
      <c r="P674" s="278"/>
      <c r="Q674" s="278"/>
      <c r="R674" s="278"/>
      <c r="S674" s="279"/>
      <c r="T674" s="279"/>
      <c r="U674" s="279"/>
      <c r="V674" s="279"/>
      <c r="W674" s="279"/>
      <c r="X674" s="279"/>
      <c r="Y674" s="279"/>
      <c r="Z674" s="279"/>
      <c r="AA674" s="279"/>
      <c r="AB674" s="279"/>
      <c r="AC674" s="278"/>
      <c r="AD674" s="278"/>
      <c r="AE674" s="278"/>
      <c r="AF674" s="278"/>
      <c r="AG674" s="278"/>
      <c r="AH674" s="278"/>
    </row>
    <row r="675" ht="12.75" customHeight="1">
      <c r="A675" s="278"/>
      <c r="B675" s="279"/>
      <c r="C675" s="278"/>
      <c r="D675" s="278"/>
      <c r="E675" s="278"/>
      <c r="F675" s="278"/>
      <c r="G675" s="278"/>
      <c r="H675" s="278"/>
      <c r="I675" s="278"/>
      <c r="J675" s="279"/>
      <c r="K675" s="278"/>
      <c r="L675" s="278"/>
      <c r="M675" s="278"/>
      <c r="N675" s="278"/>
      <c r="O675" s="278"/>
      <c r="P675" s="278"/>
      <c r="Q675" s="278"/>
      <c r="R675" s="278"/>
      <c r="S675" s="279"/>
      <c r="T675" s="279"/>
      <c r="U675" s="279"/>
      <c r="V675" s="279"/>
      <c r="W675" s="279"/>
      <c r="X675" s="279"/>
      <c r="Y675" s="279"/>
      <c r="Z675" s="279"/>
      <c r="AA675" s="279"/>
      <c r="AB675" s="279"/>
      <c r="AC675" s="278"/>
      <c r="AD675" s="278"/>
      <c r="AE675" s="278"/>
      <c r="AF675" s="278"/>
      <c r="AG675" s="278"/>
      <c r="AH675" s="278"/>
    </row>
    <row r="676" ht="12.75" customHeight="1">
      <c r="A676" s="278"/>
      <c r="B676" s="279"/>
      <c r="C676" s="278"/>
      <c r="D676" s="278"/>
      <c r="E676" s="278"/>
      <c r="F676" s="278"/>
      <c r="G676" s="278"/>
      <c r="H676" s="278"/>
      <c r="I676" s="278"/>
      <c r="J676" s="279"/>
      <c r="K676" s="278"/>
      <c r="L676" s="278"/>
      <c r="M676" s="278"/>
      <c r="N676" s="278"/>
      <c r="O676" s="278"/>
      <c r="P676" s="278"/>
      <c r="Q676" s="278"/>
      <c r="R676" s="278"/>
      <c r="S676" s="279"/>
      <c r="T676" s="279"/>
      <c r="U676" s="279"/>
      <c r="V676" s="279"/>
      <c r="W676" s="279"/>
      <c r="X676" s="279"/>
      <c r="Y676" s="279"/>
      <c r="Z676" s="279"/>
      <c r="AA676" s="279"/>
      <c r="AB676" s="279"/>
      <c r="AC676" s="278"/>
      <c r="AD676" s="278"/>
      <c r="AE676" s="278"/>
      <c r="AF676" s="278"/>
      <c r="AG676" s="278"/>
      <c r="AH676" s="278"/>
    </row>
    <row r="677" ht="12.75" customHeight="1">
      <c r="A677" s="278"/>
      <c r="B677" s="279"/>
      <c r="C677" s="278"/>
      <c r="D677" s="278"/>
      <c r="E677" s="278"/>
      <c r="F677" s="278"/>
      <c r="G677" s="278"/>
      <c r="H677" s="278"/>
      <c r="I677" s="278"/>
      <c r="J677" s="279"/>
      <c r="K677" s="278"/>
      <c r="L677" s="278"/>
      <c r="M677" s="278"/>
      <c r="N677" s="278"/>
      <c r="O677" s="278"/>
      <c r="P677" s="278"/>
      <c r="Q677" s="278"/>
      <c r="R677" s="278"/>
      <c r="S677" s="279"/>
      <c r="T677" s="279"/>
      <c r="U677" s="279"/>
      <c r="V677" s="279"/>
      <c r="W677" s="279"/>
      <c r="X677" s="279"/>
      <c r="Y677" s="279"/>
      <c r="Z677" s="279"/>
      <c r="AA677" s="279"/>
      <c r="AB677" s="279"/>
      <c r="AC677" s="278"/>
      <c r="AD677" s="278"/>
      <c r="AE677" s="278"/>
      <c r="AF677" s="278"/>
      <c r="AG677" s="278"/>
      <c r="AH677" s="278"/>
    </row>
    <row r="678" ht="12.75" customHeight="1">
      <c r="A678" s="278"/>
      <c r="B678" s="279"/>
      <c r="C678" s="278"/>
      <c r="D678" s="278"/>
      <c r="E678" s="278"/>
      <c r="F678" s="278"/>
      <c r="G678" s="278"/>
      <c r="H678" s="278"/>
      <c r="I678" s="278"/>
      <c r="J678" s="279"/>
      <c r="K678" s="278"/>
      <c r="L678" s="278"/>
      <c r="M678" s="278"/>
      <c r="N678" s="278"/>
      <c r="O678" s="278"/>
      <c r="P678" s="278"/>
      <c r="Q678" s="278"/>
      <c r="R678" s="278"/>
      <c r="S678" s="279"/>
      <c r="T678" s="279"/>
      <c r="U678" s="279"/>
      <c r="V678" s="279"/>
      <c r="W678" s="279"/>
      <c r="X678" s="279"/>
      <c r="Y678" s="279"/>
      <c r="Z678" s="279"/>
      <c r="AA678" s="279"/>
      <c r="AB678" s="279"/>
      <c r="AC678" s="278"/>
      <c r="AD678" s="278"/>
      <c r="AE678" s="278"/>
      <c r="AF678" s="278"/>
      <c r="AG678" s="278"/>
      <c r="AH678" s="278"/>
    </row>
    <row r="679" ht="12.75" customHeight="1">
      <c r="A679" s="278"/>
      <c r="B679" s="279"/>
      <c r="C679" s="278"/>
      <c r="D679" s="278"/>
      <c r="E679" s="278"/>
      <c r="F679" s="278"/>
      <c r="G679" s="278"/>
      <c r="H679" s="278"/>
      <c r="I679" s="278"/>
      <c r="J679" s="279"/>
      <c r="K679" s="278"/>
      <c r="L679" s="278"/>
      <c r="M679" s="278"/>
      <c r="N679" s="278"/>
      <c r="O679" s="278"/>
      <c r="P679" s="278"/>
      <c r="Q679" s="278"/>
      <c r="R679" s="278"/>
      <c r="S679" s="279"/>
      <c r="T679" s="279"/>
      <c r="U679" s="279"/>
      <c r="V679" s="279"/>
      <c r="W679" s="279"/>
      <c r="X679" s="279"/>
      <c r="Y679" s="279"/>
      <c r="Z679" s="279"/>
      <c r="AA679" s="279"/>
      <c r="AB679" s="279"/>
      <c r="AC679" s="278"/>
      <c r="AD679" s="278"/>
      <c r="AE679" s="278"/>
      <c r="AF679" s="278"/>
      <c r="AG679" s="278"/>
      <c r="AH679" s="278"/>
    </row>
    <row r="680" ht="12.75" customHeight="1">
      <c r="A680" s="278"/>
      <c r="B680" s="279"/>
      <c r="C680" s="278"/>
      <c r="D680" s="278"/>
      <c r="E680" s="278"/>
      <c r="F680" s="278"/>
      <c r="G680" s="278"/>
      <c r="H680" s="278"/>
      <c r="I680" s="278"/>
      <c r="J680" s="279"/>
      <c r="K680" s="278"/>
      <c r="L680" s="278"/>
      <c r="M680" s="278"/>
      <c r="N680" s="278"/>
      <c r="O680" s="278"/>
      <c r="P680" s="278"/>
      <c r="Q680" s="278"/>
      <c r="R680" s="278"/>
      <c r="S680" s="279"/>
      <c r="T680" s="279"/>
      <c r="U680" s="279"/>
      <c r="V680" s="279"/>
      <c r="W680" s="279"/>
      <c r="X680" s="279"/>
      <c r="Y680" s="279"/>
      <c r="Z680" s="279"/>
      <c r="AA680" s="279"/>
      <c r="AB680" s="279"/>
      <c r="AC680" s="278"/>
      <c r="AD680" s="278"/>
      <c r="AE680" s="278"/>
      <c r="AF680" s="278"/>
      <c r="AG680" s="278"/>
      <c r="AH680" s="278"/>
    </row>
    <row r="681" ht="12.75" customHeight="1">
      <c r="A681" s="278"/>
      <c r="B681" s="279"/>
      <c r="C681" s="278"/>
      <c r="D681" s="278"/>
      <c r="E681" s="278"/>
      <c r="F681" s="278"/>
      <c r="G681" s="278"/>
      <c r="H681" s="278"/>
      <c r="I681" s="278"/>
      <c r="J681" s="279"/>
      <c r="K681" s="278"/>
      <c r="L681" s="278"/>
      <c r="M681" s="278"/>
      <c r="N681" s="278"/>
      <c r="O681" s="278"/>
      <c r="P681" s="278"/>
      <c r="Q681" s="278"/>
      <c r="R681" s="278"/>
      <c r="S681" s="279"/>
      <c r="T681" s="279"/>
      <c r="U681" s="279"/>
      <c r="V681" s="279"/>
      <c r="W681" s="279"/>
      <c r="X681" s="279"/>
      <c r="Y681" s="279"/>
      <c r="Z681" s="279"/>
      <c r="AA681" s="279"/>
      <c r="AB681" s="279"/>
      <c r="AC681" s="278"/>
      <c r="AD681" s="278"/>
      <c r="AE681" s="278"/>
      <c r="AF681" s="278"/>
      <c r="AG681" s="278"/>
      <c r="AH681" s="278"/>
    </row>
    <row r="682" ht="12.75" customHeight="1">
      <c r="A682" s="278"/>
      <c r="B682" s="279"/>
      <c r="C682" s="278"/>
      <c r="D682" s="278"/>
      <c r="E682" s="278"/>
      <c r="F682" s="278"/>
      <c r="G682" s="278"/>
      <c r="H682" s="278"/>
      <c r="I682" s="278"/>
      <c r="J682" s="279"/>
      <c r="K682" s="278"/>
      <c r="L682" s="278"/>
      <c r="M682" s="278"/>
      <c r="N682" s="278"/>
      <c r="O682" s="278"/>
      <c r="P682" s="278"/>
      <c r="Q682" s="278"/>
      <c r="R682" s="278"/>
      <c r="S682" s="279"/>
      <c r="T682" s="279"/>
      <c r="U682" s="279"/>
      <c r="V682" s="279"/>
      <c r="W682" s="279"/>
      <c r="X682" s="279"/>
      <c r="Y682" s="279"/>
      <c r="Z682" s="279"/>
      <c r="AA682" s="279"/>
      <c r="AB682" s="279"/>
      <c r="AC682" s="278"/>
      <c r="AD682" s="278"/>
      <c r="AE682" s="278"/>
      <c r="AF682" s="278"/>
      <c r="AG682" s="278"/>
      <c r="AH682" s="278"/>
    </row>
    <row r="683" ht="12.75" customHeight="1">
      <c r="A683" s="278"/>
      <c r="B683" s="279"/>
      <c r="C683" s="278"/>
      <c r="D683" s="278"/>
      <c r="E683" s="278"/>
      <c r="F683" s="278"/>
      <c r="G683" s="278"/>
      <c r="H683" s="278"/>
      <c r="I683" s="278"/>
      <c r="J683" s="279"/>
      <c r="K683" s="278"/>
      <c r="L683" s="278"/>
      <c r="M683" s="278"/>
      <c r="N683" s="278"/>
      <c r="O683" s="278"/>
      <c r="P683" s="278"/>
      <c r="Q683" s="278"/>
      <c r="R683" s="278"/>
      <c r="S683" s="279"/>
      <c r="T683" s="279"/>
      <c r="U683" s="279"/>
      <c r="V683" s="279"/>
      <c r="W683" s="279"/>
      <c r="X683" s="279"/>
      <c r="Y683" s="279"/>
      <c r="Z683" s="279"/>
      <c r="AA683" s="279"/>
      <c r="AB683" s="279"/>
      <c r="AC683" s="278"/>
      <c r="AD683" s="278"/>
      <c r="AE683" s="278"/>
      <c r="AF683" s="278"/>
      <c r="AG683" s="278"/>
      <c r="AH683" s="278"/>
    </row>
    <row r="684" ht="12.75" customHeight="1">
      <c r="A684" s="278"/>
      <c r="B684" s="279"/>
      <c r="C684" s="278"/>
      <c r="D684" s="278"/>
      <c r="E684" s="278"/>
      <c r="F684" s="278"/>
      <c r="G684" s="278"/>
      <c r="H684" s="278"/>
      <c r="I684" s="278"/>
      <c r="J684" s="279"/>
      <c r="K684" s="278"/>
      <c r="L684" s="278"/>
      <c r="M684" s="278"/>
      <c r="N684" s="278"/>
      <c r="O684" s="278"/>
      <c r="P684" s="278"/>
      <c r="Q684" s="278"/>
      <c r="R684" s="278"/>
      <c r="S684" s="279"/>
      <c r="T684" s="279"/>
      <c r="U684" s="279"/>
      <c r="V684" s="279"/>
      <c r="W684" s="279"/>
      <c r="X684" s="279"/>
      <c r="Y684" s="279"/>
      <c r="Z684" s="279"/>
      <c r="AA684" s="279"/>
      <c r="AB684" s="279"/>
      <c r="AC684" s="278"/>
      <c r="AD684" s="278"/>
      <c r="AE684" s="278"/>
      <c r="AF684" s="278"/>
      <c r="AG684" s="278"/>
      <c r="AH684" s="278"/>
    </row>
    <row r="685" ht="12.75" customHeight="1">
      <c r="A685" s="278"/>
      <c r="B685" s="279"/>
      <c r="C685" s="278"/>
      <c r="D685" s="278"/>
      <c r="E685" s="278"/>
      <c r="F685" s="278"/>
      <c r="G685" s="278"/>
      <c r="H685" s="278"/>
      <c r="I685" s="278"/>
      <c r="J685" s="279"/>
      <c r="K685" s="278"/>
      <c r="L685" s="278"/>
      <c r="M685" s="278"/>
      <c r="N685" s="278"/>
      <c r="O685" s="278"/>
      <c r="P685" s="278"/>
      <c r="Q685" s="278"/>
      <c r="R685" s="278"/>
      <c r="S685" s="279"/>
      <c r="T685" s="279"/>
      <c r="U685" s="279"/>
      <c r="V685" s="279"/>
      <c r="W685" s="279"/>
      <c r="X685" s="279"/>
      <c r="Y685" s="279"/>
      <c r="Z685" s="279"/>
      <c r="AA685" s="279"/>
      <c r="AB685" s="279"/>
      <c r="AC685" s="278"/>
      <c r="AD685" s="278"/>
      <c r="AE685" s="278"/>
      <c r="AF685" s="278"/>
      <c r="AG685" s="278"/>
      <c r="AH685" s="278"/>
    </row>
    <row r="686" ht="12.75" customHeight="1">
      <c r="A686" s="278"/>
      <c r="B686" s="279"/>
      <c r="C686" s="278"/>
      <c r="D686" s="278"/>
      <c r="E686" s="278"/>
      <c r="F686" s="278"/>
      <c r="G686" s="278"/>
      <c r="H686" s="278"/>
      <c r="I686" s="278"/>
      <c r="J686" s="279"/>
      <c r="K686" s="278"/>
      <c r="L686" s="278"/>
      <c r="M686" s="278"/>
      <c r="N686" s="278"/>
      <c r="O686" s="278"/>
      <c r="P686" s="278"/>
      <c r="Q686" s="278"/>
      <c r="R686" s="278"/>
      <c r="S686" s="279"/>
      <c r="T686" s="279"/>
      <c r="U686" s="279"/>
      <c r="V686" s="279"/>
      <c r="W686" s="279"/>
      <c r="X686" s="279"/>
      <c r="Y686" s="279"/>
      <c r="Z686" s="279"/>
      <c r="AA686" s="279"/>
      <c r="AB686" s="279"/>
      <c r="AC686" s="278"/>
      <c r="AD686" s="278"/>
      <c r="AE686" s="278"/>
      <c r="AF686" s="278"/>
      <c r="AG686" s="278"/>
      <c r="AH686" s="278"/>
    </row>
    <row r="687" ht="12.75" customHeight="1">
      <c r="A687" s="278"/>
      <c r="B687" s="279"/>
      <c r="C687" s="278"/>
      <c r="D687" s="278"/>
      <c r="E687" s="278"/>
      <c r="F687" s="278"/>
      <c r="G687" s="278"/>
      <c r="H687" s="278"/>
      <c r="I687" s="278"/>
      <c r="J687" s="279"/>
      <c r="K687" s="278"/>
      <c r="L687" s="278"/>
      <c r="M687" s="278"/>
      <c r="N687" s="278"/>
      <c r="O687" s="278"/>
      <c r="P687" s="278"/>
      <c r="Q687" s="278"/>
      <c r="R687" s="278"/>
      <c r="S687" s="279"/>
      <c r="T687" s="279"/>
      <c r="U687" s="279"/>
      <c r="V687" s="279"/>
      <c r="W687" s="279"/>
      <c r="X687" s="279"/>
      <c r="Y687" s="279"/>
      <c r="Z687" s="279"/>
      <c r="AA687" s="279"/>
      <c r="AB687" s="279"/>
      <c r="AC687" s="278"/>
      <c r="AD687" s="278"/>
      <c r="AE687" s="278"/>
      <c r="AF687" s="278"/>
      <c r="AG687" s="278"/>
      <c r="AH687" s="278"/>
    </row>
    <row r="688" ht="12.75" customHeight="1">
      <c r="A688" s="278"/>
      <c r="B688" s="279"/>
      <c r="C688" s="278"/>
      <c r="D688" s="278"/>
      <c r="E688" s="278"/>
      <c r="F688" s="278"/>
      <c r="G688" s="278"/>
      <c r="H688" s="278"/>
      <c r="I688" s="278"/>
      <c r="J688" s="279"/>
      <c r="K688" s="278"/>
      <c r="L688" s="278"/>
      <c r="M688" s="278"/>
      <c r="N688" s="278"/>
      <c r="O688" s="278"/>
      <c r="P688" s="278"/>
      <c r="Q688" s="278"/>
      <c r="R688" s="278"/>
      <c r="S688" s="279"/>
      <c r="T688" s="279"/>
      <c r="U688" s="279"/>
      <c r="V688" s="279"/>
      <c r="W688" s="279"/>
      <c r="X688" s="279"/>
      <c r="Y688" s="279"/>
      <c r="Z688" s="279"/>
      <c r="AA688" s="279"/>
      <c r="AB688" s="279"/>
      <c r="AC688" s="278"/>
      <c r="AD688" s="278"/>
      <c r="AE688" s="278"/>
      <c r="AF688" s="278"/>
      <c r="AG688" s="278"/>
      <c r="AH688" s="278"/>
    </row>
    <row r="689" ht="12.75" customHeight="1">
      <c r="A689" s="278"/>
      <c r="B689" s="279"/>
      <c r="C689" s="278"/>
      <c r="D689" s="278"/>
      <c r="E689" s="278"/>
      <c r="F689" s="278"/>
      <c r="G689" s="278"/>
      <c r="H689" s="278"/>
      <c r="I689" s="278"/>
      <c r="J689" s="279"/>
      <c r="K689" s="278"/>
      <c r="L689" s="278"/>
      <c r="M689" s="278"/>
      <c r="N689" s="278"/>
      <c r="O689" s="278"/>
      <c r="P689" s="278"/>
      <c r="Q689" s="278"/>
      <c r="R689" s="278"/>
      <c r="S689" s="279"/>
      <c r="T689" s="279"/>
      <c r="U689" s="279"/>
      <c r="V689" s="279"/>
      <c r="W689" s="279"/>
      <c r="X689" s="279"/>
      <c r="Y689" s="279"/>
      <c r="Z689" s="279"/>
      <c r="AA689" s="279"/>
      <c r="AB689" s="279"/>
      <c r="AC689" s="278"/>
      <c r="AD689" s="278"/>
      <c r="AE689" s="278"/>
      <c r="AF689" s="278"/>
      <c r="AG689" s="278"/>
      <c r="AH689" s="278"/>
    </row>
    <row r="690" ht="12.75" customHeight="1">
      <c r="A690" s="278"/>
      <c r="B690" s="279"/>
      <c r="C690" s="278"/>
      <c r="D690" s="278"/>
      <c r="E690" s="278"/>
      <c r="F690" s="278"/>
      <c r="G690" s="278"/>
      <c r="H690" s="278"/>
      <c r="I690" s="278"/>
      <c r="J690" s="279"/>
      <c r="K690" s="278"/>
      <c r="L690" s="278"/>
      <c r="M690" s="278"/>
      <c r="N690" s="278"/>
      <c r="O690" s="278"/>
      <c r="P690" s="278"/>
      <c r="Q690" s="278"/>
      <c r="R690" s="278"/>
      <c r="S690" s="279"/>
      <c r="T690" s="279"/>
      <c r="U690" s="279"/>
      <c r="V690" s="279"/>
      <c r="W690" s="279"/>
      <c r="X690" s="279"/>
      <c r="Y690" s="279"/>
      <c r="Z690" s="279"/>
      <c r="AA690" s="279"/>
      <c r="AB690" s="279"/>
      <c r="AC690" s="278"/>
      <c r="AD690" s="278"/>
      <c r="AE690" s="278"/>
      <c r="AF690" s="278"/>
      <c r="AG690" s="278"/>
      <c r="AH690" s="278"/>
    </row>
    <row r="691" ht="12.75" customHeight="1">
      <c r="A691" s="278"/>
      <c r="B691" s="279"/>
      <c r="C691" s="278"/>
      <c r="D691" s="278"/>
      <c r="E691" s="278"/>
      <c r="F691" s="278"/>
      <c r="G691" s="278"/>
      <c r="H691" s="278"/>
      <c r="I691" s="278"/>
      <c r="J691" s="279"/>
      <c r="K691" s="278"/>
      <c r="L691" s="278"/>
      <c r="M691" s="278"/>
      <c r="N691" s="278"/>
      <c r="O691" s="278"/>
      <c r="P691" s="278"/>
      <c r="Q691" s="278"/>
      <c r="R691" s="278"/>
      <c r="S691" s="279"/>
      <c r="T691" s="279"/>
      <c r="U691" s="279"/>
      <c r="V691" s="279"/>
      <c r="W691" s="279"/>
      <c r="X691" s="279"/>
      <c r="Y691" s="279"/>
      <c r="Z691" s="279"/>
      <c r="AA691" s="279"/>
      <c r="AB691" s="279"/>
      <c r="AC691" s="278"/>
      <c r="AD691" s="278"/>
      <c r="AE691" s="278"/>
      <c r="AF691" s="278"/>
      <c r="AG691" s="278"/>
      <c r="AH691" s="278"/>
    </row>
    <row r="692" ht="12.75" customHeight="1">
      <c r="A692" s="278"/>
      <c r="B692" s="279"/>
      <c r="C692" s="278"/>
      <c r="D692" s="278"/>
      <c r="E692" s="278"/>
      <c r="F692" s="278"/>
      <c r="G692" s="278"/>
      <c r="H692" s="278"/>
      <c r="I692" s="278"/>
      <c r="J692" s="279"/>
      <c r="K692" s="278"/>
      <c r="L692" s="278"/>
      <c r="M692" s="278"/>
      <c r="N692" s="278"/>
      <c r="O692" s="278"/>
      <c r="P692" s="278"/>
      <c r="Q692" s="278"/>
      <c r="R692" s="278"/>
      <c r="S692" s="279"/>
      <c r="T692" s="279"/>
      <c r="U692" s="279"/>
      <c r="V692" s="279"/>
      <c r="W692" s="279"/>
      <c r="X692" s="279"/>
      <c r="Y692" s="279"/>
      <c r="Z692" s="279"/>
      <c r="AA692" s="279"/>
      <c r="AB692" s="279"/>
      <c r="AC692" s="278"/>
      <c r="AD692" s="278"/>
      <c r="AE692" s="278"/>
      <c r="AF692" s="278"/>
      <c r="AG692" s="278"/>
      <c r="AH692" s="278"/>
    </row>
    <row r="693" ht="12.75" customHeight="1">
      <c r="A693" s="278"/>
      <c r="B693" s="279"/>
      <c r="C693" s="278"/>
      <c r="D693" s="278"/>
      <c r="E693" s="278"/>
      <c r="F693" s="278"/>
      <c r="G693" s="278"/>
      <c r="H693" s="278"/>
      <c r="I693" s="278"/>
      <c r="J693" s="279"/>
      <c r="K693" s="278"/>
      <c r="L693" s="278"/>
      <c r="M693" s="278"/>
      <c r="N693" s="278"/>
      <c r="O693" s="278"/>
      <c r="P693" s="278"/>
      <c r="Q693" s="278"/>
      <c r="R693" s="278"/>
      <c r="S693" s="279"/>
      <c r="T693" s="279"/>
      <c r="U693" s="279"/>
      <c r="V693" s="279"/>
      <c r="W693" s="279"/>
      <c r="X693" s="279"/>
      <c r="Y693" s="279"/>
      <c r="Z693" s="279"/>
      <c r="AA693" s="279"/>
      <c r="AB693" s="279"/>
      <c r="AC693" s="278"/>
      <c r="AD693" s="278"/>
      <c r="AE693" s="278"/>
      <c r="AF693" s="278"/>
      <c r="AG693" s="278"/>
      <c r="AH693" s="278"/>
    </row>
    <row r="694" ht="12.75" customHeight="1">
      <c r="A694" s="278"/>
      <c r="B694" s="279"/>
      <c r="C694" s="278"/>
      <c r="D694" s="278"/>
      <c r="E694" s="278"/>
      <c r="F694" s="278"/>
      <c r="G694" s="278"/>
      <c r="H694" s="278"/>
      <c r="I694" s="278"/>
      <c r="J694" s="279"/>
      <c r="K694" s="278"/>
      <c r="L694" s="278"/>
      <c r="M694" s="278"/>
      <c r="N694" s="278"/>
      <c r="O694" s="278"/>
      <c r="P694" s="278"/>
      <c r="Q694" s="278"/>
      <c r="R694" s="278"/>
      <c r="S694" s="279"/>
      <c r="T694" s="279"/>
      <c r="U694" s="279"/>
      <c r="V694" s="279"/>
      <c r="W694" s="279"/>
      <c r="X694" s="279"/>
      <c r="Y694" s="279"/>
      <c r="Z694" s="279"/>
      <c r="AA694" s="279"/>
      <c r="AB694" s="279"/>
      <c r="AC694" s="278"/>
      <c r="AD694" s="278"/>
      <c r="AE694" s="278"/>
      <c r="AF694" s="278"/>
      <c r="AG694" s="278"/>
      <c r="AH694" s="278"/>
    </row>
    <row r="695" ht="12.75" customHeight="1">
      <c r="A695" s="278"/>
      <c r="B695" s="279"/>
      <c r="C695" s="278"/>
      <c r="D695" s="278"/>
      <c r="E695" s="278"/>
      <c r="F695" s="278"/>
      <c r="G695" s="278"/>
      <c r="H695" s="278"/>
      <c r="I695" s="278"/>
      <c r="J695" s="279"/>
      <c r="K695" s="278"/>
      <c r="L695" s="278"/>
      <c r="M695" s="278"/>
      <c r="N695" s="278"/>
      <c r="O695" s="278"/>
      <c r="P695" s="278"/>
      <c r="Q695" s="278"/>
      <c r="R695" s="278"/>
      <c r="S695" s="279"/>
      <c r="T695" s="279"/>
      <c r="U695" s="279"/>
      <c r="V695" s="279"/>
      <c r="W695" s="279"/>
      <c r="X695" s="279"/>
      <c r="Y695" s="279"/>
      <c r="Z695" s="279"/>
      <c r="AA695" s="279"/>
      <c r="AB695" s="279"/>
      <c r="AC695" s="278"/>
      <c r="AD695" s="278"/>
      <c r="AE695" s="278"/>
      <c r="AF695" s="278"/>
      <c r="AG695" s="278"/>
      <c r="AH695" s="278"/>
    </row>
    <row r="696" ht="12.75" customHeight="1">
      <c r="A696" s="278"/>
      <c r="B696" s="279"/>
      <c r="C696" s="278"/>
      <c r="D696" s="278"/>
      <c r="E696" s="278"/>
      <c r="F696" s="278"/>
      <c r="G696" s="278"/>
      <c r="H696" s="278"/>
      <c r="I696" s="278"/>
      <c r="J696" s="279"/>
      <c r="K696" s="278"/>
      <c r="L696" s="278"/>
      <c r="M696" s="278"/>
      <c r="N696" s="278"/>
      <c r="O696" s="278"/>
      <c r="P696" s="278"/>
      <c r="Q696" s="278"/>
      <c r="R696" s="278"/>
      <c r="S696" s="279"/>
      <c r="T696" s="279"/>
      <c r="U696" s="279"/>
      <c r="V696" s="279"/>
      <c r="W696" s="279"/>
      <c r="X696" s="279"/>
      <c r="Y696" s="279"/>
      <c r="Z696" s="279"/>
      <c r="AA696" s="279"/>
      <c r="AB696" s="279"/>
      <c r="AC696" s="278"/>
      <c r="AD696" s="278"/>
      <c r="AE696" s="278"/>
      <c r="AF696" s="278"/>
      <c r="AG696" s="278"/>
      <c r="AH696" s="278"/>
    </row>
    <row r="697" ht="12.75" customHeight="1">
      <c r="A697" s="278"/>
      <c r="B697" s="279"/>
      <c r="C697" s="278"/>
      <c r="D697" s="278"/>
      <c r="E697" s="278"/>
      <c r="F697" s="278"/>
      <c r="G697" s="278"/>
      <c r="H697" s="278"/>
      <c r="I697" s="278"/>
      <c r="J697" s="279"/>
      <c r="K697" s="278"/>
      <c r="L697" s="278"/>
      <c r="M697" s="278"/>
      <c r="N697" s="278"/>
      <c r="O697" s="278"/>
      <c r="P697" s="278"/>
      <c r="Q697" s="278"/>
      <c r="R697" s="278"/>
      <c r="S697" s="279"/>
      <c r="T697" s="279"/>
      <c r="U697" s="279"/>
      <c r="V697" s="279"/>
      <c r="W697" s="279"/>
      <c r="X697" s="279"/>
      <c r="Y697" s="279"/>
      <c r="Z697" s="279"/>
      <c r="AA697" s="279"/>
      <c r="AB697" s="279"/>
      <c r="AC697" s="278"/>
      <c r="AD697" s="278"/>
      <c r="AE697" s="278"/>
      <c r="AF697" s="278"/>
      <c r="AG697" s="278"/>
      <c r="AH697" s="278"/>
    </row>
    <row r="698" ht="12.75" customHeight="1">
      <c r="A698" s="278"/>
      <c r="B698" s="279"/>
      <c r="C698" s="278"/>
      <c r="D698" s="278"/>
      <c r="E698" s="278"/>
      <c r="F698" s="278"/>
      <c r="G698" s="278"/>
      <c r="H698" s="278"/>
      <c r="I698" s="278"/>
      <c r="J698" s="279"/>
      <c r="K698" s="278"/>
      <c r="L698" s="278"/>
      <c r="M698" s="278"/>
      <c r="N698" s="278"/>
      <c r="O698" s="278"/>
      <c r="P698" s="278"/>
      <c r="Q698" s="278"/>
      <c r="R698" s="278"/>
      <c r="S698" s="279"/>
      <c r="T698" s="279"/>
      <c r="U698" s="279"/>
      <c r="V698" s="279"/>
      <c r="W698" s="279"/>
      <c r="X698" s="279"/>
      <c r="Y698" s="279"/>
      <c r="Z698" s="279"/>
      <c r="AA698" s="279"/>
      <c r="AB698" s="279"/>
      <c r="AC698" s="278"/>
      <c r="AD698" s="278"/>
      <c r="AE698" s="278"/>
      <c r="AF698" s="278"/>
      <c r="AG698" s="278"/>
      <c r="AH698" s="278"/>
    </row>
    <row r="699" ht="12.75" customHeight="1">
      <c r="A699" s="278"/>
      <c r="B699" s="279"/>
      <c r="C699" s="278"/>
      <c r="D699" s="278"/>
      <c r="E699" s="278"/>
      <c r="F699" s="278"/>
      <c r="G699" s="278"/>
      <c r="H699" s="278"/>
      <c r="I699" s="278"/>
      <c r="J699" s="279"/>
      <c r="K699" s="278"/>
      <c r="L699" s="278"/>
      <c r="M699" s="278"/>
      <c r="N699" s="278"/>
      <c r="O699" s="278"/>
      <c r="P699" s="278"/>
      <c r="Q699" s="278"/>
      <c r="R699" s="278"/>
      <c r="S699" s="279"/>
      <c r="T699" s="279"/>
      <c r="U699" s="279"/>
      <c r="V699" s="279"/>
      <c r="W699" s="279"/>
      <c r="X699" s="279"/>
      <c r="Y699" s="279"/>
      <c r="Z699" s="279"/>
      <c r="AA699" s="279"/>
      <c r="AB699" s="279"/>
      <c r="AC699" s="278"/>
      <c r="AD699" s="278"/>
      <c r="AE699" s="278"/>
      <c r="AF699" s="278"/>
      <c r="AG699" s="278"/>
      <c r="AH699" s="278"/>
    </row>
    <row r="700" ht="12.75" customHeight="1">
      <c r="A700" s="278"/>
      <c r="B700" s="279"/>
      <c r="C700" s="278"/>
      <c r="D700" s="278"/>
      <c r="E700" s="278"/>
      <c r="F700" s="278"/>
      <c r="G700" s="278"/>
      <c r="H700" s="278"/>
      <c r="I700" s="278"/>
      <c r="J700" s="279"/>
      <c r="K700" s="278"/>
      <c r="L700" s="278"/>
      <c r="M700" s="278"/>
      <c r="N700" s="278"/>
      <c r="O700" s="278"/>
      <c r="P700" s="278"/>
      <c r="Q700" s="278"/>
      <c r="R700" s="278"/>
      <c r="S700" s="279"/>
      <c r="T700" s="279"/>
      <c r="U700" s="279"/>
      <c r="V700" s="279"/>
      <c r="W700" s="279"/>
      <c r="X700" s="279"/>
      <c r="Y700" s="279"/>
      <c r="Z700" s="279"/>
      <c r="AA700" s="279"/>
      <c r="AB700" s="279"/>
      <c r="AC700" s="278"/>
      <c r="AD700" s="278"/>
      <c r="AE700" s="278"/>
      <c r="AF700" s="278"/>
      <c r="AG700" s="278"/>
      <c r="AH700" s="278"/>
    </row>
    <row r="701" ht="12.75" customHeight="1">
      <c r="A701" s="278"/>
      <c r="B701" s="279"/>
      <c r="C701" s="278"/>
      <c r="D701" s="278"/>
      <c r="E701" s="278"/>
      <c r="F701" s="278"/>
      <c r="G701" s="278"/>
      <c r="H701" s="278"/>
      <c r="I701" s="278"/>
      <c r="J701" s="279"/>
      <c r="K701" s="278"/>
      <c r="L701" s="278"/>
      <c r="M701" s="278"/>
      <c r="N701" s="278"/>
      <c r="O701" s="278"/>
      <c r="P701" s="278"/>
      <c r="Q701" s="278"/>
      <c r="R701" s="278"/>
      <c r="S701" s="279"/>
      <c r="T701" s="279"/>
      <c r="U701" s="279"/>
      <c r="V701" s="279"/>
      <c r="W701" s="279"/>
      <c r="X701" s="279"/>
      <c r="Y701" s="279"/>
      <c r="Z701" s="279"/>
      <c r="AA701" s="279"/>
      <c r="AB701" s="279"/>
      <c r="AC701" s="278"/>
      <c r="AD701" s="278"/>
      <c r="AE701" s="278"/>
      <c r="AF701" s="278"/>
      <c r="AG701" s="278"/>
      <c r="AH701" s="278"/>
    </row>
    <row r="702" ht="12.75" customHeight="1">
      <c r="A702" s="278"/>
      <c r="B702" s="279"/>
      <c r="C702" s="278"/>
      <c r="D702" s="278"/>
      <c r="E702" s="278"/>
      <c r="F702" s="278"/>
      <c r="G702" s="278"/>
      <c r="H702" s="278"/>
      <c r="I702" s="278"/>
      <c r="J702" s="279"/>
      <c r="K702" s="278"/>
      <c r="L702" s="278"/>
      <c r="M702" s="278"/>
      <c r="N702" s="278"/>
      <c r="O702" s="278"/>
      <c r="P702" s="278"/>
      <c r="Q702" s="278"/>
      <c r="R702" s="278"/>
      <c r="S702" s="279"/>
      <c r="T702" s="279"/>
      <c r="U702" s="279"/>
      <c r="V702" s="279"/>
      <c r="W702" s="279"/>
      <c r="X702" s="279"/>
      <c r="Y702" s="279"/>
      <c r="Z702" s="279"/>
      <c r="AA702" s="279"/>
      <c r="AB702" s="279"/>
      <c r="AC702" s="278"/>
      <c r="AD702" s="278"/>
      <c r="AE702" s="278"/>
      <c r="AF702" s="278"/>
      <c r="AG702" s="278"/>
      <c r="AH702" s="278"/>
    </row>
    <row r="703" ht="12.75" customHeight="1">
      <c r="A703" s="278"/>
      <c r="B703" s="279"/>
      <c r="C703" s="278"/>
      <c r="D703" s="278"/>
      <c r="E703" s="278"/>
      <c r="F703" s="278"/>
      <c r="G703" s="278"/>
      <c r="H703" s="278"/>
      <c r="I703" s="278"/>
      <c r="J703" s="279"/>
      <c r="K703" s="278"/>
      <c r="L703" s="278"/>
      <c r="M703" s="278"/>
      <c r="N703" s="278"/>
      <c r="O703" s="278"/>
      <c r="P703" s="278"/>
      <c r="Q703" s="278"/>
      <c r="R703" s="278"/>
      <c r="S703" s="279"/>
      <c r="T703" s="279"/>
      <c r="U703" s="279"/>
      <c r="V703" s="279"/>
      <c r="W703" s="279"/>
      <c r="X703" s="279"/>
      <c r="Y703" s="279"/>
      <c r="Z703" s="279"/>
      <c r="AA703" s="279"/>
      <c r="AB703" s="279"/>
      <c r="AC703" s="278"/>
      <c r="AD703" s="278"/>
      <c r="AE703" s="278"/>
      <c r="AF703" s="278"/>
      <c r="AG703" s="278"/>
      <c r="AH703" s="278"/>
    </row>
    <row r="704" ht="12.75" customHeight="1">
      <c r="A704" s="278"/>
      <c r="B704" s="279"/>
      <c r="C704" s="278"/>
      <c r="D704" s="278"/>
      <c r="E704" s="278"/>
      <c r="F704" s="278"/>
      <c r="G704" s="278"/>
      <c r="H704" s="278"/>
      <c r="I704" s="278"/>
      <c r="J704" s="279"/>
      <c r="K704" s="278"/>
      <c r="L704" s="278"/>
      <c r="M704" s="278"/>
      <c r="N704" s="278"/>
      <c r="O704" s="278"/>
      <c r="P704" s="278"/>
      <c r="Q704" s="278"/>
      <c r="R704" s="278"/>
      <c r="S704" s="279"/>
      <c r="T704" s="279"/>
      <c r="U704" s="279"/>
      <c r="V704" s="279"/>
      <c r="W704" s="279"/>
      <c r="X704" s="279"/>
      <c r="Y704" s="279"/>
      <c r="Z704" s="279"/>
      <c r="AA704" s="279"/>
      <c r="AB704" s="279"/>
      <c r="AC704" s="278"/>
      <c r="AD704" s="278"/>
      <c r="AE704" s="278"/>
      <c r="AF704" s="278"/>
      <c r="AG704" s="278"/>
      <c r="AH704" s="278"/>
    </row>
    <row r="705" ht="12.75" customHeight="1">
      <c r="A705" s="278"/>
      <c r="B705" s="279"/>
      <c r="C705" s="278"/>
      <c r="D705" s="278"/>
      <c r="E705" s="278"/>
      <c r="F705" s="278"/>
      <c r="G705" s="278"/>
      <c r="H705" s="278"/>
      <c r="I705" s="278"/>
      <c r="J705" s="279"/>
      <c r="K705" s="278"/>
      <c r="L705" s="278"/>
      <c r="M705" s="278"/>
      <c r="N705" s="278"/>
      <c r="O705" s="278"/>
      <c r="P705" s="278"/>
      <c r="Q705" s="278"/>
      <c r="R705" s="278"/>
      <c r="S705" s="279"/>
      <c r="T705" s="279"/>
      <c r="U705" s="279"/>
      <c r="V705" s="279"/>
      <c r="W705" s="279"/>
      <c r="X705" s="279"/>
      <c r="Y705" s="279"/>
      <c r="Z705" s="279"/>
      <c r="AA705" s="279"/>
      <c r="AB705" s="279"/>
      <c r="AC705" s="278"/>
      <c r="AD705" s="278"/>
      <c r="AE705" s="278"/>
      <c r="AF705" s="278"/>
      <c r="AG705" s="278"/>
      <c r="AH705" s="278"/>
    </row>
    <row r="706" ht="12.75" customHeight="1">
      <c r="A706" s="278"/>
      <c r="B706" s="279"/>
      <c r="C706" s="278"/>
      <c r="D706" s="278"/>
      <c r="E706" s="278"/>
      <c r="F706" s="278"/>
      <c r="G706" s="278"/>
      <c r="H706" s="278"/>
      <c r="I706" s="278"/>
      <c r="J706" s="279"/>
      <c r="K706" s="278"/>
      <c r="L706" s="278"/>
      <c r="M706" s="278"/>
      <c r="N706" s="278"/>
      <c r="O706" s="278"/>
      <c r="P706" s="278"/>
      <c r="Q706" s="278"/>
      <c r="R706" s="278"/>
      <c r="S706" s="279"/>
      <c r="T706" s="279"/>
      <c r="U706" s="279"/>
      <c r="V706" s="279"/>
      <c r="W706" s="279"/>
      <c r="X706" s="279"/>
      <c r="Y706" s="279"/>
      <c r="Z706" s="279"/>
      <c r="AA706" s="279"/>
      <c r="AB706" s="279"/>
      <c r="AC706" s="278"/>
      <c r="AD706" s="278"/>
      <c r="AE706" s="278"/>
      <c r="AF706" s="278"/>
      <c r="AG706" s="278"/>
      <c r="AH706" s="278"/>
    </row>
    <row r="707" ht="12.75" customHeight="1">
      <c r="A707" s="278"/>
      <c r="B707" s="279"/>
      <c r="C707" s="278"/>
      <c r="D707" s="278"/>
      <c r="E707" s="278"/>
      <c r="F707" s="278"/>
      <c r="G707" s="278"/>
      <c r="H707" s="278"/>
      <c r="I707" s="278"/>
      <c r="J707" s="279"/>
      <c r="K707" s="278"/>
      <c r="L707" s="278"/>
      <c r="M707" s="278"/>
      <c r="N707" s="278"/>
      <c r="O707" s="278"/>
      <c r="P707" s="278"/>
      <c r="Q707" s="278"/>
      <c r="R707" s="278"/>
      <c r="S707" s="279"/>
      <c r="T707" s="279"/>
      <c r="U707" s="279"/>
      <c r="V707" s="279"/>
      <c r="W707" s="279"/>
      <c r="X707" s="279"/>
      <c r="Y707" s="279"/>
      <c r="Z707" s="279"/>
      <c r="AA707" s="279"/>
      <c r="AB707" s="279"/>
      <c r="AC707" s="278"/>
      <c r="AD707" s="278"/>
      <c r="AE707" s="278"/>
      <c r="AF707" s="278"/>
      <c r="AG707" s="278"/>
      <c r="AH707" s="278"/>
    </row>
    <row r="708" ht="12.75" customHeight="1">
      <c r="A708" s="278"/>
      <c r="B708" s="279"/>
      <c r="C708" s="278"/>
      <c r="D708" s="278"/>
      <c r="E708" s="278"/>
      <c r="F708" s="278"/>
      <c r="G708" s="278"/>
      <c r="H708" s="278"/>
      <c r="I708" s="278"/>
      <c r="J708" s="279"/>
      <c r="K708" s="278"/>
      <c r="L708" s="278"/>
      <c r="M708" s="278"/>
      <c r="N708" s="278"/>
      <c r="O708" s="278"/>
      <c r="P708" s="278"/>
      <c r="Q708" s="278"/>
      <c r="R708" s="278"/>
      <c r="S708" s="279"/>
      <c r="T708" s="279"/>
      <c r="U708" s="279"/>
      <c r="V708" s="279"/>
      <c r="W708" s="279"/>
      <c r="X708" s="279"/>
      <c r="Y708" s="279"/>
      <c r="Z708" s="279"/>
      <c r="AA708" s="279"/>
      <c r="AB708" s="279"/>
      <c r="AC708" s="278"/>
      <c r="AD708" s="278"/>
      <c r="AE708" s="278"/>
      <c r="AF708" s="278"/>
      <c r="AG708" s="278"/>
      <c r="AH708" s="278"/>
    </row>
    <row r="709" ht="12.75" customHeight="1">
      <c r="A709" s="278"/>
      <c r="B709" s="279"/>
      <c r="C709" s="278"/>
      <c r="D709" s="278"/>
      <c r="E709" s="278"/>
      <c r="F709" s="278"/>
      <c r="G709" s="278"/>
      <c r="H709" s="278"/>
      <c r="I709" s="278"/>
      <c r="J709" s="279"/>
      <c r="K709" s="278"/>
      <c r="L709" s="278"/>
      <c r="M709" s="278"/>
      <c r="N709" s="278"/>
      <c r="O709" s="278"/>
      <c r="P709" s="278"/>
      <c r="Q709" s="278"/>
      <c r="R709" s="278"/>
      <c r="S709" s="279"/>
      <c r="T709" s="279"/>
      <c r="U709" s="279"/>
      <c r="V709" s="279"/>
      <c r="W709" s="279"/>
      <c r="X709" s="279"/>
      <c r="Y709" s="279"/>
      <c r="Z709" s="279"/>
      <c r="AA709" s="279"/>
      <c r="AB709" s="279"/>
      <c r="AC709" s="278"/>
      <c r="AD709" s="278"/>
      <c r="AE709" s="278"/>
      <c r="AF709" s="278"/>
      <c r="AG709" s="278"/>
      <c r="AH709" s="278"/>
    </row>
    <row r="710" ht="12.75" customHeight="1">
      <c r="A710" s="278"/>
      <c r="B710" s="279"/>
      <c r="C710" s="278"/>
      <c r="D710" s="278"/>
      <c r="E710" s="278"/>
      <c r="F710" s="278"/>
      <c r="G710" s="278"/>
      <c r="H710" s="278"/>
      <c r="I710" s="278"/>
      <c r="J710" s="279"/>
      <c r="K710" s="278"/>
      <c r="L710" s="278"/>
      <c r="M710" s="278"/>
      <c r="N710" s="278"/>
      <c r="O710" s="278"/>
      <c r="P710" s="278"/>
      <c r="Q710" s="278"/>
      <c r="R710" s="278"/>
      <c r="S710" s="279"/>
      <c r="T710" s="279"/>
      <c r="U710" s="279"/>
      <c r="V710" s="279"/>
      <c r="W710" s="279"/>
      <c r="X710" s="279"/>
      <c r="Y710" s="279"/>
      <c r="Z710" s="279"/>
      <c r="AA710" s="279"/>
      <c r="AB710" s="279"/>
      <c r="AC710" s="278"/>
      <c r="AD710" s="278"/>
      <c r="AE710" s="278"/>
      <c r="AF710" s="278"/>
      <c r="AG710" s="278"/>
      <c r="AH710" s="278"/>
    </row>
    <row r="711" ht="12.75" customHeight="1">
      <c r="A711" s="278"/>
      <c r="B711" s="279"/>
      <c r="C711" s="278"/>
      <c r="D711" s="278"/>
      <c r="E711" s="278"/>
      <c r="F711" s="278"/>
      <c r="G711" s="278"/>
      <c r="H711" s="278"/>
      <c r="I711" s="278"/>
      <c r="J711" s="279"/>
      <c r="K711" s="278"/>
      <c r="L711" s="278"/>
      <c r="M711" s="278"/>
      <c r="N711" s="278"/>
      <c r="O711" s="278"/>
      <c r="P711" s="278"/>
      <c r="Q711" s="278"/>
      <c r="R711" s="278"/>
      <c r="S711" s="279"/>
      <c r="T711" s="279"/>
      <c r="U711" s="279"/>
      <c r="V711" s="279"/>
      <c r="W711" s="279"/>
      <c r="X711" s="279"/>
      <c r="Y711" s="279"/>
      <c r="Z711" s="279"/>
      <c r="AA711" s="279"/>
      <c r="AB711" s="279"/>
      <c r="AC711" s="278"/>
      <c r="AD711" s="278"/>
      <c r="AE711" s="278"/>
      <c r="AF711" s="278"/>
      <c r="AG711" s="278"/>
      <c r="AH711" s="278"/>
    </row>
    <row r="712" ht="12.75" customHeight="1">
      <c r="A712" s="278"/>
      <c r="B712" s="279"/>
      <c r="C712" s="278"/>
      <c r="D712" s="278"/>
      <c r="E712" s="278"/>
      <c r="F712" s="278"/>
      <c r="G712" s="278"/>
      <c r="H712" s="278"/>
      <c r="I712" s="278"/>
      <c r="J712" s="279"/>
      <c r="K712" s="278"/>
      <c r="L712" s="278"/>
      <c r="M712" s="278"/>
      <c r="N712" s="278"/>
      <c r="O712" s="278"/>
      <c r="P712" s="278"/>
      <c r="Q712" s="278"/>
      <c r="R712" s="278"/>
      <c r="S712" s="279"/>
      <c r="T712" s="279"/>
      <c r="U712" s="279"/>
      <c r="V712" s="279"/>
      <c r="W712" s="279"/>
      <c r="X712" s="279"/>
      <c r="Y712" s="279"/>
      <c r="Z712" s="279"/>
      <c r="AA712" s="279"/>
      <c r="AB712" s="279"/>
      <c r="AC712" s="278"/>
      <c r="AD712" s="278"/>
      <c r="AE712" s="278"/>
      <c r="AF712" s="278"/>
      <c r="AG712" s="278"/>
      <c r="AH712" s="278"/>
    </row>
    <row r="713" ht="12.75" customHeight="1">
      <c r="A713" s="278"/>
      <c r="B713" s="279"/>
      <c r="C713" s="278"/>
      <c r="D713" s="278"/>
      <c r="E713" s="278"/>
      <c r="F713" s="278"/>
      <c r="G713" s="278"/>
      <c r="H713" s="278"/>
      <c r="I713" s="278"/>
      <c r="J713" s="279"/>
      <c r="K713" s="278"/>
      <c r="L713" s="278"/>
      <c r="M713" s="278"/>
      <c r="N713" s="278"/>
      <c r="O713" s="278"/>
      <c r="P713" s="278"/>
      <c r="Q713" s="278"/>
      <c r="R713" s="278"/>
      <c r="S713" s="279"/>
      <c r="T713" s="279"/>
      <c r="U713" s="279"/>
      <c r="V713" s="279"/>
      <c r="W713" s="279"/>
      <c r="X713" s="279"/>
      <c r="Y713" s="279"/>
      <c r="Z713" s="279"/>
      <c r="AA713" s="279"/>
      <c r="AB713" s="279"/>
      <c r="AC713" s="278"/>
      <c r="AD713" s="278"/>
      <c r="AE713" s="278"/>
      <c r="AF713" s="278"/>
      <c r="AG713" s="278"/>
      <c r="AH713" s="278"/>
    </row>
    <row r="714" ht="12.75" customHeight="1">
      <c r="A714" s="278"/>
      <c r="B714" s="279"/>
      <c r="C714" s="278"/>
      <c r="D714" s="278"/>
      <c r="E714" s="278"/>
      <c r="F714" s="278"/>
      <c r="G714" s="278"/>
      <c r="H714" s="278"/>
      <c r="I714" s="278"/>
      <c r="J714" s="279"/>
      <c r="K714" s="278"/>
      <c r="L714" s="278"/>
      <c r="M714" s="278"/>
      <c r="N714" s="278"/>
      <c r="O714" s="278"/>
      <c r="P714" s="278"/>
      <c r="Q714" s="278"/>
      <c r="R714" s="278"/>
      <c r="S714" s="279"/>
      <c r="T714" s="279"/>
      <c r="U714" s="279"/>
      <c r="V714" s="279"/>
      <c r="W714" s="279"/>
      <c r="X714" s="279"/>
      <c r="Y714" s="279"/>
      <c r="Z714" s="279"/>
      <c r="AA714" s="279"/>
      <c r="AB714" s="279"/>
      <c r="AC714" s="278"/>
      <c r="AD714" s="278"/>
      <c r="AE714" s="278"/>
      <c r="AF714" s="278"/>
      <c r="AG714" s="278"/>
      <c r="AH714" s="278"/>
    </row>
    <row r="715" ht="12.75" customHeight="1">
      <c r="A715" s="278"/>
      <c r="B715" s="279"/>
      <c r="C715" s="278"/>
      <c r="D715" s="278"/>
      <c r="E715" s="278"/>
      <c r="F715" s="278"/>
      <c r="G715" s="278"/>
      <c r="H715" s="278"/>
      <c r="I715" s="278"/>
      <c r="J715" s="279"/>
      <c r="K715" s="278"/>
      <c r="L715" s="278"/>
      <c r="M715" s="278"/>
      <c r="N715" s="278"/>
      <c r="O715" s="278"/>
      <c r="P715" s="278"/>
      <c r="Q715" s="278"/>
      <c r="R715" s="278"/>
      <c r="S715" s="279"/>
      <c r="T715" s="279"/>
      <c r="U715" s="279"/>
      <c r="V715" s="279"/>
      <c r="W715" s="279"/>
      <c r="X715" s="279"/>
      <c r="Y715" s="279"/>
      <c r="Z715" s="279"/>
      <c r="AA715" s="279"/>
      <c r="AB715" s="279"/>
      <c r="AC715" s="278"/>
      <c r="AD715" s="278"/>
      <c r="AE715" s="278"/>
      <c r="AF715" s="278"/>
      <c r="AG715" s="278"/>
      <c r="AH715" s="278"/>
    </row>
    <row r="716" ht="12.75" customHeight="1">
      <c r="A716" s="278"/>
      <c r="B716" s="279"/>
      <c r="C716" s="278"/>
      <c r="D716" s="278"/>
      <c r="E716" s="278"/>
      <c r="F716" s="278"/>
      <c r="G716" s="278"/>
      <c r="H716" s="278"/>
      <c r="I716" s="278"/>
      <c r="J716" s="279"/>
      <c r="K716" s="278"/>
      <c r="L716" s="278"/>
      <c r="M716" s="278"/>
      <c r="N716" s="278"/>
      <c r="O716" s="278"/>
      <c r="P716" s="278"/>
      <c r="Q716" s="278"/>
      <c r="R716" s="278"/>
      <c r="S716" s="279"/>
      <c r="T716" s="279"/>
      <c r="U716" s="279"/>
      <c r="V716" s="279"/>
      <c r="W716" s="279"/>
      <c r="X716" s="279"/>
      <c r="Y716" s="279"/>
      <c r="Z716" s="279"/>
      <c r="AA716" s="279"/>
      <c r="AB716" s="279"/>
      <c r="AC716" s="278"/>
      <c r="AD716" s="278"/>
      <c r="AE716" s="278"/>
      <c r="AF716" s="278"/>
      <c r="AG716" s="278"/>
      <c r="AH716" s="278"/>
    </row>
    <row r="717" ht="12.75" customHeight="1">
      <c r="A717" s="278"/>
      <c r="B717" s="279"/>
      <c r="C717" s="278"/>
      <c r="D717" s="278"/>
      <c r="E717" s="278"/>
      <c r="F717" s="278"/>
      <c r="G717" s="278"/>
      <c r="H717" s="278"/>
      <c r="I717" s="278"/>
      <c r="J717" s="279"/>
      <c r="K717" s="278"/>
      <c r="L717" s="278"/>
      <c r="M717" s="278"/>
      <c r="N717" s="278"/>
      <c r="O717" s="278"/>
      <c r="P717" s="278"/>
      <c r="Q717" s="278"/>
      <c r="R717" s="278"/>
      <c r="S717" s="279"/>
      <c r="T717" s="279"/>
      <c r="U717" s="279"/>
      <c r="V717" s="279"/>
      <c r="W717" s="279"/>
      <c r="X717" s="279"/>
      <c r="Y717" s="279"/>
      <c r="Z717" s="279"/>
      <c r="AA717" s="279"/>
      <c r="AB717" s="279"/>
      <c r="AC717" s="278"/>
      <c r="AD717" s="278"/>
      <c r="AE717" s="278"/>
      <c r="AF717" s="278"/>
      <c r="AG717" s="278"/>
      <c r="AH717" s="278"/>
    </row>
    <row r="718" ht="12.75" customHeight="1">
      <c r="A718" s="278"/>
      <c r="B718" s="279"/>
      <c r="C718" s="278"/>
      <c r="D718" s="278"/>
      <c r="E718" s="278"/>
      <c r="F718" s="278"/>
      <c r="G718" s="278"/>
      <c r="H718" s="278"/>
      <c r="I718" s="278"/>
      <c r="J718" s="279"/>
      <c r="K718" s="278"/>
      <c r="L718" s="278"/>
      <c r="M718" s="278"/>
      <c r="N718" s="278"/>
      <c r="O718" s="278"/>
      <c r="P718" s="278"/>
      <c r="Q718" s="278"/>
      <c r="R718" s="278"/>
      <c r="S718" s="279"/>
      <c r="T718" s="279"/>
      <c r="U718" s="279"/>
      <c r="V718" s="279"/>
      <c r="W718" s="279"/>
      <c r="X718" s="279"/>
      <c r="Y718" s="279"/>
      <c r="Z718" s="279"/>
      <c r="AA718" s="279"/>
      <c r="AB718" s="279"/>
      <c r="AC718" s="278"/>
      <c r="AD718" s="278"/>
      <c r="AE718" s="278"/>
      <c r="AF718" s="278"/>
      <c r="AG718" s="278"/>
      <c r="AH718" s="278"/>
    </row>
    <row r="719" ht="12.75" customHeight="1">
      <c r="A719" s="278"/>
      <c r="B719" s="279"/>
      <c r="C719" s="278"/>
      <c r="D719" s="278"/>
      <c r="E719" s="278"/>
      <c r="F719" s="278"/>
      <c r="G719" s="278"/>
      <c r="H719" s="278"/>
      <c r="I719" s="278"/>
      <c r="J719" s="279"/>
      <c r="K719" s="278"/>
      <c r="L719" s="278"/>
      <c r="M719" s="278"/>
      <c r="N719" s="278"/>
      <c r="O719" s="278"/>
      <c r="P719" s="278"/>
      <c r="Q719" s="278"/>
      <c r="R719" s="278"/>
      <c r="S719" s="279"/>
      <c r="T719" s="279"/>
      <c r="U719" s="279"/>
      <c r="V719" s="279"/>
      <c r="W719" s="279"/>
      <c r="X719" s="279"/>
      <c r="Y719" s="279"/>
      <c r="Z719" s="279"/>
      <c r="AA719" s="279"/>
      <c r="AB719" s="279"/>
      <c r="AC719" s="278"/>
      <c r="AD719" s="278"/>
      <c r="AE719" s="278"/>
      <c r="AF719" s="278"/>
      <c r="AG719" s="278"/>
      <c r="AH719" s="278"/>
    </row>
    <row r="720" ht="12.75" customHeight="1">
      <c r="A720" s="278"/>
      <c r="B720" s="279"/>
      <c r="C720" s="278"/>
      <c r="D720" s="278"/>
      <c r="E720" s="278"/>
      <c r="F720" s="278"/>
      <c r="G720" s="278"/>
      <c r="H720" s="278"/>
      <c r="I720" s="278"/>
      <c r="J720" s="279"/>
      <c r="K720" s="278"/>
      <c r="L720" s="278"/>
      <c r="M720" s="278"/>
      <c r="N720" s="278"/>
      <c r="O720" s="278"/>
      <c r="P720" s="278"/>
      <c r="Q720" s="278"/>
      <c r="R720" s="278"/>
      <c r="S720" s="279"/>
      <c r="T720" s="279"/>
      <c r="U720" s="279"/>
      <c r="V720" s="279"/>
      <c r="W720" s="279"/>
      <c r="X720" s="279"/>
      <c r="Y720" s="279"/>
      <c r="Z720" s="279"/>
      <c r="AA720" s="279"/>
      <c r="AB720" s="279"/>
      <c r="AC720" s="278"/>
      <c r="AD720" s="278"/>
      <c r="AE720" s="278"/>
      <c r="AF720" s="278"/>
      <c r="AG720" s="278"/>
      <c r="AH720" s="278"/>
    </row>
    <row r="721" ht="12.75" customHeight="1">
      <c r="A721" s="278"/>
      <c r="B721" s="279"/>
      <c r="C721" s="278"/>
      <c r="D721" s="278"/>
      <c r="E721" s="278"/>
      <c r="F721" s="278"/>
      <c r="G721" s="278"/>
      <c r="H721" s="278"/>
      <c r="I721" s="278"/>
      <c r="J721" s="279"/>
      <c r="K721" s="278"/>
      <c r="L721" s="278"/>
      <c r="M721" s="278"/>
      <c r="N721" s="278"/>
      <c r="O721" s="278"/>
      <c r="P721" s="278"/>
      <c r="Q721" s="278"/>
      <c r="R721" s="278"/>
      <c r="S721" s="279"/>
      <c r="T721" s="279"/>
      <c r="U721" s="279"/>
      <c r="V721" s="279"/>
      <c r="W721" s="279"/>
      <c r="X721" s="279"/>
      <c r="Y721" s="279"/>
      <c r="Z721" s="279"/>
      <c r="AA721" s="279"/>
      <c r="AB721" s="279"/>
      <c r="AC721" s="278"/>
      <c r="AD721" s="278"/>
      <c r="AE721" s="278"/>
      <c r="AF721" s="278"/>
      <c r="AG721" s="278"/>
      <c r="AH721" s="278"/>
    </row>
    <row r="722" ht="12.75" customHeight="1">
      <c r="A722" s="278"/>
      <c r="B722" s="279"/>
      <c r="C722" s="278"/>
      <c r="D722" s="278"/>
      <c r="E722" s="278"/>
      <c r="F722" s="278"/>
      <c r="G722" s="278"/>
      <c r="H722" s="278"/>
      <c r="I722" s="278"/>
      <c r="J722" s="279"/>
      <c r="K722" s="278"/>
      <c r="L722" s="278"/>
      <c r="M722" s="278"/>
      <c r="N722" s="278"/>
      <c r="O722" s="278"/>
      <c r="P722" s="278"/>
      <c r="Q722" s="278"/>
      <c r="R722" s="278"/>
      <c r="S722" s="279"/>
      <c r="T722" s="279"/>
      <c r="U722" s="279"/>
      <c r="V722" s="279"/>
      <c r="W722" s="279"/>
      <c r="X722" s="279"/>
      <c r="Y722" s="279"/>
      <c r="Z722" s="279"/>
      <c r="AA722" s="279"/>
      <c r="AB722" s="279"/>
      <c r="AC722" s="278"/>
      <c r="AD722" s="278"/>
      <c r="AE722" s="278"/>
      <c r="AF722" s="278"/>
      <c r="AG722" s="278"/>
      <c r="AH722" s="278"/>
    </row>
    <row r="723" ht="12.75" customHeight="1">
      <c r="A723" s="278"/>
      <c r="B723" s="279"/>
      <c r="C723" s="278"/>
      <c r="D723" s="278"/>
      <c r="E723" s="278"/>
      <c r="F723" s="278"/>
      <c r="G723" s="278"/>
      <c r="H723" s="278"/>
      <c r="I723" s="278"/>
      <c r="J723" s="279"/>
      <c r="K723" s="278"/>
      <c r="L723" s="278"/>
      <c r="M723" s="278"/>
      <c r="N723" s="278"/>
      <c r="O723" s="278"/>
      <c r="P723" s="278"/>
      <c r="Q723" s="278"/>
      <c r="R723" s="278"/>
      <c r="S723" s="279"/>
      <c r="T723" s="279"/>
      <c r="U723" s="279"/>
      <c r="V723" s="279"/>
      <c r="W723" s="279"/>
      <c r="X723" s="279"/>
      <c r="Y723" s="279"/>
      <c r="Z723" s="279"/>
      <c r="AA723" s="279"/>
      <c r="AB723" s="279"/>
      <c r="AC723" s="278"/>
      <c r="AD723" s="278"/>
      <c r="AE723" s="278"/>
      <c r="AF723" s="278"/>
      <c r="AG723" s="278"/>
      <c r="AH723" s="278"/>
    </row>
    <row r="724" ht="12.75" customHeight="1">
      <c r="A724" s="278"/>
      <c r="B724" s="279"/>
      <c r="C724" s="278"/>
      <c r="D724" s="278"/>
      <c r="E724" s="278"/>
      <c r="F724" s="278"/>
      <c r="G724" s="278"/>
      <c r="H724" s="278"/>
      <c r="I724" s="278"/>
      <c r="J724" s="279"/>
      <c r="K724" s="278"/>
      <c r="L724" s="278"/>
      <c r="M724" s="278"/>
      <c r="N724" s="278"/>
      <c r="O724" s="278"/>
      <c r="P724" s="278"/>
      <c r="Q724" s="278"/>
      <c r="R724" s="278"/>
      <c r="S724" s="279"/>
      <c r="T724" s="279"/>
      <c r="U724" s="279"/>
      <c r="V724" s="279"/>
      <c r="W724" s="279"/>
      <c r="X724" s="279"/>
      <c r="Y724" s="279"/>
      <c r="Z724" s="279"/>
      <c r="AA724" s="279"/>
      <c r="AB724" s="279"/>
      <c r="AC724" s="278"/>
      <c r="AD724" s="278"/>
      <c r="AE724" s="278"/>
      <c r="AF724" s="278"/>
      <c r="AG724" s="278"/>
      <c r="AH724" s="278"/>
    </row>
    <row r="725" ht="12.75" customHeight="1">
      <c r="A725" s="278"/>
      <c r="B725" s="279"/>
      <c r="C725" s="278"/>
      <c r="D725" s="278"/>
      <c r="E725" s="278"/>
      <c r="F725" s="278"/>
      <c r="G725" s="278"/>
      <c r="H725" s="278"/>
      <c r="I725" s="278"/>
      <c r="J725" s="279"/>
      <c r="K725" s="278"/>
      <c r="L725" s="278"/>
      <c r="M725" s="278"/>
      <c r="N725" s="278"/>
      <c r="O725" s="278"/>
      <c r="P725" s="278"/>
      <c r="Q725" s="278"/>
      <c r="R725" s="278"/>
      <c r="S725" s="279"/>
      <c r="T725" s="279"/>
      <c r="U725" s="279"/>
      <c r="V725" s="279"/>
      <c r="W725" s="279"/>
      <c r="X725" s="279"/>
      <c r="Y725" s="279"/>
      <c r="Z725" s="279"/>
      <c r="AA725" s="279"/>
      <c r="AB725" s="279"/>
      <c r="AC725" s="278"/>
      <c r="AD725" s="278"/>
      <c r="AE725" s="278"/>
      <c r="AF725" s="278"/>
      <c r="AG725" s="278"/>
      <c r="AH725" s="278"/>
    </row>
    <row r="726" ht="12.75" customHeight="1">
      <c r="A726" s="278"/>
      <c r="B726" s="279"/>
      <c r="C726" s="278"/>
      <c r="D726" s="278"/>
      <c r="E726" s="278"/>
      <c r="F726" s="278"/>
      <c r="G726" s="278"/>
      <c r="H726" s="278"/>
      <c r="I726" s="278"/>
      <c r="J726" s="279"/>
      <c r="K726" s="278"/>
      <c r="L726" s="278"/>
      <c r="M726" s="278"/>
      <c r="N726" s="278"/>
      <c r="O726" s="278"/>
      <c r="P726" s="278"/>
      <c r="Q726" s="278"/>
      <c r="R726" s="278"/>
      <c r="S726" s="279"/>
      <c r="T726" s="279"/>
      <c r="U726" s="279"/>
      <c r="V726" s="279"/>
      <c r="W726" s="279"/>
      <c r="X726" s="279"/>
      <c r="Y726" s="279"/>
      <c r="Z726" s="279"/>
      <c r="AA726" s="279"/>
      <c r="AB726" s="279"/>
      <c r="AC726" s="278"/>
      <c r="AD726" s="278"/>
      <c r="AE726" s="278"/>
      <c r="AF726" s="278"/>
      <c r="AG726" s="278"/>
      <c r="AH726" s="278"/>
    </row>
    <row r="727" ht="12.75" customHeight="1">
      <c r="A727" s="278"/>
      <c r="B727" s="279"/>
      <c r="C727" s="278"/>
      <c r="D727" s="278"/>
      <c r="E727" s="278"/>
      <c r="F727" s="278"/>
      <c r="G727" s="278"/>
      <c r="H727" s="278"/>
      <c r="I727" s="278"/>
      <c r="J727" s="279"/>
      <c r="K727" s="278"/>
      <c r="L727" s="278"/>
      <c r="M727" s="278"/>
      <c r="N727" s="278"/>
      <c r="O727" s="278"/>
      <c r="P727" s="278"/>
      <c r="Q727" s="278"/>
      <c r="R727" s="278"/>
      <c r="S727" s="279"/>
      <c r="T727" s="279"/>
      <c r="U727" s="279"/>
      <c r="V727" s="279"/>
      <c r="W727" s="279"/>
      <c r="X727" s="279"/>
      <c r="Y727" s="279"/>
      <c r="Z727" s="279"/>
      <c r="AA727" s="279"/>
      <c r="AB727" s="279"/>
      <c r="AC727" s="278"/>
      <c r="AD727" s="278"/>
      <c r="AE727" s="278"/>
      <c r="AF727" s="278"/>
      <c r="AG727" s="278"/>
      <c r="AH727" s="278"/>
    </row>
    <row r="728" ht="12.75" customHeight="1">
      <c r="A728" s="278"/>
      <c r="B728" s="279"/>
      <c r="C728" s="278"/>
      <c r="D728" s="278"/>
      <c r="E728" s="278"/>
      <c r="F728" s="278"/>
      <c r="G728" s="278"/>
      <c r="H728" s="278"/>
      <c r="I728" s="278"/>
      <c r="J728" s="279"/>
      <c r="K728" s="278"/>
      <c r="L728" s="278"/>
      <c r="M728" s="278"/>
      <c r="N728" s="278"/>
      <c r="O728" s="278"/>
      <c r="P728" s="278"/>
      <c r="Q728" s="278"/>
      <c r="R728" s="278"/>
      <c r="S728" s="279"/>
      <c r="T728" s="279"/>
      <c r="U728" s="279"/>
      <c r="V728" s="279"/>
      <c r="W728" s="279"/>
      <c r="X728" s="279"/>
      <c r="Y728" s="279"/>
      <c r="Z728" s="279"/>
      <c r="AA728" s="279"/>
      <c r="AB728" s="279"/>
      <c r="AC728" s="278"/>
      <c r="AD728" s="278"/>
      <c r="AE728" s="278"/>
      <c r="AF728" s="278"/>
      <c r="AG728" s="278"/>
      <c r="AH728" s="278"/>
    </row>
    <row r="729" ht="12.75" customHeight="1">
      <c r="A729" s="278"/>
      <c r="B729" s="279"/>
      <c r="C729" s="278"/>
      <c r="D729" s="278"/>
      <c r="E729" s="278"/>
      <c r="F729" s="278"/>
      <c r="G729" s="278"/>
      <c r="H729" s="278"/>
      <c r="I729" s="278"/>
      <c r="J729" s="279"/>
      <c r="K729" s="278"/>
      <c r="L729" s="278"/>
      <c r="M729" s="278"/>
      <c r="N729" s="278"/>
      <c r="O729" s="278"/>
      <c r="P729" s="278"/>
      <c r="Q729" s="278"/>
      <c r="R729" s="278"/>
      <c r="S729" s="279"/>
      <c r="T729" s="279"/>
      <c r="U729" s="279"/>
      <c r="V729" s="279"/>
      <c r="W729" s="279"/>
      <c r="X729" s="279"/>
      <c r="Y729" s="279"/>
      <c r="Z729" s="279"/>
      <c r="AA729" s="279"/>
      <c r="AB729" s="279"/>
      <c r="AC729" s="278"/>
      <c r="AD729" s="278"/>
      <c r="AE729" s="278"/>
      <c r="AF729" s="278"/>
      <c r="AG729" s="278"/>
      <c r="AH729" s="278"/>
    </row>
    <row r="730" ht="12.75" customHeight="1">
      <c r="A730" s="278"/>
      <c r="B730" s="279"/>
      <c r="C730" s="278"/>
      <c r="D730" s="278"/>
      <c r="E730" s="278"/>
      <c r="F730" s="278"/>
      <c r="G730" s="278"/>
      <c r="H730" s="278"/>
      <c r="I730" s="278"/>
      <c r="J730" s="279"/>
      <c r="K730" s="278"/>
      <c r="L730" s="278"/>
      <c r="M730" s="278"/>
      <c r="N730" s="278"/>
      <c r="O730" s="278"/>
      <c r="P730" s="278"/>
      <c r="Q730" s="278"/>
      <c r="R730" s="278"/>
      <c r="S730" s="279"/>
      <c r="T730" s="279"/>
      <c r="U730" s="279"/>
      <c r="V730" s="279"/>
      <c r="W730" s="279"/>
      <c r="X730" s="279"/>
      <c r="Y730" s="279"/>
      <c r="Z730" s="279"/>
      <c r="AA730" s="279"/>
      <c r="AB730" s="279"/>
      <c r="AC730" s="278"/>
      <c r="AD730" s="278"/>
      <c r="AE730" s="278"/>
      <c r="AF730" s="278"/>
      <c r="AG730" s="278"/>
      <c r="AH730" s="278"/>
    </row>
    <row r="731" ht="12.75" customHeight="1">
      <c r="A731" s="278"/>
      <c r="B731" s="279"/>
      <c r="C731" s="278"/>
      <c r="D731" s="278"/>
      <c r="E731" s="278"/>
      <c r="F731" s="278"/>
      <c r="G731" s="278"/>
      <c r="H731" s="278"/>
      <c r="I731" s="278"/>
      <c r="J731" s="279"/>
      <c r="K731" s="278"/>
      <c r="L731" s="278"/>
      <c r="M731" s="278"/>
      <c r="N731" s="278"/>
      <c r="O731" s="278"/>
      <c r="P731" s="278"/>
      <c r="Q731" s="278"/>
      <c r="R731" s="278"/>
      <c r="S731" s="279"/>
      <c r="T731" s="279"/>
      <c r="U731" s="279"/>
      <c r="V731" s="279"/>
      <c r="W731" s="279"/>
      <c r="X731" s="279"/>
      <c r="Y731" s="279"/>
      <c r="Z731" s="279"/>
      <c r="AA731" s="279"/>
      <c r="AB731" s="279"/>
      <c r="AC731" s="278"/>
      <c r="AD731" s="278"/>
      <c r="AE731" s="278"/>
      <c r="AF731" s="278"/>
      <c r="AG731" s="278"/>
      <c r="AH731" s="278"/>
    </row>
    <row r="732" ht="12.75" customHeight="1">
      <c r="A732" s="278"/>
      <c r="B732" s="279"/>
      <c r="C732" s="278"/>
      <c r="D732" s="278"/>
      <c r="E732" s="278"/>
      <c r="F732" s="278"/>
      <c r="G732" s="278"/>
      <c r="H732" s="278"/>
      <c r="I732" s="278"/>
      <c r="J732" s="279"/>
      <c r="K732" s="278"/>
      <c r="L732" s="278"/>
      <c r="M732" s="278"/>
      <c r="N732" s="278"/>
      <c r="O732" s="278"/>
      <c r="P732" s="278"/>
      <c r="Q732" s="278"/>
      <c r="R732" s="278"/>
      <c r="S732" s="279"/>
      <c r="T732" s="279"/>
      <c r="U732" s="279"/>
      <c r="V732" s="279"/>
      <c r="W732" s="279"/>
      <c r="X732" s="279"/>
      <c r="Y732" s="279"/>
      <c r="Z732" s="279"/>
      <c r="AA732" s="279"/>
      <c r="AB732" s="279"/>
      <c r="AC732" s="278"/>
      <c r="AD732" s="278"/>
      <c r="AE732" s="278"/>
      <c r="AF732" s="278"/>
      <c r="AG732" s="278"/>
      <c r="AH732" s="278"/>
    </row>
    <row r="733" ht="12.75" customHeight="1">
      <c r="A733" s="278"/>
      <c r="B733" s="279"/>
      <c r="C733" s="278"/>
      <c r="D733" s="278"/>
      <c r="E733" s="278"/>
      <c r="F733" s="278"/>
      <c r="G733" s="278"/>
      <c r="H733" s="278"/>
      <c r="I733" s="278"/>
      <c r="J733" s="279"/>
      <c r="K733" s="278"/>
      <c r="L733" s="278"/>
      <c r="M733" s="278"/>
      <c r="N733" s="278"/>
      <c r="O733" s="278"/>
      <c r="P733" s="278"/>
      <c r="Q733" s="278"/>
      <c r="R733" s="278"/>
      <c r="S733" s="279"/>
      <c r="T733" s="279"/>
      <c r="U733" s="279"/>
      <c r="V733" s="279"/>
      <c r="W733" s="279"/>
      <c r="X733" s="279"/>
      <c r="Y733" s="279"/>
      <c r="Z733" s="279"/>
      <c r="AA733" s="279"/>
      <c r="AB733" s="279"/>
      <c r="AC733" s="278"/>
      <c r="AD733" s="278"/>
      <c r="AE733" s="278"/>
      <c r="AF733" s="278"/>
      <c r="AG733" s="278"/>
      <c r="AH733" s="278"/>
    </row>
    <row r="734" ht="12.75" customHeight="1">
      <c r="A734" s="278"/>
      <c r="B734" s="279"/>
      <c r="C734" s="278"/>
      <c r="D734" s="278"/>
      <c r="E734" s="278"/>
      <c r="F734" s="278"/>
      <c r="G734" s="278"/>
      <c r="H734" s="278"/>
      <c r="I734" s="278"/>
      <c r="J734" s="279"/>
      <c r="K734" s="278"/>
      <c r="L734" s="278"/>
      <c r="M734" s="278"/>
      <c r="N734" s="278"/>
      <c r="O734" s="278"/>
      <c r="P734" s="278"/>
      <c r="Q734" s="278"/>
      <c r="R734" s="278"/>
      <c r="S734" s="279"/>
      <c r="T734" s="279"/>
      <c r="U734" s="279"/>
      <c r="V734" s="279"/>
      <c r="W734" s="279"/>
      <c r="X734" s="279"/>
      <c r="Y734" s="279"/>
      <c r="Z734" s="279"/>
      <c r="AA734" s="279"/>
      <c r="AB734" s="279"/>
      <c r="AC734" s="278"/>
      <c r="AD734" s="278"/>
      <c r="AE734" s="278"/>
      <c r="AF734" s="278"/>
      <c r="AG734" s="278"/>
      <c r="AH734" s="278"/>
    </row>
    <row r="735" ht="12.75" customHeight="1">
      <c r="A735" s="278"/>
      <c r="B735" s="279"/>
      <c r="C735" s="278"/>
      <c r="D735" s="278"/>
      <c r="E735" s="278"/>
      <c r="F735" s="278"/>
      <c r="G735" s="278"/>
      <c r="H735" s="278"/>
      <c r="I735" s="278"/>
      <c r="J735" s="279"/>
      <c r="K735" s="278"/>
      <c r="L735" s="278"/>
      <c r="M735" s="278"/>
      <c r="N735" s="278"/>
      <c r="O735" s="278"/>
      <c r="P735" s="278"/>
      <c r="Q735" s="278"/>
      <c r="R735" s="278"/>
      <c r="S735" s="279"/>
      <c r="T735" s="279"/>
      <c r="U735" s="279"/>
      <c r="V735" s="279"/>
      <c r="W735" s="279"/>
      <c r="X735" s="279"/>
      <c r="Y735" s="279"/>
      <c r="Z735" s="279"/>
      <c r="AA735" s="279"/>
      <c r="AB735" s="279"/>
      <c r="AC735" s="278"/>
      <c r="AD735" s="278"/>
      <c r="AE735" s="278"/>
      <c r="AF735" s="278"/>
      <c r="AG735" s="278"/>
      <c r="AH735" s="278"/>
    </row>
    <row r="736" ht="12.75" customHeight="1">
      <c r="A736" s="278"/>
      <c r="B736" s="279"/>
      <c r="C736" s="278"/>
      <c r="D736" s="278"/>
      <c r="E736" s="278"/>
      <c r="F736" s="278"/>
      <c r="G736" s="278"/>
      <c r="H736" s="278"/>
      <c r="I736" s="278"/>
      <c r="J736" s="279"/>
      <c r="K736" s="278"/>
      <c r="L736" s="278"/>
      <c r="M736" s="278"/>
      <c r="N736" s="278"/>
      <c r="O736" s="278"/>
      <c r="P736" s="278"/>
      <c r="Q736" s="278"/>
      <c r="R736" s="278"/>
      <c r="S736" s="279"/>
      <c r="T736" s="279"/>
      <c r="U736" s="279"/>
      <c r="V736" s="279"/>
      <c r="W736" s="279"/>
      <c r="X736" s="279"/>
      <c r="Y736" s="279"/>
      <c r="Z736" s="279"/>
      <c r="AA736" s="279"/>
      <c r="AB736" s="279"/>
      <c r="AC736" s="278"/>
      <c r="AD736" s="278"/>
      <c r="AE736" s="278"/>
      <c r="AF736" s="278"/>
      <c r="AG736" s="278"/>
      <c r="AH736" s="278"/>
    </row>
    <row r="737" ht="12.75" customHeight="1">
      <c r="A737" s="278"/>
      <c r="B737" s="279"/>
      <c r="C737" s="278"/>
      <c r="D737" s="278"/>
      <c r="E737" s="278"/>
      <c r="F737" s="278"/>
      <c r="G737" s="278"/>
      <c r="H737" s="278"/>
      <c r="I737" s="278"/>
      <c r="J737" s="279"/>
      <c r="K737" s="278"/>
      <c r="L737" s="278"/>
      <c r="M737" s="278"/>
      <c r="N737" s="278"/>
      <c r="O737" s="278"/>
      <c r="P737" s="278"/>
      <c r="Q737" s="278"/>
      <c r="R737" s="278"/>
      <c r="S737" s="279"/>
      <c r="T737" s="279"/>
      <c r="U737" s="279"/>
      <c r="V737" s="279"/>
      <c r="W737" s="279"/>
      <c r="X737" s="279"/>
      <c r="Y737" s="279"/>
      <c r="Z737" s="279"/>
      <c r="AA737" s="279"/>
      <c r="AB737" s="279"/>
      <c r="AC737" s="278"/>
      <c r="AD737" s="278"/>
      <c r="AE737" s="278"/>
      <c r="AF737" s="278"/>
      <c r="AG737" s="278"/>
      <c r="AH737" s="278"/>
    </row>
    <row r="738" ht="12.75" customHeight="1">
      <c r="A738" s="278"/>
      <c r="B738" s="279"/>
      <c r="C738" s="278"/>
      <c r="D738" s="278"/>
      <c r="E738" s="278"/>
      <c r="F738" s="278"/>
      <c r="G738" s="278"/>
      <c r="H738" s="278"/>
      <c r="I738" s="278"/>
      <c r="J738" s="279"/>
      <c r="K738" s="278"/>
      <c r="L738" s="278"/>
      <c r="M738" s="278"/>
      <c r="N738" s="278"/>
      <c r="O738" s="278"/>
      <c r="P738" s="278"/>
      <c r="Q738" s="278"/>
      <c r="R738" s="278"/>
      <c r="S738" s="279"/>
      <c r="T738" s="279"/>
      <c r="U738" s="279"/>
      <c r="V738" s="279"/>
      <c r="W738" s="279"/>
      <c r="X738" s="279"/>
      <c r="Y738" s="279"/>
      <c r="Z738" s="279"/>
      <c r="AA738" s="279"/>
      <c r="AB738" s="279"/>
      <c r="AC738" s="278"/>
      <c r="AD738" s="278"/>
      <c r="AE738" s="278"/>
      <c r="AF738" s="278"/>
      <c r="AG738" s="278"/>
      <c r="AH738" s="278"/>
    </row>
    <row r="739" ht="12.75" customHeight="1">
      <c r="A739" s="278"/>
      <c r="B739" s="279"/>
      <c r="C739" s="278"/>
      <c r="D739" s="278"/>
      <c r="E739" s="278"/>
      <c r="F739" s="278"/>
      <c r="G739" s="278"/>
      <c r="H739" s="278"/>
      <c r="I739" s="278"/>
      <c r="J739" s="279"/>
      <c r="K739" s="278"/>
      <c r="L739" s="278"/>
      <c r="M739" s="278"/>
      <c r="N739" s="278"/>
      <c r="O739" s="278"/>
      <c r="P739" s="278"/>
      <c r="Q739" s="278"/>
      <c r="R739" s="278"/>
      <c r="S739" s="279"/>
      <c r="T739" s="279"/>
      <c r="U739" s="279"/>
      <c r="V739" s="279"/>
      <c r="W739" s="279"/>
      <c r="X739" s="279"/>
      <c r="Y739" s="279"/>
      <c r="Z739" s="279"/>
      <c r="AA739" s="279"/>
      <c r="AB739" s="279"/>
      <c r="AC739" s="278"/>
      <c r="AD739" s="278"/>
      <c r="AE739" s="278"/>
      <c r="AF739" s="278"/>
      <c r="AG739" s="278"/>
      <c r="AH739" s="278"/>
    </row>
    <row r="740" ht="12.75" customHeight="1">
      <c r="A740" s="278"/>
      <c r="B740" s="279"/>
      <c r="C740" s="278"/>
      <c r="D740" s="278"/>
      <c r="E740" s="278"/>
      <c r="F740" s="278"/>
      <c r="G740" s="278"/>
      <c r="H740" s="278"/>
      <c r="I740" s="278"/>
      <c r="J740" s="279"/>
      <c r="K740" s="278"/>
      <c r="L740" s="278"/>
      <c r="M740" s="278"/>
      <c r="N740" s="278"/>
      <c r="O740" s="278"/>
      <c r="P740" s="278"/>
      <c r="Q740" s="278"/>
      <c r="R740" s="278"/>
      <c r="S740" s="279"/>
      <c r="T740" s="279"/>
      <c r="U740" s="279"/>
      <c r="V740" s="279"/>
      <c r="W740" s="279"/>
      <c r="X740" s="279"/>
      <c r="Y740" s="279"/>
      <c r="Z740" s="279"/>
      <c r="AA740" s="279"/>
      <c r="AB740" s="279"/>
      <c r="AC740" s="278"/>
      <c r="AD740" s="278"/>
      <c r="AE740" s="278"/>
      <c r="AF740" s="278"/>
      <c r="AG740" s="278"/>
      <c r="AH740" s="278"/>
    </row>
    <row r="741" ht="12.75" customHeight="1">
      <c r="A741" s="278"/>
      <c r="B741" s="279"/>
      <c r="C741" s="278"/>
      <c r="D741" s="278"/>
      <c r="E741" s="278"/>
      <c r="F741" s="278"/>
      <c r="G741" s="278"/>
      <c r="H741" s="278"/>
      <c r="I741" s="278"/>
      <c r="J741" s="279"/>
      <c r="K741" s="278"/>
      <c r="L741" s="278"/>
      <c r="M741" s="278"/>
      <c r="N741" s="278"/>
      <c r="O741" s="278"/>
      <c r="P741" s="278"/>
      <c r="Q741" s="278"/>
      <c r="R741" s="278"/>
      <c r="S741" s="279"/>
      <c r="T741" s="279"/>
      <c r="U741" s="279"/>
      <c r="V741" s="279"/>
      <c r="W741" s="279"/>
      <c r="X741" s="279"/>
      <c r="Y741" s="279"/>
      <c r="Z741" s="279"/>
      <c r="AA741" s="279"/>
      <c r="AB741" s="279"/>
      <c r="AC741" s="278"/>
      <c r="AD741" s="278"/>
      <c r="AE741" s="278"/>
      <c r="AF741" s="278"/>
      <c r="AG741" s="278"/>
      <c r="AH741" s="278"/>
    </row>
    <row r="742" ht="12.75" customHeight="1">
      <c r="A742" s="278"/>
      <c r="B742" s="279"/>
      <c r="C742" s="278"/>
      <c r="D742" s="278"/>
      <c r="E742" s="278"/>
      <c r="F742" s="278"/>
      <c r="G742" s="278"/>
      <c r="H742" s="278"/>
      <c r="I742" s="278"/>
      <c r="J742" s="279"/>
      <c r="K742" s="278"/>
      <c r="L742" s="278"/>
      <c r="M742" s="278"/>
      <c r="N742" s="278"/>
      <c r="O742" s="278"/>
      <c r="P742" s="278"/>
      <c r="Q742" s="278"/>
      <c r="R742" s="278"/>
      <c r="S742" s="279"/>
      <c r="T742" s="279"/>
      <c r="U742" s="279"/>
      <c r="V742" s="279"/>
      <c r="W742" s="279"/>
      <c r="X742" s="279"/>
      <c r="Y742" s="279"/>
      <c r="Z742" s="279"/>
      <c r="AA742" s="279"/>
      <c r="AB742" s="279"/>
      <c r="AC742" s="278"/>
      <c r="AD742" s="278"/>
      <c r="AE742" s="278"/>
      <c r="AF742" s="278"/>
      <c r="AG742" s="278"/>
      <c r="AH742" s="278"/>
    </row>
    <row r="743" ht="12.75" customHeight="1">
      <c r="A743" s="278"/>
      <c r="B743" s="279"/>
      <c r="C743" s="278"/>
      <c r="D743" s="278"/>
      <c r="E743" s="278"/>
      <c r="F743" s="278"/>
      <c r="G743" s="278"/>
      <c r="H743" s="278"/>
      <c r="I743" s="278"/>
      <c r="J743" s="279"/>
      <c r="K743" s="278"/>
      <c r="L743" s="278"/>
      <c r="M743" s="278"/>
      <c r="N743" s="278"/>
      <c r="O743" s="278"/>
      <c r="P743" s="278"/>
      <c r="Q743" s="278"/>
      <c r="R743" s="278"/>
      <c r="S743" s="279"/>
      <c r="T743" s="279"/>
      <c r="U743" s="279"/>
      <c r="V743" s="279"/>
      <c r="W743" s="279"/>
      <c r="X743" s="279"/>
      <c r="Y743" s="279"/>
      <c r="Z743" s="279"/>
      <c r="AA743" s="279"/>
      <c r="AB743" s="279"/>
      <c r="AC743" s="278"/>
      <c r="AD743" s="278"/>
      <c r="AE743" s="278"/>
      <c r="AF743" s="278"/>
      <c r="AG743" s="278"/>
      <c r="AH743" s="278"/>
    </row>
    <row r="744" ht="12.75" customHeight="1">
      <c r="A744" s="278"/>
      <c r="B744" s="279"/>
      <c r="C744" s="278"/>
      <c r="D744" s="278"/>
      <c r="E744" s="278"/>
      <c r="F744" s="278"/>
      <c r="G744" s="278"/>
      <c r="H744" s="278"/>
      <c r="I744" s="278"/>
      <c r="J744" s="279"/>
      <c r="K744" s="278"/>
      <c r="L744" s="278"/>
      <c r="M744" s="278"/>
      <c r="N744" s="278"/>
      <c r="O744" s="278"/>
      <c r="P744" s="278"/>
      <c r="Q744" s="278"/>
      <c r="R744" s="278"/>
      <c r="S744" s="279"/>
      <c r="T744" s="279"/>
      <c r="U744" s="279"/>
      <c r="V744" s="279"/>
      <c r="W744" s="279"/>
      <c r="X744" s="279"/>
      <c r="Y744" s="279"/>
      <c r="Z744" s="279"/>
      <c r="AA744" s="279"/>
      <c r="AB744" s="279"/>
      <c r="AC744" s="278"/>
      <c r="AD744" s="278"/>
      <c r="AE744" s="278"/>
      <c r="AF744" s="278"/>
      <c r="AG744" s="278"/>
      <c r="AH744" s="278"/>
    </row>
    <row r="745" ht="12.75" customHeight="1">
      <c r="A745" s="278"/>
      <c r="B745" s="279"/>
      <c r="C745" s="278"/>
      <c r="D745" s="278"/>
      <c r="E745" s="278"/>
      <c r="F745" s="278"/>
      <c r="G745" s="278"/>
      <c r="H745" s="278"/>
      <c r="I745" s="278"/>
      <c r="J745" s="279"/>
      <c r="K745" s="278"/>
      <c r="L745" s="278"/>
      <c r="M745" s="278"/>
      <c r="N745" s="278"/>
      <c r="O745" s="278"/>
      <c r="P745" s="278"/>
      <c r="Q745" s="278"/>
      <c r="R745" s="278"/>
      <c r="S745" s="279"/>
      <c r="T745" s="279"/>
      <c r="U745" s="279"/>
      <c r="V745" s="279"/>
      <c r="W745" s="279"/>
      <c r="X745" s="279"/>
      <c r="Y745" s="279"/>
      <c r="Z745" s="279"/>
      <c r="AA745" s="279"/>
      <c r="AB745" s="279"/>
      <c r="AC745" s="278"/>
      <c r="AD745" s="278"/>
      <c r="AE745" s="278"/>
      <c r="AF745" s="278"/>
      <c r="AG745" s="278"/>
      <c r="AH745" s="278"/>
    </row>
    <row r="746" ht="12.75" customHeight="1">
      <c r="A746" s="278"/>
      <c r="B746" s="279"/>
      <c r="C746" s="278"/>
      <c r="D746" s="278"/>
      <c r="E746" s="278"/>
      <c r="F746" s="278"/>
      <c r="G746" s="278"/>
      <c r="H746" s="278"/>
      <c r="I746" s="278"/>
      <c r="J746" s="279"/>
      <c r="K746" s="278"/>
      <c r="L746" s="278"/>
      <c r="M746" s="278"/>
      <c r="N746" s="278"/>
      <c r="O746" s="278"/>
      <c r="P746" s="278"/>
      <c r="Q746" s="278"/>
      <c r="R746" s="278"/>
      <c r="S746" s="279"/>
      <c r="T746" s="279"/>
      <c r="U746" s="279"/>
      <c r="V746" s="279"/>
      <c r="W746" s="279"/>
      <c r="X746" s="279"/>
      <c r="Y746" s="279"/>
      <c r="Z746" s="279"/>
      <c r="AA746" s="279"/>
      <c r="AB746" s="279"/>
      <c r="AC746" s="278"/>
      <c r="AD746" s="278"/>
      <c r="AE746" s="278"/>
      <c r="AF746" s="278"/>
      <c r="AG746" s="278"/>
      <c r="AH746" s="278"/>
    </row>
    <row r="747" ht="12.75" customHeight="1">
      <c r="A747" s="278"/>
      <c r="B747" s="279"/>
      <c r="C747" s="278"/>
      <c r="D747" s="278"/>
      <c r="E747" s="278"/>
      <c r="F747" s="278"/>
      <c r="G747" s="278"/>
      <c r="H747" s="278"/>
      <c r="I747" s="278"/>
      <c r="J747" s="279"/>
      <c r="K747" s="278"/>
      <c r="L747" s="278"/>
      <c r="M747" s="278"/>
      <c r="N747" s="278"/>
      <c r="O747" s="278"/>
      <c r="P747" s="278"/>
      <c r="Q747" s="278"/>
      <c r="R747" s="278"/>
      <c r="S747" s="279"/>
      <c r="T747" s="279"/>
      <c r="U747" s="279"/>
      <c r="V747" s="279"/>
      <c r="W747" s="279"/>
      <c r="X747" s="279"/>
      <c r="Y747" s="279"/>
      <c r="Z747" s="279"/>
      <c r="AA747" s="279"/>
      <c r="AB747" s="279"/>
      <c r="AC747" s="278"/>
      <c r="AD747" s="278"/>
      <c r="AE747" s="278"/>
      <c r="AF747" s="278"/>
      <c r="AG747" s="278"/>
      <c r="AH747" s="278"/>
    </row>
    <row r="748" ht="12.75" customHeight="1">
      <c r="A748" s="278"/>
      <c r="B748" s="279"/>
      <c r="C748" s="278"/>
      <c r="D748" s="278"/>
      <c r="E748" s="278"/>
      <c r="F748" s="278"/>
      <c r="G748" s="278"/>
      <c r="H748" s="278"/>
      <c r="I748" s="278"/>
      <c r="J748" s="279"/>
      <c r="K748" s="278"/>
      <c r="L748" s="278"/>
      <c r="M748" s="278"/>
      <c r="N748" s="278"/>
      <c r="O748" s="278"/>
      <c r="P748" s="278"/>
      <c r="Q748" s="278"/>
      <c r="R748" s="278"/>
      <c r="S748" s="279"/>
      <c r="T748" s="279"/>
      <c r="U748" s="279"/>
      <c r="V748" s="279"/>
      <c r="W748" s="279"/>
      <c r="X748" s="279"/>
      <c r="Y748" s="279"/>
      <c r="Z748" s="279"/>
      <c r="AA748" s="279"/>
      <c r="AB748" s="279"/>
      <c r="AC748" s="278"/>
      <c r="AD748" s="278"/>
      <c r="AE748" s="278"/>
      <c r="AF748" s="278"/>
      <c r="AG748" s="278"/>
      <c r="AH748" s="278"/>
    </row>
    <row r="749" ht="12.75" customHeight="1">
      <c r="A749" s="278"/>
      <c r="B749" s="279"/>
      <c r="C749" s="278"/>
      <c r="D749" s="278"/>
      <c r="E749" s="278"/>
      <c r="F749" s="278"/>
      <c r="G749" s="278"/>
      <c r="H749" s="278"/>
      <c r="I749" s="278"/>
      <c r="J749" s="279"/>
      <c r="K749" s="278"/>
      <c r="L749" s="278"/>
      <c r="M749" s="278"/>
      <c r="N749" s="278"/>
      <c r="O749" s="278"/>
      <c r="P749" s="278"/>
      <c r="Q749" s="278"/>
      <c r="R749" s="278"/>
      <c r="S749" s="279"/>
      <c r="T749" s="279"/>
      <c r="U749" s="279"/>
      <c r="V749" s="279"/>
      <c r="W749" s="279"/>
      <c r="X749" s="279"/>
      <c r="Y749" s="279"/>
      <c r="Z749" s="279"/>
      <c r="AA749" s="279"/>
      <c r="AB749" s="279"/>
      <c r="AC749" s="278"/>
      <c r="AD749" s="278"/>
      <c r="AE749" s="278"/>
      <c r="AF749" s="278"/>
      <c r="AG749" s="278"/>
      <c r="AH749" s="278"/>
    </row>
    <row r="750" ht="12.75" customHeight="1">
      <c r="A750" s="278"/>
      <c r="B750" s="279"/>
      <c r="C750" s="278"/>
      <c r="D750" s="278"/>
      <c r="E750" s="278"/>
      <c r="F750" s="278"/>
      <c r="G750" s="278"/>
      <c r="H750" s="278"/>
      <c r="I750" s="278"/>
      <c r="J750" s="279"/>
      <c r="K750" s="278"/>
      <c r="L750" s="278"/>
      <c r="M750" s="278"/>
      <c r="N750" s="278"/>
      <c r="O750" s="278"/>
      <c r="P750" s="278"/>
      <c r="Q750" s="278"/>
      <c r="R750" s="278"/>
      <c r="S750" s="279"/>
      <c r="T750" s="279"/>
      <c r="U750" s="279"/>
      <c r="V750" s="279"/>
      <c r="W750" s="279"/>
      <c r="X750" s="279"/>
      <c r="Y750" s="279"/>
      <c r="Z750" s="279"/>
      <c r="AA750" s="279"/>
      <c r="AB750" s="279"/>
      <c r="AC750" s="278"/>
      <c r="AD750" s="278"/>
      <c r="AE750" s="278"/>
      <c r="AF750" s="278"/>
      <c r="AG750" s="278"/>
      <c r="AH750" s="278"/>
    </row>
    <row r="751" ht="12.75" customHeight="1">
      <c r="A751" s="278"/>
      <c r="B751" s="279"/>
      <c r="C751" s="278"/>
      <c r="D751" s="278"/>
      <c r="E751" s="278"/>
      <c r="F751" s="278"/>
      <c r="G751" s="278"/>
      <c r="H751" s="278"/>
      <c r="I751" s="278"/>
      <c r="J751" s="279"/>
      <c r="K751" s="278"/>
      <c r="L751" s="278"/>
      <c r="M751" s="278"/>
      <c r="N751" s="278"/>
      <c r="O751" s="278"/>
      <c r="P751" s="278"/>
      <c r="Q751" s="278"/>
      <c r="R751" s="278"/>
      <c r="S751" s="279"/>
      <c r="T751" s="279"/>
      <c r="U751" s="279"/>
      <c r="V751" s="279"/>
      <c r="W751" s="279"/>
      <c r="X751" s="279"/>
      <c r="Y751" s="279"/>
      <c r="Z751" s="279"/>
      <c r="AA751" s="279"/>
      <c r="AB751" s="279"/>
      <c r="AC751" s="278"/>
      <c r="AD751" s="278"/>
      <c r="AE751" s="278"/>
      <c r="AF751" s="278"/>
      <c r="AG751" s="278"/>
      <c r="AH751" s="278"/>
    </row>
    <row r="752" ht="12.75" customHeight="1">
      <c r="A752" s="278"/>
      <c r="B752" s="279"/>
      <c r="C752" s="278"/>
      <c r="D752" s="278"/>
      <c r="E752" s="278"/>
      <c r="F752" s="278"/>
      <c r="G752" s="278"/>
      <c r="H752" s="278"/>
      <c r="I752" s="278"/>
      <c r="J752" s="279"/>
      <c r="K752" s="278"/>
      <c r="L752" s="278"/>
      <c r="M752" s="278"/>
      <c r="N752" s="278"/>
      <c r="O752" s="278"/>
      <c r="P752" s="278"/>
      <c r="Q752" s="278"/>
      <c r="R752" s="278"/>
      <c r="S752" s="279"/>
      <c r="T752" s="279"/>
      <c r="U752" s="279"/>
      <c r="V752" s="279"/>
      <c r="W752" s="279"/>
      <c r="X752" s="279"/>
      <c r="Y752" s="279"/>
      <c r="Z752" s="279"/>
      <c r="AA752" s="279"/>
      <c r="AB752" s="279"/>
      <c r="AC752" s="278"/>
      <c r="AD752" s="278"/>
      <c r="AE752" s="278"/>
      <c r="AF752" s="278"/>
      <c r="AG752" s="278"/>
      <c r="AH752" s="278"/>
    </row>
    <row r="753" ht="12.75" customHeight="1">
      <c r="A753" s="278"/>
      <c r="B753" s="279"/>
      <c r="C753" s="278"/>
      <c r="D753" s="278"/>
      <c r="E753" s="278"/>
      <c r="F753" s="278"/>
      <c r="G753" s="278"/>
      <c r="H753" s="278"/>
      <c r="I753" s="278"/>
      <c r="J753" s="279"/>
      <c r="K753" s="278"/>
      <c r="L753" s="278"/>
      <c r="M753" s="278"/>
      <c r="N753" s="278"/>
      <c r="O753" s="278"/>
      <c r="P753" s="278"/>
      <c r="Q753" s="278"/>
      <c r="R753" s="278"/>
      <c r="S753" s="279"/>
      <c r="T753" s="279"/>
      <c r="U753" s="279"/>
      <c r="V753" s="279"/>
      <c r="W753" s="279"/>
      <c r="X753" s="279"/>
      <c r="Y753" s="279"/>
      <c r="Z753" s="279"/>
      <c r="AA753" s="279"/>
      <c r="AB753" s="279"/>
      <c r="AC753" s="278"/>
      <c r="AD753" s="278"/>
      <c r="AE753" s="278"/>
      <c r="AF753" s="278"/>
      <c r="AG753" s="278"/>
      <c r="AH753" s="278"/>
    </row>
    <row r="754" ht="12.75" customHeight="1">
      <c r="A754" s="278"/>
      <c r="B754" s="279"/>
      <c r="C754" s="278"/>
      <c r="D754" s="278"/>
      <c r="E754" s="278"/>
      <c r="F754" s="278"/>
      <c r="G754" s="278"/>
      <c r="H754" s="278"/>
      <c r="I754" s="278"/>
      <c r="J754" s="279"/>
      <c r="K754" s="278"/>
      <c r="L754" s="278"/>
      <c r="M754" s="278"/>
      <c r="N754" s="278"/>
      <c r="O754" s="278"/>
      <c r="P754" s="278"/>
      <c r="Q754" s="278"/>
      <c r="R754" s="278"/>
      <c r="S754" s="279"/>
      <c r="T754" s="279"/>
      <c r="U754" s="279"/>
      <c r="V754" s="279"/>
      <c r="W754" s="279"/>
      <c r="X754" s="279"/>
      <c r="Y754" s="279"/>
      <c r="Z754" s="279"/>
      <c r="AA754" s="279"/>
      <c r="AB754" s="279"/>
      <c r="AC754" s="278"/>
      <c r="AD754" s="278"/>
      <c r="AE754" s="278"/>
      <c r="AF754" s="278"/>
      <c r="AG754" s="278"/>
      <c r="AH754" s="278"/>
    </row>
    <row r="755" ht="12.75" customHeight="1">
      <c r="A755" s="278"/>
      <c r="B755" s="279"/>
      <c r="C755" s="278"/>
      <c r="D755" s="278"/>
      <c r="E755" s="278"/>
      <c r="F755" s="278"/>
      <c r="G755" s="278"/>
      <c r="H755" s="278"/>
      <c r="I755" s="278"/>
      <c r="J755" s="279"/>
      <c r="K755" s="278"/>
      <c r="L755" s="278"/>
      <c r="M755" s="278"/>
      <c r="N755" s="278"/>
      <c r="O755" s="278"/>
      <c r="P755" s="278"/>
      <c r="Q755" s="278"/>
      <c r="R755" s="278"/>
      <c r="S755" s="279"/>
      <c r="T755" s="279"/>
      <c r="U755" s="279"/>
      <c r="V755" s="279"/>
      <c r="W755" s="279"/>
      <c r="X755" s="279"/>
      <c r="Y755" s="279"/>
      <c r="Z755" s="279"/>
      <c r="AA755" s="279"/>
      <c r="AB755" s="279"/>
      <c r="AC755" s="278"/>
      <c r="AD755" s="278"/>
      <c r="AE755" s="278"/>
      <c r="AF755" s="278"/>
      <c r="AG755" s="278"/>
      <c r="AH755" s="278"/>
    </row>
    <row r="756" ht="12.75" customHeight="1">
      <c r="A756" s="278"/>
      <c r="B756" s="279"/>
      <c r="C756" s="278"/>
      <c r="D756" s="278"/>
      <c r="E756" s="278"/>
      <c r="F756" s="278"/>
      <c r="G756" s="278"/>
      <c r="H756" s="278"/>
      <c r="I756" s="278"/>
      <c r="J756" s="279"/>
      <c r="K756" s="278"/>
      <c r="L756" s="278"/>
      <c r="M756" s="278"/>
      <c r="N756" s="278"/>
      <c r="O756" s="278"/>
      <c r="P756" s="278"/>
      <c r="Q756" s="278"/>
      <c r="R756" s="278"/>
      <c r="S756" s="279"/>
      <c r="T756" s="279"/>
      <c r="U756" s="279"/>
      <c r="V756" s="279"/>
      <c r="W756" s="279"/>
      <c r="X756" s="279"/>
      <c r="Y756" s="279"/>
      <c r="Z756" s="279"/>
      <c r="AA756" s="279"/>
      <c r="AB756" s="279"/>
      <c r="AC756" s="278"/>
      <c r="AD756" s="278"/>
      <c r="AE756" s="278"/>
      <c r="AF756" s="278"/>
      <c r="AG756" s="278"/>
      <c r="AH756" s="278"/>
    </row>
    <row r="757" ht="12.75" customHeight="1">
      <c r="A757" s="278"/>
      <c r="B757" s="279"/>
      <c r="C757" s="278"/>
      <c r="D757" s="278"/>
      <c r="E757" s="278"/>
      <c r="F757" s="278"/>
      <c r="G757" s="278"/>
      <c r="H757" s="278"/>
      <c r="I757" s="278"/>
      <c r="J757" s="279"/>
      <c r="K757" s="278"/>
      <c r="L757" s="278"/>
      <c r="M757" s="278"/>
      <c r="N757" s="278"/>
      <c r="O757" s="278"/>
      <c r="P757" s="278"/>
      <c r="Q757" s="278"/>
      <c r="R757" s="278"/>
      <c r="S757" s="279"/>
      <c r="T757" s="279"/>
      <c r="U757" s="279"/>
      <c r="V757" s="279"/>
      <c r="W757" s="279"/>
      <c r="X757" s="279"/>
      <c r="Y757" s="279"/>
      <c r="Z757" s="279"/>
      <c r="AA757" s="279"/>
      <c r="AB757" s="279"/>
      <c r="AC757" s="278"/>
      <c r="AD757" s="278"/>
      <c r="AE757" s="278"/>
      <c r="AF757" s="278"/>
      <c r="AG757" s="278"/>
      <c r="AH757" s="278"/>
    </row>
    <row r="758" ht="12.75" customHeight="1">
      <c r="A758" s="278"/>
      <c r="B758" s="279"/>
      <c r="C758" s="278"/>
      <c r="D758" s="278"/>
      <c r="E758" s="278"/>
      <c r="F758" s="278"/>
      <c r="G758" s="278"/>
      <c r="H758" s="278"/>
      <c r="I758" s="278"/>
      <c r="J758" s="279"/>
      <c r="K758" s="278"/>
      <c r="L758" s="278"/>
      <c r="M758" s="278"/>
      <c r="N758" s="278"/>
      <c r="O758" s="278"/>
      <c r="P758" s="278"/>
      <c r="Q758" s="278"/>
      <c r="R758" s="278"/>
      <c r="S758" s="279"/>
      <c r="T758" s="279"/>
      <c r="U758" s="279"/>
      <c r="V758" s="279"/>
      <c r="W758" s="279"/>
      <c r="X758" s="279"/>
      <c r="Y758" s="279"/>
      <c r="Z758" s="279"/>
      <c r="AA758" s="279"/>
      <c r="AB758" s="279"/>
      <c r="AC758" s="278"/>
      <c r="AD758" s="278"/>
      <c r="AE758" s="278"/>
      <c r="AF758" s="278"/>
      <c r="AG758" s="278"/>
      <c r="AH758" s="278"/>
    </row>
    <row r="759" ht="12.75" customHeight="1">
      <c r="A759" s="278"/>
      <c r="B759" s="279"/>
      <c r="C759" s="278"/>
      <c r="D759" s="278"/>
      <c r="E759" s="278"/>
      <c r="F759" s="278"/>
      <c r="G759" s="278"/>
      <c r="H759" s="278"/>
      <c r="I759" s="278"/>
      <c r="J759" s="279"/>
      <c r="K759" s="278"/>
      <c r="L759" s="278"/>
      <c r="M759" s="278"/>
      <c r="N759" s="278"/>
      <c r="O759" s="278"/>
      <c r="P759" s="278"/>
      <c r="Q759" s="278"/>
      <c r="R759" s="278"/>
      <c r="S759" s="279"/>
      <c r="T759" s="279"/>
      <c r="U759" s="279"/>
      <c r="V759" s="279"/>
      <c r="W759" s="279"/>
      <c r="X759" s="279"/>
      <c r="Y759" s="279"/>
      <c r="Z759" s="279"/>
      <c r="AA759" s="279"/>
      <c r="AB759" s="279"/>
      <c r="AC759" s="278"/>
      <c r="AD759" s="278"/>
      <c r="AE759" s="278"/>
      <c r="AF759" s="278"/>
      <c r="AG759" s="278"/>
      <c r="AH759" s="278"/>
    </row>
    <row r="760" ht="12.75" customHeight="1">
      <c r="A760" s="278"/>
      <c r="B760" s="279"/>
      <c r="C760" s="278"/>
      <c r="D760" s="278"/>
      <c r="E760" s="278"/>
      <c r="F760" s="278"/>
      <c r="G760" s="278"/>
      <c r="H760" s="278"/>
      <c r="I760" s="278"/>
      <c r="J760" s="279"/>
      <c r="K760" s="278"/>
      <c r="L760" s="278"/>
      <c r="M760" s="278"/>
      <c r="N760" s="278"/>
      <c r="O760" s="278"/>
      <c r="P760" s="278"/>
      <c r="Q760" s="278"/>
      <c r="R760" s="278"/>
      <c r="S760" s="279"/>
      <c r="T760" s="279"/>
      <c r="U760" s="279"/>
      <c r="V760" s="279"/>
      <c r="W760" s="279"/>
      <c r="X760" s="279"/>
      <c r="Y760" s="279"/>
      <c r="Z760" s="279"/>
      <c r="AA760" s="279"/>
      <c r="AB760" s="279"/>
      <c r="AC760" s="278"/>
      <c r="AD760" s="278"/>
      <c r="AE760" s="278"/>
      <c r="AF760" s="278"/>
      <c r="AG760" s="278"/>
      <c r="AH760" s="278"/>
    </row>
    <row r="761" ht="12.75" customHeight="1">
      <c r="A761" s="278"/>
      <c r="B761" s="279"/>
      <c r="C761" s="278"/>
      <c r="D761" s="278"/>
      <c r="E761" s="278"/>
      <c r="F761" s="278"/>
      <c r="G761" s="278"/>
      <c r="H761" s="278"/>
      <c r="I761" s="278"/>
      <c r="J761" s="279"/>
      <c r="K761" s="278"/>
      <c r="L761" s="278"/>
      <c r="M761" s="278"/>
      <c r="N761" s="278"/>
      <c r="O761" s="278"/>
      <c r="P761" s="278"/>
      <c r="Q761" s="278"/>
      <c r="R761" s="278"/>
      <c r="S761" s="279"/>
      <c r="T761" s="279"/>
      <c r="U761" s="279"/>
      <c r="V761" s="279"/>
      <c r="W761" s="279"/>
      <c r="X761" s="279"/>
      <c r="Y761" s="279"/>
      <c r="Z761" s="279"/>
      <c r="AA761" s="279"/>
      <c r="AB761" s="279"/>
      <c r="AC761" s="278"/>
      <c r="AD761" s="278"/>
      <c r="AE761" s="278"/>
      <c r="AF761" s="278"/>
      <c r="AG761" s="278"/>
      <c r="AH761" s="278"/>
    </row>
    <row r="762" ht="12.75" customHeight="1">
      <c r="A762" s="278"/>
      <c r="B762" s="279"/>
      <c r="C762" s="278"/>
      <c r="D762" s="278"/>
      <c r="E762" s="278"/>
      <c r="F762" s="278"/>
      <c r="G762" s="278"/>
      <c r="H762" s="278"/>
      <c r="I762" s="278"/>
      <c r="J762" s="279"/>
      <c r="K762" s="278"/>
      <c r="L762" s="278"/>
      <c r="M762" s="278"/>
      <c r="N762" s="278"/>
      <c r="O762" s="278"/>
      <c r="P762" s="278"/>
      <c r="Q762" s="278"/>
      <c r="R762" s="278"/>
      <c r="S762" s="279"/>
      <c r="T762" s="279"/>
      <c r="U762" s="279"/>
      <c r="V762" s="279"/>
      <c r="W762" s="279"/>
      <c r="X762" s="279"/>
      <c r="Y762" s="279"/>
      <c r="Z762" s="279"/>
      <c r="AA762" s="279"/>
      <c r="AB762" s="279"/>
      <c r="AC762" s="278"/>
      <c r="AD762" s="278"/>
      <c r="AE762" s="278"/>
      <c r="AF762" s="278"/>
      <c r="AG762" s="278"/>
      <c r="AH762" s="278"/>
    </row>
    <row r="763" ht="12.75" customHeight="1">
      <c r="A763" s="278"/>
      <c r="B763" s="279"/>
      <c r="C763" s="278"/>
      <c r="D763" s="278"/>
      <c r="E763" s="278"/>
      <c r="F763" s="278"/>
      <c r="G763" s="278"/>
      <c r="H763" s="278"/>
      <c r="I763" s="278"/>
      <c r="J763" s="279"/>
      <c r="K763" s="278"/>
      <c r="L763" s="278"/>
      <c r="M763" s="278"/>
      <c r="N763" s="278"/>
      <c r="O763" s="278"/>
      <c r="P763" s="278"/>
      <c r="Q763" s="278"/>
      <c r="R763" s="278"/>
      <c r="S763" s="279"/>
      <c r="T763" s="279"/>
      <c r="U763" s="279"/>
      <c r="V763" s="279"/>
      <c r="W763" s="279"/>
      <c r="X763" s="279"/>
      <c r="Y763" s="279"/>
      <c r="Z763" s="279"/>
      <c r="AA763" s="279"/>
      <c r="AB763" s="279"/>
      <c r="AC763" s="278"/>
      <c r="AD763" s="278"/>
      <c r="AE763" s="278"/>
      <c r="AF763" s="278"/>
      <c r="AG763" s="278"/>
      <c r="AH763" s="278"/>
    </row>
    <row r="764" ht="12.75" customHeight="1">
      <c r="A764" s="278"/>
      <c r="B764" s="279"/>
      <c r="C764" s="278"/>
      <c r="D764" s="278"/>
      <c r="E764" s="278"/>
      <c r="F764" s="278"/>
      <c r="G764" s="278"/>
      <c r="H764" s="278"/>
      <c r="I764" s="278"/>
      <c r="J764" s="279"/>
      <c r="K764" s="278"/>
      <c r="L764" s="278"/>
      <c r="M764" s="278"/>
      <c r="N764" s="278"/>
      <c r="O764" s="278"/>
      <c r="P764" s="278"/>
      <c r="Q764" s="278"/>
      <c r="R764" s="278"/>
      <c r="S764" s="279"/>
      <c r="T764" s="279"/>
      <c r="U764" s="279"/>
      <c r="V764" s="279"/>
      <c r="W764" s="279"/>
      <c r="X764" s="279"/>
      <c r="Y764" s="279"/>
      <c r="Z764" s="279"/>
      <c r="AA764" s="279"/>
      <c r="AB764" s="279"/>
      <c r="AC764" s="278"/>
      <c r="AD764" s="278"/>
      <c r="AE764" s="278"/>
      <c r="AF764" s="278"/>
      <c r="AG764" s="278"/>
      <c r="AH764" s="278"/>
    </row>
    <row r="765" ht="12.75" customHeight="1">
      <c r="A765" s="278"/>
      <c r="B765" s="279"/>
      <c r="C765" s="278"/>
      <c r="D765" s="278"/>
      <c r="E765" s="278"/>
      <c r="F765" s="278"/>
      <c r="G765" s="278"/>
      <c r="H765" s="278"/>
      <c r="I765" s="278"/>
      <c r="J765" s="279"/>
      <c r="K765" s="278"/>
      <c r="L765" s="278"/>
      <c r="M765" s="278"/>
      <c r="N765" s="278"/>
      <c r="O765" s="278"/>
      <c r="P765" s="278"/>
      <c r="Q765" s="278"/>
      <c r="R765" s="278"/>
      <c r="S765" s="279"/>
      <c r="T765" s="279"/>
      <c r="U765" s="279"/>
      <c r="V765" s="279"/>
      <c r="W765" s="279"/>
      <c r="X765" s="279"/>
      <c r="Y765" s="279"/>
      <c r="Z765" s="279"/>
      <c r="AA765" s="279"/>
      <c r="AB765" s="279"/>
      <c r="AC765" s="278"/>
      <c r="AD765" s="278"/>
      <c r="AE765" s="278"/>
      <c r="AF765" s="278"/>
      <c r="AG765" s="278"/>
      <c r="AH765" s="278"/>
    </row>
    <row r="766" ht="12.75" customHeight="1">
      <c r="A766" s="278"/>
      <c r="B766" s="279"/>
      <c r="C766" s="278"/>
      <c r="D766" s="278"/>
      <c r="E766" s="278"/>
      <c r="F766" s="278"/>
      <c r="G766" s="278"/>
      <c r="H766" s="278"/>
      <c r="I766" s="278"/>
      <c r="J766" s="279"/>
      <c r="K766" s="278"/>
      <c r="L766" s="278"/>
      <c r="M766" s="278"/>
      <c r="N766" s="278"/>
      <c r="O766" s="278"/>
      <c r="P766" s="278"/>
      <c r="Q766" s="278"/>
      <c r="R766" s="278"/>
      <c r="S766" s="279"/>
      <c r="T766" s="279"/>
      <c r="U766" s="279"/>
      <c r="V766" s="279"/>
      <c r="W766" s="279"/>
      <c r="X766" s="279"/>
      <c r="Y766" s="279"/>
      <c r="Z766" s="279"/>
      <c r="AA766" s="279"/>
      <c r="AB766" s="279"/>
      <c r="AC766" s="278"/>
      <c r="AD766" s="278"/>
      <c r="AE766" s="278"/>
      <c r="AF766" s="278"/>
      <c r="AG766" s="278"/>
      <c r="AH766" s="278"/>
    </row>
    <row r="767" ht="12.75" customHeight="1">
      <c r="A767" s="278"/>
      <c r="B767" s="279"/>
      <c r="C767" s="278"/>
      <c r="D767" s="278"/>
      <c r="E767" s="278"/>
      <c r="F767" s="278"/>
      <c r="G767" s="278"/>
      <c r="H767" s="278"/>
      <c r="I767" s="278"/>
      <c r="J767" s="279"/>
      <c r="K767" s="278"/>
      <c r="L767" s="278"/>
      <c r="M767" s="278"/>
      <c r="N767" s="278"/>
      <c r="O767" s="278"/>
      <c r="P767" s="278"/>
      <c r="Q767" s="278"/>
      <c r="R767" s="278"/>
      <c r="S767" s="279"/>
      <c r="T767" s="279"/>
      <c r="U767" s="279"/>
      <c r="V767" s="279"/>
      <c r="W767" s="279"/>
      <c r="X767" s="279"/>
      <c r="Y767" s="279"/>
      <c r="Z767" s="279"/>
      <c r="AA767" s="279"/>
      <c r="AB767" s="279"/>
      <c r="AC767" s="278"/>
      <c r="AD767" s="278"/>
      <c r="AE767" s="278"/>
      <c r="AF767" s="278"/>
      <c r="AG767" s="278"/>
      <c r="AH767" s="278"/>
    </row>
    <row r="768" ht="12.75" customHeight="1">
      <c r="A768" s="278"/>
      <c r="B768" s="279"/>
      <c r="C768" s="278"/>
      <c r="D768" s="278"/>
      <c r="E768" s="278"/>
      <c r="F768" s="278"/>
      <c r="G768" s="278"/>
      <c r="H768" s="278"/>
      <c r="I768" s="278"/>
      <c r="J768" s="279"/>
      <c r="K768" s="278"/>
      <c r="L768" s="278"/>
      <c r="M768" s="278"/>
      <c r="N768" s="278"/>
      <c r="O768" s="278"/>
      <c r="P768" s="278"/>
      <c r="Q768" s="278"/>
      <c r="R768" s="278"/>
      <c r="S768" s="279"/>
      <c r="T768" s="279"/>
      <c r="U768" s="279"/>
      <c r="V768" s="279"/>
      <c r="W768" s="279"/>
      <c r="X768" s="279"/>
      <c r="Y768" s="279"/>
      <c r="Z768" s="279"/>
      <c r="AA768" s="279"/>
      <c r="AB768" s="279"/>
      <c r="AC768" s="278"/>
      <c r="AD768" s="278"/>
      <c r="AE768" s="278"/>
      <c r="AF768" s="278"/>
      <c r="AG768" s="278"/>
      <c r="AH768" s="278"/>
    </row>
    <row r="769" ht="12.75" customHeight="1">
      <c r="A769" s="278"/>
      <c r="B769" s="279"/>
      <c r="C769" s="278"/>
      <c r="D769" s="278"/>
      <c r="E769" s="278"/>
      <c r="F769" s="278"/>
      <c r="G769" s="278"/>
      <c r="H769" s="278"/>
      <c r="I769" s="278"/>
      <c r="J769" s="279"/>
      <c r="K769" s="278"/>
      <c r="L769" s="278"/>
      <c r="M769" s="278"/>
      <c r="N769" s="278"/>
      <c r="O769" s="278"/>
      <c r="P769" s="278"/>
      <c r="Q769" s="278"/>
      <c r="R769" s="278"/>
      <c r="S769" s="279"/>
      <c r="T769" s="279"/>
      <c r="U769" s="279"/>
      <c r="V769" s="279"/>
      <c r="W769" s="279"/>
      <c r="X769" s="279"/>
      <c r="Y769" s="279"/>
      <c r="Z769" s="279"/>
      <c r="AA769" s="279"/>
      <c r="AB769" s="279"/>
      <c r="AC769" s="278"/>
      <c r="AD769" s="278"/>
      <c r="AE769" s="278"/>
      <c r="AF769" s="278"/>
      <c r="AG769" s="278"/>
      <c r="AH769" s="278"/>
    </row>
    <row r="770" ht="12.75" customHeight="1">
      <c r="A770" s="278"/>
      <c r="B770" s="279"/>
      <c r="C770" s="278"/>
      <c r="D770" s="278"/>
      <c r="E770" s="278"/>
      <c r="F770" s="278"/>
      <c r="G770" s="278"/>
      <c r="H770" s="278"/>
      <c r="I770" s="278"/>
      <c r="J770" s="279"/>
      <c r="K770" s="278"/>
      <c r="L770" s="278"/>
      <c r="M770" s="278"/>
      <c r="N770" s="278"/>
      <c r="O770" s="278"/>
      <c r="P770" s="278"/>
      <c r="Q770" s="278"/>
      <c r="R770" s="278"/>
      <c r="S770" s="279"/>
      <c r="T770" s="279"/>
      <c r="U770" s="279"/>
      <c r="V770" s="279"/>
      <c r="W770" s="279"/>
      <c r="X770" s="279"/>
      <c r="Y770" s="279"/>
      <c r="Z770" s="279"/>
      <c r="AA770" s="279"/>
      <c r="AB770" s="279"/>
      <c r="AC770" s="278"/>
      <c r="AD770" s="278"/>
      <c r="AE770" s="278"/>
      <c r="AF770" s="278"/>
      <c r="AG770" s="278"/>
      <c r="AH770" s="278"/>
    </row>
    <row r="771" ht="12.75" customHeight="1">
      <c r="A771" s="278"/>
      <c r="B771" s="279"/>
      <c r="C771" s="278"/>
      <c r="D771" s="278"/>
      <c r="E771" s="278"/>
      <c r="F771" s="278"/>
      <c r="G771" s="278"/>
      <c r="H771" s="278"/>
      <c r="I771" s="278"/>
      <c r="J771" s="279"/>
      <c r="K771" s="278"/>
      <c r="L771" s="278"/>
      <c r="M771" s="278"/>
      <c r="N771" s="278"/>
      <c r="O771" s="278"/>
      <c r="P771" s="278"/>
      <c r="Q771" s="278"/>
      <c r="R771" s="278"/>
      <c r="S771" s="279"/>
      <c r="T771" s="279"/>
      <c r="U771" s="279"/>
      <c r="V771" s="279"/>
      <c r="W771" s="279"/>
      <c r="X771" s="279"/>
      <c r="Y771" s="279"/>
      <c r="Z771" s="279"/>
      <c r="AA771" s="279"/>
      <c r="AB771" s="279"/>
      <c r="AC771" s="278"/>
      <c r="AD771" s="278"/>
      <c r="AE771" s="278"/>
      <c r="AF771" s="278"/>
      <c r="AG771" s="278"/>
      <c r="AH771" s="278"/>
    </row>
    <row r="772" ht="12.75" customHeight="1">
      <c r="A772" s="278"/>
      <c r="B772" s="279"/>
      <c r="C772" s="278"/>
      <c r="D772" s="278"/>
      <c r="E772" s="278"/>
      <c r="F772" s="278"/>
      <c r="G772" s="278"/>
      <c r="H772" s="278"/>
      <c r="I772" s="278"/>
      <c r="J772" s="279"/>
      <c r="K772" s="278"/>
      <c r="L772" s="278"/>
      <c r="M772" s="278"/>
      <c r="N772" s="278"/>
      <c r="O772" s="278"/>
      <c r="P772" s="278"/>
      <c r="Q772" s="278"/>
      <c r="R772" s="278"/>
      <c r="S772" s="279"/>
      <c r="T772" s="279"/>
      <c r="U772" s="279"/>
      <c r="V772" s="279"/>
      <c r="W772" s="279"/>
      <c r="X772" s="279"/>
      <c r="Y772" s="279"/>
      <c r="Z772" s="279"/>
      <c r="AA772" s="279"/>
      <c r="AB772" s="279"/>
      <c r="AC772" s="278"/>
      <c r="AD772" s="278"/>
      <c r="AE772" s="278"/>
      <c r="AF772" s="278"/>
      <c r="AG772" s="278"/>
      <c r="AH772" s="278"/>
    </row>
    <row r="773" ht="12.75" customHeight="1">
      <c r="A773" s="278"/>
      <c r="B773" s="279"/>
      <c r="C773" s="278"/>
      <c r="D773" s="278"/>
      <c r="E773" s="278"/>
      <c r="F773" s="278"/>
      <c r="G773" s="278"/>
      <c r="H773" s="278"/>
      <c r="I773" s="278"/>
      <c r="J773" s="279"/>
      <c r="K773" s="278"/>
      <c r="L773" s="278"/>
      <c r="M773" s="278"/>
      <c r="N773" s="278"/>
      <c r="O773" s="278"/>
      <c r="P773" s="278"/>
      <c r="Q773" s="278"/>
      <c r="R773" s="278"/>
      <c r="S773" s="279"/>
      <c r="T773" s="279"/>
      <c r="U773" s="279"/>
      <c r="V773" s="279"/>
      <c r="W773" s="279"/>
      <c r="X773" s="279"/>
      <c r="Y773" s="279"/>
      <c r="Z773" s="279"/>
      <c r="AA773" s="279"/>
      <c r="AB773" s="279"/>
      <c r="AC773" s="278"/>
      <c r="AD773" s="278"/>
      <c r="AE773" s="278"/>
      <c r="AF773" s="278"/>
      <c r="AG773" s="278"/>
      <c r="AH773" s="278"/>
    </row>
    <row r="774" ht="12.75" customHeight="1">
      <c r="A774" s="278"/>
      <c r="B774" s="279"/>
      <c r="C774" s="278"/>
      <c r="D774" s="278"/>
      <c r="E774" s="278"/>
      <c r="F774" s="278"/>
      <c r="G774" s="278"/>
      <c r="H774" s="278"/>
      <c r="I774" s="278"/>
      <c r="J774" s="279"/>
      <c r="K774" s="278"/>
      <c r="L774" s="278"/>
      <c r="M774" s="278"/>
      <c r="N774" s="278"/>
      <c r="O774" s="278"/>
      <c r="P774" s="278"/>
      <c r="Q774" s="278"/>
      <c r="R774" s="278"/>
      <c r="S774" s="279"/>
      <c r="T774" s="279"/>
      <c r="U774" s="279"/>
      <c r="V774" s="279"/>
      <c r="W774" s="279"/>
      <c r="X774" s="279"/>
      <c r="Y774" s="279"/>
      <c r="Z774" s="279"/>
      <c r="AA774" s="279"/>
      <c r="AB774" s="279"/>
      <c r="AC774" s="278"/>
      <c r="AD774" s="278"/>
      <c r="AE774" s="278"/>
      <c r="AF774" s="278"/>
      <c r="AG774" s="278"/>
      <c r="AH774" s="278"/>
    </row>
    <row r="775" ht="12.75" customHeight="1">
      <c r="A775" s="278"/>
      <c r="B775" s="279"/>
      <c r="C775" s="278"/>
      <c r="D775" s="278"/>
      <c r="E775" s="278"/>
      <c r="F775" s="278"/>
      <c r="G775" s="278"/>
      <c r="H775" s="278"/>
      <c r="I775" s="278"/>
      <c r="J775" s="279"/>
      <c r="K775" s="278"/>
      <c r="L775" s="278"/>
      <c r="M775" s="278"/>
      <c r="N775" s="278"/>
      <c r="O775" s="278"/>
      <c r="P775" s="278"/>
      <c r="Q775" s="278"/>
      <c r="R775" s="278"/>
      <c r="S775" s="279"/>
      <c r="T775" s="279"/>
      <c r="U775" s="279"/>
      <c r="V775" s="279"/>
      <c r="W775" s="279"/>
      <c r="X775" s="279"/>
      <c r="Y775" s="279"/>
      <c r="Z775" s="279"/>
      <c r="AA775" s="279"/>
      <c r="AB775" s="279"/>
      <c r="AC775" s="278"/>
      <c r="AD775" s="278"/>
      <c r="AE775" s="278"/>
      <c r="AF775" s="278"/>
      <c r="AG775" s="278"/>
      <c r="AH775" s="278"/>
    </row>
    <row r="776" ht="12.75" customHeight="1">
      <c r="A776" s="278"/>
      <c r="B776" s="279"/>
      <c r="C776" s="278"/>
      <c r="D776" s="278"/>
      <c r="E776" s="278"/>
      <c r="F776" s="278"/>
      <c r="G776" s="278"/>
      <c r="H776" s="278"/>
      <c r="I776" s="278"/>
      <c r="J776" s="279"/>
      <c r="K776" s="278"/>
      <c r="L776" s="278"/>
      <c r="M776" s="278"/>
      <c r="N776" s="278"/>
      <c r="O776" s="278"/>
      <c r="P776" s="278"/>
      <c r="Q776" s="278"/>
      <c r="R776" s="278"/>
      <c r="S776" s="279"/>
      <c r="T776" s="279"/>
      <c r="U776" s="279"/>
      <c r="V776" s="279"/>
      <c r="W776" s="279"/>
      <c r="X776" s="279"/>
      <c r="Y776" s="279"/>
      <c r="Z776" s="279"/>
      <c r="AA776" s="279"/>
      <c r="AB776" s="279"/>
      <c r="AC776" s="278"/>
      <c r="AD776" s="278"/>
      <c r="AE776" s="278"/>
      <c r="AF776" s="278"/>
      <c r="AG776" s="278"/>
      <c r="AH776" s="278"/>
    </row>
    <row r="777" ht="12.75" customHeight="1">
      <c r="A777" s="278"/>
      <c r="B777" s="279"/>
      <c r="C777" s="278"/>
      <c r="D777" s="278"/>
      <c r="E777" s="278"/>
      <c r="F777" s="278"/>
      <c r="G777" s="278"/>
      <c r="H777" s="278"/>
      <c r="I777" s="278"/>
      <c r="J777" s="279"/>
      <c r="K777" s="278"/>
      <c r="L777" s="278"/>
      <c r="M777" s="278"/>
      <c r="N777" s="278"/>
      <c r="O777" s="278"/>
      <c r="P777" s="278"/>
      <c r="Q777" s="278"/>
      <c r="R777" s="278"/>
      <c r="S777" s="279"/>
      <c r="T777" s="279"/>
      <c r="U777" s="279"/>
      <c r="V777" s="279"/>
      <c r="W777" s="279"/>
      <c r="X777" s="279"/>
      <c r="Y777" s="279"/>
      <c r="Z777" s="279"/>
      <c r="AA777" s="279"/>
      <c r="AB777" s="279"/>
      <c r="AC777" s="278"/>
      <c r="AD777" s="278"/>
      <c r="AE777" s="278"/>
      <c r="AF777" s="278"/>
      <c r="AG777" s="278"/>
      <c r="AH777" s="278"/>
    </row>
    <row r="778" ht="12.75" customHeight="1">
      <c r="A778" s="278"/>
      <c r="B778" s="279"/>
      <c r="C778" s="278"/>
      <c r="D778" s="278"/>
      <c r="E778" s="278"/>
      <c r="F778" s="278"/>
      <c r="G778" s="278"/>
      <c r="H778" s="278"/>
      <c r="I778" s="278"/>
      <c r="J778" s="279"/>
      <c r="K778" s="278"/>
      <c r="L778" s="278"/>
      <c r="M778" s="278"/>
      <c r="N778" s="278"/>
      <c r="O778" s="278"/>
      <c r="P778" s="278"/>
      <c r="Q778" s="278"/>
      <c r="R778" s="278"/>
      <c r="S778" s="279"/>
      <c r="T778" s="279"/>
      <c r="U778" s="279"/>
      <c r="V778" s="279"/>
      <c r="W778" s="279"/>
      <c r="X778" s="279"/>
      <c r="Y778" s="279"/>
      <c r="Z778" s="279"/>
      <c r="AA778" s="279"/>
      <c r="AB778" s="279"/>
      <c r="AC778" s="278"/>
      <c r="AD778" s="278"/>
      <c r="AE778" s="278"/>
      <c r="AF778" s="278"/>
      <c r="AG778" s="278"/>
      <c r="AH778" s="278"/>
    </row>
    <row r="779" ht="12.75" customHeight="1">
      <c r="A779" s="278"/>
      <c r="B779" s="279"/>
      <c r="C779" s="278"/>
      <c r="D779" s="278"/>
      <c r="E779" s="278"/>
      <c r="F779" s="278"/>
      <c r="G779" s="278"/>
      <c r="H779" s="278"/>
      <c r="I779" s="278"/>
      <c r="J779" s="279"/>
      <c r="K779" s="278"/>
      <c r="L779" s="278"/>
      <c r="M779" s="278"/>
      <c r="N779" s="278"/>
      <c r="O779" s="278"/>
      <c r="P779" s="278"/>
      <c r="Q779" s="278"/>
      <c r="R779" s="278"/>
      <c r="S779" s="279"/>
      <c r="T779" s="279"/>
      <c r="U779" s="279"/>
      <c r="V779" s="279"/>
      <c r="W779" s="279"/>
      <c r="X779" s="279"/>
      <c r="Y779" s="279"/>
      <c r="Z779" s="279"/>
      <c r="AA779" s="279"/>
      <c r="AB779" s="279"/>
      <c r="AC779" s="278"/>
      <c r="AD779" s="278"/>
      <c r="AE779" s="278"/>
      <c r="AF779" s="278"/>
      <c r="AG779" s="278"/>
      <c r="AH779" s="278"/>
    </row>
    <row r="780" ht="12.75" customHeight="1">
      <c r="A780" s="278"/>
      <c r="B780" s="279"/>
      <c r="C780" s="278"/>
      <c r="D780" s="278"/>
      <c r="E780" s="278"/>
      <c r="F780" s="278"/>
      <c r="G780" s="278"/>
      <c r="H780" s="278"/>
      <c r="I780" s="278"/>
      <c r="J780" s="279"/>
      <c r="K780" s="278"/>
      <c r="L780" s="278"/>
      <c r="M780" s="278"/>
      <c r="N780" s="278"/>
      <c r="O780" s="278"/>
      <c r="P780" s="278"/>
      <c r="Q780" s="278"/>
      <c r="R780" s="278"/>
      <c r="S780" s="279"/>
      <c r="T780" s="279"/>
      <c r="U780" s="279"/>
      <c r="V780" s="279"/>
      <c r="W780" s="279"/>
      <c r="X780" s="279"/>
      <c r="Y780" s="279"/>
      <c r="Z780" s="279"/>
      <c r="AA780" s="279"/>
      <c r="AB780" s="279"/>
      <c r="AC780" s="278"/>
      <c r="AD780" s="278"/>
      <c r="AE780" s="278"/>
      <c r="AF780" s="278"/>
      <c r="AG780" s="278"/>
      <c r="AH780" s="278"/>
    </row>
    <row r="781" ht="12.75" customHeight="1">
      <c r="A781" s="278"/>
      <c r="B781" s="279"/>
      <c r="C781" s="278"/>
      <c r="D781" s="278"/>
      <c r="E781" s="278"/>
      <c r="F781" s="278"/>
      <c r="G781" s="278"/>
      <c r="H781" s="278"/>
      <c r="I781" s="278"/>
      <c r="J781" s="279"/>
      <c r="K781" s="278"/>
      <c r="L781" s="278"/>
      <c r="M781" s="278"/>
      <c r="N781" s="278"/>
      <c r="O781" s="278"/>
      <c r="P781" s="278"/>
      <c r="Q781" s="278"/>
      <c r="R781" s="278"/>
      <c r="S781" s="279"/>
      <c r="T781" s="279"/>
      <c r="U781" s="279"/>
      <c r="V781" s="279"/>
      <c r="W781" s="279"/>
      <c r="X781" s="279"/>
      <c r="Y781" s="279"/>
      <c r="Z781" s="279"/>
      <c r="AA781" s="279"/>
      <c r="AB781" s="279"/>
      <c r="AC781" s="278"/>
      <c r="AD781" s="278"/>
      <c r="AE781" s="278"/>
      <c r="AF781" s="278"/>
      <c r="AG781" s="278"/>
      <c r="AH781" s="278"/>
    </row>
    <row r="782" ht="12.75" customHeight="1">
      <c r="A782" s="278"/>
      <c r="B782" s="279"/>
      <c r="C782" s="278"/>
      <c r="D782" s="278"/>
      <c r="E782" s="278"/>
      <c r="F782" s="278"/>
      <c r="G782" s="278"/>
      <c r="H782" s="278"/>
      <c r="I782" s="278"/>
      <c r="J782" s="279"/>
      <c r="K782" s="278"/>
      <c r="L782" s="278"/>
      <c r="M782" s="278"/>
      <c r="N782" s="278"/>
      <c r="O782" s="278"/>
      <c r="P782" s="278"/>
      <c r="Q782" s="278"/>
      <c r="R782" s="278"/>
      <c r="S782" s="279"/>
      <c r="T782" s="279"/>
      <c r="U782" s="279"/>
      <c r="V782" s="279"/>
      <c r="W782" s="279"/>
      <c r="X782" s="279"/>
      <c r="Y782" s="279"/>
      <c r="Z782" s="279"/>
      <c r="AA782" s="279"/>
      <c r="AB782" s="279"/>
      <c r="AC782" s="278"/>
      <c r="AD782" s="278"/>
      <c r="AE782" s="278"/>
      <c r="AF782" s="278"/>
      <c r="AG782" s="278"/>
      <c r="AH782" s="278"/>
    </row>
    <row r="783" ht="12.75" customHeight="1">
      <c r="A783" s="278"/>
      <c r="B783" s="279"/>
      <c r="C783" s="278"/>
      <c r="D783" s="278"/>
      <c r="E783" s="278"/>
      <c r="F783" s="278"/>
      <c r="G783" s="278"/>
      <c r="H783" s="278"/>
      <c r="I783" s="278"/>
      <c r="J783" s="279"/>
      <c r="K783" s="278"/>
      <c r="L783" s="278"/>
      <c r="M783" s="278"/>
      <c r="N783" s="278"/>
      <c r="O783" s="278"/>
      <c r="P783" s="278"/>
      <c r="Q783" s="278"/>
      <c r="R783" s="278"/>
      <c r="S783" s="279"/>
      <c r="T783" s="279"/>
      <c r="U783" s="279"/>
      <c r="V783" s="279"/>
      <c r="W783" s="279"/>
      <c r="X783" s="279"/>
      <c r="Y783" s="279"/>
      <c r="Z783" s="279"/>
      <c r="AA783" s="279"/>
      <c r="AB783" s="279"/>
      <c r="AC783" s="278"/>
      <c r="AD783" s="278"/>
      <c r="AE783" s="278"/>
      <c r="AF783" s="278"/>
      <c r="AG783" s="278"/>
      <c r="AH783" s="278"/>
    </row>
    <row r="784" ht="12.75" customHeight="1">
      <c r="A784" s="278"/>
      <c r="B784" s="279"/>
      <c r="C784" s="278"/>
      <c r="D784" s="278"/>
      <c r="E784" s="278"/>
      <c r="F784" s="278"/>
      <c r="G784" s="278"/>
      <c r="H784" s="278"/>
      <c r="I784" s="278"/>
      <c r="J784" s="279"/>
      <c r="K784" s="278"/>
      <c r="L784" s="278"/>
      <c r="M784" s="278"/>
      <c r="N784" s="278"/>
      <c r="O784" s="278"/>
      <c r="P784" s="278"/>
      <c r="Q784" s="278"/>
      <c r="R784" s="278"/>
      <c r="S784" s="279"/>
      <c r="T784" s="279"/>
      <c r="U784" s="279"/>
      <c r="V784" s="279"/>
      <c r="W784" s="279"/>
      <c r="X784" s="279"/>
      <c r="Y784" s="279"/>
      <c r="Z784" s="279"/>
      <c r="AA784" s="279"/>
      <c r="AB784" s="279"/>
      <c r="AC784" s="278"/>
      <c r="AD784" s="278"/>
      <c r="AE784" s="278"/>
      <c r="AF784" s="278"/>
      <c r="AG784" s="278"/>
      <c r="AH784" s="278"/>
    </row>
    <row r="785" ht="12.75" customHeight="1">
      <c r="A785" s="278"/>
      <c r="B785" s="279"/>
      <c r="C785" s="278"/>
      <c r="D785" s="278"/>
      <c r="E785" s="278"/>
      <c r="F785" s="278"/>
      <c r="G785" s="278"/>
      <c r="H785" s="278"/>
      <c r="I785" s="278"/>
      <c r="J785" s="279"/>
      <c r="K785" s="278"/>
      <c r="L785" s="278"/>
      <c r="M785" s="278"/>
      <c r="N785" s="278"/>
      <c r="O785" s="278"/>
      <c r="P785" s="278"/>
      <c r="Q785" s="278"/>
      <c r="R785" s="278"/>
      <c r="S785" s="279"/>
      <c r="T785" s="279"/>
      <c r="U785" s="279"/>
      <c r="V785" s="279"/>
      <c r="W785" s="279"/>
      <c r="X785" s="279"/>
      <c r="Y785" s="279"/>
      <c r="Z785" s="279"/>
      <c r="AA785" s="279"/>
      <c r="AB785" s="279"/>
      <c r="AC785" s="278"/>
      <c r="AD785" s="278"/>
      <c r="AE785" s="278"/>
      <c r="AF785" s="278"/>
      <c r="AG785" s="278"/>
      <c r="AH785" s="278"/>
    </row>
    <row r="786" ht="12.75" customHeight="1">
      <c r="A786" s="278"/>
      <c r="B786" s="279"/>
      <c r="C786" s="278"/>
      <c r="D786" s="278"/>
      <c r="E786" s="278"/>
      <c r="F786" s="278"/>
      <c r="G786" s="278"/>
      <c r="H786" s="278"/>
      <c r="I786" s="278"/>
      <c r="J786" s="279"/>
      <c r="K786" s="278"/>
      <c r="L786" s="278"/>
      <c r="M786" s="278"/>
      <c r="N786" s="278"/>
      <c r="O786" s="278"/>
      <c r="P786" s="278"/>
      <c r="Q786" s="278"/>
      <c r="R786" s="278"/>
      <c r="S786" s="279"/>
      <c r="T786" s="279"/>
      <c r="U786" s="279"/>
      <c r="V786" s="279"/>
      <c r="W786" s="279"/>
      <c r="X786" s="279"/>
      <c r="Y786" s="279"/>
      <c r="Z786" s="279"/>
      <c r="AA786" s="279"/>
      <c r="AB786" s="279"/>
      <c r="AC786" s="278"/>
      <c r="AD786" s="278"/>
      <c r="AE786" s="278"/>
      <c r="AF786" s="278"/>
      <c r="AG786" s="278"/>
      <c r="AH786" s="278"/>
    </row>
    <row r="787" ht="12.75" customHeight="1">
      <c r="A787" s="278"/>
      <c r="B787" s="279"/>
      <c r="C787" s="278"/>
      <c r="D787" s="278"/>
      <c r="E787" s="278"/>
      <c r="F787" s="278"/>
      <c r="G787" s="278"/>
      <c r="H787" s="278"/>
      <c r="I787" s="278"/>
      <c r="J787" s="279"/>
      <c r="K787" s="278"/>
      <c r="L787" s="278"/>
      <c r="M787" s="278"/>
      <c r="N787" s="278"/>
      <c r="O787" s="278"/>
      <c r="P787" s="278"/>
      <c r="Q787" s="278"/>
      <c r="R787" s="278"/>
      <c r="S787" s="279"/>
      <c r="T787" s="279"/>
      <c r="U787" s="279"/>
      <c r="V787" s="279"/>
      <c r="W787" s="279"/>
      <c r="X787" s="279"/>
      <c r="Y787" s="279"/>
      <c r="Z787" s="279"/>
      <c r="AA787" s="279"/>
      <c r="AB787" s="279"/>
      <c r="AC787" s="278"/>
      <c r="AD787" s="278"/>
      <c r="AE787" s="278"/>
      <c r="AF787" s="278"/>
      <c r="AG787" s="278"/>
      <c r="AH787" s="278"/>
    </row>
    <row r="788" ht="12.75" customHeight="1">
      <c r="A788" s="278"/>
      <c r="B788" s="279"/>
      <c r="C788" s="278"/>
      <c r="D788" s="278"/>
      <c r="E788" s="278"/>
      <c r="F788" s="278"/>
      <c r="G788" s="278"/>
      <c r="H788" s="278"/>
      <c r="I788" s="278"/>
      <c r="J788" s="279"/>
      <c r="K788" s="278"/>
      <c r="L788" s="278"/>
      <c r="M788" s="278"/>
      <c r="N788" s="278"/>
      <c r="O788" s="278"/>
      <c r="P788" s="278"/>
      <c r="Q788" s="278"/>
      <c r="R788" s="278"/>
      <c r="S788" s="279"/>
      <c r="T788" s="279"/>
      <c r="U788" s="279"/>
      <c r="V788" s="279"/>
      <c r="W788" s="279"/>
      <c r="X788" s="279"/>
      <c r="Y788" s="279"/>
      <c r="Z788" s="279"/>
      <c r="AA788" s="279"/>
      <c r="AB788" s="279"/>
      <c r="AC788" s="278"/>
      <c r="AD788" s="278"/>
      <c r="AE788" s="278"/>
      <c r="AF788" s="278"/>
      <c r="AG788" s="278"/>
      <c r="AH788" s="278"/>
    </row>
    <row r="789" ht="12.75" customHeight="1">
      <c r="A789" s="278"/>
      <c r="B789" s="279"/>
      <c r="C789" s="278"/>
      <c r="D789" s="278"/>
      <c r="E789" s="278"/>
      <c r="F789" s="278"/>
      <c r="G789" s="278"/>
      <c r="H789" s="278"/>
      <c r="I789" s="278"/>
      <c r="J789" s="279"/>
      <c r="K789" s="278"/>
      <c r="L789" s="278"/>
      <c r="M789" s="278"/>
      <c r="N789" s="278"/>
      <c r="O789" s="278"/>
      <c r="P789" s="278"/>
      <c r="Q789" s="278"/>
      <c r="R789" s="278"/>
      <c r="S789" s="279"/>
      <c r="T789" s="279"/>
      <c r="U789" s="279"/>
      <c r="V789" s="279"/>
      <c r="W789" s="279"/>
      <c r="X789" s="279"/>
      <c r="Y789" s="279"/>
      <c r="Z789" s="279"/>
      <c r="AA789" s="279"/>
      <c r="AB789" s="279"/>
      <c r="AC789" s="278"/>
      <c r="AD789" s="278"/>
      <c r="AE789" s="278"/>
      <c r="AF789" s="278"/>
      <c r="AG789" s="278"/>
      <c r="AH789" s="278"/>
    </row>
    <row r="790" ht="12.75" customHeight="1">
      <c r="A790" s="278"/>
      <c r="B790" s="279"/>
      <c r="C790" s="278"/>
      <c r="D790" s="278"/>
      <c r="E790" s="278"/>
      <c r="F790" s="278"/>
      <c r="G790" s="278"/>
      <c r="H790" s="278"/>
      <c r="I790" s="278"/>
      <c r="J790" s="279"/>
      <c r="K790" s="278"/>
      <c r="L790" s="278"/>
      <c r="M790" s="278"/>
      <c r="N790" s="278"/>
      <c r="O790" s="278"/>
      <c r="P790" s="278"/>
      <c r="Q790" s="278"/>
      <c r="R790" s="278"/>
      <c r="S790" s="279"/>
      <c r="T790" s="279"/>
      <c r="U790" s="279"/>
      <c r="V790" s="279"/>
      <c r="W790" s="279"/>
      <c r="X790" s="279"/>
      <c r="Y790" s="279"/>
      <c r="Z790" s="279"/>
      <c r="AA790" s="279"/>
      <c r="AB790" s="279"/>
      <c r="AC790" s="278"/>
      <c r="AD790" s="278"/>
      <c r="AE790" s="278"/>
      <c r="AF790" s="278"/>
      <c r="AG790" s="278"/>
      <c r="AH790" s="278"/>
    </row>
    <row r="791" ht="12.75" customHeight="1">
      <c r="A791" s="278"/>
      <c r="B791" s="279"/>
      <c r="C791" s="278"/>
      <c r="D791" s="278"/>
      <c r="E791" s="278"/>
      <c r="F791" s="278"/>
      <c r="G791" s="278"/>
      <c r="H791" s="278"/>
      <c r="I791" s="278"/>
      <c r="J791" s="279"/>
      <c r="K791" s="278"/>
      <c r="L791" s="278"/>
      <c r="M791" s="278"/>
      <c r="N791" s="278"/>
      <c r="O791" s="278"/>
      <c r="P791" s="278"/>
      <c r="Q791" s="278"/>
      <c r="R791" s="278"/>
      <c r="S791" s="279"/>
      <c r="T791" s="279"/>
      <c r="U791" s="279"/>
      <c r="V791" s="279"/>
      <c r="W791" s="279"/>
      <c r="X791" s="279"/>
      <c r="Y791" s="279"/>
      <c r="Z791" s="279"/>
      <c r="AA791" s="279"/>
      <c r="AB791" s="279"/>
      <c r="AC791" s="278"/>
      <c r="AD791" s="278"/>
      <c r="AE791" s="278"/>
      <c r="AF791" s="278"/>
      <c r="AG791" s="278"/>
      <c r="AH791" s="278"/>
    </row>
    <row r="792" ht="12.75" customHeight="1">
      <c r="A792" s="278"/>
      <c r="B792" s="279"/>
      <c r="C792" s="278"/>
      <c r="D792" s="278"/>
      <c r="E792" s="278"/>
      <c r="F792" s="278"/>
      <c r="G792" s="278"/>
      <c r="H792" s="278"/>
      <c r="I792" s="278"/>
      <c r="J792" s="279"/>
      <c r="K792" s="278"/>
      <c r="L792" s="278"/>
      <c r="M792" s="278"/>
      <c r="N792" s="278"/>
      <c r="O792" s="278"/>
      <c r="P792" s="278"/>
      <c r="Q792" s="278"/>
      <c r="R792" s="278"/>
      <c r="S792" s="279"/>
      <c r="T792" s="279"/>
      <c r="U792" s="279"/>
      <c r="V792" s="279"/>
      <c r="W792" s="279"/>
      <c r="X792" s="279"/>
      <c r="Y792" s="279"/>
      <c r="Z792" s="279"/>
      <c r="AA792" s="279"/>
      <c r="AB792" s="279"/>
      <c r="AC792" s="278"/>
      <c r="AD792" s="278"/>
      <c r="AE792" s="278"/>
      <c r="AF792" s="278"/>
      <c r="AG792" s="278"/>
      <c r="AH792" s="278"/>
    </row>
    <row r="793" ht="12.75" customHeight="1">
      <c r="A793" s="278"/>
      <c r="B793" s="279"/>
      <c r="C793" s="278"/>
      <c r="D793" s="278"/>
      <c r="E793" s="278"/>
      <c r="F793" s="278"/>
      <c r="G793" s="278"/>
      <c r="H793" s="278"/>
      <c r="I793" s="278"/>
      <c r="J793" s="279"/>
      <c r="K793" s="278"/>
      <c r="L793" s="278"/>
      <c r="M793" s="278"/>
      <c r="N793" s="278"/>
      <c r="O793" s="278"/>
      <c r="P793" s="278"/>
      <c r="Q793" s="278"/>
      <c r="R793" s="278"/>
      <c r="S793" s="279"/>
      <c r="T793" s="279"/>
      <c r="U793" s="279"/>
      <c r="V793" s="279"/>
      <c r="W793" s="279"/>
      <c r="X793" s="279"/>
      <c r="Y793" s="279"/>
      <c r="Z793" s="279"/>
      <c r="AA793" s="279"/>
      <c r="AB793" s="279"/>
      <c r="AC793" s="278"/>
      <c r="AD793" s="278"/>
      <c r="AE793" s="278"/>
      <c r="AF793" s="278"/>
      <c r="AG793" s="278"/>
      <c r="AH793" s="278"/>
    </row>
    <row r="794" ht="12.75" customHeight="1">
      <c r="A794" s="278"/>
      <c r="B794" s="279"/>
      <c r="C794" s="278"/>
      <c r="D794" s="278"/>
      <c r="E794" s="278"/>
      <c r="F794" s="278"/>
      <c r="G794" s="278"/>
      <c r="H794" s="278"/>
      <c r="I794" s="278"/>
      <c r="J794" s="279"/>
      <c r="K794" s="278"/>
      <c r="L794" s="278"/>
      <c r="M794" s="278"/>
      <c r="N794" s="278"/>
      <c r="O794" s="278"/>
      <c r="P794" s="278"/>
      <c r="Q794" s="278"/>
      <c r="R794" s="278"/>
      <c r="S794" s="279"/>
      <c r="T794" s="279"/>
      <c r="U794" s="279"/>
      <c r="V794" s="279"/>
      <c r="W794" s="279"/>
      <c r="X794" s="279"/>
      <c r="Y794" s="279"/>
      <c r="Z794" s="279"/>
      <c r="AA794" s="279"/>
      <c r="AB794" s="279"/>
      <c r="AC794" s="278"/>
      <c r="AD794" s="278"/>
      <c r="AE794" s="278"/>
      <c r="AF794" s="278"/>
      <c r="AG794" s="278"/>
      <c r="AH794" s="278"/>
    </row>
    <row r="795" ht="12.75" customHeight="1">
      <c r="A795" s="278"/>
      <c r="B795" s="279"/>
      <c r="C795" s="278"/>
      <c r="D795" s="278"/>
      <c r="E795" s="278"/>
      <c r="F795" s="278"/>
      <c r="G795" s="278"/>
      <c r="H795" s="278"/>
      <c r="I795" s="278"/>
      <c r="J795" s="279"/>
      <c r="K795" s="278"/>
      <c r="L795" s="278"/>
      <c r="M795" s="278"/>
      <c r="N795" s="278"/>
      <c r="O795" s="278"/>
      <c r="P795" s="278"/>
      <c r="Q795" s="278"/>
      <c r="R795" s="278"/>
      <c r="S795" s="279"/>
      <c r="T795" s="279"/>
      <c r="U795" s="279"/>
      <c r="V795" s="279"/>
      <c r="W795" s="279"/>
      <c r="X795" s="279"/>
      <c r="Y795" s="279"/>
      <c r="Z795" s="279"/>
      <c r="AA795" s="279"/>
      <c r="AB795" s="279"/>
      <c r="AC795" s="278"/>
      <c r="AD795" s="278"/>
      <c r="AE795" s="278"/>
      <c r="AF795" s="278"/>
      <c r="AG795" s="278"/>
      <c r="AH795" s="278"/>
    </row>
    <row r="796" ht="12.75" customHeight="1">
      <c r="A796" s="278"/>
      <c r="B796" s="279"/>
      <c r="C796" s="278"/>
      <c r="D796" s="278"/>
      <c r="E796" s="278"/>
      <c r="F796" s="278"/>
      <c r="G796" s="278"/>
      <c r="H796" s="278"/>
      <c r="I796" s="278"/>
      <c r="J796" s="279"/>
      <c r="K796" s="278"/>
      <c r="L796" s="278"/>
      <c r="M796" s="278"/>
      <c r="N796" s="278"/>
      <c r="O796" s="278"/>
      <c r="P796" s="278"/>
      <c r="Q796" s="278"/>
      <c r="R796" s="278"/>
      <c r="S796" s="279"/>
      <c r="T796" s="279"/>
      <c r="U796" s="279"/>
      <c r="V796" s="279"/>
      <c r="W796" s="279"/>
      <c r="X796" s="279"/>
      <c r="Y796" s="279"/>
      <c r="Z796" s="279"/>
      <c r="AA796" s="279"/>
      <c r="AB796" s="279"/>
      <c r="AC796" s="278"/>
      <c r="AD796" s="278"/>
      <c r="AE796" s="278"/>
      <c r="AF796" s="278"/>
      <c r="AG796" s="278"/>
      <c r="AH796" s="278"/>
    </row>
    <row r="797" ht="12.75" customHeight="1">
      <c r="A797" s="278"/>
      <c r="B797" s="279"/>
      <c r="C797" s="278"/>
      <c r="D797" s="278"/>
      <c r="E797" s="278"/>
      <c r="F797" s="278"/>
      <c r="G797" s="278"/>
      <c r="H797" s="278"/>
      <c r="I797" s="278"/>
      <c r="J797" s="279"/>
      <c r="K797" s="278"/>
      <c r="L797" s="278"/>
      <c r="M797" s="278"/>
      <c r="N797" s="278"/>
      <c r="O797" s="278"/>
      <c r="P797" s="278"/>
      <c r="Q797" s="278"/>
      <c r="R797" s="278"/>
      <c r="S797" s="279"/>
      <c r="T797" s="279"/>
      <c r="U797" s="279"/>
      <c r="V797" s="279"/>
      <c r="W797" s="279"/>
      <c r="X797" s="279"/>
      <c r="Y797" s="279"/>
      <c r="Z797" s="279"/>
      <c r="AA797" s="279"/>
      <c r="AB797" s="279"/>
      <c r="AC797" s="278"/>
      <c r="AD797" s="278"/>
      <c r="AE797" s="278"/>
      <c r="AF797" s="278"/>
      <c r="AG797" s="278"/>
      <c r="AH797" s="278"/>
    </row>
    <row r="798" ht="12.75" customHeight="1">
      <c r="A798" s="278"/>
      <c r="B798" s="279"/>
      <c r="C798" s="278"/>
      <c r="D798" s="278"/>
      <c r="E798" s="278"/>
      <c r="F798" s="278"/>
      <c r="G798" s="278"/>
      <c r="H798" s="278"/>
      <c r="I798" s="278"/>
      <c r="J798" s="279"/>
      <c r="K798" s="278"/>
      <c r="L798" s="278"/>
      <c r="M798" s="278"/>
      <c r="N798" s="278"/>
      <c r="O798" s="278"/>
      <c r="P798" s="278"/>
      <c r="Q798" s="278"/>
      <c r="R798" s="278"/>
      <c r="S798" s="279"/>
      <c r="T798" s="279"/>
      <c r="U798" s="279"/>
      <c r="V798" s="279"/>
      <c r="W798" s="279"/>
      <c r="X798" s="279"/>
      <c r="Y798" s="279"/>
      <c r="Z798" s="279"/>
      <c r="AA798" s="279"/>
      <c r="AB798" s="279"/>
      <c r="AC798" s="278"/>
      <c r="AD798" s="278"/>
      <c r="AE798" s="278"/>
      <c r="AF798" s="278"/>
      <c r="AG798" s="278"/>
      <c r="AH798" s="278"/>
    </row>
    <row r="799" ht="12.75" customHeight="1">
      <c r="A799" s="278"/>
      <c r="B799" s="279"/>
      <c r="C799" s="278"/>
      <c r="D799" s="278"/>
      <c r="E799" s="278"/>
      <c r="F799" s="278"/>
      <c r="G799" s="278"/>
      <c r="H799" s="278"/>
      <c r="I799" s="278"/>
      <c r="J799" s="279"/>
      <c r="K799" s="278"/>
      <c r="L799" s="278"/>
      <c r="M799" s="278"/>
      <c r="N799" s="278"/>
      <c r="O799" s="278"/>
      <c r="P799" s="278"/>
      <c r="Q799" s="278"/>
      <c r="R799" s="278"/>
      <c r="S799" s="279"/>
      <c r="T799" s="279"/>
      <c r="U799" s="279"/>
      <c r="V799" s="279"/>
      <c r="W799" s="279"/>
      <c r="X799" s="279"/>
      <c r="Y799" s="279"/>
      <c r="Z799" s="279"/>
      <c r="AA799" s="279"/>
      <c r="AB799" s="279"/>
      <c r="AC799" s="278"/>
      <c r="AD799" s="278"/>
      <c r="AE799" s="278"/>
      <c r="AF799" s="278"/>
      <c r="AG799" s="278"/>
      <c r="AH799" s="278"/>
    </row>
    <row r="800" ht="12.75" customHeight="1">
      <c r="A800" s="278"/>
      <c r="B800" s="279"/>
      <c r="C800" s="278"/>
      <c r="D800" s="278"/>
      <c r="E800" s="278"/>
      <c r="F800" s="278"/>
      <c r="G800" s="278"/>
      <c r="H800" s="278"/>
      <c r="I800" s="278"/>
      <c r="J800" s="279"/>
      <c r="K800" s="278"/>
      <c r="L800" s="278"/>
      <c r="M800" s="278"/>
      <c r="N800" s="278"/>
      <c r="O800" s="278"/>
      <c r="P800" s="278"/>
      <c r="Q800" s="278"/>
      <c r="R800" s="278"/>
      <c r="S800" s="279"/>
      <c r="T800" s="279"/>
      <c r="U800" s="279"/>
      <c r="V800" s="279"/>
      <c r="W800" s="279"/>
      <c r="X800" s="279"/>
      <c r="Y800" s="279"/>
      <c r="Z800" s="279"/>
      <c r="AA800" s="279"/>
      <c r="AB800" s="279"/>
      <c r="AC800" s="278"/>
      <c r="AD800" s="278"/>
      <c r="AE800" s="278"/>
      <c r="AF800" s="278"/>
      <c r="AG800" s="278"/>
      <c r="AH800" s="278"/>
    </row>
    <row r="801" ht="12.75" customHeight="1">
      <c r="A801" s="278"/>
      <c r="B801" s="279"/>
      <c r="C801" s="278"/>
      <c r="D801" s="278"/>
      <c r="E801" s="278"/>
      <c r="F801" s="278"/>
      <c r="G801" s="278"/>
      <c r="H801" s="278"/>
      <c r="I801" s="278"/>
      <c r="J801" s="279"/>
      <c r="K801" s="278"/>
      <c r="L801" s="278"/>
      <c r="M801" s="278"/>
      <c r="N801" s="278"/>
      <c r="O801" s="278"/>
      <c r="P801" s="278"/>
      <c r="Q801" s="278"/>
      <c r="R801" s="278"/>
      <c r="S801" s="279"/>
      <c r="T801" s="279"/>
      <c r="U801" s="279"/>
      <c r="V801" s="279"/>
      <c r="W801" s="279"/>
      <c r="X801" s="279"/>
      <c r="Y801" s="279"/>
      <c r="Z801" s="279"/>
      <c r="AA801" s="279"/>
      <c r="AB801" s="279"/>
      <c r="AC801" s="278"/>
      <c r="AD801" s="278"/>
      <c r="AE801" s="278"/>
      <c r="AF801" s="278"/>
      <c r="AG801" s="278"/>
      <c r="AH801" s="278"/>
    </row>
    <row r="802" ht="12.75" customHeight="1">
      <c r="A802" s="278"/>
      <c r="B802" s="279"/>
      <c r="C802" s="278"/>
      <c r="D802" s="278"/>
      <c r="E802" s="278"/>
      <c r="F802" s="278"/>
      <c r="G802" s="278"/>
      <c r="H802" s="278"/>
      <c r="I802" s="278"/>
      <c r="J802" s="279"/>
      <c r="K802" s="278"/>
      <c r="L802" s="278"/>
      <c r="M802" s="278"/>
      <c r="N802" s="278"/>
      <c r="O802" s="278"/>
      <c r="P802" s="278"/>
      <c r="Q802" s="278"/>
      <c r="R802" s="278"/>
      <c r="S802" s="279"/>
      <c r="T802" s="279"/>
      <c r="U802" s="279"/>
      <c r="V802" s="279"/>
      <c r="W802" s="279"/>
      <c r="X802" s="279"/>
      <c r="Y802" s="279"/>
      <c r="Z802" s="279"/>
      <c r="AA802" s="279"/>
      <c r="AB802" s="279"/>
      <c r="AC802" s="278"/>
      <c r="AD802" s="278"/>
      <c r="AE802" s="278"/>
      <c r="AF802" s="278"/>
      <c r="AG802" s="278"/>
      <c r="AH802" s="278"/>
    </row>
    <row r="803" ht="12.75" customHeight="1">
      <c r="A803" s="278"/>
      <c r="B803" s="279"/>
      <c r="C803" s="278"/>
      <c r="D803" s="278"/>
      <c r="E803" s="278"/>
      <c r="F803" s="278"/>
      <c r="G803" s="278"/>
      <c r="H803" s="278"/>
      <c r="I803" s="278"/>
      <c r="J803" s="279"/>
      <c r="K803" s="278"/>
      <c r="L803" s="278"/>
      <c r="M803" s="278"/>
      <c r="N803" s="278"/>
      <c r="O803" s="278"/>
      <c r="P803" s="278"/>
      <c r="Q803" s="278"/>
      <c r="R803" s="278"/>
      <c r="S803" s="279"/>
      <c r="T803" s="279"/>
      <c r="U803" s="279"/>
      <c r="V803" s="279"/>
      <c r="W803" s="279"/>
      <c r="X803" s="279"/>
      <c r="Y803" s="279"/>
      <c r="Z803" s="279"/>
      <c r="AA803" s="279"/>
      <c r="AB803" s="279"/>
      <c r="AC803" s="278"/>
      <c r="AD803" s="278"/>
      <c r="AE803" s="278"/>
      <c r="AF803" s="278"/>
      <c r="AG803" s="278"/>
      <c r="AH803" s="278"/>
    </row>
    <row r="804" ht="12.75" customHeight="1">
      <c r="A804" s="278"/>
      <c r="B804" s="279"/>
      <c r="C804" s="278"/>
      <c r="D804" s="278"/>
      <c r="E804" s="278"/>
      <c r="F804" s="278"/>
      <c r="G804" s="278"/>
      <c r="H804" s="278"/>
      <c r="I804" s="278"/>
      <c r="J804" s="279"/>
      <c r="K804" s="278"/>
      <c r="L804" s="278"/>
      <c r="M804" s="278"/>
      <c r="N804" s="278"/>
      <c r="O804" s="278"/>
      <c r="P804" s="278"/>
      <c r="Q804" s="278"/>
      <c r="R804" s="278"/>
      <c r="S804" s="279"/>
      <c r="T804" s="279"/>
      <c r="U804" s="279"/>
      <c r="V804" s="279"/>
      <c r="W804" s="279"/>
      <c r="X804" s="279"/>
      <c r="Y804" s="279"/>
      <c r="Z804" s="279"/>
      <c r="AA804" s="279"/>
      <c r="AB804" s="279"/>
      <c r="AC804" s="278"/>
      <c r="AD804" s="278"/>
      <c r="AE804" s="278"/>
      <c r="AF804" s="278"/>
      <c r="AG804" s="278"/>
      <c r="AH804" s="278"/>
    </row>
    <row r="805" ht="12.75" customHeight="1">
      <c r="A805" s="278"/>
      <c r="B805" s="279"/>
      <c r="C805" s="278"/>
      <c r="D805" s="278"/>
      <c r="E805" s="278"/>
      <c r="F805" s="278"/>
      <c r="G805" s="278"/>
      <c r="H805" s="278"/>
      <c r="I805" s="278"/>
      <c r="J805" s="279"/>
      <c r="K805" s="278"/>
      <c r="L805" s="278"/>
      <c r="M805" s="278"/>
      <c r="N805" s="278"/>
      <c r="O805" s="278"/>
      <c r="P805" s="278"/>
      <c r="Q805" s="278"/>
      <c r="R805" s="278"/>
      <c r="S805" s="279"/>
      <c r="T805" s="279"/>
      <c r="U805" s="279"/>
      <c r="V805" s="279"/>
      <c r="W805" s="279"/>
      <c r="X805" s="279"/>
      <c r="Y805" s="279"/>
      <c r="Z805" s="279"/>
      <c r="AA805" s="279"/>
      <c r="AB805" s="279"/>
      <c r="AC805" s="278"/>
      <c r="AD805" s="278"/>
      <c r="AE805" s="278"/>
      <c r="AF805" s="278"/>
      <c r="AG805" s="278"/>
      <c r="AH805" s="278"/>
    </row>
    <row r="806" ht="12.75" customHeight="1">
      <c r="A806" s="278"/>
      <c r="B806" s="279"/>
      <c r="C806" s="278"/>
      <c r="D806" s="278"/>
      <c r="E806" s="278"/>
      <c r="F806" s="278"/>
      <c r="G806" s="278"/>
      <c r="H806" s="278"/>
      <c r="I806" s="278"/>
      <c r="J806" s="279"/>
      <c r="K806" s="278"/>
      <c r="L806" s="278"/>
      <c r="M806" s="278"/>
      <c r="N806" s="278"/>
      <c r="O806" s="278"/>
      <c r="P806" s="278"/>
      <c r="Q806" s="278"/>
      <c r="R806" s="278"/>
      <c r="S806" s="279"/>
      <c r="T806" s="279"/>
      <c r="U806" s="279"/>
      <c r="V806" s="279"/>
      <c r="W806" s="279"/>
      <c r="X806" s="279"/>
      <c r="Y806" s="279"/>
      <c r="Z806" s="279"/>
      <c r="AA806" s="279"/>
      <c r="AB806" s="279"/>
      <c r="AC806" s="278"/>
      <c r="AD806" s="278"/>
      <c r="AE806" s="278"/>
      <c r="AF806" s="278"/>
      <c r="AG806" s="278"/>
      <c r="AH806" s="278"/>
    </row>
    <row r="807" ht="12.75" customHeight="1">
      <c r="A807" s="278"/>
      <c r="B807" s="279"/>
      <c r="C807" s="278"/>
      <c r="D807" s="278"/>
      <c r="E807" s="278"/>
      <c r="F807" s="278"/>
      <c r="G807" s="278"/>
      <c r="H807" s="278"/>
      <c r="I807" s="278"/>
      <c r="J807" s="279"/>
      <c r="K807" s="278"/>
      <c r="L807" s="278"/>
      <c r="M807" s="278"/>
      <c r="N807" s="278"/>
      <c r="O807" s="278"/>
      <c r="P807" s="278"/>
      <c r="Q807" s="278"/>
      <c r="R807" s="278"/>
      <c r="S807" s="279"/>
      <c r="T807" s="279"/>
      <c r="U807" s="279"/>
      <c r="V807" s="279"/>
      <c r="W807" s="279"/>
      <c r="X807" s="279"/>
      <c r="Y807" s="279"/>
      <c r="Z807" s="279"/>
      <c r="AA807" s="279"/>
      <c r="AB807" s="279"/>
      <c r="AC807" s="278"/>
      <c r="AD807" s="278"/>
      <c r="AE807" s="278"/>
      <c r="AF807" s="278"/>
      <c r="AG807" s="278"/>
      <c r="AH807" s="278"/>
    </row>
    <row r="808" ht="12.75" customHeight="1">
      <c r="A808" s="278"/>
      <c r="B808" s="279"/>
      <c r="C808" s="278"/>
      <c r="D808" s="278"/>
      <c r="E808" s="278"/>
      <c r="F808" s="278"/>
      <c r="G808" s="278"/>
      <c r="H808" s="278"/>
      <c r="I808" s="278"/>
      <c r="J808" s="279"/>
      <c r="K808" s="278"/>
      <c r="L808" s="278"/>
      <c r="M808" s="278"/>
      <c r="N808" s="278"/>
      <c r="O808" s="278"/>
      <c r="P808" s="278"/>
      <c r="Q808" s="278"/>
      <c r="R808" s="278"/>
      <c r="S808" s="279"/>
      <c r="T808" s="279"/>
      <c r="U808" s="279"/>
      <c r="V808" s="279"/>
      <c r="W808" s="279"/>
      <c r="X808" s="279"/>
      <c r="Y808" s="279"/>
      <c r="Z808" s="279"/>
      <c r="AA808" s="279"/>
      <c r="AB808" s="279"/>
      <c r="AC808" s="278"/>
      <c r="AD808" s="278"/>
      <c r="AE808" s="278"/>
      <c r="AF808" s="278"/>
      <c r="AG808" s="278"/>
      <c r="AH808" s="278"/>
    </row>
    <row r="809" ht="12.75" customHeight="1">
      <c r="A809" s="278"/>
      <c r="B809" s="279"/>
      <c r="C809" s="278"/>
      <c r="D809" s="278"/>
      <c r="E809" s="278"/>
      <c r="F809" s="278"/>
      <c r="G809" s="278"/>
      <c r="H809" s="278"/>
      <c r="I809" s="278"/>
      <c r="J809" s="279"/>
      <c r="K809" s="278"/>
      <c r="L809" s="278"/>
      <c r="M809" s="278"/>
      <c r="N809" s="278"/>
      <c r="O809" s="278"/>
      <c r="P809" s="278"/>
      <c r="Q809" s="278"/>
      <c r="R809" s="278"/>
      <c r="S809" s="279"/>
      <c r="T809" s="279"/>
      <c r="U809" s="279"/>
      <c r="V809" s="279"/>
      <c r="W809" s="279"/>
      <c r="X809" s="279"/>
      <c r="Y809" s="279"/>
      <c r="Z809" s="279"/>
      <c r="AA809" s="279"/>
      <c r="AB809" s="279"/>
      <c r="AC809" s="278"/>
      <c r="AD809" s="278"/>
      <c r="AE809" s="278"/>
      <c r="AF809" s="278"/>
      <c r="AG809" s="278"/>
      <c r="AH809" s="278"/>
    </row>
    <row r="810" ht="12.75" customHeight="1">
      <c r="A810" s="278"/>
      <c r="B810" s="279"/>
      <c r="C810" s="278"/>
      <c r="D810" s="278"/>
      <c r="E810" s="278"/>
      <c r="F810" s="278"/>
      <c r="G810" s="278"/>
      <c r="H810" s="278"/>
      <c r="I810" s="278"/>
      <c r="J810" s="279"/>
      <c r="K810" s="278"/>
      <c r="L810" s="278"/>
      <c r="M810" s="278"/>
      <c r="N810" s="278"/>
      <c r="O810" s="278"/>
      <c r="P810" s="278"/>
      <c r="Q810" s="278"/>
      <c r="R810" s="278"/>
      <c r="S810" s="279"/>
      <c r="T810" s="279"/>
      <c r="U810" s="279"/>
      <c r="V810" s="279"/>
      <c r="W810" s="279"/>
      <c r="X810" s="279"/>
      <c r="Y810" s="279"/>
      <c r="Z810" s="279"/>
      <c r="AA810" s="279"/>
      <c r="AB810" s="279"/>
      <c r="AC810" s="278"/>
      <c r="AD810" s="278"/>
      <c r="AE810" s="278"/>
      <c r="AF810" s="278"/>
      <c r="AG810" s="278"/>
      <c r="AH810" s="278"/>
    </row>
    <row r="811" ht="12.75" customHeight="1">
      <c r="A811" s="278"/>
      <c r="B811" s="279"/>
      <c r="C811" s="278"/>
      <c r="D811" s="278"/>
      <c r="E811" s="278"/>
      <c r="F811" s="278"/>
      <c r="G811" s="278"/>
      <c r="H811" s="278"/>
      <c r="I811" s="278"/>
      <c r="J811" s="279"/>
      <c r="K811" s="278"/>
      <c r="L811" s="278"/>
      <c r="M811" s="278"/>
      <c r="N811" s="278"/>
      <c r="O811" s="278"/>
      <c r="P811" s="278"/>
      <c r="Q811" s="278"/>
      <c r="R811" s="278"/>
      <c r="S811" s="279"/>
      <c r="T811" s="279"/>
      <c r="U811" s="279"/>
      <c r="V811" s="279"/>
      <c r="W811" s="279"/>
      <c r="X811" s="279"/>
      <c r="Y811" s="279"/>
      <c r="Z811" s="279"/>
      <c r="AA811" s="279"/>
      <c r="AB811" s="279"/>
      <c r="AC811" s="278"/>
      <c r="AD811" s="278"/>
      <c r="AE811" s="278"/>
      <c r="AF811" s="278"/>
      <c r="AG811" s="278"/>
      <c r="AH811" s="278"/>
    </row>
    <row r="812" ht="12.75" customHeight="1">
      <c r="A812" s="278"/>
      <c r="B812" s="279"/>
      <c r="C812" s="278"/>
      <c r="D812" s="278"/>
      <c r="E812" s="278"/>
      <c r="F812" s="278"/>
      <c r="G812" s="278"/>
      <c r="H812" s="278"/>
      <c r="I812" s="278"/>
      <c r="J812" s="279"/>
      <c r="K812" s="278"/>
      <c r="L812" s="278"/>
      <c r="M812" s="278"/>
      <c r="N812" s="278"/>
      <c r="O812" s="278"/>
      <c r="P812" s="278"/>
      <c r="Q812" s="278"/>
      <c r="R812" s="278"/>
      <c r="S812" s="279"/>
      <c r="T812" s="279"/>
      <c r="U812" s="279"/>
      <c r="V812" s="279"/>
      <c r="W812" s="279"/>
      <c r="X812" s="279"/>
      <c r="Y812" s="279"/>
      <c r="Z812" s="279"/>
      <c r="AA812" s="279"/>
      <c r="AB812" s="279"/>
      <c r="AC812" s="278"/>
      <c r="AD812" s="278"/>
      <c r="AE812" s="278"/>
      <c r="AF812" s="278"/>
      <c r="AG812" s="278"/>
      <c r="AH812" s="278"/>
    </row>
    <row r="813" ht="12.75" customHeight="1">
      <c r="A813" s="278"/>
      <c r="B813" s="279"/>
      <c r="C813" s="278"/>
      <c r="D813" s="278"/>
      <c r="E813" s="278"/>
      <c r="F813" s="278"/>
      <c r="G813" s="278"/>
      <c r="H813" s="278"/>
      <c r="I813" s="278"/>
      <c r="J813" s="279"/>
      <c r="K813" s="278"/>
      <c r="L813" s="278"/>
      <c r="M813" s="278"/>
      <c r="N813" s="278"/>
      <c r="O813" s="278"/>
      <c r="P813" s="278"/>
      <c r="Q813" s="278"/>
      <c r="R813" s="278"/>
      <c r="S813" s="279"/>
      <c r="T813" s="279"/>
      <c r="U813" s="279"/>
      <c r="V813" s="279"/>
      <c r="W813" s="279"/>
      <c r="X813" s="279"/>
      <c r="Y813" s="279"/>
      <c r="Z813" s="279"/>
      <c r="AA813" s="279"/>
      <c r="AB813" s="279"/>
      <c r="AC813" s="278"/>
      <c r="AD813" s="278"/>
      <c r="AE813" s="278"/>
      <c r="AF813" s="278"/>
      <c r="AG813" s="278"/>
      <c r="AH813" s="278"/>
    </row>
    <row r="814" ht="12.75" customHeight="1">
      <c r="A814" s="278"/>
      <c r="B814" s="279"/>
      <c r="C814" s="278"/>
      <c r="D814" s="278"/>
      <c r="E814" s="278"/>
      <c r="F814" s="278"/>
      <c r="G814" s="278"/>
      <c r="H814" s="278"/>
      <c r="I814" s="278"/>
      <c r="J814" s="279"/>
      <c r="K814" s="278"/>
      <c r="L814" s="278"/>
      <c r="M814" s="278"/>
      <c r="N814" s="278"/>
      <c r="O814" s="278"/>
      <c r="P814" s="278"/>
      <c r="Q814" s="278"/>
      <c r="R814" s="278"/>
      <c r="S814" s="279"/>
      <c r="T814" s="279"/>
      <c r="U814" s="279"/>
      <c r="V814" s="279"/>
      <c r="W814" s="279"/>
      <c r="X814" s="279"/>
      <c r="Y814" s="279"/>
      <c r="Z814" s="279"/>
      <c r="AA814" s="279"/>
      <c r="AB814" s="279"/>
      <c r="AC814" s="278"/>
      <c r="AD814" s="278"/>
      <c r="AE814" s="278"/>
      <c r="AF814" s="278"/>
      <c r="AG814" s="278"/>
      <c r="AH814" s="278"/>
    </row>
    <row r="815" ht="12.75" customHeight="1">
      <c r="A815" s="278"/>
      <c r="B815" s="279"/>
      <c r="C815" s="278"/>
      <c r="D815" s="278"/>
      <c r="E815" s="278"/>
      <c r="F815" s="278"/>
      <c r="G815" s="278"/>
      <c r="H815" s="278"/>
      <c r="I815" s="278"/>
      <c r="J815" s="279"/>
      <c r="K815" s="278"/>
      <c r="L815" s="278"/>
      <c r="M815" s="278"/>
      <c r="N815" s="278"/>
      <c r="O815" s="278"/>
      <c r="P815" s="278"/>
      <c r="Q815" s="278"/>
      <c r="R815" s="278"/>
      <c r="S815" s="279"/>
      <c r="T815" s="279"/>
      <c r="U815" s="279"/>
      <c r="V815" s="279"/>
      <c r="W815" s="279"/>
      <c r="X815" s="279"/>
      <c r="Y815" s="279"/>
      <c r="Z815" s="279"/>
      <c r="AA815" s="279"/>
      <c r="AB815" s="279"/>
      <c r="AC815" s="278"/>
      <c r="AD815" s="278"/>
      <c r="AE815" s="278"/>
      <c r="AF815" s="278"/>
      <c r="AG815" s="278"/>
      <c r="AH815" s="278"/>
    </row>
    <row r="816" ht="12.75" customHeight="1">
      <c r="A816" s="278"/>
      <c r="B816" s="279"/>
      <c r="C816" s="278"/>
      <c r="D816" s="278"/>
      <c r="E816" s="278"/>
      <c r="F816" s="278"/>
      <c r="G816" s="278"/>
      <c r="H816" s="278"/>
      <c r="I816" s="278"/>
      <c r="J816" s="279"/>
      <c r="K816" s="278"/>
      <c r="L816" s="278"/>
      <c r="M816" s="278"/>
      <c r="N816" s="278"/>
      <c r="O816" s="278"/>
      <c r="P816" s="278"/>
      <c r="Q816" s="278"/>
      <c r="R816" s="278"/>
      <c r="S816" s="279"/>
      <c r="T816" s="279"/>
      <c r="U816" s="279"/>
      <c r="V816" s="279"/>
      <c r="W816" s="279"/>
      <c r="X816" s="279"/>
      <c r="Y816" s="279"/>
      <c r="Z816" s="279"/>
      <c r="AA816" s="279"/>
      <c r="AB816" s="279"/>
      <c r="AC816" s="278"/>
      <c r="AD816" s="278"/>
      <c r="AE816" s="278"/>
      <c r="AF816" s="278"/>
      <c r="AG816" s="278"/>
      <c r="AH816" s="278"/>
    </row>
    <row r="817" ht="12.75" customHeight="1">
      <c r="A817" s="278"/>
      <c r="B817" s="279"/>
      <c r="C817" s="278"/>
      <c r="D817" s="278"/>
      <c r="E817" s="278"/>
      <c r="F817" s="278"/>
      <c r="G817" s="278"/>
      <c r="H817" s="278"/>
      <c r="I817" s="278"/>
      <c r="J817" s="279"/>
      <c r="K817" s="278"/>
      <c r="L817" s="278"/>
      <c r="M817" s="278"/>
      <c r="N817" s="278"/>
      <c r="O817" s="278"/>
      <c r="P817" s="278"/>
      <c r="Q817" s="278"/>
      <c r="R817" s="278"/>
      <c r="S817" s="279"/>
      <c r="T817" s="279"/>
      <c r="U817" s="279"/>
      <c r="V817" s="279"/>
      <c r="W817" s="279"/>
      <c r="X817" s="279"/>
      <c r="Y817" s="279"/>
      <c r="Z817" s="279"/>
      <c r="AA817" s="279"/>
      <c r="AB817" s="279"/>
      <c r="AC817" s="278"/>
      <c r="AD817" s="278"/>
      <c r="AE817" s="278"/>
      <c r="AF817" s="278"/>
      <c r="AG817" s="278"/>
      <c r="AH817" s="278"/>
    </row>
    <row r="818" ht="12.75" customHeight="1">
      <c r="A818" s="278"/>
      <c r="B818" s="279"/>
      <c r="C818" s="278"/>
      <c r="D818" s="278"/>
      <c r="E818" s="278"/>
      <c r="F818" s="278"/>
      <c r="G818" s="278"/>
      <c r="H818" s="278"/>
      <c r="I818" s="278"/>
      <c r="J818" s="279"/>
      <c r="K818" s="278"/>
      <c r="L818" s="278"/>
      <c r="M818" s="278"/>
      <c r="N818" s="278"/>
      <c r="O818" s="278"/>
      <c r="P818" s="278"/>
      <c r="Q818" s="278"/>
      <c r="R818" s="278"/>
      <c r="S818" s="279"/>
      <c r="T818" s="279"/>
      <c r="U818" s="279"/>
      <c r="V818" s="279"/>
      <c r="W818" s="279"/>
      <c r="X818" s="279"/>
      <c r="Y818" s="279"/>
      <c r="Z818" s="279"/>
      <c r="AA818" s="279"/>
      <c r="AB818" s="279"/>
      <c r="AC818" s="278"/>
      <c r="AD818" s="278"/>
      <c r="AE818" s="278"/>
      <c r="AF818" s="278"/>
      <c r="AG818" s="278"/>
      <c r="AH818" s="278"/>
    </row>
    <row r="819" ht="12.75" customHeight="1">
      <c r="A819" s="278"/>
      <c r="B819" s="279"/>
      <c r="C819" s="278"/>
      <c r="D819" s="278"/>
      <c r="E819" s="278"/>
      <c r="F819" s="278"/>
      <c r="G819" s="278"/>
      <c r="H819" s="278"/>
      <c r="I819" s="278"/>
      <c r="J819" s="279"/>
      <c r="K819" s="278"/>
      <c r="L819" s="278"/>
      <c r="M819" s="278"/>
      <c r="N819" s="278"/>
      <c r="O819" s="278"/>
      <c r="P819" s="278"/>
      <c r="Q819" s="278"/>
      <c r="R819" s="278"/>
      <c r="S819" s="279"/>
      <c r="T819" s="279"/>
      <c r="U819" s="279"/>
      <c r="V819" s="279"/>
      <c r="W819" s="279"/>
      <c r="X819" s="279"/>
      <c r="Y819" s="279"/>
      <c r="Z819" s="279"/>
      <c r="AA819" s="279"/>
      <c r="AB819" s="279"/>
      <c r="AC819" s="278"/>
      <c r="AD819" s="278"/>
      <c r="AE819" s="278"/>
      <c r="AF819" s="278"/>
      <c r="AG819" s="278"/>
      <c r="AH819" s="278"/>
    </row>
    <row r="820" ht="12.75" customHeight="1">
      <c r="A820" s="278"/>
      <c r="B820" s="279"/>
      <c r="C820" s="278"/>
      <c r="D820" s="278"/>
      <c r="E820" s="278"/>
      <c r="F820" s="278"/>
      <c r="G820" s="278"/>
      <c r="H820" s="278"/>
      <c r="I820" s="278"/>
      <c r="J820" s="279"/>
      <c r="K820" s="278"/>
      <c r="L820" s="278"/>
      <c r="M820" s="278"/>
      <c r="N820" s="278"/>
      <c r="O820" s="278"/>
      <c r="P820" s="278"/>
      <c r="Q820" s="278"/>
      <c r="R820" s="278"/>
      <c r="S820" s="279"/>
      <c r="T820" s="279"/>
      <c r="U820" s="279"/>
      <c r="V820" s="279"/>
      <c r="W820" s="279"/>
      <c r="X820" s="279"/>
      <c r="Y820" s="279"/>
      <c r="Z820" s="279"/>
      <c r="AA820" s="279"/>
      <c r="AB820" s="279"/>
      <c r="AC820" s="278"/>
      <c r="AD820" s="278"/>
      <c r="AE820" s="278"/>
      <c r="AF820" s="278"/>
      <c r="AG820" s="278"/>
      <c r="AH820" s="278"/>
    </row>
    <row r="821" ht="12.75" customHeight="1">
      <c r="A821" s="278"/>
      <c r="B821" s="279"/>
      <c r="C821" s="278"/>
      <c r="D821" s="278"/>
      <c r="E821" s="278"/>
      <c r="F821" s="278"/>
      <c r="G821" s="278"/>
      <c r="H821" s="278"/>
      <c r="I821" s="278"/>
      <c r="J821" s="279"/>
      <c r="K821" s="278"/>
      <c r="L821" s="278"/>
      <c r="M821" s="278"/>
      <c r="N821" s="278"/>
      <c r="O821" s="278"/>
      <c r="P821" s="278"/>
      <c r="Q821" s="278"/>
      <c r="R821" s="278"/>
      <c r="S821" s="279"/>
      <c r="T821" s="279"/>
      <c r="U821" s="279"/>
      <c r="V821" s="279"/>
      <c r="W821" s="279"/>
      <c r="X821" s="279"/>
      <c r="Y821" s="279"/>
      <c r="Z821" s="279"/>
      <c r="AA821" s="279"/>
      <c r="AB821" s="279"/>
      <c r="AC821" s="278"/>
      <c r="AD821" s="278"/>
      <c r="AE821" s="278"/>
      <c r="AF821" s="278"/>
      <c r="AG821" s="278"/>
      <c r="AH821" s="278"/>
    </row>
    <row r="822" ht="12.75" customHeight="1">
      <c r="A822" s="278"/>
      <c r="B822" s="279"/>
      <c r="C822" s="278"/>
      <c r="D822" s="278"/>
      <c r="E822" s="278"/>
      <c r="F822" s="278"/>
      <c r="G822" s="278"/>
      <c r="H822" s="278"/>
      <c r="I822" s="278"/>
      <c r="J822" s="279"/>
      <c r="K822" s="278"/>
      <c r="L822" s="278"/>
      <c r="M822" s="278"/>
      <c r="N822" s="278"/>
      <c r="O822" s="278"/>
      <c r="P822" s="278"/>
      <c r="Q822" s="278"/>
      <c r="R822" s="278"/>
      <c r="S822" s="279"/>
      <c r="T822" s="279"/>
      <c r="U822" s="279"/>
      <c r="V822" s="279"/>
      <c r="W822" s="279"/>
      <c r="X822" s="279"/>
      <c r="Y822" s="279"/>
      <c r="Z822" s="279"/>
      <c r="AA822" s="279"/>
      <c r="AB822" s="279"/>
      <c r="AC822" s="278"/>
      <c r="AD822" s="278"/>
      <c r="AE822" s="278"/>
      <c r="AF822" s="278"/>
      <c r="AG822" s="278"/>
      <c r="AH822" s="278"/>
    </row>
    <row r="823" ht="12.75" customHeight="1">
      <c r="A823" s="278"/>
      <c r="B823" s="279"/>
      <c r="C823" s="278"/>
      <c r="D823" s="278"/>
      <c r="E823" s="278"/>
      <c r="F823" s="278"/>
      <c r="G823" s="278"/>
      <c r="H823" s="278"/>
      <c r="I823" s="278"/>
      <c r="J823" s="279"/>
      <c r="K823" s="278"/>
      <c r="L823" s="278"/>
      <c r="M823" s="278"/>
      <c r="N823" s="278"/>
      <c r="O823" s="278"/>
      <c r="P823" s="278"/>
      <c r="Q823" s="278"/>
      <c r="R823" s="278"/>
      <c r="S823" s="279"/>
      <c r="T823" s="279"/>
      <c r="U823" s="279"/>
      <c r="V823" s="279"/>
      <c r="W823" s="279"/>
      <c r="X823" s="279"/>
      <c r="Y823" s="279"/>
      <c r="Z823" s="279"/>
      <c r="AA823" s="279"/>
      <c r="AB823" s="279"/>
      <c r="AC823" s="278"/>
      <c r="AD823" s="278"/>
      <c r="AE823" s="278"/>
      <c r="AF823" s="278"/>
      <c r="AG823" s="278"/>
      <c r="AH823" s="278"/>
    </row>
    <row r="824" ht="12.75" customHeight="1">
      <c r="A824" s="278"/>
      <c r="B824" s="279"/>
      <c r="C824" s="278"/>
      <c r="D824" s="278"/>
      <c r="E824" s="278"/>
      <c r="F824" s="278"/>
      <c r="G824" s="278"/>
      <c r="H824" s="278"/>
      <c r="I824" s="278"/>
      <c r="J824" s="279"/>
      <c r="K824" s="278"/>
      <c r="L824" s="278"/>
      <c r="M824" s="278"/>
      <c r="N824" s="278"/>
      <c r="O824" s="278"/>
      <c r="P824" s="278"/>
      <c r="Q824" s="278"/>
      <c r="R824" s="278"/>
      <c r="S824" s="279"/>
      <c r="T824" s="279"/>
      <c r="U824" s="279"/>
      <c r="V824" s="279"/>
      <c r="W824" s="279"/>
      <c r="X824" s="279"/>
      <c r="Y824" s="279"/>
      <c r="Z824" s="279"/>
      <c r="AA824" s="279"/>
      <c r="AB824" s="279"/>
      <c r="AC824" s="278"/>
      <c r="AD824" s="278"/>
      <c r="AE824" s="278"/>
      <c r="AF824" s="278"/>
      <c r="AG824" s="278"/>
      <c r="AH824" s="278"/>
    </row>
    <row r="825" ht="12.75" customHeight="1">
      <c r="A825" s="278"/>
      <c r="B825" s="279"/>
      <c r="C825" s="278"/>
      <c r="D825" s="278"/>
      <c r="E825" s="278"/>
      <c r="F825" s="278"/>
      <c r="G825" s="278"/>
      <c r="H825" s="278"/>
      <c r="I825" s="278"/>
      <c r="J825" s="279"/>
      <c r="K825" s="278"/>
      <c r="L825" s="278"/>
      <c r="M825" s="278"/>
      <c r="N825" s="278"/>
      <c r="O825" s="278"/>
      <c r="P825" s="278"/>
      <c r="Q825" s="278"/>
      <c r="R825" s="278"/>
      <c r="S825" s="279"/>
      <c r="T825" s="279"/>
      <c r="U825" s="279"/>
      <c r="V825" s="279"/>
      <c r="W825" s="279"/>
      <c r="X825" s="279"/>
      <c r="Y825" s="279"/>
      <c r="Z825" s="279"/>
      <c r="AA825" s="279"/>
      <c r="AB825" s="279"/>
      <c r="AC825" s="278"/>
      <c r="AD825" s="278"/>
      <c r="AE825" s="278"/>
      <c r="AF825" s="278"/>
      <c r="AG825" s="278"/>
      <c r="AH825" s="278"/>
    </row>
    <row r="826" ht="12.75" customHeight="1">
      <c r="A826" s="278"/>
      <c r="B826" s="279"/>
      <c r="C826" s="278"/>
      <c r="D826" s="278"/>
      <c r="E826" s="278"/>
      <c r="F826" s="278"/>
      <c r="G826" s="278"/>
      <c r="H826" s="278"/>
      <c r="I826" s="278"/>
      <c r="J826" s="279"/>
      <c r="K826" s="278"/>
      <c r="L826" s="278"/>
      <c r="M826" s="278"/>
      <c r="N826" s="278"/>
      <c r="O826" s="278"/>
      <c r="P826" s="278"/>
      <c r="Q826" s="278"/>
      <c r="R826" s="278"/>
      <c r="S826" s="279"/>
      <c r="T826" s="279"/>
      <c r="U826" s="279"/>
      <c r="V826" s="279"/>
      <c r="W826" s="279"/>
      <c r="X826" s="279"/>
      <c r="Y826" s="279"/>
      <c r="Z826" s="279"/>
      <c r="AA826" s="279"/>
      <c r="AB826" s="279"/>
      <c r="AC826" s="278"/>
      <c r="AD826" s="278"/>
      <c r="AE826" s="278"/>
      <c r="AF826" s="278"/>
      <c r="AG826" s="278"/>
      <c r="AH826" s="278"/>
    </row>
    <row r="827" ht="12.75" customHeight="1">
      <c r="A827" s="278"/>
      <c r="B827" s="279"/>
      <c r="C827" s="278"/>
      <c r="D827" s="278"/>
      <c r="E827" s="278"/>
      <c r="F827" s="278"/>
      <c r="G827" s="278"/>
      <c r="H827" s="278"/>
      <c r="I827" s="278"/>
      <c r="J827" s="279"/>
      <c r="K827" s="278"/>
      <c r="L827" s="278"/>
      <c r="M827" s="278"/>
      <c r="N827" s="278"/>
      <c r="O827" s="278"/>
      <c r="P827" s="278"/>
      <c r="Q827" s="278"/>
      <c r="R827" s="278"/>
      <c r="S827" s="279"/>
      <c r="T827" s="279"/>
      <c r="U827" s="279"/>
      <c r="V827" s="279"/>
      <c r="W827" s="279"/>
      <c r="X827" s="279"/>
      <c r="Y827" s="279"/>
      <c r="Z827" s="279"/>
      <c r="AA827" s="279"/>
      <c r="AB827" s="279"/>
      <c r="AC827" s="278"/>
      <c r="AD827" s="278"/>
      <c r="AE827" s="278"/>
      <c r="AF827" s="278"/>
      <c r="AG827" s="278"/>
      <c r="AH827" s="278"/>
    </row>
    <row r="828" ht="12.75" customHeight="1">
      <c r="A828" s="278"/>
      <c r="B828" s="279"/>
      <c r="C828" s="278"/>
      <c r="D828" s="278"/>
      <c r="E828" s="278"/>
      <c r="F828" s="278"/>
      <c r="G828" s="278"/>
      <c r="H828" s="278"/>
      <c r="I828" s="278"/>
      <c r="J828" s="279"/>
      <c r="K828" s="278"/>
      <c r="L828" s="278"/>
      <c r="M828" s="278"/>
      <c r="N828" s="278"/>
      <c r="O828" s="278"/>
      <c r="P828" s="278"/>
      <c r="Q828" s="278"/>
      <c r="R828" s="278"/>
      <c r="S828" s="279"/>
      <c r="T828" s="279"/>
      <c r="U828" s="279"/>
      <c r="V828" s="279"/>
      <c r="W828" s="279"/>
      <c r="X828" s="279"/>
      <c r="Y828" s="279"/>
      <c r="Z828" s="279"/>
      <c r="AA828" s="279"/>
      <c r="AB828" s="279"/>
      <c r="AC828" s="278"/>
      <c r="AD828" s="278"/>
      <c r="AE828" s="278"/>
      <c r="AF828" s="278"/>
      <c r="AG828" s="278"/>
      <c r="AH828" s="278"/>
    </row>
    <row r="829" ht="12.75" customHeight="1">
      <c r="A829" s="278"/>
      <c r="B829" s="279"/>
      <c r="C829" s="278"/>
      <c r="D829" s="278"/>
      <c r="E829" s="278"/>
      <c r="F829" s="278"/>
      <c r="G829" s="278"/>
      <c r="H829" s="278"/>
      <c r="I829" s="278"/>
      <c r="J829" s="279"/>
      <c r="K829" s="278"/>
      <c r="L829" s="278"/>
      <c r="M829" s="278"/>
      <c r="N829" s="278"/>
      <c r="O829" s="278"/>
      <c r="P829" s="278"/>
      <c r="Q829" s="278"/>
      <c r="R829" s="278"/>
      <c r="S829" s="279"/>
      <c r="T829" s="279"/>
      <c r="U829" s="279"/>
      <c r="V829" s="279"/>
      <c r="W829" s="279"/>
      <c r="X829" s="279"/>
      <c r="Y829" s="279"/>
      <c r="Z829" s="279"/>
      <c r="AA829" s="279"/>
      <c r="AB829" s="279"/>
      <c r="AC829" s="278"/>
      <c r="AD829" s="278"/>
      <c r="AE829" s="278"/>
      <c r="AF829" s="278"/>
      <c r="AG829" s="278"/>
      <c r="AH829" s="278"/>
    </row>
    <row r="830" ht="12.75" customHeight="1">
      <c r="A830" s="278"/>
      <c r="B830" s="279"/>
      <c r="C830" s="278"/>
      <c r="D830" s="278"/>
      <c r="E830" s="278"/>
      <c r="F830" s="278"/>
      <c r="G830" s="278"/>
      <c r="H830" s="278"/>
      <c r="I830" s="278"/>
      <c r="J830" s="279"/>
      <c r="K830" s="278"/>
      <c r="L830" s="278"/>
      <c r="M830" s="278"/>
      <c r="N830" s="278"/>
      <c r="O830" s="278"/>
      <c r="P830" s="278"/>
      <c r="Q830" s="278"/>
      <c r="R830" s="278"/>
      <c r="S830" s="279"/>
      <c r="T830" s="279"/>
      <c r="U830" s="279"/>
      <c r="V830" s="279"/>
      <c r="W830" s="279"/>
      <c r="X830" s="279"/>
      <c r="Y830" s="279"/>
      <c r="Z830" s="279"/>
      <c r="AA830" s="279"/>
      <c r="AB830" s="279"/>
      <c r="AC830" s="278"/>
      <c r="AD830" s="278"/>
      <c r="AE830" s="278"/>
      <c r="AF830" s="278"/>
      <c r="AG830" s="278"/>
      <c r="AH830" s="278"/>
    </row>
    <row r="831" ht="12.75" customHeight="1">
      <c r="A831" s="278"/>
      <c r="B831" s="279"/>
      <c r="C831" s="278"/>
      <c r="D831" s="278"/>
      <c r="E831" s="278"/>
      <c r="F831" s="278"/>
      <c r="G831" s="278"/>
      <c r="H831" s="278"/>
      <c r="I831" s="278"/>
      <c r="J831" s="279"/>
      <c r="K831" s="278"/>
      <c r="L831" s="278"/>
      <c r="M831" s="278"/>
      <c r="N831" s="278"/>
      <c r="O831" s="278"/>
      <c r="P831" s="278"/>
      <c r="Q831" s="278"/>
      <c r="R831" s="278"/>
      <c r="S831" s="279"/>
      <c r="T831" s="279"/>
      <c r="U831" s="279"/>
      <c r="V831" s="279"/>
      <c r="W831" s="279"/>
      <c r="X831" s="279"/>
      <c r="Y831" s="279"/>
      <c r="Z831" s="279"/>
      <c r="AA831" s="279"/>
      <c r="AB831" s="279"/>
      <c r="AC831" s="278"/>
      <c r="AD831" s="278"/>
      <c r="AE831" s="278"/>
      <c r="AF831" s="278"/>
      <c r="AG831" s="278"/>
      <c r="AH831" s="278"/>
    </row>
    <row r="832" ht="12.75" customHeight="1">
      <c r="A832" s="278"/>
      <c r="B832" s="279"/>
      <c r="C832" s="278"/>
      <c r="D832" s="278"/>
      <c r="E832" s="278"/>
      <c r="F832" s="278"/>
      <c r="G832" s="278"/>
      <c r="H832" s="278"/>
      <c r="I832" s="278"/>
      <c r="J832" s="279"/>
      <c r="K832" s="278"/>
      <c r="L832" s="278"/>
      <c r="M832" s="278"/>
      <c r="N832" s="278"/>
      <c r="O832" s="278"/>
      <c r="P832" s="278"/>
      <c r="Q832" s="278"/>
      <c r="R832" s="278"/>
      <c r="S832" s="279"/>
      <c r="T832" s="279"/>
      <c r="U832" s="279"/>
      <c r="V832" s="279"/>
      <c r="W832" s="279"/>
      <c r="X832" s="279"/>
      <c r="Y832" s="279"/>
      <c r="Z832" s="279"/>
      <c r="AA832" s="279"/>
      <c r="AB832" s="279"/>
      <c r="AC832" s="278"/>
      <c r="AD832" s="278"/>
      <c r="AE832" s="278"/>
      <c r="AF832" s="278"/>
      <c r="AG832" s="278"/>
      <c r="AH832" s="278"/>
    </row>
    <row r="833" ht="12.75" customHeight="1">
      <c r="A833" s="278"/>
      <c r="B833" s="279"/>
      <c r="C833" s="278"/>
      <c r="D833" s="278"/>
      <c r="E833" s="278"/>
      <c r="F833" s="278"/>
      <c r="G833" s="278"/>
      <c r="H833" s="278"/>
      <c r="I833" s="278"/>
      <c r="J833" s="279"/>
      <c r="K833" s="278"/>
      <c r="L833" s="278"/>
      <c r="M833" s="278"/>
      <c r="N833" s="278"/>
      <c r="O833" s="278"/>
      <c r="P833" s="278"/>
      <c r="Q833" s="278"/>
      <c r="R833" s="278"/>
      <c r="S833" s="279"/>
      <c r="T833" s="279"/>
      <c r="U833" s="279"/>
      <c r="V833" s="279"/>
      <c r="W833" s="279"/>
      <c r="X833" s="279"/>
      <c r="Y833" s="279"/>
      <c r="Z833" s="279"/>
      <c r="AA833" s="279"/>
      <c r="AB833" s="279"/>
      <c r="AC833" s="278"/>
      <c r="AD833" s="278"/>
      <c r="AE833" s="278"/>
      <c r="AF833" s="278"/>
      <c r="AG833" s="278"/>
      <c r="AH833" s="278"/>
    </row>
    <row r="834" ht="12.75" customHeight="1">
      <c r="A834" s="278"/>
      <c r="B834" s="279"/>
      <c r="C834" s="278"/>
      <c r="D834" s="278"/>
      <c r="E834" s="278"/>
      <c r="F834" s="278"/>
      <c r="G834" s="278"/>
      <c r="H834" s="278"/>
      <c r="I834" s="278"/>
      <c r="J834" s="279"/>
      <c r="K834" s="278"/>
      <c r="L834" s="278"/>
      <c r="M834" s="278"/>
      <c r="N834" s="278"/>
      <c r="O834" s="278"/>
      <c r="P834" s="278"/>
      <c r="Q834" s="278"/>
      <c r="R834" s="278"/>
      <c r="S834" s="279"/>
      <c r="T834" s="279"/>
      <c r="U834" s="279"/>
      <c r="V834" s="279"/>
      <c r="W834" s="279"/>
      <c r="X834" s="279"/>
      <c r="Y834" s="279"/>
      <c r="Z834" s="279"/>
      <c r="AA834" s="279"/>
      <c r="AB834" s="279"/>
      <c r="AC834" s="278"/>
      <c r="AD834" s="278"/>
      <c r="AE834" s="278"/>
      <c r="AF834" s="278"/>
      <c r="AG834" s="278"/>
      <c r="AH834" s="278"/>
    </row>
    <row r="835" ht="12.75" customHeight="1">
      <c r="A835" s="278"/>
      <c r="B835" s="279"/>
      <c r="C835" s="278"/>
      <c r="D835" s="278"/>
      <c r="E835" s="278"/>
      <c r="F835" s="278"/>
      <c r="G835" s="278"/>
      <c r="H835" s="278"/>
      <c r="I835" s="278"/>
      <c r="J835" s="279"/>
      <c r="K835" s="278"/>
      <c r="L835" s="278"/>
      <c r="M835" s="278"/>
      <c r="N835" s="278"/>
      <c r="O835" s="278"/>
      <c r="P835" s="278"/>
      <c r="Q835" s="278"/>
      <c r="R835" s="278"/>
      <c r="S835" s="279"/>
      <c r="T835" s="279"/>
      <c r="U835" s="279"/>
      <c r="V835" s="279"/>
      <c r="W835" s="279"/>
      <c r="X835" s="279"/>
      <c r="Y835" s="279"/>
      <c r="Z835" s="279"/>
      <c r="AA835" s="279"/>
      <c r="AB835" s="279"/>
      <c r="AC835" s="278"/>
      <c r="AD835" s="278"/>
      <c r="AE835" s="278"/>
      <c r="AF835" s="278"/>
      <c r="AG835" s="278"/>
      <c r="AH835" s="278"/>
    </row>
    <row r="836" ht="12.75" customHeight="1">
      <c r="A836" s="278"/>
      <c r="B836" s="279"/>
      <c r="C836" s="278"/>
      <c r="D836" s="278"/>
      <c r="E836" s="278"/>
      <c r="F836" s="278"/>
      <c r="G836" s="278"/>
      <c r="H836" s="278"/>
      <c r="I836" s="278"/>
      <c r="J836" s="279"/>
      <c r="K836" s="278"/>
      <c r="L836" s="278"/>
      <c r="M836" s="278"/>
      <c r="N836" s="278"/>
      <c r="O836" s="278"/>
      <c r="P836" s="278"/>
      <c r="Q836" s="278"/>
      <c r="R836" s="278"/>
      <c r="S836" s="279"/>
      <c r="T836" s="279"/>
      <c r="U836" s="279"/>
      <c r="V836" s="279"/>
      <c r="W836" s="279"/>
      <c r="X836" s="279"/>
      <c r="Y836" s="279"/>
      <c r="Z836" s="279"/>
      <c r="AA836" s="279"/>
      <c r="AB836" s="279"/>
      <c r="AC836" s="278"/>
      <c r="AD836" s="278"/>
      <c r="AE836" s="278"/>
      <c r="AF836" s="278"/>
      <c r="AG836" s="278"/>
      <c r="AH836" s="278"/>
    </row>
    <row r="837" ht="12.75" customHeight="1">
      <c r="A837" s="278"/>
      <c r="B837" s="279"/>
      <c r="C837" s="278"/>
      <c r="D837" s="278"/>
      <c r="E837" s="278"/>
      <c r="F837" s="278"/>
      <c r="G837" s="278"/>
      <c r="H837" s="278"/>
      <c r="I837" s="278"/>
      <c r="J837" s="279"/>
      <c r="K837" s="278"/>
      <c r="L837" s="278"/>
      <c r="M837" s="278"/>
      <c r="N837" s="278"/>
      <c r="O837" s="278"/>
      <c r="P837" s="278"/>
      <c r="Q837" s="278"/>
      <c r="R837" s="278"/>
      <c r="S837" s="279"/>
      <c r="T837" s="279"/>
      <c r="U837" s="279"/>
      <c r="V837" s="279"/>
      <c r="W837" s="279"/>
      <c r="X837" s="279"/>
      <c r="Y837" s="279"/>
      <c r="Z837" s="279"/>
      <c r="AA837" s="279"/>
      <c r="AB837" s="279"/>
      <c r="AC837" s="278"/>
      <c r="AD837" s="278"/>
      <c r="AE837" s="278"/>
      <c r="AF837" s="278"/>
      <c r="AG837" s="278"/>
      <c r="AH837" s="278"/>
    </row>
    <row r="838" ht="12.75" customHeight="1">
      <c r="A838" s="278"/>
      <c r="B838" s="279"/>
      <c r="C838" s="278"/>
      <c r="D838" s="278"/>
      <c r="E838" s="278"/>
      <c r="F838" s="278"/>
      <c r="G838" s="278"/>
      <c r="H838" s="278"/>
      <c r="I838" s="278"/>
      <c r="J838" s="279"/>
      <c r="K838" s="278"/>
      <c r="L838" s="278"/>
      <c r="M838" s="278"/>
      <c r="N838" s="278"/>
      <c r="O838" s="278"/>
      <c r="P838" s="278"/>
      <c r="Q838" s="278"/>
      <c r="R838" s="278"/>
      <c r="S838" s="279"/>
      <c r="T838" s="279"/>
      <c r="U838" s="279"/>
      <c r="V838" s="279"/>
      <c r="W838" s="279"/>
      <c r="X838" s="279"/>
      <c r="Y838" s="279"/>
      <c r="Z838" s="279"/>
      <c r="AA838" s="279"/>
      <c r="AB838" s="279"/>
      <c r="AC838" s="278"/>
      <c r="AD838" s="278"/>
      <c r="AE838" s="278"/>
      <c r="AF838" s="278"/>
      <c r="AG838" s="278"/>
      <c r="AH838" s="278"/>
    </row>
    <row r="839" ht="12.75" customHeight="1">
      <c r="A839" s="278"/>
      <c r="B839" s="279"/>
      <c r="C839" s="278"/>
      <c r="D839" s="278"/>
      <c r="E839" s="278"/>
      <c r="F839" s="278"/>
      <c r="G839" s="278"/>
      <c r="H839" s="278"/>
      <c r="I839" s="278"/>
      <c r="J839" s="279"/>
      <c r="K839" s="278"/>
      <c r="L839" s="278"/>
      <c r="M839" s="278"/>
      <c r="N839" s="278"/>
      <c r="O839" s="278"/>
      <c r="P839" s="278"/>
      <c r="Q839" s="278"/>
      <c r="R839" s="278"/>
      <c r="S839" s="279"/>
      <c r="T839" s="279"/>
      <c r="U839" s="279"/>
      <c r="V839" s="279"/>
      <c r="W839" s="279"/>
      <c r="X839" s="279"/>
      <c r="Y839" s="279"/>
      <c r="Z839" s="279"/>
      <c r="AA839" s="279"/>
      <c r="AB839" s="279"/>
      <c r="AC839" s="278"/>
      <c r="AD839" s="278"/>
      <c r="AE839" s="278"/>
      <c r="AF839" s="278"/>
      <c r="AG839" s="278"/>
      <c r="AH839" s="278"/>
    </row>
    <row r="840" ht="12.75" customHeight="1">
      <c r="A840" s="278"/>
      <c r="B840" s="279"/>
      <c r="C840" s="278"/>
      <c r="D840" s="278"/>
      <c r="E840" s="278"/>
      <c r="F840" s="278"/>
      <c r="G840" s="278"/>
      <c r="H840" s="278"/>
      <c r="I840" s="278"/>
      <c r="J840" s="279"/>
      <c r="K840" s="278"/>
      <c r="L840" s="278"/>
      <c r="M840" s="278"/>
      <c r="N840" s="278"/>
      <c r="O840" s="278"/>
      <c r="P840" s="278"/>
      <c r="Q840" s="278"/>
      <c r="R840" s="278"/>
      <c r="S840" s="279"/>
      <c r="T840" s="279"/>
      <c r="U840" s="279"/>
      <c r="V840" s="279"/>
      <c r="W840" s="279"/>
      <c r="X840" s="279"/>
      <c r="Y840" s="279"/>
      <c r="Z840" s="279"/>
      <c r="AA840" s="279"/>
      <c r="AB840" s="279"/>
      <c r="AC840" s="278"/>
      <c r="AD840" s="278"/>
      <c r="AE840" s="278"/>
      <c r="AF840" s="278"/>
      <c r="AG840" s="278"/>
      <c r="AH840" s="278"/>
    </row>
    <row r="841" ht="12.75" customHeight="1">
      <c r="A841" s="278"/>
      <c r="B841" s="279"/>
      <c r="C841" s="278"/>
      <c r="D841" s="278"/>
      <c r="E841" s="278"/>
      <c r="F841" s="278"/>
      <c r="G841" s="278"/>
      <c r="H841" s="278"/>
      <c r="I841" s="278"/>
      <c r="J841" s="279"/>
      <c r="K841" s="278"/>
      <c r="L841" s="278"/>
      <c r="M841" s="278"/>
      <c r="N841" s="278"/>
      <c r="O841" s="278"/>
      <c r="P841" s="278"/>
      <c r="Q841" s="278"/>
      <c r="R841" s="278"/>
      <c r="S841" s="279"/>
      <c r="T841" s="279"/>
      <c r="U841" s="279"/>
      <c r="V841" s="279"/>
      <c r="W841" s="279"/>
      <c r="X841" s="279"/>
      <c r="Y841" s="279"/>
      <c r="Z841" s="279"/>
      <c r="AA841" s="279"/>
      <c r="AB841" s="279"/>
      <c r="AC841" s="278"/>
      <c r="AD841" s="278"/>
      <c r="AE841" s="278"/>
      <c r="AF841" s="278"/>
      <c r="AG841" s="278"/>
      <c r="AH841" s="278"/>
    </row>
    <row r="842" ht="12.75" customHeight="1">
      <c r="A842" s="278"/>
      <c r="B842" s="279"/>
      <c r="C842" s="278"/>
      <c r="D842" s="278"/>
      <c r="E842" s="278"/>
      <c r="F842" s="278"/>
      <c r="G842" s="278"/>
      <c r="H842" s="278"/>
      <c r="I842" s="278"/>
      <c r="J842" s="279"/>
      <c r="K842" s="278"/>
      <c r="L842" s="278"/>
      <c r="M842" s="278"/>
      <c r="N842" s="278"/>
      <c r="O842" s="278"/>
      <c r="P842" s="278"/>
      <c r="Q842" s="278"/>
      <c r="R842" s="278"/>
      <c r="S842" s="279"/>
      <c r="T842" s="279"/>
      <c r="U842" s="279"/>
      <c r="V842" s="279"/>
      <c r="W842" s="279"/>
      <c r="X842" s="279"/>
      <c r="Y842" s="279"/>
      <c r="Z842" s="279"/>
      <c r="AA842" s="279"/>
      <c r="AB842" s="279"/>
      <c r="AC842" s="278"/>
      <c r="AD842" s="278"/>
      <c r="AE842" s="278"/>
      <c r="AF842" s="278"/>
      <c r="AG842" s="278"/>
      <c r="AH842" s="278"/>
    </row>
    <row r="843" ht="12.75" customHeight="1">
      <c r="A843" s="278"/>
      <c r="B843" s="279"/>
      <c r="C843" s="278"/>
      <c r="D843" s="278"/>
      <c r="E843" s="278"/>
      <c r="F843" s="278"/>
      <c r="G843" s="278"/>
      <c r="H843" s="278"/>
      <c r="I843" s="278"/>
      <c r="J843" s="279"/>
      <c r="K843" s="278"/>
      <c r="L843" s="278"/>
      <c r="M843" s="278"/>
      <c r="N843" s="278"/>
      <c r="O843" s="278"/>
      <c r="P843" s="278"/>
      <c r="Q843" s="278"/>
      <c r="R843" s="278"/>
      <c r="S843" s="279"/>
      <c r="T843" s="279"/>
      <c r="U843" s="279"/>
      <c r="V843" s="279"/>
      <c r="W843" s="279"/>
      <c r="X843" s="279"/>
      <c r="Y843" s="279"/>
      <c r="Z843" s="279"/>
      <c r="AA843" s="279"/>
      <c r="AB843" s="279"/>
      <c r="AC843" s="278"/>
      <c r="AD843" s="278"/>
      <c r="AE843" s="278"/>
      <c r="AF843" s="278"/>
      <c r="AG843" s="278"/>
      <c r="AH843" s="278"/>
    </row>
    <row r="844" ht="12.75" customHeight="1">
      <c r="A844" s="278"/>
      <c r="B844" s="279"/>
      <c r="C844" s="278"/>
      <c r="D844" s="278"/>
      <c r="E844" s="278"/>
      <c r="F844" s="278"/>
      <c r="G844" s="278"/>
      <c r="H844" s="278"/>
      <c r="I844" s="278"/>
      <c r="J844" s="279"/>
      <c r="K844" s="278"/>
      <c r="L844" s="278"/>
      <c r="M844" s="278"/>
      <c r="N844" s="278"/>
      <c r="O844" s="278"/>
      <c r="P844" s="278"/>
      <c r="Q844" s="278"/>
      <c r="R844" s="278"/>
      <c r="S844" s="279"/>
      <c r="T844" s="279"/>
      <c r="U844" s="279"/>
      <c r="V844" s="279"/>
      <c r="W844" s="279"/>
      <c r="X844" s="279"/>
      <c r="Y844" s="279"/>
      <c r="Z844" s="279"/>
      <c r="AA844" s="279"/>
      <c r="AB844" s="279"/>
      <c r="AC844" s="278"/>
      <c r="AD844" s="278"/>
      <c r="AE844" s="278"/>
      <c r="AF844" s="278"/>
      <c r="AG844" s="278"/>
      <c r="AH844" s="278"/>
    </row>
    <row r="845" ht="12.75" customHeight="1">
      <c r="A845" s="278"/>
      <c r="B845" s="279"/>
      <c r="C845" s="278"/>
      <c r="D845" s="278"/>
      <c r="E845" s="278"/>
      <c r="F845" s="278"/>
      <c r="G845" s="278"/>
      <c r="H845" s="278"/>
      <c r="I845" s="278"/>
      <c r="J845" s="279"/>
      <c r="K845" s="278"/>
      <c r="L845" s="278"/>
      <c r="M845" s="278"/>
      <c r="N845" s="278"/>
      <c r="O845" s="278"/>
      <c r="P845" s="278"/>
      <c r="Q845" s="278"/>
      <c r="R845" s="278"/>
      <c r="S845" s="279"/>
      <c r="T845" s="279"/>
      <c r="U845" s="279"/>
      <c r="V845" s="279"/>
      <c r="W845" s="279"/>
      <c r="X845" s="279"/>
      <c r="Y845" s="279"/>
      <c r="Z845" s="279"/>
      <c r="AA845" s="279"/>
      <c r="AB845" s="279"/>
      <c r="AC845" s="278"/>
      <c r="AD845" s="278"/>
      <c r="AE845" s="278"/>
      <c r="AF845" s="278"/>
      <c r="AG845" s="278"/>
      <c r="AH845" s="278"/>
    </row>
    <row r="846" ht="12.75" customHeight="1">
      <c r="A846" s="278"/>
      <c r="B846" s="279"/>
      <c r="C846" s="278"/>
      <c r="D846" s="278"/>
      <c r="E846" s="278"/>
      <c r="F846" s="278"/>
      <c r="G846" s="278"/>
      <c r="H846" s="278"/>
      <c r="I846" s="278"/>
      <c r="J846" s="279"/>
      <c r="K846" s="278"/>
      <c r="L846" s="278"/>
      <c r="M846" s="278"/>
      <c r="N846" s="278"/>
      <c r="O846" s="278"/>
      <c r="P846" s="278"/>
      <c r="Q846" s="278"/>
      <c r="R846" s="278"/>
      <c r="S846" s="279"/>
      <c r="T846" s="279"/>
      <c r="U846" s="279"/>
      <c r="V846" s="279"/>
      <c r="W846" s="279"/>
      <c r="X846" s="279"/>
      <c r="Y846" s="279"/>
      <c r="Z846" s="279"/>
      <c r="AA846" s="279"/>
      <c r="AB846" s="279"/>
      <c r="AC846" s="278"/>
      <c r="AD846" s="278"/>
      <c r="AE846" s="278"/>
      <c r="AF846" s="278"/>
      <c r="AG846" s="278"/>
      <c r="AH846" s="278"/>
    </row>
    <row r="847" ht="12.75" customHeight="1">
      <c r="A847" s="278"/>
      <c r="B847" s="279"/>
      <c r="C847" s="278"/>
      <c r="D847" s="278"/>
      <c r="E847" s="278"/>
      <c r="F847" s="278"/>
      <c r="G847" s="278"/>
      <c r="H847" s="278"/>
      <c r="I847" s="278"/>
      <c r="J847" s="279"/>
      <c r="K847" s="278"/>
      <c r="L847" s="278"/>
      <c r="M847" s="278"/>
      <c r="N847" s="278"/>
      <c r="O847" s="278"/>
      <c r="P847" s="278"/>
      <c r="Q847" s="278"/>
      <c r="R847" s="278"/>
      <c r="S847" s="279"/>
      <c r="T847" s="279"/>
      <c r="U847" s="279"/>
      <c r="V847" s="279"/>
      <c r="W847" s="279"/>
      <c r="X847" s="279"/>
      <c r="Y847" s="279"/>
      <c r="Z847" s="279"/>
      <c r="AA847" s="279"/>
      <c r="AB847" s="279"/>
      <c r="AC847" s="278"/>
      <c r="AD847" s="278"/>
      <c r="AE847" s="278"/>
      <c r="AF847" s="278"/>
      <c r="AG847" s="278"/>
      <c r="AH847" s="278"/>
    </row>
    <row r="848" ht="12.75" customHeight="1">
      <c r="A848" s="278"/>
      <c r="B848" s="279"/>
      <c r="C848" s="278"/>
      <c r="D848" s="278"/>
      <c r="E848" s="278"/>
      <c r="F848" s="278"/>
      <c r="G848" s="278"/>
      <c r="H848" s="278"/>
      <c r="I848" s="278"/>
      <c r="J848" s="279"/>
      <c r="K848" s="278"/>
      <c r="L848" s="278"/>
      <c r="M848" s="278"/>
      <c r="N848" s="278"/>
      <c r="O848" s="278"/>
      <c r="P848" s="278"/>
      <c r="Q848" s="278"/>
      <c r="R848" s="278"/>
      <c r="S848" s="279"/>
      <c r="T848" s="279"/>
      <c r="U848" s="279"/>
      <c r="V848" s="279"/>
      <c r="W848" s="279"/>
      <c r="X848" s="279"/>
      <c r="Y848" s="279"/>
      <c r="Z848" s="279"/>
      <c r="AA848" s="279"/>
      <c r="AB848" s="279"/>
      <c r="AC848" s="278"/>
      <c r="AD848" s="278"/>
      <c r="AE848" s="278"/>
      <c r="AF848" s="278"/>
      <c r="AG848" s="278"/>
      <c r="AH848" s="278"/>
    </row>
    <row r="849" ht="12.75" customHeight="1">
      <c r="A849" s="278"/>
      <c r="B849" s="279"/>
      <c r="C849" s="278"/>
      <c r="D849" s="278"/>
      <c r="E849" s="278"/>
      <c r="F849" s="278"/>
      <c r="G849" s="278"/>
      <c r="H849" s="278"/>
      <c r="I849" s="278"/>
      <c r="J849" s="279"/>
      <c r="K849" s="278"/>
      <c r="L849" s="278"/>
      <c r="M849" s="278"/>
      <c r="N849" s="278"/>
      <c r="O849" s="278"/>
      <c r="P849" s="278"/>
      <c r="Q849" s="278"/>
      <c r="R849" s="278"/>
      <c r="S849" s="279"/>
      <c r="T849" s="279"/>
      <c r="U849" s="279"/>
      <c r="V849" s="279"/>
      <c r="W849" s="279"/>
      <c r="X849" s="279"/>
      <c r="Y849" s="279"/>
      <c r="Z849" s="279"/>
      <c r="AA849" s="279"/>
      <c r="AB849" s="279"/>
      <c r="AC849" s="278"/>
      <c r="AD849" s="278"/>
      <c r="AE849" s="278"/>
      <c r="AF849" s="278"/>
      <c r="AG849" s="278"/>
      <c r="AH849" s="278"/>
    </row>
    <row r="850" ht="12.75" customHeight="1">
      <c r="A850" s="278"/>
      <c r="B850" s="279"/>
      <c r="C850" s="278"/>
      <c r="D850" s="278"/>
      <c r="E850" s="278"/>
      <c r="F850" s="278"/>
      <c r="G850" s="278"/>
      <c r="H850" s="278"/>
      <c r="I850" s="278"/>
      <c r="J850" s="279"/>
      <c r="K850" s="278"/>
      <c r="L850" s="278"/>
      <c r="M850" s="278"/>
      <c r="N850" s="278"/>
      <c r="O850" s="278"/>
      <c r="P850" s="278"/>
      <c r="Q850" s="278"/>
      <c r="R850" s="278"/>
      <c r="S850" s="279"/>
      <c r="T850" s="279"/>
      <c r="U850" s="279"/>
      <c r="V850" s="279"/>
      <c r="W850" s="279"/>
      <c r="X850" s="279"/>
      <c r="Y850" s="279"/>
      <c r="Z850" s="279"/>
      <c r="AA850" s="279"/>
      <c r="AB850" s="279"/>
      <c r="AC850" s="278"/>
      <c r="AD850" s="278"/>
      <c r="AE850" s="278"/>
      <c r="AF850" s="278"/>
      <c r="AG850" s="278"/>
      <c r="AH850" s="278"/>
    </row>
    <row r="851" ht="12.75" customHeight="1">
      <c r="A851" s="278"/>
      <c r="B851" s="279"/>
      <c r="C851" s="278"/>
      <c r="D851" s="278"/>
      <c r="E851" s="278"/>
      <c r="F851" s="278"/>
      <c r="G851" s="278"/>
      <c r="H851" s="278"/>
      <c r="I851" s="278"/>
      <c r="J851" s="279"/>
      <c r="K851" s="278"/>
      <c r="L851" s="278"/>
      <c r="M851" s="278"/>
      <c r="N851" s="278"/>
      <c r="O851" s="278"/>
      <c r="P851" s="278"/>
      <c r="Q851" s="278"/>
      <c r="R851" s="278"/>
      <c r="S851" s="279"/>
      <c r="T851" s="279"/>
      <c r="U851" s="279"/>
      <c r="V851" s="279"/>
      <c r="W851" s="279"/>
      <c r="X851" s="279"/>
      <c r="Y851" s="279"/>
      <c r="Z851" s="279"/>
      <c r="AA851" s="279"/>
      <c r="AB851" s="279"/>
      <c r="AC851" s="278"/>
      <c r="AD851" s="278"/>
      <c r="AE851" s="278"/>
      <c r="AF851" s="278"/>
      <c r="AG851" s="278"/>
      <c r="AH851" s="278"/>
    </row>
    <row r="852" ht="12.75" customHeight="1">
      <c r="A852" s="278"/>
      <c r="B852" s="279"/>
      <c r="C852" s="278"/>
      <c r="D852" s="278"/>
      <c r="E852" s="278"/>
      <c r="F852" s="278"/>
      <c r="G852" s="278"/>
      <c r="H852" s="278"/>
      <c r="I852" s="278"/>
      <c r="J852" s="279"/>
      <c r="K852" s="278"/>
      <c r="L852" s="278"/>
      <c r="M852" s="278"/>
      <c r="N852" s="278"/>
      <c r="O852" s="278"/>
      <c r="P852" s="278"/>
      <c r="Q852" s="278"/>
      <c r="R852" s="278"/>
      <c r="S852" s="279"/>
      <c r="T852" s="279"/>
      <c r="U852" s="279"/>
      <c r="V852" s="279"/>
      <c r="W852" s="279"/>
      <c r="X852" s="279"/>
      <c r="Y852" s="279"/>
      <c r="Z852" s="279"/>
      <c r="AA852" s="279"/>
      <c r="AB852" s="279"/>
      <c r="AC852" s="278"/>
      <c r="AD852" s="278"/>
      <c r="AE852" s="278"/>
      <c r="AF852" s="278"/>
      <c r="AG852" s="278"/>
      <c r="AH852" s="278"/>
    </row>
    <row r="853" ht="12.75" customHeight="1">
      <c r="A853" s="278"/>
      <c r="B853" s="279"/>
      <c r="C853" s="278"/>
      <c r="D853" s="278"/>
      <c r="E853" s="278"/>
      <c r="F853" s="278"/>
      <c r="G853" s="278"/>
      <c r="H853" s="278"/>
      <c r="I853" s="278"/>
      <c r="J853" s="279"/>
      <c r="K853" s="278"/>
      <c r="L853" s="278"/>
      <c r="M853" s="278"/>
      <c r="N853" s="278"/>
      <c r="O853" s="278"/>
      <c r="P853" s="278"/>
      <c r="Q853" s="278"/>
      <c r="R853" s="278"/>
      <c r="S853" s="279"/>
      <c r="T853" s="279"/>
      <c r="U853" s="279"/>
      <c r="V853" s="279"/>
      <c r="W853" s="279"/>
      <c r="X853" s="279"/>
      <c r="Y853" s="279"/>
      <c r="Z853" s="279"/>
      <c r="AA853" s="279"/>
      <c r="AB853" s="279"/>
      <c r="AC853" s="278"/>
      <c r="AD853" s="278"/>
      <c r="AE853" s="278"/>
      <c r="AF853" s="278"/>
      <c r="AG853" s="278"/>
      <c r="AH853" s="278"/>
    </row>
    <row r="854" ht="12.75" customHeight="1">
      <c r="A854" s="278"/>
      <c r="B854" s="279"/>
      <c r="C854" s="278"/>
      <c r="D854" s="278"/>
      <c r="E854" s="278"/>
      <c r="F854" s="278"/>
      <c r="G854" s="278"/>
      <c r="H854" s="278"/>
      <c r="I854" s="278"/>
      <c r="J854" s="279"/>
      <c r="K854" s="278"/>
      <c r="L854" s="278"/>
      <c r="M854" s="278"/>
      <c r="N854" s="278"/>
      <c r="O854" s="278"/>
      <c r="P854" s="278"/>
      <c r="Q854" s="278"/>
      <c r="R854" s="278"/>
      <c r="S854" s="279"/>
      <c r="T854" s="279"/>
      <c r="U854" s="279"/>
      <c r="V854" s="279"/>
      <c r="W854" s="279"/>
      <c r="X854" s="279"/>
      <c r="Y854" s="279"/>
      <c r="Z854" s="279"/>
      <c r="AA854" s="279"/>
      <c r="AB854" s="279"/>
      <c r="AC854" s="278"/>
      <c r="AD854" s="278"/>
      <c r="AE854" s="278"/>
      <c r="AF854" s="278"/>
      <c r="AG854" s="278"/>
      <c r="AH854" s="278"/>
    </row>
    <row r="855" ht="12.75" customHeight="1">
      <c r="A855" s="278"/>
      <c r="B855" s="279"/>
      <c r="C855" s="278"/>
      <c r="D855" s="278"/>
      <c r="E855" s="278"/>
      <c r="F855" s="278"/>
      <c r="G855" s="278"/>
      <c r="H855" s="278"/>
      <c r="I855" s="278"/>
      <c r="J855" s="279"/>
      <c r="K855" s="278"/>
      <c r="L855" s="278"/>
      <c r="M855" s="278"/>
      <c r="N855" s="278"/>
      <c r="O855" s="278"/>
      <c r="P855" s="278"/>
      <c r="Q855" s="278"/>
      <c r="R855" s="278"/>
      <c r="S855" s="279"/>
      <c r="T855" s="279"/>
      <c r="U855" s="279"/>
      <c r="V855" s="279"/>
      <c r="W855" s="279"/>
      <c r="X855" s="279"/>
      <c r="Y855" s="279"/>
      <c r="Z855" s="279"/>
      <c r="AA855" s="279"/>
      <c r="AB855" s="279"/>
      <c r="AC855" s="278"/>
      <c r="AD855" s="278"/>
      <c r="AE855" s="278"/>
      <c r="AF855" s="278"/>
      <c r="AG855" s="278"/>
      <c r="AH855" s="278"/>
    </row>
    <row r="856" ht="12.75" customHeight="1">
      <c r="A856" s="278"/>
      <c r="B856" s="279"/>
      <c r="C856" s="278"/>
      <c r="D856" s="278"/>
      <c r="E856" s="278"/>
      <c r="F856" s="278"/>
      <c r="G856" s="278"/>
      <c r="H856" s="278"/>
      <c r="I856" s="278"/>
      <c r="J856" s="279"/>
      <c r="K856" s="278"/>
      <c r="L856" s="278"/>
      <c r="M856" s="278"/>
      <c r="N856" s="278"/>
      <c r="O856" s="278"/>
      <c r="P856" s="278"/>
      <c r="Q856" s="278"/>
      <c r="R856" s="278"/>
      <c r="S856" s="279"/>
      <c r="T856" s="279"/>
      <c r="U856" s="279"/>
      <c r="V856" s="279"/>
      <c r="W856" s="279"/>
      <c r="X856" s="279"/>
      <c r="Y856" s="279"/>
      <c r="Z856" s="279"/>
      <c r="AA856" s="279"/>
      <c r="AB856" s="279"/>
      <c r="AC856" s="278"/>
      <c r="AD856" s="278"/>
      <c r="AE856" s="278"/>
      <c r="AF856" s="278"/>
      <c r="AG856" s="278"/>
      <c r="AH856" s="278"/>
    </row>
    <row r="857" ht="12.75" customHeight="1">
      <c r="A857" s="278"/>
      <c r="B857" s="279"/>
      <c r="C857" s="278"/>
      <c r="D857" s="278"/>
      <c r="E857" s="278"/>
      <c r="F857" s="278"/>
      <c r="G857" s="278"/>
      <c r="H857" s="278"/>
      <c r="I857" s="278"/>
      <c r="J857" s="279"/>
      <c r="K857" s="278"/>
      <c r="L857" s="278"/>
      <c r="M857" s="278"/>
      <c r="N857" s="278"/>
      <c r="O857" s="278"/>
      <c r="P857" s="278"/>
      <c r="Q857" s="278"/>
      <c r="R857" s="278"/>
      <c r="S857" s="279"/>
      <c r="T857" s="279"/>
      <c r="U857" s="279"/>
      <c r="V857" s="279"/>
      <c r="W857" s="279"/>
      <c r="X857" s="279"/>
      <c r="Y857" s="279"/>
      <c r="Z857" s="279"/>
      <c r="AA857" s="279"/>
      <c r="AB857" s="279"/>
      <c r="AC857" s="278"/>
      <c r="AD857" s="278"/>
      <c r="AE857" s="278"/>
      <c r="AF857" s="278"/>
      <c r="AG857" s="278"/>
      <c r="AH857" s="278"/>
    </row>
    <row r="858" ht="12.75" customHeight="1">
      <c r="A858" s="278"/>
      <c r="B858" s="279"/>
      <c r="C858" s="278"/>
      <c r="D858" s="278"/>
      <c r="E858" s="278"/>
      <c r="F858" s="278"/>
      <c r="G858" s="278"/>
      <c r="H858" s="278"/>
      <c r="I858" s="278"/>
      <c r="J858" s="279"/>
      <c r="K858" s="278"/>
      <c r="L858" s="278"/>
      <c r="M858" s="278"/>
      <c r="N858" s="278"/>
      <c r="O858" s="278"/>
      <c r="P858" s="278"/>
      <c r="Q858" s="278"/>
      <c r="R858" s="278"/>
      <c r="S858" s="279"/>
      <c r="T858" s="279"/>
      <c r="U858" s="279"/>
      <c r="V858" s="279"/>
      <c r="W858" s="279"/>
      <c r="X858" s="279"/>
      <c r="Y858" s="279"/>
      <c r="Z858" s="279"/>
      <c r="AA858" s="279"/>
      <c r="AB858" s="279"/>
      <c r="AC858" s="278"/>
      <c r="AD858" s="278"/>
      <c r="AE858" s="278"/>
      <c r="AF858" s="278"/>
      <c r="AG858" s="278"/>
      <c r="AH858" s="278"/>
    </row>
    <row r="859" ht="12.75" customHeight="1">
      <c r="A859" s="278"/>
      <c r="B859" s="279"/>
      <c r="C859" s="278"/>
      <c r="D859" s="278"/>
      <c r="E859" s="278"/>
      <c r="F859" s="278"/>
      <c r="G859" s="278"/>
      <c r="H859" s="278"/>
      <c r="I859" s="278"/>
      <c r="J859" s="279"/>
      <c r="K859" s="278"/>
      <c r="L859" s="278"/>
      <c r="M859" s="278"/>
      <c r="N859" s="278"/>
      <c r="O859" s="278"/>
      <c r="P859" s="278"/>
      <c r="Q859" s="278"/>
      <c r="R859" s="278"/>
      <c r="S859" s="279"/>
      <c r="T859" s="279"/>
      <c r="U859" s="279"/>
      <c r="V859" s="279"/>
      <c r="W859" s="279"/>
      <c r="X859" s="279"/>
      <c r="Y859" s="279"/>
      <c r="Z859" s="279"/>
      <c r="AA859" s="279"/>
      <c r="AB859" s="279"/>
      <c r="AC859" s="278"/>
      <c r="AD859" s="278"/>
      <c r="AE859" s="278"/>
      <c r="AF859" s="278"/>
      <c r="AG859" s="278"/>
      <c r="AH859" s="278"/>
    </row>
    <row r="860" ht="12.75" customHeight="1">
      <c r="A860" s="278"/>
      <c r="B860" s="279"/>
      <c r="C860" s="278"/>
      <c r="D860" s="278"/>
      <c r="E860" s="278"/>
      <c r="F860" s="278"/>
      <c r="G860" s="278"/>
      <c r="H860" s="278"/>
      <c r="I860" s="278"/>
      <c r="J860" s="279"/>
      <c r="K860" s="278"/>
      <c r="L860" s="278"/>
      <c r="M860" s="278"/>
      <c r="N860" s="278"/>
      <c r="O860" s="278"/>
      <c r="P860" s="278"/>
      <c r="Q860" s="278"/>
      <c r="R860" s="278"/>
      <c r="S860" s="279"/>
      <c r="T860" s="279"/>
      <c r="U860" s="279"/>
      <c r="V860" s="279"/>
      <c r="W860" s="279"/>
      <c r="X860" s="279"/>
      <c r="Y860" s="279"/>
      <c r="Z860" s="279"/>
      <c r="AA860" s="279"/>
      <c r="AB860" s="279"/>
      <c r="AC860" s="278"/>
      <c r="AD860" s="278"/>
      <c r="AE860" s="278"/>
      <c r="AF860" s="278"/>
      <c r="AG860" s="278"/>
      <c r="AH860" s="278"/>
    </row>
    <row r="861" ht="12.75" customHeight="1">
      <c r="A861" s="278"/>
      <c r="B861" s="279"/>
      <c r="C861" s="278"/>
      <c r="D861" s="278"/>
      <c r="E861" s="278"/>
      <c r="F861" s="278"/>
      <c r="G861" s="278"/>
      <c r="H861" s="278"/>
      <c r="I861" s="278"/>
      <c r="J861" s="279"/>
      <c r="K861" s="278"/>
      <c r="L861" s="278"/>
      <c r="M861" s="278"/>
      <c r="N861" s="278"/>
      <c r="O861" s="278"/>
      <c r="P861" s="278"/>
      <c r="Q861" s="278"/>
      <c r="R861" s="278"/>
      <c r="S861" s="279"/>
      <c r="T861" s="279"/>
      <c r="U861" s="279"/>
      <c r="V861" s="279"/>
      <c r="W861" s="279"/>
      <c r="X861" s="279"/>
      <c r="Y861" s="279"/>
      <c r="Z861" s="279"/>
      <c r="AA861" s="279"/>
      <c r="AB861" s="279"/>
      <c r="AC861" s="278"/>
      <c r="AD861" s="278"/>
      <c r="AE861" s="278"/>
      <c r="AF861" s="278"/>
      <c r="AG861" s="278"/>
      <c r="AH861" s="278"/>
    </row>
    <row r="862" ht="12.75" customHeight="1">
      <c r="A862" s="278"/>
      <c r="B862" s="279"/>
      <c r="C862" s="278"/>
      <c r="D862" s="278"/>
      <c r="E862" s="278"/>
      <c r="F862" s="278"/>
      <c r="G862" s="278"/>
      <c r="H862" s="278"/>
      <c r="I862" s="278"/>
      <c r="J862" s="279"/>
      <c r="K862" s="278"/>
      <c r="L862" s="278"/>
      <c r="M862" s="278"/>
      <c r="N862" s="278"/>
      <c r="O862" s="278"/>
      <c r="P862" s="278"/>
      <c r="Q862" s="278"/>
      <c r="R862" s="278"/>
      <c r="S862" s="279"/>
      <c r="T862" s="279"/>
      <c r="U862" s="279"/>
      <c r="V862" s="279"/>
      <c r="W862" s="279"/>
      <c r="X862" s="279"/>
      <c r="Y862" s="279"/>
      <c r="Z862" s="279"/>
      <c r="AA862" s="279"/>
      <c r="AB862" s="279"/>
      <c r="AC862" s="278"/>
      <c r="AD862" s="278"/>
      <c r="AE862" s="278"/>
      <c r="AF862" s="278"/>
      <c r="AG862" s="278"/>
      <c r="AH862" s="278"/>
    </row>
    <row r="863" ht="12.75" customHeight="1">
      <c r="A863" s="278"/>
      <c r="B863" s="279"/>
      <c r="C863" s="278"/>
      <c r="D863" s="278"/>
      <c r="E863" s="278"/>
      <c r="F863" s="278"/>
      <c r="G863" s="278"/>
      <c r="H863" s="278"/>
      <c r="I863" s="278"/>
      <c r="J863" s="279"/>
      <c r="K863" s="278"/>
      <c r="L863" s="278"/>
      <c r="M863" s="278"/>
      <c r="N863" s="278"/>
      <c r="O863" s="278"/>
      <c r="P863" s="278"/>
      <c r="Q863" s="278"/>
      <c r="R863" s="278"/>
      <c r="S863" s="279"/>
      <c r="T863" s="279"/>
      <c r="U863" s="279"/>
      <c r="V863" s="279"/>
      <c r="W863" s="279"/>
      <c r="X863" s="279"/>
      <c r="Y863" s="279"/>
      <c r="Z863" s="279"/>
      <c r="AA863" s="279"/>
      <c r="AB863" s="279"/>
      <c r="AC863" s="278"/>
      <c r="AD863" s="278"/>
      <c r="AE863" s="278"/>
      <c r="AF863" s="278"/>
      <c r="AG863" s="278"/>
      <c r="AH863" s="278"/>
    </row>
    <row r="864" ht="12.75" customHeight="1">
      <c r="A864" s="278"/>
      <c r="B864" s="279"/>
      <c r="C864" s="278"/>
      <c r="D864" s="278"/>
      <c r="E864" s="278"/>
      <c r="F864" s="278"/>
      <c r="G864" s="278"/>
      <c r="H864" s="278"/>
      <c r="I864" s="278"/>
      <c r="J864" s="279"/>
      <c r="K864" s="278"/>
      <c r="L864" s="278"/>
      <c r="M864" s="278"/>
      <c r="N864" s="278"/>
      <c r="O864" s="278"/>
      <c r="P864" s="278"/>
      <c r="Q864" s="278"/>
      <c r="R864" s="278"/>
      <c r="S864" s="279"/>
      <c r="T864" s="279"/>
      <c r="U864" s="279"/>
      <c r="V864" s="279"/>
      <c r="W864" s="279"/>
      <c r="X864" s="279"/>
      <c r="Y864" s="279"/>
      <c r="Z864" s="279"/>
      <c r="AA864" s="279"/>
      <c r="AB864" s="279"/>
      <c r="AC864" s="278"/>
      <c r="AD864" s="278"/>
      <c r="AE864" s="278"/>
      <c r="AF864" s="278"/>
      <c r="AG864" s="278"/>
      <c r="AH864" s="278"/>
    </row>
    <row r="865" ht="12.75" customHeight="1">
      <c r="A865" s="278"/>
      <c r="B865" s="279"/>
      <c r="C865" s="278"/>
      <c r="D865" s="278"/>
      <c r="E865" s="278"/>
      <c r="F865" s="278"/>
      <c r="G865" s="278"/>
      <c r="H865" s="278"/>
      <c r="I865" s="278"/>
      <c r="J865" s="279"/>
      <c r="K865" s="278"/>
      <c r="L865" s="278"/>
      <c r="M865" s="278"/>
      <c r="N865" s="278"/>
      <c r="O865" s="278"/>
      <c r="P865" s="278"/>
      <c r="Q865" s="278"/>
      <c r="R865" s="278"/>
      <c r="S865" s="279"/>
      <c r="T865" s="279"/>
      <c r="U865" s="279"/>
      <c r="V865" s="279"/>
      <c r="W865" s="279"/>
      <c r="X865" s="279"/>
      <c r="Y865" s="279"/>
      <c r="Z865" s="279"/>
      <c r="AA865" s="279"/>
      <c r="AB865" s="279"/>
      <c r="AC865" s="278"/>
      <c r="AD865" s="278"/>
      <c r="AE865" s="278"/>
      <c r="AF865" s="278"/>
      <c r="AG865" s="278"/>
      <c r="AH865" s="278"/>
    </row>
    <row r="866" ht="12.75" customHeight="1">
      <c r="A866" s="278"/>
      <c r="B866" s="279"/>
      <c r="C866" s="278"/>
      <c r="D866" s="278"/>
      <c r="E866" s="278"/>
      <c r="F866" s="278"/>
      <c r="G866" s="278"/>
      <c r="H866" s="278"/>
      <c r="I866" s="278"/>
      <c r="J866" s="279"/>
      <c r="K866" s="278"/>
      <c r="L866" s="278"/>
      <c r="M866" s="278"/>
      <c r="N866" s="278"/>
      <c r="O866" s="278"/>
      <c r="P866" s="278"/>
      <c r="Q866" s="278"/>
      <c r="R866" s="278"/>
      <c r="S866" s="279"/>
      <c r="T866" s="279"/>
      <c r="U866" s="279"/>
      <c r="V866" s="279"/>
      <c r="W866" s="279"/>
      <c r="X866" s="279"/>
      <c r="Y866" s="279"/>
      <c r="Z866" s="279"/>
      <c r="AA866" s="279"/>
      <c r="AB866" s="279"/>
      <c r="AC866" s="278"/>
      <c r="AD866" s="278"/>
      <c r="AE866" s="278"/>
      <c r="AF866" s="278"/>
      <c r="AG866" s="278"/>
      <c r="AH866" s="278"/>
    </row>
    <row r="867" ht="12.75" customHeight="1">
      <c r="A867" s="278"/>
      <c r="B867" s="279"/>
      <c r="C867" s="278"/>
      <c r="D867" s="278"/>
      <c r="E867" s="278"/>
      <c r="F867" s="278"/>
      <c r="G867" s="278"/>
      <c r="H867" s="278"/>
      <c r="I867" s="278"/>
      <c r="J867" s="279"/>
      <c r="K867" s="278"/>
      <c r="L867" s="278"/>
      <c r="M867" s="278"/>
      <c r="N867" s="278"/>
      <c r="O867" s="278"/>
      <c r="P867" s="278"/>
      <c r="Q867" s="278"/>
      <c r="R867" s="278"/>
      <c r="S867" s="279"/>
      <c r="T867" s="279"/>
      <c r="U867" s="279"/>
      <c r="V867" s="279"/>
      <c r="W867" s="279"/>
      <c r="X867" s="279"/>
      <c r="Y867" s="279"/>
      <c r="Z867" s="279"/>
      <c r="AA867" s="279"/>
      <c r="AB867" s="279"/>
      <c r="AC867" s="278"/>
      <c r="AD867" s="278"/>
      <c r="AE867" s="278"/>
      <c r="AF867" s="278"/>
      <c r="AG867" s="278"/>
      <c r="AH867" s="278"/>
    </row>
    <row r="868" ht="12.75" customHeight="1">
      <c r="A868" s="278"/>
      <c r="B868" s="279"/>
      <c r="C868" s="278"/>
      <c r="D868" s="278"/>
      <c r="E868" s="278"/>
      <c r="F868" s="278"/>
      <c r="G868" s="278"/>
      <c r="H868" s="278"/>
      <c r="I868" s="278"/>
      <c r="J868" s="279"/>
      <c r="K868" s="278"/>
      <c r="L868" s="278"/>
      <c r="M868" s="278"/>
      <c r="N868" s="278"/>
      <c r="O868" s="278"/>
      <c r="P868" s="278"/>
      <c r="Q868" s="278"/>
      <c r="R868" s="278"/>
      <c r="S868" s="279"/>
      <c r="T868" s="279"/>
      <c r="U868" s="279"/>
      <c r="V868" s="279"/>
      <c r="W868" s="279"/>
      <c r="X868" s="279"/>
      <c r="Y868" s="279"/>
      <c r="Z868" s="279"/>
      <c r="AA868" s="279"/>
      <c r="AB868" s="279"/>
      <c r="AC868" s="278"/>
      <c r="AD868" s="278"/>
      <c r="AE868" s="278"/>
      <c r="AF868" s="278"/>
      <c r="AG868" s="278"/>
      <c r="AH868" s="278"/>
    </row>
    <row r="869" ht="12.75" customHeight="1">
      <c r="A869" s="278"/>
      <c r="B869" s="279"/>
      <c r="C869" s="278"/>
      <c r="D869" s="278"/>
      <c r="E869" s="278"/>
      <c r="F869" s="278"/>
      <c r="G869" s="278"/>
      <c r="H869" s="278"/>
      <c r="I869" s="278"/>
      <c r="J869" s="279"/>
      <c r="K869" s="278"/>
      <c r="L869" s="278"/>
      <c r="M869" s="278"/>
      <c r="N869" s="278"/>
      <c r="O869" s="278"/>
      <c r="P869" s="278"/>
      <c r="Q869" s="278"/>
      <c r="R869" s="278"/>
      <c r="S869" s="279"/>
      <c r="T869" s="279"/>
      <c r="U869" s="279"/>
      <c r="V869" s="279"/>
      <c r="W869" s="279"/>
      <c r="X869" s="279"/>
      <c r="Y869" s="279"/>
      <c r="Z869" s="279"/>
      <c r="AA869" s="279"/>
      <c r="AB869" s="279"/>
      <c r="AC869" s="278"/>
      <c r="AD869" s="278"/>
      <c r="AE869" s="278"/>
      <c r="AF869" s="278"/>
      <c r="AG869" s="278"/>
      <c r="AH869" s="278"/>
    </row>
    <row r="870" ht="12.75" customHeight="1">
      <c r="A870" s="278"/>
      <c r="B870" s="279"/>
      <c r="C870" s="278"/>
      <c r="D870" s="278"/>
      <c r="E870" s="278"/>
      <c r="F870" s="278"/>
      <c r="G870" s="278"/>
      <c r="H870" s="278"/>
      <c r="I870" s="278"/>
      <c r="J870" s="279"/>
      <c r="K870" s="278"/>
      <c r="L870" s="278"/>
      <c r="M870" s="278"/>
      <c r="N870" s="278"/>
      <c r="O870" s="278"/>
      <c r="P870" s="278"/>
      <c r="Q870" s="278"/>
      <c r="R870" s="278"/>
      <c r="S870" s="279"/>
      <c r="T870" s="279"/>
      <c r="U870" s="279"/>
      <c r="V870" s="279"/>
      <c r="W870" s="279"/>
      <c r="X870" s="279"/>
      <c r="Y870" s="279"/>
      <c r="Z870" s="279"/>
      <c r="AA870" s="279"/>
      <c r="AB870" s="279"/>
      <c r="AC870" s="278"/>
      <c r="AD870" s="278"/>
      <c r="AE870" s="278"/>
      <c r="AF870" s="278"/>
      <c r="AG870" s="278"/>
      <c r="AH870" s="278"/>
    </row>
    <row r="871" ht="12.75" customHeight="1">
      <c r="A871" s="278"/>
      <c r="B871" s="279"/>
      <c r="C871" s="278"/>
      <c r="D871" s="278"/>
      <c r="E871" s="278"/>
      <c r="F871" s="278"/>
      <c r="G871" s="278"/>
      <c r="H871" s="278"/>
      <c r="I871" s="278"/>
      <c r="J871" s="279"/>
      <c r="K871" s="278"/>
      <c r="L871" s="278"/>
      <c r="M871" s="278"/>
      <c r="N871" s="278"/>
      <c r="O871" s="278"/>
      <c r="P871" s="278"/>
      <c r="Q871" s="278"/>
      <c r="R871" s="278"/>
      <c r="S871" s="279"/>
      <c r="T871" s="279"/>
      <c r="U871" s="279"/>
      <c r="V871" s="279"/>
      <c r="W871" s="279"/>
      <c r="X871" s="279"/>
      <c r="Y871" s="279"/>
      <c r="Z871" s="279"/>
      <c r="AA871" s="279"/>
      <c r="AB871" s="279"/>
      <c r="AC871" s="278"/>
      <c r="AD871" s="278"/>
      <c r="AE871" s="278"/>
      <c r="AF871" s="278"/>
      <c r="AG871" s="278"/>
      <c r="AH871" s="278"/>
    </row>
    <row r="872" ht="12.75" customHeight="1">
      <c r="A872" s="278"/>
      <c r="B872" s="279"/>
      <c r="C872" s="278"/>
      <c r="D872" s="278"/>
      <c r="E872" s="278"/>
      <c r="F872" s="278"/>
      <c r="G872" s="278"/>
      <c r="H872" s="278"/>
      <c r="I872" s="278"/>
      <c r="J872" s="279"/>
      <c r="K872" s="278"/>
      <c r="L872" s="278"/>
      <c r="M872" s="278"/>
      <c r="N872" s="278"/>
      <c r="O872" s="278"/>
      <c r="P872" s="278"/>
      <c r="Q872" s="278"/>
      <c r="R872" s="278"/>
      <c r="S872" s="279"/>
      <c r="T872" s="279"/>
      <c r="U872" s="279"/>
      <c r="V872" s="279"/>
      <c r="W872" s="279"/>
      <c r="X872" s="279"/>
      <c r="Y872" s="279"/>
      <c r="Z872" s="279"/>
      <c r="AA872" s="279"/>
      <c r="AB872" s="279"/>
      <c r="AC872" s="278"/>
      <c r="AD872" s="278"/>
      <c r="AE872" s="278"/>
      <c r="AF872" s="278"/>
      <c r="AG872" s="278"/>
      <c r="AH872" s="278"/>
    </row>
    <row r="873" ht="12.75" customHeight="1">
      <c r="A873" s="278"/>
      <c r="B873" s="279"/>
      <c r="C873" s="278"/>
      <c r="D873" s="278"/>
      <c r="E873" s="278"/>
      <c r="F873" s="278"/>
      <c r="G873" s="278"/>
      <c r="H873" s="278"/>
      <c r="I873" s="278"/>
      <c r="J873" s="279"/>
      <c r="K873" s="278"/>
      <c r="L873" s="278"/>
      <c r="M873" s="278"/>
      <c r="N873" s="278"/>
      <c r="O873" s="278"/>
      <c r="P873" s="278"/>
      <c r="Q873" s="278"/>
      <c r="R873" s="278"/>
      <c r="S873" s="279"/>
      <c r="T873" s="279"/>
      <c r="U873" s="279"/>
      <c r="V873" s="279"/>
      <c r="W873" s="279"/>
      <c r="X873" s="279"/>
      <c r="Y873" s="279"/>
      <c r="Z873" s="279"/>
      <c r="AA873" s="279"/>
      <c r="AB873" s="279"/>
      <c r="AC873" s="278"/>
      <c r="AD873" s="278"/>
      <c r="AE873" s="278"/>
      <c r="AF873" s="278"/>
      <c r="AG873" s="278"/>
      <c r="AH873" s="278"/>
    </row>
    <row r="874" ht="12.75" customHeight="1">
      <c r="A874" s="278"/>
      <c r="B874" s="279"/>
      <c r="C874" s="278"/>
      <c r="D874" s="278"/>
      <c r="E874" s="278"/>
      <c r="F874" s="278"/>
      <c r="G874" s="278"/>
      <c r="H874" s="278"/>
      <c r="I874" s="278"/>
      <c r="J874" s="279"/>
      <c r="K874" s="278"/>
      <c r="L874" s="278"/>
      <c r="M874" s="278"/>
      <c r="N874" s="278"/>
      <c r="O874" s="278"/>
      <c r="P874" s="278"/>
      <c r="Q874" s="278"/>
      <c r="R874" s="278"/>
      <c r="S874" s="279"/>
      <c r="T874" s="279"/>
      <c r="U874" s="279"/>
      <c r="V874" s="279"/>
      <c r="W874" s="279"/>
      <c r="X874" s="279"/>
      <c r="Y874" s="279"/>
      <c r="Z874" s="279"/>
      <c r="AA874" s="279"/>
      <c r="AB874" s="279"/>
      <c r="AC874" s="278"/>
      <c r="AD874" s="278"/>
      <c r="AE874" s="278"/>
      <c r="AF874" s="278"/>
      <c r="AG874" s="278"/>
      <c r="AH874" s="278"/>
    </row>
    <row r="875" ht="12.75" customHeight="1">
      <c r="A875" s="278"/>
      <c r="B875" s="279"/>
      <c r="C875" s="278"/>
      <c r="D875" s="278"/>
      <c r="E875" s="278"/>
      <c r="F875" s="278"/>
      <c r="G875" s="278"/>
      <c r="H875" s="278"/>
      <c r="I875" s="278"/>
      <c r="J875" s="279"/>
      <c r="K875" s="278"/>
      <c r="L875" s="278"/>
      <c r="M875" s="278"/>
      <c r="N875" s="278"/>
      <c r="O875" s="278"/>
      <c r="P875" s="278"/>
      <c r="Q875" s="278"/>
      <c r="R875" s="278"/>
      <c r="S875" s="279"/>
      <c r="T875" s="279"/>
      <c r="U875" s="279"/>
      <c r="V875" s="279"/>
      <c r="W875" s="279"/>
      <c r="X875" s="279"/>
      <c r="Y875" s="279"/>
      <c r="Z875" s="279"/>
      <c r="AA875" s="279"/>
      <c r="AB875" s="279"/>
      <c r="AC875" s="278"/>
      <c r="AD875" s="278"/>
      <c r="AE875" s="278"/>
      <c r="AF875" s="278"/>
      <c r="AG875" s="278"/>
      <c r="AH875" s="278"/>
    </row>
    <row r="876" ht="12.75" customHeight="1">
      <c r="A876" s="278"/>
      <c r="B876" s="279"/>
      <c r="C876" s="278"/>
      <c r="D876" s="278"/>
      <c r="E876" s="278"/>
      <c r="F876" s="278"/>
      <c r="G876" s="278"/>
      <c r="H876" s="278"/>
      <c r="I876" s="278"/>
      <c r="J876" s="279"/>
      <c r="K876" s="278"/>
      <c r="L876" s="278"/>
      <c r="M876" s="278"/>
      <c r="N876" s="278"/>
      <c r="O876" s="278"/>
      <c r="P876" s="278"/>
      <c r="Q876" s="278"/>
      <c r="R876" s="278"/>
      <c r="S876" s="279"/>
      <c r="T876" s="279"/>
      <c r="U876" s="279"/>
      <c r="V876" s="279"/>
      <c r="W876" s="279"/>
      <c r="X876" s="279"/>
      <c r="Y876" s="279"/>
      <c r="Z876" s="279"/>
      <c r="AA876" s="279"/>
      <c r="AB876" s="279"/>
      <c r="AC876" s="278"/>
      <c r="AD876" s="278"/>
      <c r="AE876" s="278"/>
      <c r="AF876" s="278"/>
      <c r="AG876" s="278"/>
      <c r="AH876" s="278"/>
    </row>
    <row r="877" ht="12.75" customHeight="1">
      <c r="A877" s="278"/>
      <c r="B877" s="279"/>
      <c r="C877" s="278"/>
      <c r="D877" s="278"/>
      <c r="E877" s="278"/>
      <c r="F877" s="278"/>
      <c r="G877" s="278"/>
      <c r="H877" s="278"/>
      <c r="I877" s="278"/>
      <c r="J877" s="279"/>
      <c r="K877" s="278"/>
      <c r="L877" s="278"/>
      <c r="M877" s="278"/>
      <c r="N877" s="278"/>
      <c r="O877" s="278"/>
      <c r="P877" s="278"/>
      <c r="Q877" s="278"/>
      <c r="R877" s="278"/>
      <c r="S877" s="279"/>
      <c r="T877" s="279"/>
      <c r="U877" s="279"/>
      <c r="V877" s="279"/>
      <c r="W877" s="279"/>
      <c r="X877" s="279"/>
      <c r="Y877" s="279"/>
      <c r="Z877" s="279"/>
      <c r="AA877" s="279"/>
      <c r="AB877" s="279"/>
      <c r="AC877" s="278"/>
      <c r="AD877" s="278"/>
      <c r="AE877" s="278"/>
      <c r="AF877" s="278"/>
      <c r="AG877" s="278"/>
      <c r="AH877" s="278"/>
    </row>
    <row r="878" ht="12.75" customHeight="1">
      <c r="A878" s="278"/>
      <c r="B878" s="279"/>
      <c r="C878" s="278"/>
      <c r="D878" s="278"/>
      <c r="E878" s="278"/>
      <c r="F878" s="278"/>
      <c r="G878" s="278"/>
      <c r="H878" s="278"/>
      <c r="I878" s="278"/>
      <c r="J878" s="279"/>
      <c r="K878" s="278"/>
      <c r="L878" s="278"/>
      <c r="M878" s="278"/>
      <c r="N878" s="278"/>
      <c r="O878" s="278"/>
      <c r="P878" s="278"/>
      <c r="Q878" s="278"/>
      <c r="R878" s="278"/>
      <c r="S878" s="279"/>
      <c r="T878" s="279"/>
      <c r="U878" s="279"/>
      <c r="V878" s="279"/>
      <c r="W878" s="279"/>
      <c r="X878" s="279"/>
      <c r="Y878" s="279"/>
      <c r="Z878" s="279"/>
      <c r="AA878" s="279"/>
      <c r="AB878" s="279"/>
      <c r="AC878" s="278"/>
      <c r="AD878" s="278"/>
      <c r="AE878" s="278"/>
      <c r="AF878" s="278"/>
      <c r="AG878" s="278"/>
      <c r="AH878" s="278"/>
    </row>
    <row r="879" ht="12.75" customHeight="1">
      <c r="A879" s="278"/>
      <c r="B879" s="279"/>
      <c r="C879" s="278"/>
      <c r="D879" s="278"/>
      <c r="E879" s="278"/>
      <c r="F879" s="278"/>
      <c r="G879" s="278"/>
      <c r="H879" s="278"/>
      <c r="I879" s="278"/>
      <c r="J879" s="279"/>
      <c r="K879" s="278"/>
      <c r="L879" s="278"/>
      <c r="M879" s="278"/>
      <c r="N879" s="278"/>
      <c r="O879" s="278"/>
      <c r="P879" s="278"/>
      <c r="Q879" s="278"/>
      <c r="R879" s="278"/>
      <c r="S879" s="279"/>
      <c r="T879" s="279"/>
      <c r="U879" s="279"/>
      <c r="V879" s="279"/>
      <c r="W879" s="279"/>
      <c r="X879" s="279"/>
      <c r="Y879" s="279"/>
      <c r="Z879" s="279"/>
      <c r="AA879" s="279"/>
      <c r="AB879" s="279"/>
      <c r="AC879" s="278"/>
      <c r="AD879" s="278"/>
      <c r="AE879" s="278"/>
      <c r="AF879" s="278"/>
      <c r="AG879" s="278"/>
      <c r="AH879" s="278"/>
    </row>
    <row r="880" ht="12.75" customHeight="1">
      <c r="A880" s="278"/>
      <c r="B880" s="279"/>
      <c r="C880" s="278"/>
      <c r="D880" s="278"/>
      <c r="E880" s="278"/>
      <c r="F880" s="278"/>
      <c r="G880" s="278"/>
      <c r="H880" s="278"/>
      <c r="I880" s="278"/>
      <c r="J880" s="279"/>
      <c r="K880" s="278"/>
      <c r="L880" s="278"/>
      <c r="M880" s="278"/>
      <c r="N880" s="278"/>
      <c r="O880" s="278"/>
      <c r="P880" s="278"/>
      <c r="Q880" s="278"/>
      <c r="R880" s="278"/>
      <c r="S880" s="279"/>
      <c r="T880" s="279"/>
      <c r="U880" s="279"/>
      <c r="V880" s="279"/>
      <c r="W880" s="279"/>
      <c r="X880" s="279"/>
      <c r="Y880" s="279"/>
      <c r="Z880" s="279"/>
      <c r="AA880" s="279"/>
      <c r="AB880" s="279"/>
      <c r="AC880" s="278"/>
      <c r="AD880" s="278"/>
      <c r="AE880" s="278"/>
      <c r="AF880" s="278"/>
      <c r="AG880" s="278"/>
      <c r="AH880" s="278"/>
    </row>
    <row r="881" ht="12.75" customHeight="1">
      <c r="A881" s="278"/>
      <c r="B881" s="279"/>
      <c r="C881" s="278"/>
      <c r="D881" s="278"/>
      <c r="E881" s="278"/>
      <c r="F881" s="278"/>
      <c r="G881" s="278"/>
      <c r="H881" s="278"/>
      <c r="I881" s="278"/>
      <c r="J881" s="279"/>
      <c r="K881" s="278"/>
      <c r="L881" s="278"/>
      <c r="M881" s="278"/>
      <c r="N881" s="278"/>
      <c r="O881" s="278"/>
      <c r="P881" s="278"/>
      <c r="Q881" s="278"/>
      <c r="R881" s="278"/>
      <c r="S881" s="279"/>
      <c r="T881" s="279"/>
      <c r="U881" s="279"/>
      <c r="V881" s="279"/>
      <c r="W881" s="279"/>
      <c r="X881" s="279"/>
      <c r="Y881" s="279"/>
      <c r="Z881" s="279"/>
      <c r="AA881" s="279"/>
      <c r="AB881" s="279"/>
      <c r="AC881" s="278"/>
      <c r="AD881" s="278"/>
      <c r="AE881" s="278"/>
      <c r="AF881" s="278"/>
      <c r="AG881" s="278"/>
      <c r="AH881" s="278"/>
    </row>
    <row r="882" ht="12.75" customHeight="1">
      <c r="A882" s="278"/>
      <c r="B882" s="279"/>
      <c r="C882" s="278"/>
      <c r="D882" s="278"/>
      <c r="E882" s="278"/>
      <c r="F882" s="278"/>
      <c r="G882" s="278"/>
      <c r="H882" s="278"/>
      <c r="I882" s="278"/>
      <c r="J882" s="279"/>
      <c r="K882" s="278"/>
      <c r="L882" s="278"/>
      <c r="M882" s="278"/>
      <c r="N882" s="278"/>
      <c r="O882" s="278"/>
      <c r="P882" s="278"/>
      <c r="Q882" s="278"/>
      <c r="R882" s="278"/>
      <c r="S882" s="279"/>
      <c r="T882" s="279"/>
      <c r="U882" s="279"/>
      <c r="V882" s="279"/>
      <c r="W882" s="279"/>
      <c r="X882" s="279"/>
      <c r="Y882" s="279"/>
      <c r="Z882" s="279"/>
      <c r="AA882" s="279"/>
      <c r="AB882" s="279"/>
      <c r="AC882" s="278"/>
      <c r="AD882" s="278"/>
      <c r="AE882" s="278"/>
      <c r="AF882" s="278"/>
      <c r="AG882" s="278"/>
      <c r="AH882" s="278"/>
    </row>
    <row r="883" ht="12.75" customHeight="1">
      <c r="A883" s="278"/>
      <c r="B883" s="279"/>
      <c r="C883" s="278"/>
      <c r="D883" s="278"/>
      <c r="E883" s="278"/>
      <c r="F883" s="278"/>
      <c r="G883" s="278"/>
      <c r="H883" s="278"/>
      <c r="I883" s="278"/>
      <c r="J883" s="279"/>
      <c r="K883" s="278"/>
      <c r="L883" s="278"/>
      <c r="M883" s="278"/>
      <c r="N883" s="278"/>
      <c r="O883" s="278"/>
      <c r="P883" s="278"/>
      <c r="Q883" s="278"/>
      <c r="R883" s="278"/>
      <c r="S883" s="279"/>
      <c r="T883" s="279"/>
      <c r="U883" s="279"/>
      <c r="V883" s="279"/>
      <c r="W883" s="279"/>
      <c r="X883" s="279"/>
      <c r="Y883" s="279"/>
      <c r="Z883" s="279"/>
      <c r="AA883" s="279"/>
      <c r="AB883" s="279"/>
      <c r="AC883" s="278"/>
      <c r="AD883" s="278"/>
      <c r="AE883" s="278"/>
      <c r="AF883" s="278"/>
      <c r="AG883" s="278"/>
      <c r="AH883" s="278"/>
    </row>
    <row r="884" ht="12.75" customHeight="1">
      <c r="A884" s="278"/>
      <c r="B884" s="279"/>
      <c r="C884" s="278"/>
      <c r="D884" s="278"/>
      <c r="E884" s="278"/>
      <c r="F884" s="278"/>
      <c r="G884" s="278"/>
      <c r="H884" s="278"/>
      <c r="I884" s="278"/>
      <c r="J884" s="279"/>
      <c r="K884" s="278"/>
      <c r="L884" s="278"/>
      <c r="M884" s="278"/>
      <c r="N884" s="278"/>
      <c r="O884" s="278"/>
      <c r="P884" s="278"/>
      <c r="Q884" s="278"/>
      <c r="R884" s="278"/>
      <c r="S884" s="279"/>
      <c r="T884" s="279"/>
      <c r="U884" s="279"/>
      <c r="V884" s="279"/>
      <c r="W884" s="279"/>
      <c r="X884" s="279"/>
      <c r="Y884" s="279"/>
      <c r="Z884" s="279"/>
      <c r="AA884" s="279"/>
      <c r="AB884" s="279"/>
      <c r="AC884" s="278"/>
      <c r="AD884" s="278"/>
      <c r="AE884" s="278"/>
      <c r="AF884" s="278"/>
      <c r="AG884" s="278"/>
      <c r="AH884" s="278"/>
    </row>
    <row r="885" ht="12.75" customHeight="1">
      <c r="A885" s="278"/>
      <c r="B885" s="279"/>
      <c r="C885" s="278"/>
      <c r="D885" s="278"/>
      <c r="E885" s="278"/>
      <c r="F885" s="278"/>
      <c r="G885" s="278"/>
      <c r="H885" s="278"/>
      <c r="I885" s="278"/>
      <c r="J885" s="279"/>
      <c r="K885" s="278"/>
      <c r="L885" s="278"/>
      <c r="M885" s="278"/>
      <c r="N885" s="278"/>
      <c r="O885" s="278"/>
      <c r="P885" s="278"/>
      <c r="Q885" s="278"/>
      <c r="R885" s="278"/>
      <c r="S885" s="279"/>
      <c r="T885" s="279"/>
      <c r="U885" s="279"/>
      <c r="V885" s="279"/>
      <c r="W885" s="279"/>
      <c r="X885" s="279"/>
      <c r="Y885" s="279"/>
      <c r="Z885" s="279"/>
      <c r="AA885" s="279"/>
      <c r="AB885" s="279"/>
      <c r="AC885" s="278"/>
      <c r="AD885" s="278"/>
      <c r="AE885" s="278"/>
      <c r="AF885" s="278"/>
      <c r="AG885" s="278"/>
      <c r="AH885" s="278"/>
    </row>
    <row r="886" ht="12.75" customHeight="1">
      <c r="A886" s="278"/>
      <c r="B886" s="279"/>
      <c r="C886" s="278"/>
      <c r="D886" s="278"/>
      <c r="E886" s="278"/>
      <c r="F886" s="278"/>
      <c r="G886" s="278"/>
      <c r="H886" s="278"/>
      <c r="I886" s="278"/>
      <c r="J886" s="279"/>
      <c r="K886" s="278"/>
      <c r="L886" s="278"/>
      <c r="M886" s="278"/>
      <c r="N886" s="278"/>
      <c r="O886" s="278"/>
      <c r="P886" s="278"/>
      <c r="Q886" s="278"/>
      <c r="R886" s="278"/>
      <c r="S886" s="279"/>
      <c r="T886" s="279"/>
      <c r="U886" s="279"/>
      <c r="V886" s="279"/>
      <c r="W886" s="279"/>
      <c r="X886" s="279"/>
      <c r="Y886" s="279"/>
      <c r="Z886" s="279"/>
      <c r="AA886" s="279"/>
      <c r="AB886" s="279"/>
      <c r="AC886" s="278"/>
      <c r="AD886" s="278"/>
      <c r="AE886" s="278"/>
      <c r="AF886" s="278"/>
      <c r="AG886" s="278"/>
      <c r="AH886" s="278"/>
    </row>
    <row r="887" ht="12.75" customHeight="1">
      <c r="A887" s="278"/>
      <c r="B887" s="279"/>
      <c r="C887" s="278"/>
      <c r="D887" s="278"/>
      <c r="E887" s="278"/>
      <c r="F887" s="278"/>
      <c r="G887" s="278"/>
      <c r="H887" s="278"/>
      <c r="I887" s="278"/>
      <c r="J887" s="279"/>
      <c r="K887" s="278"/>
      <c r="L887" s="278"/>
      <c r="M887" s="278"/>
      <c r="N887" s="278"/>
      <c r="O887" s="278"/>
      <c r="P887" s="278"/>
      <c r="Q887" s="278"/>
      <c r="R887" s="278"/>
      <c r="S887" s="279"/>
      <c r="T887" s="279"/>
      <c r="U887" s="279"/>
      <c r="V887" s="279"/>
      <c r="W887" s="279"/>
      <c r="X887" s="279"/>
      <c r="Y887" s="279"/>
      <c r="Z887" s="279"/>
      <c r="AA887" s="279"/>
      <c r="AB887" s="279"/>
      <c r="AC887" s="278"/>
      <c r="AD887" s="278"/>
      <c r="AE887" s="278"/>
      <c r="AF887" s="278"/>
      <c r="AG887" s="278"/>
      <c r="AH887" s="278"/>
    </row>
    <row r="888" ht="12.75" customHeight="1">
      <c r="A888" s="278"/>
      <c r="B888" s="279"/>
      <c r="C888" s="278"/>
      <c r="D888" s="278"/>
      <c r="E888" s="278"/>
      <c r="F888" s="278"/>
      <c r="G888" s="278"/>
      <c r="H888" s="278"/>
      <c r="I888" s="278"/>
      <c r="J888" s="279"/>
      <c r="K888" s="278"/>
      <c r="L888" s="278"/>
      <c r="M888" s="278"/>
      <c r="N888" s="278"/>
      <c r="O888" s="278"/>
      <c r="P888" s="278"/>
      <c r="Q888" s="278"/>
      <c r="R888" s="278"/>
      <c r="S888" s="279"/>
      <c r="T888" s="279"/>
      <c r="U888" s="279"/>
      <c r="V888" s="279"/>
      <c r="W888" s="279"/>
      <c r="X888" s="279"/>
      <c r="Y888" s="279"/>
      <c r="Z888" s="279"/>
      <c r="AA888" s="279"/>
      <c r="AB888" s="279"/>
      <c r="AC888" s="278"/>
      <c r="AD888" s="278"/>
      <c r="AE888" s="278"/>
      <c r="AF888" s="278"/>
      <c r="AG888" s="278"/>
      <c r="AH888" s="278"/>
    </row>
    <row r="889" ht="12.75" customHeight="1">
      <c r="A889" s="278"/>
      <c r="B889" s="279"/>
      <c r="C889" s="278"/>
      <c r="D889" s="278"/>
      <c r="E889" s="278"/>
      <c r="F889" s="278"/>
      <c r="G889" s="278"/>
      <c r="H889" s="278"/>
      <c r="I889" s="278"/>
      <c r="J889" s="279"/>
      <c r="K889" s="278"/>
      <c r="L889" s="278"/>
      <c r="M889" s="278"/>
      <c r="N889" s="278"/>
      <c r="O889" s="278"/>
      <c r="P889" s="278"/>
      <c r="Q889" s="278"/>
      <c r="R889" s="278"/>
      <c r="S889" s="279"/>
      <c r="T889" s="279"/>
      <c r="U889" s="279"/>
      <c r="V889" s="279"/>
      <c r="W889" s="279"/>
      <c r="X889" s="279"/>
      <c r="Y889" s="279"/>
      <c r="Z889" s="279"/>
      <c r="AA889" s="279"/>
      <c r="AB889" s="279"/>
      <c r="AC889" s="278"/>
      <c r="AD889" s="278"/>
      <c r="AE889" s="278"/>
      <c r="AF889" s="278"/>
      <c r="AG889" s="278"/>
      <c r="AH889" s="278"/>
    </row>
    <row r="890" ht="12.75" customHeight="1">
      <c r="A890" s="278"/>
      <c r="B890" s="279"/>
      <c r="C890" s="278"/>
      <c r="D890" s="278"/>
      <c r="E890" s="278"/>
      <c r="F890" s="278"/>
      <c r="G890" s="278"/>
      <c r="H890" s="278"/>
      <c r="I890" s="278"/>
      <c r="J890" s="279"/>
      <c r="K890" s="278"/>
      <c r="L890" s="278"/>
      <c r="M890" s="278"/>
      <c r="N890" s="278"/>
      <c r="O890" s="278"/>
      <c r="P890" s="278"/>
      <c r="Q890" s="278"/>
      <c r="R890" s="278"/>
      <c r="S890" s="279"/>
      <c r="T890" s="279"/>
      <c r="U890" s="279"/>
      <c r="V890" s="279"/>
      <c r="W890" s="279"/>
      <c r="X890" s="279"/>
      <c r="Y890" s="279"/>
      <c r="Z890" s="279"/>
      <c r="AA890" s="279"/>
      <c r="AB890" s="279"/>
      <c r="AC890" s="278"/>
      <c r="AD890" s="278"/>
      <c r="AE890" s="278"/>
      <c r="AF890" s="278"/>
      <c r="AG890" s="278"/>
      <c r="AH890" s="278"/>
    </row>
    <row r="891" ht="12.75" customHeight="1">
      <c r="A891" s="278"/>
      <c r="B891" s="279"/>
      <c r="C891" s="278"/>
      <c r="D891" s="278"/>
      <c r="E891" s="278"/>
      <c r="F891" s="278"/>
      <c r="G891" s="278"/>
      <c r="H891" s="278"/>
      <c r="I891" s="278"/>
      <c r="J891" s="279"/>
      <c r="K891" s="278"/>
      <c r="L891" s="278"/>
      <c r="M891" s="278"/>
      <c r="N891" s="278"/>
      <c r="O891" s="278"/>
      <c r="P891" s="278"/>
      <c r="Q891" s="278"/>
      <c r="R891" s="278"/>
      <c r="S891" s="279"/>
      <c r="T891" s="279"/>
      <c r="U891" s="279"/>
      <c r="V891" s="279"/>
      <c r="W891" s="279"/>
      <c r="X891" s="279"/>
      <c r="Y891" s="279"/>
      <c r="Z891" s="279"/>
      <c r="AA891" s="279"/>
      <c r="AB891" s="279"/>
      <c r="AC891" s="278"/>
      <c r="AD891" s="278"/>
      <c r="AE891" s="278"/>
      <c r="AF891" s="278"/>
      <c r="AG891" s="278"/>
      <c r="AH891" s="278"/>
    </row>
    <row r="892" ht="12.75" customHeight="1">
      <c r="A892" s="278"/>
      <c r="B892" s="279"/>
      <c r="C892" s="278"/>
      <c r="D892" s="278"/>
      <c r="E892" s="278"/>
      <c r="F892" s="278"/>
      <c r="G892" s="278"/>
      <c r="H892" s="278"/>
      <c r="I892" s="278"/>
      <c r="J892" s="279"/>
      <c r="K892" s="278"/>
      <c r="L892" s="278"/>
      <c r="M892" s="278"/>
      <c r="N892" s="278"/>
      <c r="O892" s="278"/>
      <c r="P892" s="278"/>
      <c r="Q892" s="278"/>
      <c r="R892" s="278"/>
      <c r="S892" s="279"/>
      <c r="T892" s="279"/>
      <c r="U892" s="279"/>
      <c r="V892" s="279"/>
      <c r="W892" s="279"/>
      <c r="X892" s="279"/>
      <c r="Y892" s="279"/>
      <c r="Z892" s="279"/>
      <c r="AA892" s="279"/>
      <c r="AB892" s="279"/>
      <c r="AC892" s="278"/>
      <c r="AD892" s="278"/>
      <c r="AE892" s="278"/>
      <c r="AF892" s="278"/>
      <c r="AG892" s="278"/>
      <c r="AH892" s="278"/>
    </row>
    <row r="893" ht="12.75" customHeight="1">
      <c r="A893" s="278"/>
      <c r="B893" s="279"/>
      <c r="C893" s="278"/>
      <c r="D893" s="278"/>
      <c r="E893" s="278"/>
      <c r="F893" s="278"/>
      <c r="G893" s="278"/>
      <c r="H893" s="278"/>
      <c r="I893" s="278"/>
      <c r="J893" s="279"/>
      <c r="K893" s="278"/>
      <c r="L893" s="278"/>
      <c r="M893" s="278"/>
      <c r="N893" s="278"/>
      <c r="O893" s="278"/>
      <c r="P893" s="278"/>
      <c r="Q893" s="278"/>
      <c r="R893" s="278"/>
      <c r="S893" s="279"/>
      <c r="T893" s="279"/>
      <c r="U893" s="279"/>
      <c r="V893" s="279"/>
      <c r="W893" s="279"/>
      <c r="X893" s="279"/>
      <c r="Y893" s="279"/>
      <c r="Z893" s="279"/>
      <c r="AA893" s="279"/>
      <c r="AB893" s="279"/>
      <c r="AC893" s="278"/>
      <c r="AD893" s="278"/>
      <c r="AE893" s="278"/>
      <c r="AF893" s="278"/>
      <c r="AG893" s="278"/>
      <c r="AH893" s="278"/>
    </row>
    <row r="894" ht="12.75" customHeight="1">
      <c r="A894" s="278"/>
      <c r="B894" s="279"/>
      <c r="C894" s="278"/>
      <c r="D894" s="278"/>
      <c r="E894" s="278"/>
      <c r="F894" s="278"/>
      <c r="G894" s="278"/>
      <c r="H894" s="278"/>
      <c r="I894" s="278"/>
      <c r="J894" s="279"/>
      <c r="K894" s="278"/>
      <c r="L894" s="278"/>
      <c r="M894" s="278"/>
      <c r="N894" s="278"/>
      <c r="O894" s="278"/>
      <c r="P894" s="278"/>
      <c r="Q894" s="278"/>
      <c r="R894" s="278"/>
      <c r="S894" s="279"/>
      <c r="T894" s="279"/>
      <c r="U894" s="279"/>
      <c r="V894" s="279"/>
      <c r="W894" s="279"/>
      <c r="X894" s="279"/>
      <c r="Y894" s="279"/>
      <c r="Z894" s="279"/>
      <c r="AA894" s="279"/>
      <c r="AB894" s="279"/>
      <c r="AC894" s="278"/>
      <c r="AD894" s="278"/>
      <c r="AE894" s="278"/>
      <c r="AF894" s="278"/>
      <c r="AG894" s="278"/>
      <c r="AH894" s="278"/>
    </row>
    <row r="895" ht="12.75" customHeight="1">
      <c r="A895" s="278"/>
      <c r="B895" s="279"/>
      <c r="C895" s="278"/>
      <c r="D895" s="278"/>
      <c r="E895" s="278"/>
      <c r="F895" s="278"/>
      <c r="G895" s="278"/>
      <c r="H895" s="278"/>
      <c r="I895" s="278"/>
      <c r="J895" s="279"/>
      <c r="K895" s="278"/>
      <c r="L895" s="278"/>
      <c r="M895" s="278"/>
      <c r="N895" s="278"/>
      <c r="O895" s="278"/>
      <c r="P895" s="278"/>
      <c r="Q895" s="278"/>
      <c r="R895" s="278"/>
      <c r="S895" s="279"/>
      <c r="T895" s="279"/>
      <c r="U895" s="279"/>
      <c r="V895" s="279"/>
      <c r="W895" s="279"/>
      <c r="X895" s="279"/>
      <c r="Y895" s="279"/>
      <c r="Z895" s="279"/>
      <c r="AA895" s="279"/>
      <c r="AB895" s="279"/>
      <c r="AC895" s="278"/>
      <c r="AD895" s="278"/>
      <c r="AE895" s="278"/>
      <c r="AF895" s="278"/>
      <c r="AG895" s="278"/>
      <c r="AH895" s="278"/>
    </row>
    <row r="896" ht="12.75" customHeight="1">
      <c r="A896" s="278"/>
      <c r="B896" s="279"/>
      <c r="C896" s="278"/>
      <c r="D896" s="278"/>
      <c r="E896" s="278"/>
      <c r="F896" s="278"/>
      <c r="G896" s="278"/>
      <c r="H896" s="278"/>
      <c r="I896" s="278"/>
      <c r="J896" s="279"/>
      <c r="K896" s="278"/>
      <c r="L896" s="278"/>
      <c r="M896" s="278"/>
      <c r="N896" s="278"/>
      <c r="O896" s="278"/>
      <c r="P896" s="278"/>
      <c r="Q896" s="278"/>
      <c r="R896" s="278"/>
      <c r="S896" s="279"/>
      <c r="T896" s="279"/>
      <c r="U896" s="279"/>
      <c r="V896" s="279"/>
      <c r="W896" s="279"/>
      <c r="X896" s="279"/>
      <c r="Y896" s="279"/>
      <c r="Z896" s="279"/>
      <c r="AA896" s="279"/>
      <c r="AB896" s="279"/>
      <c r="AC896" s="278"/>
      <c r="AD896" s="278"/>
      <c r="AE896" s="278"/>
      <c r="AF896" s="278"/>
      <c r="AG896" s="278"/>
      <c r="AH896" s="278"/>
    </row>
    <row r="897" ht="12.75" customHeight="1">
      <c r="A897" s="278"/>
      <c r="B897" s="279"/>
      <c r="C897" s="278"/>
      <c r="D897" s="278"/>
      <c r="E897" s="278"/>
      <c r="F897" s="278"/>
      <c r="G897" s="278"/>
      <c r="H897" s="278"/>
      <c r="I897" s="278"/>
      <c r="J897" s="279"/>
      <c r="K897" s="278"/>
      <c r="L897" s="278"/>
      <c r="M897" s="278"/>
      <c r="N897" s="278"/>
      <c r="O897" s="278"/>
      <c r="P897" s="278"/>
      <c r="Q897" s="278"/>
      <c r="R897" s="278"/>
      <c r="S897" s="279"/>
      <c r="T897" s="279"/>
      <c r="U897" s="279"/>
      <c r="V897" s="279"/>
      <c r="W897" s="279"/>
      <c r="X897" s="279"/>
      <c r="Y897" s="279"/>
      <c r="Z897" s="279"/>
      <c r="AA897" s="279"/>
      <c r="AB897" s="279"/>
      <c r="AC897" s="278"/>
      <c r="AD897" s="278"/>
      <c r="AE897" s="278"/>
      <c r="AF897" s="278"/>
      <c r="AG897" s="278"/>
      <c r="AH897" s="278"/>
    </row>
    <row r="898" ht="12.75" customHeight="1">
      <c r="A898" s="278"/>
      <c r="B898" s="279"/>
      <c r="C898" s="278"/>
      <c r="D898" s="278"/>
      <c r="E898" s="278"/>
      <c r="F898" s="278"/>
      <c r="G898" s="278"/>
      <c r="H898" s="278"/>
      <c r="I898" s="278"/>
      <c r="J898" s="279"/>
      <c r="K898" s="278"/>
      <c r="L898" s="278"/>
      <c r="M898" s="278"/>
      <c r="N898" s="278"/>
      <c r="O898" s="278"/>
      <c r="P898" s="278"/>
      <c r="Q898" s="278"/>
      <c r="R898" s="278"/>
      <c r="S898" s="279"/>
      <c r="T898" s="279"/>
      <c r="U898" s="279"/>
      <c r="V898" s="279"/>
      <c r="W898" s="279"/>
      <c r="X898" s="279"/>
      <c r="Y898" s="279"/>
      <c r="Z898" s="279"/>
      <c r="AA898" s="279"/>
      <c r="AB898" s="279"/>
      <c r="AC898" s="278"/>
      <c r="AD898" s="278"/>
      <c r="AE898" s="278"/>
      <c r="AF898" s="278"/>
      <c r="AG898" s="278"/>
      <c r="AH898" s="278"/>
    </row>
    <row r="899" ht="12.75" customHeight="1">
      <c r="A899" s="278"/>
      <c r="B899" s="279"/>
      <c r="C899" s="278"/>
      <c r="D899" s="278"/>
      <c r="E899" s="278"/>
      <c r="F899" s="278"/>
      <c r="G899" s="278"/>
      <c r="H899" s="278"/>
      <c r="I899" s="278"/>
      <c r="J899" s="279"/>
      <c r="K899" s="278"/>
      <c r="L899" s="278"/>
      <c r="M899" s="278"/>
      <c r="N899" s="278"/>
      <c r="O899" s="278"/>
      <c r="P899" s="278"/>
      <c r="Q899" s="278"/>
      <c r="R899" s="278"/>
      <c r="S899" s="279"/>
      <c r="T899" s="279"/>
      <c r="U899" s="279"/>
      <c r="V899" s="279"/>
      <c r="W899" s="279"/>
      <c r="X899" s="279"/>
      <c r="Y899" s="279"/>
      <c r="Z899" s="279"/>
      <c r="AA899" s="279"/>
      <c r="AB899" s="279"/>
      <c r="AC899" s="278"/>
      <c r="AD899" s="278"/>
      <c r="AE899" s="278"/>
      <c r="AF899" s="278"/>
      <c r="AG899" s="278"/>
      <c r="AH899" s="278"/>
    </row>
    <row r="900" ht="12.75" customHeight="1">
      <c r="A900" s="278"/>
      <c r="B900" s="279"/>
      <c r="C900" s="278"/>
      <c r="D900" s="278"/>
      <c r="E900" s="278"/>
      <c r="F900" s="278"/>
      <c r="G900" s="278"/>
      <c r="H900" s="278"/>
      <c r="I900" s="278"/>
      <c r="J900" s="279"/>
      <c r="K900" s="278"/>
      <c r="L900" s="278"/>
      <c r="M900" s="278"/>
      <c r="N900" s="278"/>
      <c r="O900" s="278"/>
      <c r="P900" s="278"/>
      <c r="Q900" s="278"/>
      <c r="R900" s="278"/>
      <c r="S900" s="279"/>
      <c r="T900" s="279"/>
      <c r="U900" s="279"/>
      <c r="V900" s="279"/>
      <c r="W900" s="279"/>
      <c r="X900" s="279"/>
      <c r="Y900" s="279"/>
      <c r="Z900" s="279"/>
      <c r="AA900" s="279"/>
      <c r="AB900" s="279"/>
      <c r="AC900" s="278"/>
      <c r="AD900" s="278"/>
      <c r="AE900" s="278"/>
      <c r="AF900" s="278"/>
      <c r="AG900" s="278"/>
      <c r="AH900" s="278"/>
    </row>
    <row r="901" ht="12.75" customHeight="1">
      <c r="A901" s="278"/>
      <c r="B901" s="279"/>
      <c r="C901" s="278"/>
      <c r="D901" s="278"/>
      <c r="E901" s="278"/>
      <c r="F901" s="278"/>
      <c r="G901" s="278"/>
      <c r="H901" s="278"/>
      <c r="I901" s="278"/>
      <c r="J901" s="279"/>
      <c r="K901" s="278"/>
      <c r="L901" s="278"/>
      <c r="M901" s="278"/>
      <c r="N901" s="278"/>
      <c r="O901" s="278"/>
      <c r="P901" s="278"/>
      <c r="Q901" s="278"/>
      <c r="R901" s="278"/>
      <c r="S901" s="279"/>
      <c r="T901" s="279"/>
      <c r="U901" s="279"/>
      <c r="V901" s="279"/>
      <c r="W901" s="279"/>
      <c r="X901" s="279"/>
      <c r="Y901" s="279"/>
      <c r="Z901" s="279"/>
      <c r="AA901" s="279"/>
      <c r="AB901" s="279"/>
      <c r="AC901" s="278"/>
      <c r="AD901" s="278"/>
      <c r="AE901" s="278"/>
      <c r="AF901" s="278"/>
      <c r="AG901" s="278"/>
      <c r="AH901" s="278"/>
    </row>
    <row r="902" ht="12.75" customHeight="1">
      <c r="A902" s="278"/>
      <c r="B902" s="279"/>
      <c r="C902" s="278"/>
      <c r="D902" s="278"/>
      <c r="E902" s="278"/>
      <c r="F902" s="278"/>
      <c r="G902" s="278"/>
      <c r="H902" s="278"/>
      <c r="I902" s="278"/>
      <c r="J902" s="279"/>
      <c r="K902" s="278"/>
      <c r="L902" s="278"/>
      <c r="M902" s="278"/>
      <c r="N902" s="278"/>
      <c r="O902" s="278"/>
      <c r="P902" s="278"/>
      <c r="Q902" s="278"/>
      <c r="R902" s="278"/>
      <c r="S902" s="279"/>
      <c r="T902" s="279"/>
      <c r="U902" s="279"/>
      <c r="V902" s="279"/>
      <c r="W902" s="279"/>
      <c r="X902" s="279"/>
      <c r="Y902" s="279"/>
      <c r="Z902" s="279"/>
      <c r="AA902" s="279"/>
      <c r="AB902" s="279"/>
      <c r="AC902" s="278"/>
      <c r="AD902" s="278"/>
      <c r="AE902" s="278"/>
      <c r="AF902" s="278"/>
      <c r="AG902" s="278"/>
      <c r="AH902" s="278"/>
    </row>
    <row r="903" ht="12.75" customHeight="1">
      <c r="A903" s="278"/>
      <c r="B903" s="279"/>
      <c r="C903" s="278"/>
      <c r="D903" s="278"/>
      <c r="E903" s="278"/>
      <c r="F903" s="278"/>
      <c r="G903" s="278"/>
      <c r="H903" s="278"/>
      <c r="I903" s="278"/>
      <c r="J903" s="279"/>
      <c r="K903" s="278"/>
      <c r="L903" s="278"/>
      <c r="M903" s="278"/>
      <c r="N903" s="278"/>
      <c r="O903" s="278"/>
      <c r="P903" s="278"/>
      <c r="Q903" s="278"/>
      <c r="R903" s="278"/>
      <c r="S903" s="279"/>
      <c r="T903" s="279"/>
      <c r="U903" s="279"/>
      <c r="V903" s="279"/>
      <c r="W903" s="279"/>
      <c r="X903" s="279"/>
      <c r="Y903" s="279"/>
      <c r="Z903" s="279"/>
      <c r="AA903" s="279"/>
      <c r="AB903" s="279"/>
      <c r="AC903" s="278"/>
      <c r="AD903" s="278"/>
      <c r="AE903" s="278"/>
      <c r="AF903" s="278"/>
      <c r="AG903" s="278"/>
      <c r="AH903" s="278"/>
    </row>
    <row r="904" ht="12.75" customHeight="1">
      <c r="A904" s="278"/>
      <c r="B904" s="279"/>
      <c r="C904" s="278"/>
      <c r="D904" s="278"/>
      <c r="E904" s="278"/>
      <c r="F904" s="278"/>
      <c r="G904" s="278"/>
      <c r="H904" s="278"/>
      <c r="I904" s="278"/>
      <c r="J904" s="279"/>
      <c r="K904" s="278"/>
      <c r="L904" s="278"/>
      <c r="M904" s="278"/>
      <c r="N904" s="278"/>
      <c r="O904" s="278"/>
      <c r="P904" s="278"/>
      <c r="Q904" s="278"/>
      <c r="R904" s="278"/>
      <c r="S904" s="279"/>
      <c r="T904" s="279"/>
      <c r="U904" s="279"/>
      <c r="V904" s="279"/>
      <c r="W904" s="279"/>
      <c r="X904" s="279"/>
      <c r="Y904" s="279"/>
      <c r="Z904" s="279"/>
      <c r="AA904" s="279"/>
      <c r="AB904" s="279"/>
      <c r="AC904" s="278"/>
      <c r="AD904" s="278"/>
      <c r="AE904" s="278"/>
      <c r="AF904" s="278"/>
      <c r="AG904" s="278"/>
      <c r="AH904" s="278"/>
    </row>
    <row r="905" ht="12.75" customHeight="1">
      <c r="A905" s="278"/>
      <c r="B905" s="279"/>
      <c r="C905" s="278"/>
      <c r="D905" s="278"/>
      <c r="E905" s="278"/>
      <c r="F905" s="278"/>
      <c r="G905" s="278"/>
      <c r="H905" s="278"/>
      <c r="I905" s="278"/>
      <c r="J905" s="279"/>
      <c r="K905" s="278"/>
      <c r="L905" s="278"/>
      <c r="M905" s="278"/>
      <c r="N905" s="278"/>
      <c r="O905" s="278"/>
      <c r="P905" s="278"/>
      <c r="Q905" s="278"/>
      <c r="R905" s="278"/>
      <c r="S905" s="279"/>
      <c r="T905" s="279"/>
      <c r="U905" s="279"/>
      <c r="V905" s="279"/>
      <c r="W905" s="279"/>
      <c r="X905" s="279"/>
      <c r="Y905" s="279"/>
      <c r="Z905" s="279"/>
      <c r="AA905" s="279"/>
      <c r="AB905" s="279"/>
      <c r="AC905" s="278"/>
      <c r="AD905" s="278"/>
      <c r="AE905" s="278"/>
      <c r="AF905" s="278"/>
      <c r="AG905" s="278"/>
      <c r="AH905" s="278"/>
    </row>
    <row r="906" ht="12.75" customHeight="1">
      <c r="A906" s="278"/>
      <c r="B906" s="279"/>
      <c r="C906" s="278"/>
      <c r="D906" s="278"/>
      <c r="E906" s="278"/>
      <c r="F906" s="278"/>
      <c r="G906" s="278"/>
      <c r="H906" s="278"/>
      <c r="I906" s="278"/>
      <c r="J906" s="279"/>
      <c r="K906" s="278"/>
      <c r="L906" s="278"/>
      <c r="M906" s="278"/>
      <c r="N906" s="278"/>
      <c r="O906" s="278"/>
      <c r="P906" s="278"/>
      <c r="Q906" s="278"/>
      <c r="R906" s="278"/>
      <c r="S906" s="279"/>
      <c r="T906" s="279"/>
      <c r="U906" s="279"/>
      <c r="V906" s="279"/>
      <c r="W906" s="279"/>
      <c r="X906" s="279"/>
      <c r="Y906" s="279"/>
      <c r="Z906" s="279"/>
      <c r="AA906" s="279"/>
      <c r="AB906" s="279"/>
      <c r="AC906" s="278"/>
      <c r="AD906" s="278"/>
      <c r="AE906" s="278"/>
      <c r="AF906" s="278"/>
      <c r="AG906" s="278"/>
      <c r="AH906" s="278"/>
    </row>
    <row r="907" ht="12.75" customHeight="1">
      <c r="A907" s="278"/>
      <c r="B907" s="279"/>
      <c r="C907" s="278"/>
      <c r="D907" s="278"/>
      <c r="E907" s="278"/>
      <c r="F907" s="278"/>
      <c r="G907" s="278"/>
      <c r="H907" s="278"/>
      <c r="I907" s="278"/>
      <c r="J907" s="279"/>
      <c r="K907" s="278"/>
      <c r="L907" s="278"/>
      <c r="M907" s="278"/>
      <c r="N907" s="278"/>
      <c r="O907" s="278"/>
      <c r="P907" s="278"/>
      <c r="Q907" s="278"/>
      <c r="R907" s="278"/>
      <c r="S907" s="279"/>
      <c r="T907" s="279"/>
      <c r="U907" s="279"/>
      <c r="V907" s="279"/>
      <c r="W907" s="279"/>
      <c r="X907" s="279"/>
      <c r="Y907" s="279"/>
      <c r="Z907" s="279"/>
      <c r="AA907" s="279"/>
      <c r="AB907" s="279"/>
      <c r="AC907" s="278"/>
      <c r="AD907" s="278"/>
      <c r="AE907" s="278"/>
      <c r="AF907" s="278"/>
      <c r="AG907" s="278"/>
      <c r="AH907" s="278"/>
    </row>
    <row r="908" ht="12.75" customHeight="1">
      <c r="A908" s="278"/>
      <c r="B908" s="279"/>
      <c r="C908" s="278"/>
      <c r="D908" s="278"/>
      <c r="E908" s="278"/>
      <c r="F908" s="278"/>
      <c r="G908" s="278"/>
      <c r="H908" s="278"/>
      <c r="I908" s="278"/>
      <c r="J908" s="279"/>
      <c r="K908" s="278"/>
      <c r="L908" s="278"/>
      <c r="M908" s="278"/>
      <c r="N908" s="278"/>
      <c r="O908" s="278"/>
      <c r="P908" s="278"/>
      <c r="Q908" s="278"/>
      <c r="R908" s="278"/>
      <c r="S908" s="279"/>
      <c r="T908" s="279"/>
      <c r="U908" s="279"/>
      <c r="V908" s="279"/>
      <c r="W908" s="279"/>
      <c r="X908" s="279"/>
      <c r="Y908" s="279"/>
      <c r="Z908" s="279"/>
      <c r="AA908" s="279"/>
      <c r="AB908" s="279"/>
      <c r="AC908" s="278"/>
      <c r="AD908" s="278"/>
      <c r="AE908" s="278"/>
      <c r="AF908" s="278"/>
      <c r="AG908" s="278"/>
      <c r="AH908" s="278"/>
    </row>
    <row r="909" ht="12.75" customHeight="1">
      <c r="A909" s="278"/>
      <c r="B909" s="279"/>
      <c r="C909" s="278"/>
      <c r="D909" s="278"/>
      <c r="E909" s="278"/>
      <c r="F909" s="278"/>
      <c r="G909" s="278"/>
      <c r="H909" s="278"/>
      <c r="I909" s="278"/>
      <c r="J909" s="279"/>
      <c r="K909" s="278"/>
      <c r="L909" s="278"/>
      <c r="M909" s="278"/>
      <c r="N909" s="278"/>
      <c r="O909" s="278"/>
      <c r="P909" s="278"/>
      <c r="Q909" s="278"/>
      <c r="R909" s="278"/>
      <c r="S909" s="279"/>
      <c r="T909" s="279"/>
      <c r="U909" s="279"/>
      <c r="V909" s="279"/>
      <c r="W909" s="279"/>
      <c r="X909" s="279"/>
      <c r="Y909" s="279"/>
      <c r="Z909" s="279"/>
      <c r="AA909" s="279"/>
      <c r="AB909" s="279"/>
      <c r="AC909" s="278"/>
      <c r="AD909" s="278"/>
      <c r="AE909" s="278"/>
      <c r="AF909" s="278"/>
      <c r="AG909" s="278"/>
      <c r="AH909" s="278"/>
    </row>
    <row r="910" ht="12.75" customHeight="1">
      <c r="A910" s="278"/>
      <c r="B910" s="279"/>
      <c r="C910" s="278"/>
      <c r="D910" s="278"/>
      <c r="E910" s="278"/>
      <c r="F910" s="278"/>
      <c r="G910" s="278"/>
      <c r="H910" s="278"/>
      <c r="I910" s="278"/>
      <c r="J910" s="279"/>
      <c r="K910" s="278"/>
      <c r="L910" s="278"/>
      <c r="M910" s="278"/>
      <c r="N910" s="278"/>
      <c r="O910" s="278"/>
      <c r="P910" s="278"/>
      <c r="Q910" s="278"/>
      <c r="R910" s="278"/>
      <c r="S910" s="279"/>
      <c r="T910" s="279"/>
      <c r="U910" s="279"/>
      <c r="V910" s="279"/>
      <c r="W910" s="279"/>
      <c r="X910" s="279"/>
      <c r="Y910" s="279"/>
      <c r="Z910" s="279"/>
      <c r="AA910" s="279"/>
      <c r="AB910" s="279"/>
      <c r="AC910" s="278"/>
      <c r="AD910" s="278"/>
      <c r="AE910" s="278"/>
      <c r="AF910" s="278"/>
      <c r="AG910" s="278"/>
      <c r="AH910" s="278"/>
    </row>
    <row r="911" ht="12.75" customHeight="1">
      <c r="A911" s="278"/>
      <c r="B911" s="279"/>
      <c r="C911" s="278"/>
      <c r="D911" s="278"/>
      <c r="E911" s="278"/>
      <c r="F911" s="278"/>
      <c r="G911" s="278"/>
      <c r="H911" s="278"/>
      <c r="I911" s="278"/>
      <c r="J911" s="279"/>
      <c r="K911" s="278"/>
      <c r="L911" s="278"/>
      <c r="M911" s="278"/>
      <c r="N911" s="278"/>
      <c r="O911" s="278"/>
      <c r="P911" s="278"/>
      <c r="Q911" s="278"/>
      <c r="R911" s="278"/>
      <c r="S911" s="279"/>
      <c r="T911" s="279"/>
      <c r="U911" s="279"/>
      <c r="V911" s="279"/>
      <c r="W911" s="279"/>
      <c r="X911" s="279"/>
      <c r="Y911" s="279"/>
      <c r="Z911" s="279"/>
      <c r="AA911" s="279"/>
      <c r="AB911" s="279"/>
      <c r="AC911" s="278"/>
      <c r="AD911" s="278"/>
      <c r="AE911" s="278"/>
      <c r="AF911" s="278"/>
      <c r="AG911" s="278"/>
      <c r="AH911" s="278"/>
    </row>
    <row r="912" ht="12.75" customHeight="1">
      <c r="A912" s="278"/>
      <c r="B912" s="279"/>
      <c r="C912" s="278"/>
      <c r="D912" s="278"/>
      <c r="E912" s="278"/>
      <c r="F912" s="278"/>
      <c r="G912" s="278"/>
      <c r="H912" s="278"/>
      <c r="I912" s="278"/>
      <c r="J912" s="279"/>
      <c r="K912" s="278"/>
      <c r="L912" s="278"/>
      <c r="M912" s="278"/>
      <c r="N912" s="278"/>
      <c r="O912" s="278"/>
      <c r="P912" s="278"/>
      <c r="Q912" s="278"/>
      <c r="R912" s="278"/>
      <c r="S912" s="279"/>
      <c r="T912" s="279"/>
      <c r="U912" s="279"/>
      <c r="V912" s="279"/>
      <c r="W912" s="279"/>
      <c r="X912" s="279"/>
      <c r="Y912" s="279"/>
      <c r="Z912" s="279"/>
      <c r="AA912" s="279"/>
      <c r="AB912" s="279"/>
      <c r="AC912" s="278"/>
      <c r="AD912" s="278"/>
      <c r="AE912" s="278"/>
      <c r="AF912" s="278"/>
      <c r="AG912" s="278"/>
      <c r="AH912" s="278"/>
    </row>
    <row r="913" ht="12.75" customHeight="1">
      <c r="A913" s="278"/>
      <c r="B913" s="279"/>
      <c r="C913" s="278"/>
      <c r="D913" s="278"/>
      <c r="E913" s="278"/>
      <c r="F913" s="278"/>
      <c r="G913" s="278"/>
      <c r="H913" s="278"/>
      <c r="I913" s="278"/>
      <c r="J913" s="279"/>
      <c r="K913" s="278"/>
      <c r="L913" s="278"/>
      <c r="M913" s="278"/>
      <c r="N913" s="278"/>
      <c r="O913" s="278"/>
      <c r="P913" s="278"/>
      <c r="Q913" s="278"/>
      <c r="R913" s="278"/>
      <c r="S913" s="279"/>
      <c r="T913" s="279"/>
      <c r="U913" s="279"/>
      <c r="V913" s="279"/>
      <c r="W913" s="279"/>
      <c r="X913" s="279"/>
      <c r="Y913" s="279"/>
      <c r="Z913" s="279"/>
      <c r="AA913" s="279"/>
      <c r="AB913" s="279"/>
      <c r="AC913" s="278"/>
      <c r="AD913" s="278"/>
      <c r="AE913" s="278"/>
      <c r="AF913" s="278"/>
      <c r="AG913" s="278"/>
      <c r="AH913" s="278"/>
    </row>
    <row r="914" ht="12.75" customHeight="1">
      <c r="A914" s="278"/>
      <c r="B914" s="279"/>
      <c r="C914" s="278"/>
      <c r="D914" s="278"/>
      <c r="E914" s="278"/>
      <c r="F914" s="278"/>
      <c r="G914" s="278"/>
      <c r="H914" s="278"/>
      <c r="I914" s="278"/>
      <c r="J914" s="279"/>
      <c r="K914" s="278"/>
      <c r="L914" s="278"/>
      <c r="M914" s="278"/>
      <c r="N914" s="278"/>
      <c r="O914" s="278"/>
      <c r="P914" s="278"/>
      <c r="Q914" s="278"/>
      <c r="R914" s="278"/>
      <c r="S914" s="279"/>
      <c r="T914" s="279"/>
      <c r="U914" s="279"/>
      <c r="V914" s="279"/>
      <c r="W914" s="279"/>
      <c r="X914" s="279"/>
      <c r="Y914" s="279"/>
      <c r="Z914" s="279"/>
      <c r="AA914" s="279"/>
      <c r="AB914" s="279"/>
      <c r="AC914" s="278"/>
      <c r="AD914" s="278"/>
      <c r="AE914" s="278"/>
      <c r="AF914" s="278"/>
      <c r="AG914" s="278"/>
      <c r="AH914" s="278"/>
    </row>
    <row r="915" ht="12.75" customHeight="1">
      <c r="A915" s="278"/>
      <c r="B915" s="279"/>
      <c r="C915" s="278"/>
      <c r="D915" s="278"/>
      <c r="E915" s="278"/>
      <c r="F915" s="278"/>
      <c r="G915" s="278"/>
      <c r="H915" s="278"/>
      <c r="I915" s="278"/>
      <c r="J915" s="279"/>
      <c r="K915" s="278"/>
      <c r="L915" s="278"/>
      <c r="M915" s="278"/>
      <c r="N915" s="278"/>
      <c r="O915" s="278"/>
      <c r="P915" s="278"/>
      <c r="Q915" s="278"/>
      <c r="R915" s="278"/>
      <c r="S915" s="279"/>
      <c r="T915" s="279"/>
      <c r="U915" s="279"/>
      <c r="V915" s="279"/>
      <c r="W915" s="279"/>
      <c r="X915" s="279"/>
      <c r="Y915" s="279"/>
      <c r="Z915" s="279"/>
      <c r="AA915" s="279"/>
      <c r="AB915" s="279"/>
      <c r="AC915" s="278"/>
      <c r="AD915" s="278"/>
      <c r="AE915" s="278"/>
      <c r="AF915" s="278"/>
      <c r="AG915" s="278"/>
      <c r="AH915" s="278"/>
    </row>
    <row r="916" ht="12.75" customHeight="1">
      <c r="A916" s="278"/>
      <c r="B916" s="279"/>
      <c r="C916" s="278"/>
      <c r="D916" s="278"/>
      <c r="E916" s="278"/>
      <c r="F916" s="278"/>
      <c r="G916" s="278"/>
      <c r="H916" s="278"/>
      <c r="I916" s="278"/>
      <c r="J916" s="279"/>
      <c r="K916" s="278"/>
      <c r="L916" s="278"/>
      <c r="M916" s="278"/>
      <c r="N916" s="278"/>
      <c r="O916" s="278"/>
      <c r="P916" s="278"/>
      <c r="Q916" s="278"/>
      <c r="R916" s="278"/>
      <c r="S916" s="279"/>
      <c r="T916" s="279"/>
      <c r="U916" s="279"/>
      <c r="V916" s="279"/>
      <c r="W916" s="279"/>
      <c r="X916" s="279"/>
      <c r="Y916" s="279"/>
      <c r="Z916" s="279"/>
      <c r="AA916" s="279"/>
      <c r="AB916" s="279"/>
      <c r="AC916" s="278"/>
      <c r="AD916" s="278"/>
      <c r="AE916" s="278"/>
      <c r="AF916" s="278"/>
      <c r="AG916" s="278"/>
      <c r="AH916" s="278"/>
    </row>
    <row r="917" ht="12.75" customHeight="1">
      <c r="A917" s="278"/>
      <c r="B917" s="279"/>
      <c r="C917" s="278"/>
      <c r="D917" s="278"/>
      <c r="E917" s="278"/>
      <c r="F917" s="278"/>
      <c r="G917" s="278"/>
      <c r="H917" s="278"/>
      <c r="I917" s="278"/>
      <c r="J917" s="279"/>
      <c r="K917" s="278"/>
      <c r="L917" s="278"/>
      <c r="M917" s="278"/>
      <c r="N917" s="278"/>
      <c r="O917" s="278"/>
      <c r="P917" s="278"/>
      <c r="Q917" s="278"/>
      <c r="R917" s="278"/>
      <c r="S917" s="279"/>
      <c r="T917" s="279"/>
      <c r="U917" s="279"/>
      <c r="V917" s="279"/>
      <c r="W917" s="279"/>
      <c r="X917" s="279"/>
      <c r="Y917" s="279"/>
      <c r="Z917" s="279"/>
      <c r="AA917" s="279"/>
      <c r="AB917" s="279"/>
      <c r="AC917" s="278"/>
      <c r="AD917" s="278"/>
      <c r="AE917" s="278"/>
      <c r="AF917" s="278"/>
      <c r="AG917" s="278"/>
      <c r="AH917" s="278"/>
    </row>
    <row r="918" ht="12.75" customHeight="1">
      <c r="A918" s="278"/>
      <c r="B918" s="279"/>
      <c r="C918" s="278"/>
      <c r="D918" s="278"/>
      <c r="E918" s="278"/>
      <c r="F918" s="278"/>
      <c r="G918" s="278"/>
      <c r="H918" s="278"/>
      <c r="I918" s="278"/>
      <c r="J918" s="279"/>
      <c r="K918" s="278"/>
      <c r="L918" s="278"/>
      <c r="M918" s="278"/>
      <c r="N918" s="278"/>
      <c r="O918" s="278"/>
      <c r="P918" s="278"/>
      <c r="Q918" s="278"/>
      <c r="R918" s="278"/>
      <c r="S918" s="279"/>
      <c r="T918" s="279"/>
      <c r="U918" s="279"/>
      <c r="V918" s="279"/>
      <c r="W918" s="279"/>
      <c r="X918" s="279"/>
      <c r="Y918" s="279"/>
      <c r="Z918" s="279"/>
      <c r="AA918" s="279"/>
      <c r="AB918" s="279"/>
      <c r="AC918" s="278"/>
      <c r="AD918" s="278"/>
      <c r="AE918" s="278"/>
      <c r="AF918" s="278"/>
      <c r="AG918" s="278"/>
      <c r="AH918" s="278"/>
    </row>
    <row r="919" ht="12.75" customHeight="1">
      <c r="A919" s="278"/>
      <c r="B919" s="279"/>
      <c r="C919" s="278"/>
      <c r="D919" s="278"/>
      <c r="E919" s="278"/>
      <c r="F919" s="278"/>
      <c r="G919" s="278"/>
      <c r="H919" s="278"/>
      <c r="I919" s="278"/>
      <c r="J919" s="279"/>
      <c r="K919" s="278"/>
      <c r="L919" s="278"/>
      <c r="M919" s="278"/>
      <c r="N919" s="278"/>
      <c r="O919" s="278"/>
      <c r="P919" s="278"/>
      <c r="Q919" s="278"/>
      <c r="R919" s="278"/>
      <c r="S919" s="279"/>
      <c r="T919" s="279"/>
      <c r="U919" s="279"/>
      <c r="V919" s="279"/>
      <c r="W919" s="279"/>
      <c r="X919" s="279"/>
      <c r="Y919" s="279"/>
      <c r="Z919" s="279"/>
      <c r="AA919" s="279"/>
      <c r="AB919" s="279"/>
      <c r="AC919" s="278"/>
      <c r="AD919" s="278"/>
      <c r="AE919" s="278"/>
      <c r="AF919" s="278"/>
      <c r="AG919" s="278"/>
      <c r="AH919" s="278"/>
    </row>
    <row r="920" ht="12.75" customHeight="1">
      <c r="A920" s="278"/>
      <c r="B920" s="279"/>
      <c r="C920" s="278"/>
      <c r="D920" s="278"/>
      <c r="E920" s="278"/>
      <c r="F920" s="278"/>
      <c r="G920" s="278"/>
      <c r="H920" s="278"/>
      <c r="I920" s="278"/>
      <c r="J920" s="279"/>
      <c r="K920" s="278"/>
      <c r="L920" s="278"/>
      <c r="M920" s="278"/>
      <c r="N920" s="278"/>
      <c r="O920" s="278"/>
      <c r="P920" s="278"/>
      <c r="Q920" s="278"/>
      <c r="R920" s="278"/>
      <c r="S920" s="279"/>
      <c r="T920" s="279"/>
      <c r="U920" s="279"/>
      <c r="V920" s="279"/>
      <c r="W920" s="279"/>
      <c r="X920" s="279"/>
      <c r="Y920" s="279"/>
      <c r="Z920" s="279"/>
      <c r="AA920" s="279"/>
      <c r="AB920" s="279"/>
      <c r="AC920" s="278"/>
      <c r="AD920" s="278"/>
      <c r="AE920" s="278"/>
      <c r="AF920" s="278"/>
      <c r="AG920" s="278"/>
      <c r="AH920" s="278"/>
    </row>
    <row r="921" ht="12.75" customHeight="1">
      <c r="A921" s="278"/>
      <c r="B921" s="279"/>
      <c r="C921" s="278"/>
      <c r="D921" s="278"/>
      <c r="E921" s="278"/>
      <c r="F921" s="278"/>
      <c r="G921" s="278"/>
      <c r="H921" s="278"/>
      <c r="I921" s="278"/>
      <c r="J921" s="279"/>
      <c r="K921" s="278"/>
      <c r="L921" s="278"/>
      <c r="M921" s="278"/>
      <c r="N921" s="278"/>
      <c r="O921" s="278"/>
      <c r="P921" s="278"/>
      <c r="Q921" s="278"/>
      <c r="R921" s="278"/>
      <c r="S921" s="279"/>
      <c r="T921" s="279"/>
      <c r="U921" s="279"/>
      <c r="V921" s="279"/>
      <c r="W921" s="279"/>
      <c r="X921" s="279"/>
      <c r="Y921" s="279"/>
      <c r="Z921" s="279"/>
      <c r="AA921" s="279"/>
      <c r="AB921" s="279"/>
      <c r="AC921" s="278"/>
      <c r="AD921" s="278"/>
      <c r="AE921" s="278"/>
      <c r="AF921" s="278"/>
      <c r="AG921" s="278"/>
      <c r="AH921" s="278"/>
    </row>
    <row r="922" ht="12.75" customHeight="1">
      <c r="A922" s="278"/>
      <c r="B922" s="279"/>
      <c r="C922" s="278"/>
      <c r="D922" s="278"/>
      <c r="E922" s="278"/>
      <c r="F922" s="278"/>
      <c r="G922" s="278"/>
      <c r="H922" s="278"/>
      <c r="I922" s="278"/>
      <c r="J922" s="279"/>
      <c r="K922" s="278"/>
      <c r="L922" s="278"/>
      <c r="M922" s="278"/>
      <c r="N922" s="278"/>
      <c r="O922" s="278"/>
      <c r="P922" s="278"/>
      <c r="Q922" s="278"/>
      <c r="R922" s="278"/>
      <c r="S922" s="279"/>
      <c r="T922" s="279"/>
      <c r="U922" s="279"/>
      <c r="V922" s="279"/>
      <c r="W922" s="279"/>
      <c r="X922" s="279"/>
      <c r="Y922" s="279"/>
      <c r="Z922" s="279"/>
      <c r="AA922" s="279"/>
      <c r="AB922" s="279"/>
      <c r="AC922" s="278"/>
      <c r="AD922" s="278"/>
      <c r="AE922" s="278"/>
      <c r="AF922" s="278"/>
      <c r="AG922" s="278"/>
      <c r="AH922" s="278"/>
    </row>
    <row r="923" ht="12.75" customHeight="1">
      <c r="A923" s="278"/>
      <c r="B923" s="279"/>
      <c r="C923" s="278"/>
      <c r="D923" s="278"/>
      <c r="E923" s="278"/>
      <c r="F923" s="278"/>
      <c r="G923" s="278"/>
      <c r="H923" s="278"/>
      <c r="I923" s="278"/>
      <c r="J923" s="279"/>
      <c r="K923" s="278"/>
      <c r="L923" s="278"/>
      <c r="M923" s="278"/>
      <c r="N923" s="278"/>
      <c r="O923" s="278"/>
      <c r="P923" s="278"/>
      <c r="Q923" s="278"/>
      <c r="R923" s="278"/>
      <c r="S923" s="279"/>
      <c r="T923" s="279"/>
      <c r="U923" s="279"/>
      <c r="V923" s="279"/>
      <c r="W923" s="279"/>
      <c r="X923" s="279"/>
      <c r="Y923" s="279"/>
      <c r="Z923" s="279"/>
      <c r="AA923" s="279"/>
      <c r="AB923" s="279"/>
      <c r="AC923" s="278"/>
      <c r="AD923" s="278"/>
      <c r="AE923" s="278"/>
      <c r="AF923" s="278"/>
      <c r="AG923" s="278"/>
      <c r="AH923" s="278"/>
    </row>
    <row r="924" ht="12.75" customHeight="1">
      <c r="A924" s="278"/>
      <c r="B924" s="279"/>
      <c r="C924" s="278"/>
      <c r="D924" s="278"/>
      <c r="E924" s="278"/>
      <c r="F924" s="278"/>
      <c r="G924" s="278"/>
      <c r="H924" s="278"/>
      <c r="I924" s="278"/>
      <c r="J924" s="279"/>
      <c r="K924" s="278"/>
      <c r="L924" s="278"/>
      <c r="M924" s="278"/>
      <c r="N924" s="278"/>
      <c r="O924" s="278"/>
      <c r="P924" s="278"/>
      <c r="Q924" s="278"/>
      <c r="R924" s="278"/>
      <c r="S924" s="279"/>
      <c r="T924" s="279"/>
      <c r="U924" s="279"/>
      <c r="V924" s="279"/>
      <c r="W924" s="279"/>
      <c r="X924" s="279"/>
      <c r="Y924" s="279"/>
      <c r="Z924" s="279"/>
      <c r="AA924" s="279"/>
      <c r="AB924" s="279"/>
      <c r="AC924" s="278"/>
      <c r="AD924" s="278"/>
      <c r="AE924" s="278"/>
      <c r="AF924" s="278"/>
      <c r="AG924" s="278"/>
      <c r="AH924" s="278"/>
    </row>
    <row r="925" ht="12.75" customHeight="1">
      <c r="A925" s="278"/>
      <c r="B925" s="279"/>
      <c r="C925" s="278"/>
      <c r="D925" s="278"/>
      <c r="E925" s="278"/>
      <c r="F925" s="278"/>
      <c r="G925" s="278"/>
      <c r="H925" s="278"/>
      <c r="I925" s="278"/>
      <c r="J925" s="279"/>
      <c r="K925" s="278"/>
      <c r="L925" s="278"/>
      <c r="M925" s="278"/>
      <c r="N925" s="278"/>
      <c r="O925" s="278"/>
      <c r="P925" s="278"/>
      <c r="Q925" s="278"/>
      <c r="R925" s="278"/>
      <c r="S925" s="279"/>
      <c r="T925" s="279"/>
      <c r="U925" s="279"/>
      <c r="V925" s="279"/>
      <c r="W925" s="279"/>
      <c r="X925" s="279"/>
      <c r="Y925" s="279"/>
      <c r="Z925" s="279"/>
      <c r="AA925" s="279"/>
      <c r="AB925" s="279"/>
      <c r="AC925" s="278"/>
      <c r="AD925" s="278"/>
      <c r="AE925" s="278"/>
      <c r="AF925" s="278"/>
      <c r="AG925" s="278"/>
      <c r="AH925" s="278"/>
    </row>
    <row r="926" ht="12.75" customHeight="1">
      <c r="A926" s="278"/>
      <c r="B926" s="279"/>
      <c r="C926" s="278"/>
      <c r="D926" s="278"/>
      <c r="E926" s="278"/>
      <c r="F926" s="278"/>
      <c r="G926" s="278"/>
      <c r="H926" s="278"/>
      <c r="I926" s="278"/>
      <c r="J926" s="279"/>
      <c r="K926" s="278"/>
      <c r="L926" s="278"/>
      <c r="M926" s="278"/>
      <c r="N926" s="278"/>
      <c r="O926" s="278"/>
      <c r="P926" s="278"/>
      <c r="Q926" s="278"/>
      <c r="R926" s="278"/>
      <c r="S926" s="279"/>
      <c r="T926" s="279"/>
      <c r="U926" s="279"/>
      <c r="V926" s="279"/>
      <c r="W926" s="279"/>
      <c r="X926" s="279"/>
      <c r="Y926" s="279"/>
      <c r="Z926" s="279"/>
      <c r="AA926" s="279"/>
      <c r="AB926" s="279"/>
      <c r="AC926" s="278"/>
      <c r="AD926" s="278"/>
      <c r="AE926" s="278"/>
      <c r="AF926" s="278"/>
      <c r="AG926" s="278"/>
      <c r="AH926" s="278"/>
    </row>
    <row r="927" ht="12.75" customHeight="1">
      <c r="A927" s="278"/>
      <c r="B927" s="279"/>
      <c r="C927" s="278"/>
      <c r="D927" s="278"/>
      <c r="E927" s="278"/>
      <c r="F927" s="278"/>
      <c r="G927" s="278"/>
      <c r="H927" s="278"/>
      <c r="I927" s="278"/>
      <c r="J927" s="279"/>
      <c r="K927" s="278"/>
      <c r="L927" s="278"/>
      <c r="M927" s="278"/>
      <c r="N927" s="278"/>
      <c r="O927" s="278"/>
      <c r="P927" s="278"/>
      <c r="Q927" s="278"/>
      <c r="R927" s="278"/>
      <c r="S927" s="279"/>
      <c r="T927" s="279"/>
      <c r="U927" s="279"/>
      <c r="V927" s="279"/>
      <c r="W927" s="279"/>
      <c r="X927" s="279"/>
      <c r="Y927" s="279"/>
      <c r="Z927" s="279"/>
      <c r="AA927" s="279"/>
      <c r="AB927" s="279"/>
      <c r="AC927" s="278"/>
      <c r="AD927" s="278"/>
      <c r="AE927" s="278"/>
      <c r="AF927" s="278"/>
      <c r="AG927" s="278"/>
      <c r="AH927" s="278"/>
    </row>
    <row r="928" ht="12.75" customHeight="1">
      <c r="A928" s="278"/>
      <c r="B928" s="279"/>
      <c r="C928" s="278"/>
      <c r="D928" s="278"/>
      <c r="E928" s="278"/>
      <c r="F928" s="278"/>
      <c r="G928" s="278"/>
      <c r="H928" s="278"/>
      <c r="I928" s="278"/>
      <c r="J928" s="279"/>
      <c r="K928" s="278"/>
      <c r="L928" s="278"/>
      <c r="M928" s="278"/>
      <c r="N928" s="278"/>
      <c r="O928" s="278"/>
      <c r="P928" s="278"/>
      <c r="Q928" s="278"/>
      <c r="R928" s="278"/>
      <c r="S928" s="279"/>
      <c r="T928" s="279"/>
      <c r="U928" s="279"/>
      <c r="V928" s="279"/>
      <c r="W928" s="279"/>
      <c r="X928" s="279"/>
      <c r="Y928" s="279"/>
      <c r="Z928" s="279"/>
      <c r="AA928" s="279"/>
      <c r="AB928" s="279"/>
      <c r="AC928" s="278"/>
      <c r="AD928" s="278"/>
      <c r="AE928" s="278"/>
      <c r="AF928" s="278"/>
      <c r="AG928" s="278"/>
      <c r="AH928" s="278"/>
    </row>
    <row r="929" ht="12.75" customHeight="1">
      <c r="A929" s="278"/>
      <c r="B929" s="279"/>
      <c r="C929" s="278"/>
      <c r="D929" s="278"/>
      <c r="E929" s="278"/>
      <c r="F929" s="278"/>
      <c r="G929" s="278"/>
      <c r="H929" s="278"/>
      <c r="I929" s="278"/>
      <c r="J929" s="279"/>
      <c r="K929" s="278"/>
      <c r="L929" s="278"/>
      <c r="M929" s="278"/>
      <c r="N929" s="278"/>
      <c r="O929" s="278"/>
      <c r="P929" s="278"/>
      <c r="Q929" s="278"/>
      <c r="R929" s="278"/>
      <c r="S929" s="279"/>
      <c r="T929" s="279"/>
      <c r="U929" s="279"/>
      <c r="V929" s="279"/>
      <c r="W929" s="279"/>
      <c r="X929" s="279"/>
      <c r="Y929" s="279"/>
      <c r="Z929" s="279"/>
      <c r="AA929" s="279"/>
      <c r="AB929" s="279"/>
      <c r="AC929" s="278"/>
      <c r="AD929" s="278"/>
      <c r="AE929" s="278"/>
      <c r="AF929" s="278"/>
      <c r="AG929" s="278"/>
      <c r="AH929" s="278"/>
    </row>
    <row r="930" ht="12.75" customHeight="1">
      <c r="A930" s="278"/>
      <c r="B930" s="279"/>
      <c r="C930" s="278"/>
      <c r="D930" s="278"/>
      <c r="E930" s="278"/>
      <c r="F930" s="278"/>
      <c r="G930" s="278"/>
      <c r="H930" s="278"/>
      <c r="I930" s="278"/>
      <c r="J930" s="279"/>
      <c r="K930" s="278"/>
      <c r="L930" s="278"/>
      <c r="M930" s="278"/>
      <c r="N930" s="278"/>
      <c r="O930" s="278"/>
      <c r="P930" s="278"/>
      <c r="Q930" s="278"/>
      <c r="R930" s="278"/>
      <c r="S930" s="279"/>
      <c r="T930" s="279"/>
      <c r="U930" s="279"/>
      <c r="V930" s="279"/>
      <c r="W930" s="279"/>
      <c r="X930" s="279"/>
      <c r="Y930" s="279"/>
      <c r="Z930" s="279"/>
      <c r="AA930" s="279"/>
      <c r="AB930" s="279"/>
      <c r="AC930" s="278"/>
      <c r="AD930" s="278"/>
      <c r="AE930" s="278"/>
      <c r="AF930" s="278"/>
      <c r="AG930" s="278"/>
      <c r="AH930" s="278"/>
    </row>
    <row r="931" ht="12.75" customHeight="1">
      <c r="A931" s="278"/>
      <c r="B931" s="279"/>
      <c r="C931" s="278"/>
      <c r="D931" s="278"/>
      <c r="E931" s="278"/>
      <c r="F931" s="278"/>
      <c r="G931" s="278"/>
      <c r="H931" s="278"/>
      <c r="I931" s="278"/>
      <c r="J931" s="279"/>
      <c r="K931" s="278"/>
      <c r="L931" s="278"/>
      <c r="M931" s="278"/>
      <c r="N931" s="278"/>
      <c r="O931" s="278"/>
      <c r="P931" s="278"/>
      <c r="Q931" s="278"/>
      <c r="R931" s="278"/>
      <c r="S931" s="279"/>
      <c r="T931" s="279"/>
      <c r="U931" s="279"/>
      <c r="V931" s="279"/>
      <c r="W931" s="279"/>
      <c r="X931" s="279"/>
      <c r="Y931" s="279"/>
      <c r="Z931" s="279"/>
      <c r="AA931" s="279"/>
      <c r="AB931" s="279"/>
      <c r="AC931" s="278"/>
      <c r="AD931" s="278"/>
      <c r="AE931" s="278"/>
      <c r="AF931" s="278"/>
      <c r="AG931" s="278"/>
      <c r="AH931" s="278"/>
    </row>
    <row r="932" ht="12.75" customHeight="1">
      <c r="A932" s="278"/>
      <c r="B932" s="279"/>
      <c r="C932" s="278"/>
      <c r="D932" s="278"/>
      <c r="E932" s="278"/>
      <c r="F932" s="278"/>
      <c r="G932" s="278"/>
      <c r="H932" s="278"/>
      <c r="I932" s="278"/>
      <c r="J932" s="279"/>
      <c r="K932" s="278"/>
      <c r="L932" s="278"/>
      <c r="M932" s="278"/>
      <c r="N932" s="278"/>
      <c r="O932" s="278"/>
      <c r="P932" s="278"/>
      <c r="Q932" s="278"/>
      <c r="R932" s="278"/>
      <c r="S932" s="279"/>
      <c r="T932" s="279"/>
      <c r="U932" s="279"/>
      <c r="V932" s="279"/>
      <c r="W932" s="279"/>
      <c r="X932" s="279"/>
      <c r="Y932" s="279"/>
      <c r="Z932" s="279"/>
      <c r="AA932" s="279"/>
      <c r="AB932" s="279"/>
      <c r="AC932" s="278"/>
      <c r="AD932" s="278"/>
      <c r="AE932" s="278"/>
      <c r="AF932" s="278"/>
      <c r="AG932" s="278"/>
      <c r="AH932" s="278"/>
    </row>
    <row r="933" ht="12.75" customHeight="1">
      <c r="A933" s="278"/>
      <c r="B933" s="279"/>
      <c r="C933" s="278"/>
      <c r="D933" s="278"/>
      <c r="E933" s="278"/>
      <c r="F933" s="278"/>
      <c r="G933" s="278"/>
      <c r="H933" s="278"/>
      <c r="I933" s="278"/>
      <c r="J933" s="279"/>
      <c r="K933" s="278"/>
      <c r="L933" s="278"/>
      <c r="M933" s="278"/>
      <c r="N933" s="278"/>
      <c r="O933" s="278"/>
      <c r="P933" s="278"/>
      <c r="Q933" s="278"/>
      <c r="R933" s="278"/>
      <c r="S933" s="279"/>
      <c r="T933" s="279"/>
      <c r="U933" s="279"/>
      <c r="V933" s="279"/>
      <c r="W933" s="279"/>
      <c r="X933" s="279"/>
      <c r="Y933" s="279"/>
      <c r="Z933" s="279"/>
      <c r="AA933" s="279"/>
      <c r="AB933" s="279"/>
      <c r="AC933" s="278"/>
      <c r="AD933" s="278"/>
      <c r="AE933" s="278"/>
      <c r="AF933" s="278"/>
      <c r="AG933" s="278"/>
      <c r="AH933" s="278"/>
    </row>
    <row r="934" ht="12.75" customHeight="1">
      <c r="A934" s="278"/>
      <c r="B934" s="279"/>
      <c r="C934" s="278"/>
      <c r="D934" s="278"/>
      <c r="E934" s="278"/>
      <c r="F934" s="278"/>
      <c r="G934" s="278"/>
      <c r="H934" s="278"/>
      <c r="I934" s="278"/>
      <c r="J934" s="279"/>
      <c r="K934" s="278"/>
      <c r="L934" s="278"/>
      <c r="M934" s="278"/>
      <c r="N934" s="278"/>
      <c r="O934" s="278"/>
      <c r="P934" s="278"/>
      <c r="Q934" s="278"/>
      <c r="R934" s="278"/>
      <c r="S934" s="279"/>
      <c r="T934" s="279"/>
      <c r="U934" s="279"/>
      <c r="V934" s="279"/>
      <c r="W934" s="279"/>
      <c r="X934" s="279"/>
      <c r="Y934" s="279"/>
      <c r="Z934" s="279"/>
      <c r="AA934" s="279"/>
      <c r="AB934" s="279"/>
      <c r="AC934" s="278"/>
      <c r="AD934" s="278"/>
      <c r="AE934" s="278"/>
      <c r="AF934" s="278"/>
      <c r="AG934" s="278"/>
      <c r="AH934" s="278"/>
    </row>
    <row r="935" ht="12.75" customHeight="1">
      <c r="A935" s="278"/>
      <c r="B935" s="279"/>
      <c r="C935" s="278"/>
      <c r="D935" s="278"/>
      <c r="E935" s="278"/>
      <c r="F935" s="278"/>
      <c r="G935" s="278"/>
      <c r="H935" s="278"/>
      <c r="I935" s="278"/>
      <c r="J935" s="279"/>
      <c r="K935" s="278"/>
      <c r="L935" s="278"/>
      <c r="M935" s="278"/>
      <c r="N935" s="278"/>
      <c r="O935" s="278"/>
      <c r="P935" s="278"/>
      <c r="Q935" s="278"/>
      <c r="R935" s="278"/>
      <c r="S935" s="279"/>
      <c r="T935" s="279"/>
      <c r="U935" s="279"/>
      <c r="V935" s="279"/>
      <c r="W935" s="279"/>
      <c r="X935" s="279"/>
      <c r="Y935" s="279"/>
      <c r="Z935" s="279"/>
      <c r="AA935" s="279"/>
      <c r="AB935" s="279"/>
      <c r="AC935" s="278"/>
      <c r="AD935" s="278"/>
      <c r="AE935" s="278"/>
      <c r="AF935" s="278"/>
      <c r="AG935" s="278"/>
      <c r="AH935" s="278"/>
    </row>
    <row r="936" ht="12.75" customHeight="1">
      <c r="A936" s="278"/>
      <c r="B936" s="279"/>
      <c r="C936" s="278"/>
      <c r="D936" s="278"/>
      <c r="E936" s="278"/>
      <c r="F936" s="278"/>
      <c r="G936" s="278"/>
      <c r="H936" s="278"/>
      <c r="I936" s="278"/>
      <c r="J936" s="279"/>
      <c r="K936" s="278"/>
      <c r="L936" s="278"/>
      <c r="M936" s="278"/>
      <c r="N936" s="278"/>
      <c r="O936" s="278"/>
      <c r="P936" s="278"/>
      <c r="Q936" s="278"/>
      <c r="R936" s="278"/>
      <c r="S936" s="279"/>
      <c r="T936" s="279"/>
      <c r="U936" s="279"/>
      <c r="V936" s="279"/>
      <c r="W936" s="279"/>
      <c r="X936" s="279"/>
      <c r="Y936" s="279"/>
      <c r="Z936" s="279"/>
      <c r="AA936" s="279"/>
      <c r="AB936" s="279"/>
      <c r="AC936" s="278"/>
      <c r="AD936" s="278"/>
      <c r="AE936" s="278"/>
      <c r="AF936" s="278"/>
      <c r="AG936" s="278"/>
      <c r="AH936" s="278"/>
    </row>
    <row r="937" ht="12.75" customHeight="1">
      <c r="A937" s="278"/>
      <c r="B937" s="279"/>
      <c r="C937" s="278"/>
      <c r="D937" s="278"/>
      <c r="E937" s="278"/>
      <c r="F937" s="278"/>
      <c r="G937" s="278"/>
      <c r="H937" s="278"/>
      <c r="I937" s="278"/>
      <c r="J937" s="279"/>
      <c r="K937" s="278"/>
      <c r="L937" s="278"/>
      <c r="M937" s="278"/>
      <c r="N937" s="278"/>
      <c r="O937" s="278"/>
      <c r="P937" s="278"/>
      <c r="Q937" s="278"/>
      <c r="R937" s="278"/>
      <c r="S937" s="279"/>
      <c r="T937" s="279"/>
      <c r="U937" s="279"/>
      <c r="V937" s="279"/>
      <c r="W937" s="279"/>
      <c r="X937" s="279"/>
      <c r="Y937" s="279"/>
      <c r="Z937" s="279"/>
      <c r="AA937" s="279"/>
      <c r="AB937" s="279"/>
      <c r="AC937" s="278"/>
      <c r="AD937" s="278"/>
      <c r="AE937" s="278"/>
      <c r="AF937" s="278"/>
      <c r="AG937" s="278"/>
      <c r="AH937" s="278"/>
    </row>
    <row r="938" ht="12.75" customHeight="1">
      <c r="A938" s="278"/>
      <c r="B938" s="279"/>
      <c r="C938" s="278"/>
      <c r="D938" s="278"/>
      <c r="E938" s="278"/>
      <c r="F938" s="278"/>
      <c r="G938" s="278"/>
      <c r="H938" s="278"/>
      <c r="I938" s="278"/>
      <c r="J938" s="279"/>
      <c r="K938" s="278"/>
      <c r="L938" s="278"/>
      <c r="M938" s="278"/>
      <c r="N938" s="278"/>
      <c r="O938" s="278"/>
      <c r="P938" s="278"/>
      <c r="Q938" s="278"/>
      <c r="R938" s="278"/>
      <c r="S938" s="279"/>
      <c r="T938" s="279"/>
      <c r="U938" s="279"/>
      <c r="V938" s="279"/>
      <c r="W938" s="279"/>
      <c r="X938" s="279"/>
      <c r="Y938" s="279"/>
      <c r="Z938" s="279"/>
      <c r="AA938" s="279"/>
      <c r="AB938" s="279"/>
      <c r="AC938" s="278"/>
      <c r="AD938" s="278"/>
      <c r="AE938" s="278"/>
      <c r="AF938" s="278"/>
      <c r="AG938" s="278"/>
      <c r="AH938" s="278"/>
    </row>
    <row r="939" ht="12.75" customHeight="1">
      <c r="A939" s="278"/>
      <c r="B939" s="279"/>
      <c r="C939" s="278"/>
      <c r="D939" s="278"/>
      <c r="E939" s="278"/>
      <c r="F939" s="278"/>
      <c r="G939" s="278"/>
      <c r="H939" s="278"/>
      <c r="I939" s="278"/>
      <c r="J939" s="279"/>
      <c r="K939" s="278"/>
      <c r="L939" s="278"/>
      <c r="M939" s="278"/>
      <c r="N939" s="278"/>
      <c r="O939" s="278"/>
      <c r="P939" s="278"/>
      <c r="Q939" s="278"/>
      <c r="R939" s="278"/>
      <c r="S939" s="279"/>
      <c r="T939" s="279"/>
      <c r="U939" s="279"/>
      <c r="V939" s="279"/>
      <c r="W939" s="279"/>
      <c r="X939" s="279"/>
      <c r="Y939" s="279"/>
      <c r="Z939" s="279"/>
      <c r="AA939" s="279"/>
      <c r="AB939" s="279"/>
      <c r="AC939" s="278"/>
      <c r="AD939" s="278"/>
      <c r="AE939" s="278"/>
      <c r="AF939" s="278"/>
      <c r="AG939" s="278"/>
      <c r="AH939" s="278"/>
    </row>
    <row r="940" ht="12.75" customHeight="1">
      <c r="A940" s="278"/>
      <c r="B940" s="279"/>
      <c r="C940" s="278"/>
      <c r="D940" s="278"/>
      <c r="E940" s="278"/>
      <c r="F940" s="278"/>
      <c r="G940" s="278"/>
      <c r="H940" s="278"/>
      <c r="I940" s="278"/>
      <c r="J940" s="279"/>
      <c r="K940" s="278"/>
      <c r="L940" s="278"/>
      <c r="M940" s="278"/>
      <c r="N940" s="278"/>
      <c r="O940" s="278"/>
      <c r="P940" s="278"/>
      <c r="Q940" s="278"/>
      <c r="R940" s="278"/>
      <c r="S940" s="279"/>
      <c r="T940" s="279"/>
      <c r="U940" s="279"/>
      <c r="V940" s="279"/>
      <c r="W940" s="279"/>
      <c r="X940" s="279"/>
      <c r="Y940" s="279"/>
      <c r="Z940" s="279"/>
      <c r="AA940" s="279"/>
      <c r="AB940" s="279"/>
      <c r="AC940" s="278"/>
      <c r="AD940" s="278"/>
      <c r="AE940" s="278"/>
      <c r="AF940" s="278"/>
      <c r="AG940" s="278"/>
      <c r="AH940" s="278"/>
    </row>
    <row r="941" ht="12.75" customHeight="1">
      <c r="A941" s="278"/>
      <c r="B941" s="279"/>
      <c r="C941" s="278"/>
      <c r="D941" s="278"/>
      <c r="E941" s="278"/>
      <c r="F941" s="278"/>
      <c r="G941" s="278"/>
      <c r="H941" s="278"/>
      <c r="I941" s="278"/>
      <c r="J941" s="279"/>
      <c r="K941" s="278"/>
      <c r="L941" s="278"/>
      <c r="M941" s="278"/>
      <c r="N941" s="278"/>
      <c r="O941" s="278"/>
      <c r="P941" s="278"/>
      <c r="Q941" s="278"/>
      <c r="R941" s="278"/>
      <c r="S941" s="279"/>
      <c r="T941" s="279"/>
      <c r="U941" s="279"/>
      <c r="V941" s="279"/>
      <c r="W941" s="279"/>
      <c r="X941" s="279"/>
      <c r="Y941" s="279"/>
      <c r="Z941" s="279"/>
      <c r="AA941" s="279"/>
      <c r="AB941" s="279"/>
      <c r="AC941" s="278"/>
      <c r="AD941" s="278"/>
      <c r="AE941" s="278"/>
      <c r="AF941" s="278"/>
      <c r="AG941" s="278"/>
      <c r="AH941" s="278"/>
    </row>
    <row r="942" ht="12.75" customHeight="1">
      <c r="A942" s="278"/>
      <c r="B942" s="279"/>
      <c r="C942" s="278"/>
      <c r="D942" s="278"/>
      <c r="E942" s="278"/>
      <c r="F942" s="278"/>
      <c r="G942" s="278"/>
      <c r="H942" s="278"/>
      <c r="I942" s="278"/>
      <c r="J942" s="279"/>
      <c r="K942" s="278"/>
      <c r="L942" s="278"/>
      <c r="M942" s="278"/>
      <c r="N942" s="278"/>
      <c r="O942" s="278"/>
      <c r="P942" s="278"/>
      <c r="Q942" s="278"/>
      <c r="R942" s="278"/>
      <c r="S942" s="279"/>
      <c r="T942" s="279"/>
      <c r="U942" s="279"/>
      <c r="V942" s="279"/>
      <c r="W942" s="279"/>
      <c r="X942" s="279"/>
      <c r="Y942" s="279"/>
      <c r="Z942" s="279"/>
      <c r="AA942" s="279"/>
      <c r="AB942" s="279"/>
      <c r="AC942" s="278"/>
      <c r="AD942" s="278"/>
      <c r="AE942" s="278"/>
      <c r="AF942" s="278"/>
      <c r="AG942" s="278"/>
      <c r="AH942" s="278"/>
    </row>
    <row r="943" ht="12.75" customHeight="1">
      <c r="A943" s="278"/>
      <c r="B943" s="279"/>
      <c r="C943" s="278"/>
      <c r="D943" s="278"/>
      <c r="E943" s="278"/>
      <c r="F943" s="278"/>
      <c r="G943" s="278"/>
      <c r="H943" s="278"/>
      <c r="I943" s="278"/>
      <c r="J943" s="279"/>
      <c r="K943" s="278"/>
      <c r="L943" s="278"/>
      <c r="M943" s="278"/>
      <c r="N943" s="278"/>
      <c r="O943" s="278"/>
      <c r="P943" s="278"/>
      <c r="Q943" s="278"/>
      <c r="R943" s="278"/>
      <c r="S943" s="279"/>
      <c r="T943" s="279"/>
      <c r="U943" s="279"/>
      <c r="V943" s="279"/>
      <c r="W943" s="279"/>
      <c r="X943" s="279"/>
      <c r="Y943" s="279"/>
      <c r="Z943" s="279"/>
      <c r="AA943" s="279"/>
      <c r="AB943" s="279"/>
      <c r="AC943" s="278"/>
      <c r="AD943" s="278"/>
      <c r="AE943" s="278"/>
      <c r="AF943" s="278"/>
      <c r="AG943" s="278"/>
      <c r="AH943" s="278"/>
    </row>
    <row r="944" ht="12.75" customHeight="1">
      <c r="A944" s="278"/>
      <c r="B944" s="279"/>
      <c r="C944" s="278"/>
      <c r="D944" s="278"/>
      <c r="E944" s="278"/>
      <c r="F944" s="278"/>
      <c r="G944" s="278"/>
      <c r="H944" s="278"/>
      <c r="I944" s="278"/>
      <c r="J944" s="279"/>
      <c r="K944" s="278"/>
      <c r="L944" s="278"/>
      <c r="M944" s="278"/>
      <c r="N944" s="278"/>
      <c r="O944" s="278"/>
      <c r="P944" s="278"/>
      <c r="Q944" s="278"/>
      <c r="R944" s="278"/>
      <c r="S944" s="279"/>
      <c r="T944" s="279"/>
      <c r="U944" s="279"/>
      <c r="V944" s="279"/>
      <c r="W944" s="279"/>
      <c r="X944" s="279"/>
      <c r="Y944" s="279"/>
      <c r="Z944" s="279"/>
      <c r="AA944" s="279"/>
      <c r="AB944" s="279"/>
      <c r="AC944" s="278"/>
      <c r="AD944" s="278"/>
      <c r="AE944" s="278"/>
      <c r="AF944" s="278"/>
      <c r="AG944" s="278"/>
      <c r="AH944" s="278"/>
    </row>
    <row r="945" ht="12.75" customHeight="1">
      <c r="A945" s="278"/>
      <c r="B945" s="279"/>
      <c r="C945" s="278"/>
      <c r="D945" s="278"/>
      <c r="E945" s="278"/>
      <c r="F945" s="278"/>
      <c r="G945" s="278"/>
      <c r="H945" s="278"/>
      <c r="I945" s="278"/>
      <c r="J945" s="279"/>
      <c r="K945" s="278"/>
      <c r="L945" s="278"/>
      <c r="M945" s="278"/>
      <c r="N945" s="278"/>
      <c r="O945" s="278"/>
      <c r="P945" s="278"/>
      <c r="Q945" s="278"/>
      <c r="R945" s="278"/>
      <c r="S945" s="279"/>
      <c r="T945" s="279"/>
      <c r="U945" s="279"/>
      <c r="V945" s="279"/>
      <c r="W945" s="279"/>
      <c r="X945" s="279"/>
      <c r="Y945" s="279"/>
      <c r="Z945" s="279"/>
      <c r="AA945" s="279"/>
      <c r="AB945" s="279"/>
      <c r="AC945" s="278"/>
      <c r="AD945" s="278"/>
      <c r="AE945" s="278"/>
      <c r="AF945" s="278"/>
      <c r="AG945" s="278"/>
      <c r="AH945" s="278"/>
    </row>
    <row r="946" ht="12.75" customHeight="1">
      <c r="A946" s="278"/>
      <c r="B946" s="279"/>
      <c r="C946" s="278"/>
      <c r="D946" s="278"/>
      <c r="E946" s="278"/>
      <c r="F946" s="278"/>
      <c r="G946" s="278"/>
      <c r="H946" s="278"/>
      <c r="I946" s="278"/>
      <c r="J946" s="279"/>
      <c r="K946" s="278"/>
      <c r="L946" s="278"/>
      <c r="M946" s="278"/>
      <c r="N946" s="278"/>
      <c r="O946" s="278"/>
      <c r="P946" s="278"/>
      <c r="Q946" s="278"/>
      <c r="R946" s="278"/>
      <c r="S946" s="279"/>
      <c r="T946" s="279"/>
      <c r="U946" s="279"/>
      <c r="V946" s="279"/>
      <c r="W946" s="279"/>
      <c r="X946" s="279"/>
      <c r="Y946" s="279"/>
      <c r="Z946" s="279"/>
      <c r="AA946" s="279"/>
      <c r="AB946" s="279"/>
      <c r="AC946" s="278"/>
      <c r="AD946" s="278"/>
      <c r="AE946" s="278"/>
      <c r="AF946" s="278"/>
      <c r="AG946" s="278"/>
      <c r="AH946" s="278"/>
    </row>
    <row r="947" ht="12.75" customHeight="1">
      <c r="A947" s="278"/>
      <c r="B947" s="279"/>
      <c r="C947" s="278"/>
      <c r="D947" s="278"/>
      <c r="E947" s="278"/>
      <c r="F947" s="278"/>
      <c r="G947" s="278"/>
      <c r="H947" s="278"/>
      <c r="I947" s="278"/>
      <c r="J947" s="279"/>
      <c r="K947" s="278"/>
      <c r="L947" s="278"/>
      <c r="M947" s="278"/>
      <c r="N947" s="278"/>
      <c r="O947" s="278"/>
      <c r="P947" s="278"/>
      <c r="Q947" s="278"/>
      <c r="R947" s="278"/>
      <c r="S947" s="279"/>
      <c r="T947" s="279"/>
      <c r="U947" s="279"/>
      <c r="V947" s="279"/>
      <c r="W947" s="279"/>
      <c r="X947" s="279"/>
      <c r="Y947" s="279"/>
      <c r="Z947" s="279"/>
      <c r="AA947" s="279"/>
      <c r="AB947" s="279"/>
      <c r="AC947" s="278"/>
      <c r="AD947" s="278"/>
      <c r="AE947" s="278"/>
      <c r="AF947" s="278"/>
      <c r="AG947" s="278"/>
      <c r="AH947" s="278"/>
    </row>
    <row r="948" ht="12.75" customHeight="1">
      <c r="A948" s="278"/>
      <c r="B948" s="279"/>
      <c r="C948" s="278"/>
      <c r="D948" s="278"/>
      <c r="E948" s="278"/>
      <c r="F948" s="278"/>
      <c r="G948" s="278"/>
      <c r="H948" s="278"/>
      <c r="I948" s="278"/>
      <c r="J948" s="279"/>
      <c r="K948" s="278"/>
      <c r="L948" s="278"/>
      <c r="M948" s="278"/>
      <c r="N948" s="278"/>
      <c r="O948" s="278"/>
      <c r="P948" s="278"/>
      <c r="Q948" s="278"/>
      <c r="R948" s="278"/>
      <c r="S948" s="279"/>
      <c r="T948" s="279"/>
      <c r="U948" s="279"/>
      <c r="V948" s="279"/>
      <c r="W948" s="279"/>
      <c r="X948" s="279"/>
      <c r="Y948" s="279"/>
      <c r="Z948" s="279"/>
      <c r="AA948" s="279"/>
      <c r="AB948" s="279"/>
      <c r="AC948" s="278"/>
      <c r="AD948" s="278"/>
      <c r="AE948" s="278"/>
      <c r="AF948" s="278"/>
      <c r="AG948" s="278"/>
      <c r="AH948" s="278"/>
    </row>
    <row r="949" ht="12.75" customHeight="1">
      <c r="A949" s="278"/>
      <c r="B949" s="279"/>
      <c r="C949" s="278"/>
      <c r="D949" s="278"/>
      <c r="E949" s="278"/>
      <c r="F949" s="278"/>
      <c r="G949" s="278"/>
      <c r="H949" s="278"/>
      <c r="I949" s="278"/>
      <c r="J949" s="279"/>
      <c r="K949" s="278"/>
      <c r="L949" s="278"/>
      <c r="M949" s="278"/>
      <c r="N949" s="278"/>
      <c r="O949" s="278"/>
      <c r="P949" s="278"/>
      <c r="Q949" s="278"/>
      <c r="R949" s="278"/>
      <c r="S949" s="279"/>
      <c r="T949" s="279"/>
      <c r="U949" s="279"/>
      <c r="V949" s="279"/>
      <c r="W949" s="279"/>
      <c r="X949" s="279"/>
      <c r="Y949" s="279"/>
      <c r="Z949" s="279"/>
      <c r="AA949" s="279"/>
      <c r="AB949" s="279"/>
      <c r="AC949" s="278"/>
      <c r="AD949" s="278"/>
      <c r="AE949" s="278"/>
      <c r="AF949" s="278"/>
      <c r="AG949" s="278"/>
      <c r="AH949" s="278"/>
    </row>
    <row r="950" ht="12.75" customHeight="1">
      <c r="A950" s="278"/>
      <c r="B950" s="279"/>
      <c r="C950" s="278"/>
      <c r="D950" s="278"/>
      <c r="E950" s="278"/>
      <c r="F950" s="278"/>
      <c r="G950" s="278"/>
      <c r="H950" s="278"/>
      <c r="I950" s="278"/>
      <c r="J950" s="279"/>
      <c r="K950" s="278"/>
      <c r="L950" s="278"/>
      <c r="M950" s="278"/>
      <c r="N950" s="278"/>
      <c r="O950" s="278"/>
      <c r="P950" s="278"/>
      <c r="Q950" s="278"/>
      <c r="R950" s="278"/>
      <c r="S950" s="279"/>
      <c r="T950" s="279"/>
      <c r="U950" s="279"/>
      <c r="V950" s="279"/>
      <c r="W950" s="279"/>
      <c r="X950" s="279"/>
      <c r="Y950" s="279"/>
      <c r="Z950" s="279"/>
      <c r="AA950" s="279"/>
      <c r="AB950" s="279"/>
      <c r="AC950" s="278"/>
      <c r="AD950" s="278"/>
      <c r="AE950" s="278"/>
      <c r="AF950" s="278"/>
      <c r="AG950" s="278"/>
      <c r="AH950" s="278"/>
    </row>
    <row r="951" ht="12.75" customHeight="1">
      <c r="A951" s="278"/>
      <c r="B951" s="279"/>
      <c r="C951" s="278"/>
      <c r="D951" s="278"/>
      <c r="E951" s="278"/>
      <c r="F951" s="278"/>
      <c r="G951" s="278"/>
      <c r="H951" s="278"/>
      <c r="I951" s="278"/>
      <c r="J951" s="279"/>
      <c r="K951" s="278"/>
      <c r="L951" s="278"/>
      <c r="M951" s="278"/>
      <c r="N951" s="278"/>
      <c r="O951" s="278"/>
      <c r="P951" s="278"/>
      <c r="Q951" s="278"/>
      <c r="R951" s="278"/>
      <c r="S951" s="279"/>
      <c r="T951" s="279"/>
      <c r="U951" s="279"/>
      <c r="V951" s="279"/>
      <c r="W951" s="279"/>
      <c r="X951" s="279"/>
      <c r="Y951" s="279"/>
      <c r="Z951" s="279"/>
      <c r="AA951" s="279"/>
      <c r="AB951" s="279"/>
      <c r="AC951" s="278"/>
      <c r="AD951" s="278"/>
      <c r="AE951" s="278"/>
      <c r="AF951" s="278"/>
      <c r="AG951" s="278"/>
      <c r="AH951" s="278"/>
    </row>
    <row r="952" ht="12.75" customHeight="1">
      <c r="A952" s="278"/>
      <c r="B952" s="279"/>
      <c r="C952" s="278"/>
      <c r="D952" s="278"/>
      <c r="E952" s="278"/>
      <c r="F952" s="278"/>
      <c r="G952" s="278"/>
      <c r="H952" s="278"/>
      <c r="I952" s="278"/>
      <c r="J952" s="279"/>
      <c r="K952" s="278"/>
      <c r="L952" s="278"/>
      <c r="M952" s="278"/>
      <c r="N952" s="278"/>
      <c r="O952" s="278"/>
      <c r="P952" s="278"/>
      <c r="Q952" s="278"/>
      <c r="R952" s="278"/>
      <c r="S952" s="279"/>
      <c r="T952" s="279"/>
      <c r="U952" s="279"/>
      <c r="V952" s="279"/>
      <c r="W952" s="279"/>
      <c r="X952" s="279"/>
      <c r="Y952" s="279"/>
      <c r="Z952" s="279"/>
      <c r="AA952" s="279"/>
      <c r="AB952" s="279"/>
      <c r="AC952" s="278"/>
      <c r="AD952" s="278"/>
      <c r="AE952" s="278"/>
      <c r="AF952" s="278"/>
      <c r="AG952" s="278"/>
      <c r="AH952" s="278"/>
    </row>
    <row r="953" ht="12.75" customHeight="1">
      <c r="A953" s="278"/>
      <c r="B953" s="279"/>
      <c r="C953" s="278"/>
      <c r="D953" s="278"/>
      <c r="E953" s="278"/>
      <c r="F953" s="278"/>
      <c r="G953" s="278"/>
      <c r="H953" s="278"/>
      <c r="I953" s="278"/>
      <c r="J953" s="279"/>
      <c r="K953" s="278"/>
      <c r="L953" s="278"/>
      <c r="M953" s="278"/>
      <c r="N953" s="278"/>
      <c r="O953" s="278"/>
      <c r="P953" s="278"/>
      <c r="Q953" s="278"/>
      <c r="R953" s="278"/>
      <c r="S953" s="279"/>
      <c r="T953" s="279"/>
      <c r="U953" s="279"/>
      <c r="V953" s="279"/>
      <c r="W953" s="279"/>
      <c r="X953" s="279"/>
      <c r="Y953" s="279"/>
      <c r="Z953" s="279"/>
      <c r="AA953" s="279"/>
      <c r="AB953" s="279"/>
      <c r="AC953" s="278"/>
      <c r="AD953" s="278"/>
      <c r="AE953" s="278"/>
      <c r="AF953" s="278"/>
      <c r="AG953" s="278"/>
      <c r="AH953" s="278"/>
    </row>
    <row r="954" ht="12.75" customHeight="1">
      <c r="A954" s="278"/>
      <c r="B954" s="279"/>
      <c r="C954" s="278"/>
      <c r="D954" s="278"/>
      <c r="E954" s="278"/>
      <c r="F954" s="278"/>
      <c r="G954" s="278"/>
      <c r="H954" s="278"/>
      <c r="I954" s="278"/>
      <c r="J954" s="279"/>
      <c r="K954" s="278"/>
      <c r="L954" s="278"/>
      <c r="M954" s="278"/>
      <c r="N954" s="278"/>
      <c r="O954" s="278"/>
      <c r="P954" s="278"/>
      <c r="Q954" s="278"/>
      <c r="R954" s="278"/>
      <c r="S954" s="279"/>
      <c r="T954" s="279"/>
      <c r="U954" s="279"/>
      <c r="V954" s="279"/>
      <c r="W954" s="279"/>
      <c r="X954" s="279"/>
      <c r="Y954" s="279"/>
      <c r="Z954" s="279"/>
      <c r="AA954" s="279"/>
      <c r="AB954" s="279"/>
      <c r="AC954" s="278"/>
      <c r="AD954" s="278"/>
      <c r="AE954" s="278"/>
      <c r="AF954" s="278"/>
      <c r="AG954" s="278"/>
      <c r="AH954" s="278"/>
    </row>
    <row r="955" ht="12.75" customHeight="1">
      <c r="A955" s="278"/>
      <c r="B955" s="279"/>
      <c r="C955" s="278"/>
      <c r="D955" s="278"/>
      <c r="E955" s="278"/>
      <c r="F955" s="278"/>
      <c r="G955" s="278"/>
      <c r="H955" s="278"/>
      <c r="I955" s="278"/>
      <c r="J955" s="279"/>
      <c r="K955" s="278"/>
      <c r="L955" s="278"/>
      <c r="M955" s="278"/>
      <c r="N955" s="278"/>
      <c r="O955" s="278"/>
      <c r="P955" s="278"/>
      <c r="Q955" s="278"/>
      <c r="R955" s="278"/>
      <c r="S955" s="279"/>
      <c r="T955" s="279"/>
      <c r="U955" s="279"/>
      <c r="V955" s="279"/>
      <c r="W955" s="279"/>
      <c r="X955" s="279"/>
      <c r="Y955" s="279"/>
      <c r="Z955" s="279"/>
      <c r="AA955" s="279"/>
      <c r="AB955" s="279"/>
      <c r="AC955" s="278"/>
      <c r="AD955" s="278"/>
      <c r="AE955" s="278"/>
      <c r="AF955" s="278"/>
      <c r="AG955" s="278"/>
      <c r="AH955" s="278"/>
    </row>
    <row r="956" ht="12.75" customHeight="1">
      <c r="A956" s="278"/>
      <c r="B956" s="279"/>
      <c r="C956" s="278"/>
      <c r="D956" s="278"/>
      <c r="E956" s="278"/>
      <c r="F956" s="278"/>
      <c r="G956" s="278"/>
      <c r="H956" s="278"/>
      <c r="I956" s="278"/>
      <c r="J956" s="279"/>
      <c r="K956" s="278"/>
      <c r="L956" s="278"/>
      <c r="M956" s="278"/>
      <c r="N956" s="278"/>
      <c r="O956" s="278"/>
      <c r="P956" s="278"/>
      <c r="Q956" s="278"/>
      <c r="R956" s="278"/>
      <c r="S956" s="279"/>
      <c r="T956" s="279"/>
      <c r="U956" s="279"/>
      <c r="V956" s="279"/>
      <c r="W956" s="279"/>
      <c r="X956" s="279"/>
      <c r="Y956" s="279"/>
      <c r="Z956" s="279"/>
      <c r="AA956" s="279"/>
      <c r="AB956" s="279"/>
      <c r="AC956" s="278"/>
      <c r="AD956" s="278"/>
      <c r="AE956" s="278"/>
      <c r="AF956" s="278"/>
      <c r="AG956" s="278"/>
      <c r="AH956" s="278"/>
    </row>
    <row r="957" ht="12.75" customHeight="1">
      <c r="A957" s="278"/>
      <c r="B957" s="279"/>
      <c r="C957" s="278"/>
      <c r="D957" s="278"/>
      <c r="E957" s="278"/>
      <c r="F957" s="278"/>
      <c r="G957" s="278"/>
      <c r="H957" s="278"/>
      <c r="I957" s="278"/>
      <c r="J957" s="279"/>
      <c r="K957" s="278"/>
      <c r="L957" s="278"/>
      <c r="M957" s="278"/>
      <c r="N957" s="278"/>
      <c r="O957" s="278"/>
      <c r="P957" s="278"/>
      <c r="Q957" s="278"/>
      <c r="R957" s="278"/>
      <c r="S957" s="279"/>
      <c r="T957" s="279"/>
      <c r="U957" s="279"/>
      <c r="V957" s="279"/>
      <c r="W957" s="279"/>
      <c r="X957" s="279"/>
      <c r="Y957" s="279"/>
      <c r="Z957" s="279"/>
      <c r="AA957" s="279"/>
      <c r="AB957" s="279"/>
      <c r="AC957" s="278"/>
      <c r="AD957" s="278"/>
      <c r="AE957" s="278"/>
      <c r="AF957" s="278"/>
      <c r="AG957" s="278"/>
      <c r="AH957" s="278"/>
    </row>
    <row r="958" ht="12.75" customHeight="1">
      <c r="A958" s="278"/>
      <c r="B958" s="279"/>
      <c r="C958" s="278"/>
      <c r="D958" s="278"/>
      <c r="E958" s="278"/>
      <c r="F958" s="278"/>
      <c r="G958" s="278"/>
      <c r="H958" s="278"/>
      <c r="I958" s="278"/>
      <c r="J958" s="279"/>
      <c r="K958" s="278"/>
      <c r="L958" s="278"/>
      <c r="M958" s="278"/>
      <c r="N958" s="278"/>
      <c r="O958" s="278"/>
      <c r="P958" s="278"/>
      <c r="Q958" s="278"/>
      <c r="R958" s="278"/>
      <c r="S958" s="279"/>
      <c r="T958" s="279"/>
      <c r="U958" s="279"/>
      <c r="V958" s="279"/>
      <c r="W958" s="279"/>
      <c r="X958" s="279"/>
      <c r="Y958" s="279"/>
      <c r="Z958" s="279"/>
      <c r="AA958" s="279"/>
      <c r="AB958" s="279"/>
      <c r="AC958" s="278"/>
      <c r="AD958" s="278"/>
      <c r="AE958" s="278"/>
      <c r="AF958" s="278"/>
      <c r="AG958" s="278"/>
      <c r="AH958" s="278"/>
    </row>
    <row r="959" ht="12.75" customHeight="1">
      <c r="A959" s="278"/>
      <c r="B959" s="279"/>
      <c r="C959" s="278"/>
      <c r="D959" s="278"/>
      <c r="E959" s="278"/>
      <c r="F959" s="278"/>
      <c r="G959" s="278"/>
      <c r="H959" s="278"/>
      <c r="I959" s="278"/>
      <c r="J959" s="279"/>
      <c r="K959" s="278"/>
      <c r="L959" s="278"/>
      <c r="M959" s="278"/>
      <c r="N959" s="278"/>
      <c r="O959" s="278"/>
      <c r="P959" s="278"/>
      <c r="Q959" s="278"/>
      <c r="R959" s="278"/>
      <c r="S959" s="279"/>
      <c r="T959" s="279"/>
      <c r="U959" s="279"/>
      <c r="V959" s="279"/>
      <c r="W959" s="279"/>
      <c r="X959" s="279"/>
      <c r="Y959" s="279"/>
      <c r="Z959" s="279"/>
      <c r="AA959" s="279"/>
      <c r="AB959" s="279"/>
      <c r="AC959" s="278"/>
      <c r="AD959" s="278"/>
      <c r="AE959" s="278"/>
      <c r="AF959" s="278"/>
      <c r="AG959" s="278"/>
      <c r="AH959" s="278"/>
    </row>
    <row r="960" ht="12.75" customHeight="1">
      <c r="A960" s="278"/>
      <c r="B960" s="279"/>
      <c r="C960" s="278"/>
      <c r="D960" s="278"/>
      <c r="E960" s="278"/>
      <c r="F960" s="278"/>
      <c r="G960" s="278"/>
      <c r="H960" s="278"/>
      <c r="I960" s="278"/>
      <c r="J960" s="279"/>
      <c r="K960" s="278"/>
      <c r="L960" s="278"/>
      <c r="M960" s="278"/>
      <c r="N960" s="278"/>
      <c r="O960" s="278"/>
      <c r="P960" s="278"/>
      <c r="Q960" s="278"/>
      <c r="R960" s="278"/>
      <c r="S960" s="279"/>
      <c r="T960" s="279"/>
      <c r="U960" s="279"/>
      <c r="V960" s="279"/>
      <c r="W960" s="279"/>
      <c r="X960" s="279"/>
      <c r="Y960" s="279"/>
      <c r="Z960" s="279"/>
      <c r="AA960" s="279"/>
      <c r="AB960" s="279"/>
      <c r="AC960" s="278"/>
      <c r="AD960" s="278"/>
      <c r="AE960" s="278"/>
      <c r="AF960" s="278"/>
      <c r="AG960" s="278"/>
      <c r="AH960" s="278"/>
    </row>
    <row r="961" ht="12.75" customHeight="1">
      <c r="A961" s="278"/>
      <c r="B961" s="279"/>
      <c r="C961" s="278"/>
      <c r="D961" s="278"/>
      <c r="E961" s="278"/>
      <c r="F961" s="278"/>
      <c r="G961" s="278"/>
      <c r="H961" s="278"/>
      <c r="I961" s="278"/>
      <c r="J961" s="279"/>
      <c r="K961" s="278"/>
      <c r="L961" s="278"/>
      <c r="M961" s="278"/>
      <c r="N961" s="278"/>
      <c r="O961" s="278"/>
      <c r="P961" s="278"/>
      <c r="Q961" s="278"/>
      <c r="R961" s="278"/>
      <c r="S961" s="279"/>
      <c r="T961" s="279"/>
      <c r="U961" s="279"/>
      <c r="V961" s="279"/>
      <c r="W961" s="279"/>
      <c r="X961" s="279"/>
      <c r="Y961" s="279"/>
      <c r="Z961" s="279"/>
      <c r="AA961" s="279"/>
      <c r="AB961" s="279"/>
      <c r="AC961" s="278"/>
      <c r="AD961" s="278"/>
      <c r="AE961" s="278"/>
      <c r="AF961" s="278"/>
      <c r="AG961" s="278"/>
      <c r="AH961" s="278"/>
    </row>
    <row r="962" ht="12.75" customHeight="1">
      <c r="A962" s="278"/>
      <c r="B962" s="279"/>
      <c r="C962" s="278"/>
      <c r="D962" s="278"/>
      <c r="E962" s="278"/>
      <c r="F962" s="278"/>
      <c r="G962" s="278"/>
      <c r="H962" s="278"/>
      <c r="I962" s="278"/>
      <c r="J962" s="279"/>
      <c r="K962" s="278"/>
      <c r="L962" s="278"/>
      <c r="M962" s="278"/>
      <c r="N962" s="278"/>
      <c r="O962" s="278"/>
      <c r="P962" s="278"/>
      <c r="Q962" s="278"/>
      <c r="R962" s="278"/>
      <c r="S962" s="279"/>
      <c r="T962" s="279"/>
      <c r="U962" s="279"/>
      <c r="V962" s="279"/>
      <c r="W962" s="279"/>
      <c r="X962" s="279"/>
      <c r="Y962" s="279"/>
      <c r="Z962" s="279"/>
      <c r="AA962" s="279"/>
      <c r="AB962" s="279"/>
      <c r="AC962" s="278"/>
      <c r="AD962" s="278"/>
      <c r="AE962" s="278"/>
      <c r="AF962" s="278"/>
      <c r="AG962" s="278"/>
      <c r="AH962" s="278"/>
    </row>
    <row r="963" ht="12.75" customHeight="1">
      <c r="A963" s="278"/>
      <c r="B963" s="279"/>
      <c r="C963" s="278"/>
      <c r="D963" s="278"/>
      <c r="E963" s="278"/>
      <c r="F963" s="278"/>
      <c r="G963" s="278"/>
      <c r="H963" s="278"/>
      <c r="I963" s="278"/>
      <c r="J963" s="279"/>
      <c r="K963" s="278"/>
      <c r="L963" s="278"/>
      <c r="M963" s="278"/>
      <c r="N963" s="278"/>
      <c r="O963" s="278"/>
      <c r="P963" s="278"/>
      <c r="Q963" s="278"/>
      <c r="R963" s="278"/>
      <c r="S963" s="279"/>
      <c r="T963" s="279"/>
      <c r="U963" s="279"/>
      <c r="V963" s="279"/>
      <c r="W963" s="279"/>
      <c r="X963" s="279"/>
      <c r="Y963" s="279"/>
      <c r="Z963" s="279"/>
      <c r="AA963" s="279"/>
      <c r="AB963" s="279"/>
      <c r="AC963" s="278"/>
      <c r="AD963" s="278"/>
      <c r="AE963" s="278"/>
      <c r="AF963" s="278"/>
      <c r="AG963" s="278"/>
      <c r="AH963" s="278"/>
    </row>
    <row r="964" ht="12.75" customHeight="1">
      <c r="A964" s="278"/>
      <c r="B964" s="279"/>
      <c r="C964" s="278"/>
      <c r="D964" s="278"/>
      <c r="E964" s="278"/>
      <c r="F964" s="278"/>
      <c r="G964" s="278"/>
      <c r="H964" s="278"/>
      <c r="I964" s="278"/>
      <c r="J964" s="279"/>
      <c r="K964" s="278"/>
      <c r="L964" s="278"/>
      <c r="M964" s="278"/>
      <c r="N964" s="278"/>
      <c r="O964" s="278"/>
      <c r="P964" s="278"/>
      <c r="Q964" s="278"/>
      <c r="R964" s="278"/>
      <c r="S964" s="279"/>
      <c r="T964" s="279"/>
      <c r="U964" s="279"/>
      <c r="V964" s="279"/>
      <c r="W964" s="279"/>
      <c r="X964" s="279"/>
      <c r="Y964" s="279"/>
      <c r="Z964" s="279"/>
      <c r="AA964" s="279"/>
      <c r="AB964" s="279"/>
      <c r="AC964" s="278"/>
      <c r="AD964" s="278"/>
      <c r="AE964" s="278"/>
      <c r="AF964" s="278"/>
      <c r="AG964" s="278"/>
      <c r="AH964" s="278"/>
    </row>
    <row r="965" ht="12.75" customHeight="1">
      <c r="A965" s="278"/>
      <c r="B965" s="279"/>
      <c r="C965" s="278"/>
      <c r="D965" s="278"/>
      <c r="E965" s="278"/>
      <c r="F965" s="278"/>
      <c r="G965" s="278"/>
      <c r="H965" s="278"/>
      <c r="I965" s="278"/>
      <c r="J965" s="279"/>
      <c r="K965" s="278"/>
      <c r="L965" s="278"/>
      <c r="M965" s="278"/>
      <c r="N965" s="278"/>
      <c r="O965" s="278"/>
      <c r="P965" s="278"/>
      <c r="Q965" s="278"/>
      <c r="R965" s="278"/>
      <c r="S965" s="279"/>
      <c r="T965" s="279"/>
      <c r="U965" s="279"/>
      <c r="V965" s="279"/>
      <c r="W965" s="279"/>
      <c r="X965" s="279"/>
      <c r="Y965" s="279"/>
      <c r="Z965" s="279"/>
      <c r="AA965" s="279"/>
      <c r="AB965" s="279"/>
      <c r="AC965" s="278"/>
      <c r="AD965" s="278"/>
      <c r="AE965" s="278"/>
      <c r="AF965" s="278"/>
      <c r="AG965" s="278"/>
      <c r="AH965" s="278"/>
    </row>
    <row r="966" ht="12.75" customHeight="1">
      <c r="A966" s="278"/>
      <c r="B966" s="279"/>
      <c r="C966" s="278"/>
      <c r="D966" s="278"/>
      <c r="E966" s="278"/>
      <c r="F966" s="278"/>
      <c r="G966" s="278"/>
      <c r="H966" s="278"/>
      <c r="I966" s="278"/>
      <c r="J966" s="279"/>
      <c r="K966" s="278"/>
      <c r="L966" s="278"/>
      <c r="M966" s="278"/>
      <c r="N966" s="278"/>
      <c r="O966" s="278"/>
      <c r="P966" s="278"/>
      <c r="Q966" s="278"/>
      <c r="R966" s="278"/>
      <c r="S966" s="279"/>
      <c r="T966" s="279"/>
      <c r="U966" s="279"/>
      <c r="V966" s="279"/>
      <c r="W966" s="279"/>
      <c r="X966" s="279"/>
      <c r="Y966" s="279"/>
      <c r="Z966" s="279"/>
      <c r="AA966" s="279"/>
      <c r="AB966" s="279"/>
      <c r="AC966" s="278"/>
      <c r="AD966" s="278"/>
      <c r="AE966" s="278"/>
      <c r="AF966" s="278"/>
      <c r="AG966" s="278"/>
      <c r="AH966" s="278"/>
    </row>
    <row r="967" ht="12.75" customHeight="1">
      <c r="A967" s="278"/>
      <c r="B967" s="279"/>
      <c r="C967" s="278"/>
      <c r="D967" s="278"/>
      <c r="E967" s="278"/>
      <c r="F967" s="278"/>
      <c r="G967" s="278"/>
      <c r="H967" s="278"/>
      <c r="I967" s="278"/>
      <c r="J967" s="279"/>
      <c r="K967" s="278"/>
      <c r="L967" s="278"/>
      <c r="M967" s="278"/>
      <c r="N967" s="278"/>
      <c r="O967" s="278"/>
      <c r="P967" s="278"/>
      <c r="Q967" s="278"/>
      <c r="R967" s="278"/>
      <c r="S967" s="279"/>
      <c r="T967" s="279"/>
      <c r="U967" s="279"/>
      <c r="V967" s="279"/>
      <c r="W967" s="279"/>
      <c r="X967" s="279"/>
      <c r="Y967" s="279"/>
      <c r="Z967" s="279"/>
      <c r="AA967" s="279"/>
      <c r="AB967" s="279"/>
      <c r="AC967" s="278"/>
      <c r="AD967" s="278"/>
      <c r="AE967" s="278"/>
      <c r="AF967" s="278"/>
      <c r="AG967" s="278"/>
      <c r="AH967" s="278"/>
    </row>
    <row r="968" ht="12.75" customHeight="1">
      <c r="A968" s="278"/>
      <c r="B968" s="279"/>
      <c r="C968" s="278"/>
      <c r="D968" s="278"/>
      <c r="E968" s="278"/>
      <c r="F968" s="278"/>
      <c r="G968" s="278"/>
      <c r="H968" s="278"/>
      <c r="I968" s="278"/>
      <c r="J968" s="279"/>
      <c r="K968" s="278"/>
      <c r="L968" s="278"/>
      <c r="M968" s="278"/>
      <c r="N968" s="278"/>
      <c r="O968" s="278"/>
      <c r="P968" s="278"/>
      <c r="Q968" s="278"/>
      <c r="R968" s="278"/>
      <c r="S968" s="279"/>
      <c r="T968" s="279"/>
      <c r="U968" s="279"/>
      <c r="V968" s="279"/>
      <c r="W968" s="279"/>
      <c r="X968" s="279"/>
      <c r="Y968" s="279"/>
      <c r="Z968" s="279"/>
      <c r="AA968" s="279"/>
      <c r="AB968" s="279"/>
      <c r="AC968" s="278"/>
      <c r="AD968" s="278"/>
      <c r="AE968" s="278"/>
      <c r="AF968" s="278"/>
      <c r="AG968" s="278"/>
      <c r="AH968" s="278"/>
    </row>
    <row r="969" ht="12.75" customHeight="1">
      <c r="A969" s="278"/>
      <c r="B969" s="279"/>
      <c r="C969" s="278"/>
      <c r="D969" s="278"/>
      <c r="E969" s="278"/>
      <c r="F969" s="278"/>
      <c r="G969" s="278"/>
      <c r="H969" s="278"/>
      <c r="I969" s="278"/>
      <c r="J969" s="279"/>
      <c r="K969" s="278"/>
      <c r="L969" s="278"/>
      <c r="M969" s="278"/>
      <c r="N969" s="278"/>
      <c r="O969" s="278"/>
      <c r="P969" s="278"/>
      <c r="Q969" s="278"/>
      <c r="R969" s="278"/>
      <c r="S969" s="279"/>
      <c r="T969" s="279"/>
      <c r="U969" s="279"/>
      <c r="V969" s="279"/>
      <c r="W969" s="279"/>
      <c r="X969" s="279"/>
      <c r="Y969" s="279"/>
      <c r="Z969" s="279"/>
      <c r="AA969" s="279"/>
      <c r="AB969" s="279"/>
      <c r="AC969" s="278"/>
      <c r="AD969" s="278"/>
      <c r="AE969" s="278"/>
      <c r="AF969" s="278"/>
      <c r="AG969" s="278"/>
      <c r="AH969" s="278"/>
    </row>
    <row r="970" ht="12.75" customHeight="1">
      <c r="A970" s="278"/>
      <c r="B970" s="279"/>
      <c r="C970" s="278"/>
      <c r="D970" s="278"/>
      <c r="E970" s="278"/>
      <c r="F970" s="278"/>
      <c r="G970" s="278"/>
      <c r="H970" s="278"/>
      <c r="I970" s="278"/>
      <c r="J970" s="279"/>
      <c r="K970" s="278"/>
      <c r="L970" s="278"/>
      <c r="M970" s="278"/>
      <c r="N970" s="278"/>
      <c r="O970" s="278"/>
      <c r="P970" s="278"/>
      <c r="Q970" s="278"/>
      <c r="R970" s="278"/>
      <c r="S970" s="279"/>
      <c r="T970" s="279"/>
      <c r="U970" s="279"/>
      <c r="V970" s="279"/>
      <c r="W970" s="279"/>
      <c r="X970" s="279"/>
      <c r="Y970" s="279"/>
      <c r="Z970" s="279"/>
      <c r="AA970" s="279"/>
      <c r="AB970" s="279"/>
      <c r="AC970" s="278"/>
      <c r="AD970" s="278"/>
      <c r="AE970" s="278"/>
      <c r="AF970" s="278"/>
      <c r="AG970" s="278"/>
      <c r="AH970" s="278"/>
    </row>
    <row r="971" ht="12.75" customHeight="1">
      <c r="A971" s="278"/>
      <c r="B971" s="279"/>
      <c r="C971" s="278"/>
      <c r="D971" s="278"/>
      <c r="E971" s="278"/>
      <c r="F971" s="278"/>
      <c r="G971" s="278"/>
      <c r="H971" s="278"/>
      <c r="I971" s="278"/>
      <c r="J971" s="279"/>
      <c r="K971" s="278"/>
      <c r="L971" s="278"/>
      <c r="M971" s="278"/>
      <c r="N971" s="278"/>
      <c r="O971" s="278"/>
      <c r="P971" s="278"/>
      <c r="Q971" s="278"/>
      <c r="R971" s="278"/>
      <c r="S971" s="279"/>
      <c r="T971" s="279"/>
      <c r="U971" s="279"/>
      <c r="V971" s="279"/>
      <c r="W971" s="279"/>
      <c r="X971" s="279"/>
      <c r="Y971" s="279"/>
      <c r="Z971" s="279"/>
      <c r="AA971" s="279"/>
      <c r="AB971" s="279"/>
      <c r="AC971" s="278"/>
      <c r="AD971" s="278"/>
      <c r="AE971" s="278"/>
      <c r="AF971" s="278"/>
      <c r="AG971" s="278"/>
      <c r="AH971" s="278"/>
    </row>
    <row r="972" ht="12.75" customHeight="1">
      <c r="A972" s="278"/>
      <c r="B972" s="279"/>
      <c r="C972" s="278"/>
      <c r="D972" s="278"/>
      <c r="E972" s="278"/>
      <c r="F972" s="278"/>
      <c r="G972" s="278"/>
      <c r="H972" s="278"/>
      <c r="I972" s="278"/>
      <c r="J972" s="279"/>
      <c r="K972" s="278"/>
      <c r="L972" s="278"/>
      <c r="M972" s="278"/>
      <c r="N972" s="278"/>
      <c r="O972" s="278"/>
      <c r="P972" s="278"/>
      <c r="Q972" s="278"/>
      <c r="R972" s="278"/>
      <c r="S972" s="279"/>
      <c r="T972" s="279"/>
      <c r="U972" s="279"/>
      <c r="V972" s="279"/>
      <c r="W972" s="279"/>
      <c r="X972" s="279"/>
      <c r="Y972" s="279"/>
      <c r="Z972" s="279"/>
      <c r="AA972" s="279"/>
      <c r="AB972" s="279"/>
      <c r="AC972" s="278"/>
      <c r="AD972" s="278"/>
      <c r="AE972" s="278"/>
      <c r="AF972" s="278"/>
      <c r="AG972" s="278"/>
      <c r="AH972" s="278"/>
    </row>
    <row r="973" ht="12.75" customHeight="1">
      <c r="A973" s="278"/>
      <c r="B973" s="279"/>
      <c r="C973" s="278"/>
      <c r="D973" s="278"/>
      <c r="E973" s="278"/>
      <c r="F973" s="278"/>
      <c r="G973" s="278"/>
      <c r="H973" s="278"/>
      <c r="I973" s="278"/>
      <c r="J973" s="279"/>
      <c r="K973" s="278"/>
      <c r="L973" s="278"/>
      <c r="M973" s="278"/>
      <c r="N973" s="278"/>
      <c r="O973" s="278"/>
      <c r="P973" s="278"/>
      <c r="Q973" s="278"/>
      <c r="R973" s="278"/>
      <c r="S973" s="279"/>
      <c r="T973" s="279"/>
      <c r="U973" s="279"/>
      <c r="V973" s="279"/>
      <c r="W973" s="279"/>
      <c r="X973" s="279"/>
      <c r="Y973" s="279"/>
      <c r="Z973" s="279"/>
      <c r="AA973" s="279"/>
      <c r="AB973" s="279"/>
      <c r="AC973" s="278"/>
      <c r="AD973" s="278"/>
      <c r="AE973" s="278"/>
      <c r="AF973" s="278"/>
      <c r="AG973" s="278"/>
      <c r="AH973" s="278"/>
    </row>
    <row r="974" ht="12.75" customHeight="1">
      <c r="A974" s="278"/>
      <c r="B974" s="279"/>
      <c r="C974" s="278"/>
      <c r="D974" s="278"/>
      <c r="E974" s="278"/>
      <c r="F974" s="278"/>
      <c r="G974" s="278"/>
      <c r="H974" s="278"/>
      <c r="I974" s="278"/>
      <c r="J974" s="279"/>
      <c r="K974" s="278"/>
      <c r="L974" s="278"/>
      <c r="M974" s="278"/>
      <c r="N974" s="278"/>
      <c r="O974" s="278"/>
      <c r="P974" s="278"/>
      <c r="Q974" s="278"/>
      <c r="R974" s="278"/>
      <c r="S974" s="279"/>
      <c r="T974" s="279"/>
      <c r="U974" s="279"/>
      <c r="V974" s="279"/>
      <c r="W974" s="279"/>
      <c r="X974" s="279"/>
      <c r="Y974" s="279"/>
      <c r="Z974" s="279"/>
      <c r="AA974" s="279"/>
      <c r="AB974" s="279"/>
      <c r="AC974" s="278"/>
      <c r="AD974" s="278"/>
      <c r="AE974" s="278"/>
      <c r="AF974" s="278"/>
      <c r="AG974" s="278"/>
      <c r="AH974" s="278"/>
    </row>
    <row r="975" ht="12.75" customHeight="1">
      <c r="A975" s="278"/>
      <c r="B975" s="279"/>
      <c r="C975" s="278"/>
      <c r="D975" s="278"/>
      <c r="E975" s="278"/>
      <c r="F975" s="278"/>
      <c r="G975" s="278"/>
      <c r="H975" s="278"/>
      <c r="I975" s="278"/>
      <c r="J975" s="279"/>
      <c r="K975" s="278"/>
      <c r="L975" s="278"/>
      <c r="M975" s="278"/>
      <c r="N975" s="278"/>
      <c r="O975" s="278"/>
      <c r="P975" s="278"/>
      <c r="Q975" s="278"/>
      <c r="R975" s="278"/>
      <c r="S975" s="279"/>
      <c r="T975" s="279"/>
      <c r="U975" s="279"/>
      <c r="V975" s="279"/>
      <c r="W975" s="279"/>
      <c r="X975" s="279"/>
      <c r="Y975" s="279"/>
      <c r="Z975" s="279"/>
      <c r="AA975" s="279"/>
      <c r="AB975" s="279"/>
      <c r="AC975" s="278"/>
      <c r="AD975" s="278"/>
      <c r="AE975" s="278"/>
      <c r="AF975" s="278"/>
      <c r="AG975" s="278"/>
      <c r="AH975" s="278"/>
    </row>
    <row r="976" ht="12.75" customHeight="1">
      <c r="A976" s="278"/>
      <c r="B976" s="279"/>
      <c r="C976" s="278"/>
      <c r="D976" s="278"/>
      <c r="E976" s="278"/>
      <c r="F976" s="278"/>
      <c r="G976" s="278"/>
      <c r="H976" s="278"/>
      <c r="I976" s="278"/>
      <c r="J976" s="279"/>
      <c r="K976" s="278"/>
      <c r="L976" s="278"/>
      <c r="M976" s="278"/>
      <c r="N976" s="278"/>
      <c r="O976" s="278"/>
      <c r="P976" s="278"/>
      <c r="Q976" s="278"/>
      <c r="R976" s="278"/>
      <c r="S976" s="279"/>
      <c r="T976" s="279"/>
      <c r="U976" s="279"/>
      <c r="V976" s="279"/>
      <c r="W976" s="279"/>
      <c r="X976" s="279"/>
      <c r="Y976" s="279"/>
      <c r="Z976" s="279"/>
      <c r="AA976" s="279"/>
      <c r="AB976" s="279"/>
      <c r="AC976" s="278"/>
      <c r="AD976" s="278"/>
      <c r="AE976" s="278"/>
      <c r="AF976" s="278"/>
      <c r="AG976" s="278"/>
      <c r="AH976" s="278"/>
    </row>
    <row r="977" ht="12.75" customHeight="1">
      <c r="A977" s="278"/>
      <c r="B977" s="279"/>
      <c r="C977" s="278"/>
      <c r="D977" s="278"/>
      <c r="E977" s="278"/>
      <c r="F977" s="278"/>
      <c r="G977" s="278"/>
      <c r="H977" s="278"/>
      <c r="I977" s="278"/>
      <c r="J977" s="279"/>
      <c r="K977" s="278"/>
      <c r="L977" s="278"/>
      <c r="M977" s="278"/>
      <c r="N977" s="278"/>
      <c r="O977" s="278"/>
      <c r="P977" s="278"/>
      <c r="Q977" s="278"/>
      <c r="R977" s="278"/>
      <c r="S977" s="279"/>
      <c r="T977" s="279"/>
      <c r="U977" s="279"/>
      <c r="V977" s="279"/>
      <c r="W977" s="279"/>
      <c r="X977" s="279"/>
      <c r="Y977" s="279"/>
      <c r="Z977" s="279"/>
      <c r="AA977" s="279"/>
      <c r="AB977" s="279"/>
      <c r="AC977" s="278"/>
      <c r="AD977" s="278"/>
      <c r="AE977" s="278"/>
      <c r="AF977" s="278"/>
      <c r="AG977" s="278"/>
      <c r="AH977" s="278"/>
    </row>
    <row r="978" ht="12.75" customHeight="1">
      <c r="A978" s="278"/>
      <c r="B978" s="279"/>
      <c r="C978" s="278"/>
      <c r="D978" s="278"/>
      <c r="E978" s="278"/>
      <c r="F978" s="278"/>
      <c r="G978" s="278"/>
      <c r="H978" s="278"/>
      <c r="I978" s="278"/>
      <c r="J978" s="279"/>
      <c r="K978" s="278"/>
      <c r="L978" s="278"/>
      <c r="M978" s="278"/>
      <c r="N978" s="278"/>
      <c r="O978" s="278"/>
      <c r="P978" s="278"/>
      <c r="Q978" s="278"/>
      <c r="R978" s="278"/>
      <c r="S978" s="279"/>
      <c r="T978" s="279"/>
      <c r="U978" s="279"/>
      <c r="V978" s="279"/>
      <c r="W978" s="279"/>
      <c r="X978" s="279"/>
      <c r="Y978" s="279"/>
      <c r="Z978" s="279"/>
      <c r="AA978" s="279"/>
      <c r="AB978" s="279"/>
      <c r="AC978" s="278"/>
      <c r="AD978" s="278"/>
      <c r="AE978" s="278"/>
      <c r="AF978" s="278"/>
      <c r="AG978" s="278"/>
      <c r="AH978" s="278"/>
    </row>
    <row r="979" ht="12.75" customHeight="1">
      <c r="A979" s="278"/>
      <c r="B979" s="279"/>
      <c r="C979" s="278"/>
      <c r="D979" s="278"/>
      <c r="E979" s="278"/>
      <c r="F979" s="278"/>
      <c r="G979" s="278"/>
      <c r="H979" s="278"/>
      <c r="I979" s="278"/>
      <c r="J979" s="279"/>
      <c r="K979" s="278"/>
      <c r="L979" s="278"/>
      <c r="M979" s="278"/>
      <c r="N979" s="278"/>
      <c r="O979" s="278"/>
      <c r="P979" s="278"/>
      <c r="Q979" s="278"/>
      <c r="R979" s="278"/>
      <c r="S979" s="279"/>
      <c r="T979" s="279"/>
      <c r="U979" s="279"/>
      <c r="V979" s="279"/>
      <c r="W979" s="279"/>
      <c r="X979" s="279"/>
      <c r="Y979" s="279"/>
      <c r="Z979" s="279"/>
      <c r="AA979" s="279"/>
      <c r="AB979" s="279"/>
      <c r="AC979" s="278"/>
      <c r="AD979" s="278"/>
      <c r="AE979" s="278"/>
      <c r="AF979" s="278"/>
      <c r="AG979" s="278"/>
      <c r="AH979" s="278"/>
    </row>
    <row r="980" ht="12.75" customHeight="1">
      <c r="A980" s="278"/>
      <c r="B980" s="279"/>
      <c r="C980" s="278"/>
      <c r="D980" s="278"/>
      <c r="E980" s="278"/>
      <c r="F980" s="278"/>
      <c r="G980" s="278"/>
      <c r="H980" s="278"/>
      <c r="I980" s="278"/>
      <c r="J980" s="279"/>
      <c r="K980" s="278"/>
      <c r="L980" s="278"/>
      <c r="M980" s="278"/>
      <c r="N980" s="278"/>
      <c r="O980" s="278"/>
      <c r="P980" s="278"/>
      <c r="Q980" s="278"/>
      <c r="R980" s="278"/>
      <c r="S980" s="279"/>
      <c r="T980" s="279"/>
      <c r="U980" s="279"/>
      <c r="V980" s="279"/>
      <c r="W980" s="279"/>
      <c r="X980" s="279"/>
      <c r="Y980" s="279"/>
      <c r="Z980" s="279"/>
      <c r="AA980" s="279"/>
      <c r="AB980" s="279"/>
      <c r="AC980" s="278"/>
      <c r="AD980" s="278"/>
      <c r="AE980" s="278"/>
      <c r="AF980" s="278"/>
      <c r="AG980" s="278"/>
      <c r="AH980" s="278"/>
    </row>
    <row r="981" ht="12.75" customHeight="1">
      <c r="A981" s="278"/>
      <c r="B981" s="279"/>
      <c r="C981" s="278"/>
      <c r="D981" s="278"/>
      <c r="E981" s="278"/>
      <c r="F981" s="278"/>
      <c r="G981" s="278"/>
      <c r="H981" s="278"/>
      <c r="I981" s="278"/>
      <c r="J981" s="279"/>
      <c r="K981" s="278"/>
      <c r="L981" s="278"/>
      <c r="M981" s="278"/>
      <c r="N981" s="278"/>
      <c r="O981" s="278"/>
      <c r="P981" s="278"/>
      <c r="Q981" s="278"/>
      <c r="R981" s="278"/>
      <c r="S981" s="279"/>
      <c r="T981" s="279"/>
      <c r="U981" s="279"/>
      <c r="V981" s="279"/>
      <c r="W981" s="279"/>
      <c r="X981" s="279"/>
      <c r="Y981" s="279"/>
      <c r="Z981" s="279"/>
      <c r="AA981" s="279"/>
      <c r="AB981" s="279"/>
      <c r="AC981" s="278"/>
      <c r="AD981" s="278"/>
      <c r="AE981" s="278"/>
      <c r="AF981" s="278"/>
      <c r="AG981" s="278"/>
      <c r="AH981" s="278"/>
    </row>
    <row r="982" ht="12.75" customHeight="1">
      <c r="A982" s="278"/>
      <c r="B982" s="279"/>
      <c r="C982" s="278"/>
      <c r="D982" s="278"/>
      <c r="E982" s="278"/>
      <c r="F982" s="278"/>
      <c r="G982" s="278"/>
      <c r="H982" s="278"/>
      <c r="I982" s="278"/>
      <c r="J982" s="279"/>
      <c r="K982" s="278"/>
      <c r="L982" s="278"/>
      <c r="M982" s="278"/>
      <c r="N982" s="278"/>
      <c r="O982" s="278"/>
      <c r="P982" s="278"/>
      <c r="Q982" s="278"/>
      <c r="R982" s="278"/>
      <c r="S982" s="279"/>
      <c r="T982" s="279"/>
      <c r="U982" s="279"/>
      <c r="V982" s="279"/>
      <c r="W982" s="279"/>
      <c r="X982" s="279"/>
      <c r="Y982" s="279"/>
      <c r="Z982" s="279"/>
      <c r="AA982" s="279"/>
      <c r="AB982" s="279"/>
      <c r="AC982" s="278"/>
      <c r="AD982" s="278"/>
      <c r="AE982" s="278"/>
      <c r="AF982" s="278"/>
      <c r="AG982" s="278"/>
      <c r="AH982" s="278"/>
    </row>
    <row r="983" ht="12.75" customHeight="1">
      <c r="A983" s="278"/>
      <c r="B983" s="279"/>
      <c r="C983" s="278"/>
      <c r="D983" s="278"/>
      <c r="E983" s="278"/>
      <c r="F983" s="278"/>
      <c r="G983" s="278"/>
      <c r="H983" s="278"/>
      <c r="I983" s="278"/>
      <c r="J983" s="279"/>
      <c r="K983" s="278"/>
      <c r="L983" s="278"/>
      <c r="M983" s="278"/>
      <c r="N983" s="278"/>
      <c r="O983" s="278"/>
      <c r="P983" s="278"/>
      <c r="Q983" s="278"/>
      <c r="R983" s="278"/>
      <c r="S983" s="279"/>
      <c r="T983" s="279"/>
      <c r="U983" s="279"/>
      <c r="V983" s="279"/>
      <c r="W983" s="279"/>
      <c r="X983" s="279"/>
      <c r="Y983" s="279"/>
      <c r="Z983" s="279"/>
      <c r="AA983" s="279"/>
      <c r="AB983" s="279"/>
      <c r="AC983" s="278"/>
      <c r="AD983" s="278"/>
      <c r="AE983" s="278"/>
      <c r="AF983" s="278"/>
      <c r="AG983" s="278"/>
      <c r="AH983" s="278"/>
    </row>
    <row r="984" ht="12.75" customHeight="1">
      <c r="A984" s="278"/>
      <c r="B984" s="279"/>
      <c r="C984" s="278"/>
      <c r="D984" s="278"/>
      <c r="E984" s="278"/>
      <c r="F984" s="278"/>
      <c r="G984" s="278"/>
      <c r="H984" s="278"/>
      <c r="I984" s="278"/>
      <c r="J984" s="279"/>
      <c r="K984" s="278"/>
      <c r="L984" s="278"/>
      <c r="M984" s="278"/>
      <c r="N984" s="278"/>
      <c r="O984" s="278"/>
      <c r="P984" s="278"/>
      <c r="Q984" s="278"/>
      <c r="R984" s="278"/>
      <c r="S984" s="279"/>
      <c r="T984" s="279"/>
      <c r="U984" s="279"/>
      <c r="V984" s="279"/>
      <c r="W984" s="279"/>
      <c r="X984" s="279"/>
      <c r="Y984" s="279"/>
      <c r="Z984" s="279"/>
      <c r="AA984" s="279"/>
      <c r="AB984" s="279"/>
      <c r="AC984" s="278"/>
      <c r="AD984" s="278"/>
      <c r="AE984" s="278"/>
      <c r="AF984" s="278"/>
      <c r="AG984" s="278"/>
      <c r="AH984" s="278"/>
    </row>
    <row r="985" ht="12.75" customHeight="1">
      <c r="A985" s="278"/>
      <c r="B985" s="279"/>
      <c r="C985" s="278"/>
      <c r="D985" s="278"/>
      <c r="E985" s="278"/>
      <c r="F985" s="278"/>
      <c r="G985" s="278"/>
      <c r="H985" s="278"/>
      <c r="I985" s="278"/>
      <c r="J985" s="279"/>
      <c r="K985" s="278"/>
      <c r="L985" s="278"/>
      <c r="M985" s="278"/>
      <c r="N985" s="278"/>
      <c r="O985" s="278"/>
      <c r="P985" s="278"/>
      <c r="Q985" s="278"/>
      <c r="R985" s="278"/>
      <c r="S985" s="279"/>
      <c r="T985" s="279"/>
      <c r="U985" s="279"/>
      <c r="V985" s="279"/>
      <c r="W985" s="279"/>
      <c r="X985" s="279"/>
      <c r="Y985" s="279"/>
      <c r="Z985" s="279"/>
      <c r="AA985" s="279"/>
      <c r="AB985" s="279"/>
      <c r="AC985" s="278"/>
      <c r="AD985" s="278"/>
      <c r="AE985" s="278"/>
      <c r="AF985" s="278"/>
      <c r="AG985" s="278"/>
      <c r="AH985" s="278"/>
    </row>
    <row r="986" ht="12.75" customHeight="1">
      <c r="A986" s="278"/>
      <c r="B986" s="279"/>
      <c r="C986" s="278"/>
      <c r="D986" s="278"/>
      <c r="E986" s="278"/>
      <c r="F986" s="278"/>
      <c r="G986" s="278"/>
      <c r="H986" s="278"/>
      <c r="I986" s="278"/>
      <c r="J986" s="279"/>
      <c r="K986" s="278"/>
      <c r="L986" s="278"/>
      <c r="M986" s="278"/>
      <c r="N986" s="278"/>
      <c r="O986" s="278"/>
      <c r="P986" s="278"/>
      <c r="Q986" s="278"/>
      <c r="R986" s="278"/>
      <c r="S986" s="279"/>
      <c r="T986" s="279"/>
      <c r="U986" s="279"/>
      <c r="V986" s="279"/>
      <c r="W986" s="279"/>
      <c r="X986" s="279"/>
      <c r="Y986" s="279"/>
      <c r="Z986" s="279"/>
      <c r="AA986" s="279"/>
      <c r="AB986" s="279"/>
      <c r="AC986" s="278"/>
      <c r="AD986" s="278"/>
      <c r="AE986" s="278"/>
      <c r="AF986" s="278"/>
      <c r="AG986" s="278"/>
      <c r="AH986" s="278"/>
    </row>
    <row r="987" ht="12.75" customHeight="1">
      <c r="A987" s="278"/>
      <c r="B987" s="279"/>
      <c r="C987" s="278"/>
      <c r="D987" s="278"/>
      <c r="E987" s="278"/>
      <c r="F987" s="278"/>
      <c r="G987" s="278"/>
      <c r="H987" s="278"/>
      <c r="I987" s="278"/>
      <c r="J987" s="279"/>
      <c r="K987" s="278"/>
      <c r="L987" s="278"/>
      <c r="M987" s="278"/>
      <c r="N987" s="278"/>
      <c r="O987" s="278"/>
      <c r="P987" s="278"/>
      <c r="Q987" s="278"/>
      <c r="R987" s="278"/>
      <c r="S987" s="279"/>
      <c r="T987" s="279"/>
      <c r="U987" s="279"/>
      <c r="V987" s="279"/>
      <c r="W987" s="279"/>
      <c r="X987" s="279"/>
      <c r="Y987" s="279"/>
      <c r="Z987" s="279"/>
      <c r="AA987" s="279"/>
      <c r="AB987" s="279"/>
      <c r="AC987" s="278"/>
      <c r="AD987" s="278"/>
      <c r="AE987" s="278"/>
      <c r="AF987" s="278"/>
      <c r="AG987" s="278"/>
      <c r="AH987" s="278"/>
    </row>
    <row r="988" ht="12.75" customHeight="1">
      <c r="A988" s="278"/>
      <c r="B988" s="279"/>
      <c r="C988" s="278"/>
      <c r="D988" s="278"/>
      <c r="E988" s="278"/>
      <c r="F988" s="278"/>
      <c r="G988" s="278"/>
      <c r="H988" s="278"/>
      <c r="I988" s="278"/>
      <c r="J988" s="279"/>
      <c r="K988" s="278"/>
      <c r="L988" s="278"/>
      <c r="M988" s="278"/>
      <c r="N988" s="278"/>
      <c r="O988" s="278"/>
      <c r="P988" s="278"/>
      <c r="Q988" s="278"/>
      <c r="R988" s="278"/>
      <c r="S988" s="279"/>
      <c r="T988" s="279"/>
      <c r="U988" s="279"/>
      <c r="V988" s="279"/>
      <c r="W988" s="279"/>
      <c r="X988" s="279"/>
      <c r="Y988" s="279"/>
      <c r="Z988" s="279"/>
      <c r="AA988" s="279"/>
      <c r="AB988" s="279"/>
      <c r="AC988" s="278"/>
      <c r="AD988" s="278"/>
      <c r="AE988" s="278"/>
      <c r="AF988" s="278"/>
      <c r="AG988" s="278"/>
      <c r="AH988" s="278"/>
    </row>
    <row r="989" ht="12.75" customHeight="1">
      <c r="A989" s="278"/>
      <c r="B989" s="279"/>
      <c r="C989" s="278"/>
      <c r="D989" s="278"/>
      <c r="E989" s="278"/>
      <c r="F989" s="278"/>
      <c r="G989" s="278"/>
      <c r="H989" s="278"/>
      <c r="I989" s="278"/>
      <c r="J989" s="279"/>
      <c r="K989" s="278"/>
      <c r="L989" s="278"/>
      <c r="M989" s="278"/>
      <c r="N989" s="278"/>
      <c r="O989" s="278"/>
      <c r="P989" s="278"/>
      <c r="Q989" s="278"/>
      <c r="R989" s="278"/>
      <c r="S989" s="279"/>
      <c r="T989" s="279"/>
      <c r="U989" s="279"/>
      <c r="V989" s="279"/>
      <c r="W989" s="279"/>
      <c r="X989" s="279"/>
      <c r="Y989" s="279"/>
      <c r="Z989" s="279"/>
      <c r="AA989" s="279"/>
      <c r="AB989" s="279"/>
      <c r="AC989" s="278"/>
      <c r="AD989" s="278"/>
      <c r="AE989" s="278"/>
      <c r="AF989" s="278"/>
      <c r="AG989" s="278"/>
      <c r="AH989" s="278"/>
    </row>
    <row r="990" ht="12.75" customHeight="1">
      <c r="A990" s="278"/>
      <c r="B990" s="279"/>
      <c r="C990" s="278"/>
      <c r="D990" s="278"/>
      <c r="E990" s="278"/>
      <c r="F990" s="278"/>
      <c r="G990" s="278"/>
      <c r="H990" s="278"/>
      <c r="I990" s="278"/>
      <c r="J990" s="279"/>
      <c r="K990" s="278"/>
      <c r="L990" s="278"/>
      <c r="M990" s="278"/>
      <c r="N990" s="278"/>
      <c r="O990" s="278"/>
      <c r="P990" s="278"/>
      <c r="Q990" s="278"/>
      <c r="R990" s="278"/>
      <c r="S990" s="279"/>
      <c r="T990" s="279"/>
      <c r="U990" s="279"/>
      <c r="V990" s="279"/>
      <c r="W990" s="279"/>
      <c r="X990" s="279"/>
      <c r="Y990" s="279"/>
      <c r="Z990" s="279"/>
      <c r="AA990" s="279"/>
      <c r="AB990" s="279"/>
      <c r="AC990" s="278"/>
      <c r="AD990" s="278"/>
      <c r="AE990" s="278"/>
      <c r="AF990" s="278"/>
      <c r="AG990" s="278"/>
      <c r="AH990" s="278"/>
    </row>
    <row r="991" ht="12.75" customHeight="1">
      <c r="A991" s="278"/>
      <c r="B991" s="279"/>
      <c r="C991" s="278"/>
      <c r="D991" s="278"/>
      <c r="E991" s="278"/>
      <c r="F991" s="278"/>
      <c r="G991" s="278"/>
      <c r="H991" s="278"/>
      <c r="I991" s="278"/>
      <c r="J991" s="279"/>
      <c r="K991" s="278"/>
      <c r="L991" s="278"/>
      <c r="M991" s="278"/>
      <c r="N991" s="278"/>
      <c r="O991" s="278"/>
      <c r="P991" s="278"/>
      <c r="Q991" s="278"/>
      <c r="R991" s="278"/>
      <c r="S991" s="279"/>
      <c r="T991" s="279"/>
      <c r="U991" s="279"/>
      <c r="V991" s="279"/>
      <c r="W991" s="279"/>
      <c r="X991" s="279"/>
      <c r="Y991" s="279"/>
      <c r="Z991" s="279"/>
      <c r="AA991" s="279"/>
      <c r="AB991" s="279"/>
      <c r="AC991" s="278"/>
      <c r="AD991" s="278"/>
      <c r="AE991" s="278"/>
      <c r="AF991" s="278"/>
      <c r="AG991" s="278"/>
      <c r="AH991" s="278"/>
    </row>
    <row r="992" ht="12.75" customHeight="1">
      <c r="A992" s="278"/>
      <c r="B992" s="279"/>
      <c r="C992" s="278"/>
      <c r="D992" s="278"/>
      <c r="E992" s="278"/>
      <c r="F992" s="278"/>
      <c r="G992" s="278"/>
      <c r="H992" s="278"/>
      <c r="I992" s="278"/>
      <c r="J992" s="279"/>
      <c r="K992" s="278"/>
      <c r="L992" s="278"/>
      <c r="M992" s="278"/>
      <c r="N992" s="278"/>
      <c r="O992" s="278"/>
      <c r="P992" s="278"/>
      <c r="Q992" s="278"/>
      <c r="R992" s="278"/>
      <c r="S992" s="279"/>
      <c r="T992" s="279"/>
      <c r="U992" s="279"/>
      <c r="V992" s="279"/>
      <c r="W992" s="279"/>
      <c r="X992" s="279"/>
      <c r="Y992" s="279"/>
      <c r="Z992" s="279"/>
      <c r="AA992" s="279"/>
      <c r="AB992" s="279"/>
      <c r="AC992" s="278"/>
      <c r="AD992" s="278"/>
      <c r="AE992" s="278"/>
      <c r="AF992" s="278"/>
      <c r="AG992" s="278"/>
      <c r="AH992" s="278"/>
    </row>
    <row r="993" ht="12.75" customHeight="1">
      <c r="A993" s="278"/>
      <c r="B993" s="279"/>
      <c r="C993" s="278"/>
      <c r="D993" s="278"/>
      <c r="E993" s="278"/>
      <c r="F993" s="278"/>
      <c r="G993" s="278"/>
      <c r="H993" s="278"/>
      <c r="I993" s="278"/>
      <c r="J993" s="279"/>
      <c r="K993" s="278"/>
      <c r="L993" s="278"/>
      <c r="M993" s="278"/>
      <c r="N993" s="278"/>
      <c r="O993" s="278"/>
      <c r="P993" s="278"/>
      <c r="Q993" s="278"/>
      <c r="R993" s="278"/>
      <c r="S993" s="279"/>
      <c r="T993" s="279"/>
      <c r="U993" s="279"/>
      <c r="V993" s="279"/>
      <c r="W993" s="279"/>
      <c r="X993" s="279"/>
      <c r="Y993" s="279"/>
      <c r="Z993" s="279"/>
      <c r="AA993" s="279"/>
      <c r="AB993" s="279"/>
      <c r="AC993" s="278"/>
      <c r="AD993" s="278"/>
      <c r="AE993" s="278"/>
      <c r="AF993" s="278"/>
      <c r="AG993" s="278"/>
      <c r="AH993" s="278"/>
    </row>
    <row r="994" ht="12.75" customHeight="1">
      <c r="A994" s="278"/>
      <c r="B994" s="279"/>
      <c r="C994" s="278"/>
      <c r="D994" s="278"/>
      <c r="E994" s="278"/>
      <c r="F994" s="278"/>
      <c r="G994" s="278"/>
      <c r="H994" s="278"/>
      <c r="I994" s="278"/>
      <c r="J994" s="279"/>
      <c r="K994" s="278"/>
      <c r="L994" s="278"/>
      <c r="M994" s="278"/>
      <c r="N994" s="278"/>
      <c r="O994" s="278"/>
      <c r="P994" s="278"/>
      <c r="Q994" s="278"/>
      <c r="R994" s="278"/>
      <c r="S994" s="279"/>
      <c r="T994" s="279"/>
      <c r="U994" s="279"/>
      <c r="V994" s="279"/>
      <c r="W994" s="279"/>
      <c r="X994" s="279"/>
      <c r="Y994" s="279"/>
      <c r="Z994" s="279"/>
      <c r="AA994" s="279"/>
      <c r="AB994" s="279"/>
      <c r="AC994" s="278"/>
      <c r="AD994" s="278"/>
      <c r="AE994" s="278"/>
      <c r="AF994" s="278"/>
      <c r="AG994" s="278"/>
      <c r="AH994" s="278"/>
    </row>
    <row r="995" ht="12.75" customHeight="1">
      <c r="A995" s="278"/>
      <c r="B995" s="279"/>
      <c r="C995" s="278"/>
      <c r="D995" s="278"/>
      <c r="E995" s="278"/>
      <c r="F995" s="278"/>
      <c r="G995" s="278"/>
      <c r="H995" s="278"/>
      <c r="I995" s="278"/>
      <c r="J995" s="279"/>
      <c r="K995" s="278"/>
      <c r="L995" s="278"/>
      <c r="M995" s="278"/>
      <c r="N995" s="278"/>
      <c r="O995" s="278"/>
      <c r="P995" s="278"/>
      <c r="Q995" s="278"/>
      <c r="R995" s="278"/>
      <c r="S995" s="279"/>
      <c r="T995" s="279"/>
      <c r="U995" s="279"/>
      <c r="V995" s="279"/>
      <c r="W995" s="279"/>
      <c r="X995" s="279"/>
      <c r="Y995" s="279"/>
      <c r="Z995" s="279"/>
      <c r="AA995" s="279"/>
      <c r="AB995" s="279"/>
      <c r="AC995" s="278"/>
      <c r="AD995" s="278"/>
      <c r="AE995" s="278"/>
      <c r="AF995" s="278"/>
      <c r="AG995" s="278"/>
      <c r="AH995" s="278"/>
    </row>
    <row r="996" ht="12.75" customHeight="1">
      <c r="A996" s="278"/>
      <c r="B996" s="279"/>
      <c r="C996" s="278"/>
      <c r="D996" s="278"/>
      <c r="E996" s="278"/>
      <c r="F996" s="278"/>
      <c r="G996" s="278"/>
      <c r="H996" s="278"/>
      <c r="I996" s="278"/>
      <c r="J996" s="279"/>
      <c r="K996" s="278"/>
      <c r="L996" s="278"/>
      <c r="M996" s="278"/>
      <c r="N996" s="278"/>
      <c r="O996" s="278"/>
      <c r="P996" s="278"/>
      <c r="Q996" s="278"/>
      <c r="R996" s="278"/>
      <c r="S996" s="279"/>
      <c r="T996" s="279"/>
      <c r="U996" s="279"/>
      <c r="V996" s="279"/>
      <c r="W996" s="279"/>
      <c r="X996" s="279"/>
      <c r="Y996" s="279"/>
      <c r="Z996" s="279"/>
      <c r="AA996" s="279"/>
      <c r="AB996" s="279"/>
      <c r="AC996" s="278"/>
      <c r="AD996" s="278"/>
      <c r="AE996" s="278"/>
      <c r="AF996" s="278"/>
      <c r="AG996" s="278"/>
      <c r="AH996" s="278"/>
    </row>
    <row r="997" ht="12.75" customHeight="1">
      <c r="A997" s="278"/>
      <c r="B997" s="279"/>
      <c r="C997" s="278"/>
      <c r="D997" s="278"/>
      <c r="E997" s="278"/>
      <c r="F997" s="278"/>
      <c r="G997" s="278"/>
      <c r="H997" s="278"/>
      <c r="I997" s="278"/>
      <c r="J997" s="279"/>
      <c r="K997" s="278"/>
      <c r="L997" s="278"/>
      <c r="M997" s="278"/>
      <c r="N997" s="278"/>
      <c r="O997" s="278"/>
      <c r="P997" s="278"/>
      <c r="Q997" s="278"/>
      <c r="R997" s="278"/>
      <c r="S997" s="279"/>
      <c r="T997" s="279"/>
      <c r="U997" s="279"/>
      <c r="V997" s="279"/>
      <c r="W997" s="279"/>
      <c r="X997" s="279"/>
      <c r="Y997" s="279"/>
      <c r="Z997" s="279"/>
      <c r="AA997" s="279"/>
      <c r="AB997" s="279"/>
      <c r="AC997" s="278"/>
      <c r="AD997" s="278"/>
      <c r="AE997" s="278"/>
      <c r="AF997" s="278"/>
      <c r="AG997" s="278"/>
      <c r="AH997" s="278"/>
    </row>
    <row r="998" ht="12.75" customHeight="1">
      <c r="A998" s="278"/>
      <c r="B998" s="279"/>
      <c r="C998" s="278"/>
      <c r="D998" s="278"/>
      <c r="E998" s="278"/>
      <c r="F998" s="278"/>
      <c r="G998" s="278"/>
      <c r="H998" s="278"/>
      <c r="I998" s="278"/>
      <c r="J998" s="279"/>
      <c r="K998" s="278"/>
      <c r="L998" s="278"/>
      <c r="M998" s="278"/>
      <c r="N998" s="278"/>
      <c r="O998" s="278"/>
      <c r="P998" s="278"/>
      <c r="Q998" s="278"/>
      <c r="R998" s="278"/>
      <c r="S998" s="279"/>
      <c r="T998" s="279"/>
      <c r="U998" s="279"/>
      <c r="V998" s="279"/>
      <c r="W998" s="279"/>
      <c r="X998" s="279"/>
      <c r="Y998" s="279"/>
      <c r="Z998" s="279"/>
      <c r="AA998" s="279"/>
      <c r="AB998" s="279"/>
      <c r="AC998" s="278"/>
      <c r="AD998" s="278"/>
      <c r="AE998" s="278"/>
      <c r="AF998" s="278"/>
      <c r="AG998" s="278"/>
      <c r="AH998" s="278"/>
    </row>
    <row r="999" ht="12.75" customHeight="1">
      <c r="A999" s="278"/>
      <c r="B999" s="279"/>
      <c r="C999" s="278"/>
      <c r="D999" s="278"/>
      <c r="E999" s="278"/>
      <c r="F999" s="278"/>
      <c r="G999" s="278"/>
      <c r="H999" s="278"/>
      <c r="I999" s="278"/>
      <c r="J999" s="279"/>
      <c r="K999" s="278"/>
      <c r="L999" s="278"/>
      <c r="M999" s="278"/>
      <c r="N999" s="278"/>
      <c r="O999" s="278"/>
      <c r="P999" s="278"/>
      <c r="Q999" s="278"/>
      <c r="R999" s="278"/>
      <c r="S999" s="279"/>
      <c r="T999" s="279"/>
      <c r="U999" s="279"/>
      <c r="V999" s="279"/>
      <c r="W999" s="279"/>
      <c r="X999" s="279"/>
      <c r="Y999" s="279"/>
      <c r="Z999" s="279"/>
      <c r="AA999" s="279"/>
      <c r="AB999" s="279"/>
      <c r="AC999" s="278"/>
      <c r="AD999" s="278"/>
      <c r="AE999" s="278"/>
      <c r="AF999" s="278"/>
      <c r="AG999" s="278"/>
      <c r="AH999" s="278"/>
    </row>
    <row r="1000" ht="12.75" customHeight="1">
      <c r="A1000" s="278"/>
      <c r="B1000" s="279"/>
      <c r="C1000" s="278"/>
      <c r="D1000" s="278"/>
      <c r="E1000" s="278"/>
      <c r="F1000" s="278"/>
      <c r="G1000" s="278"/>
      <c r="H1000" s="278"/>
      <c r="I1000" s="278"/>
      <c r="J1000" s="279"/>
      <c r="K1000" s="278"/>
      <c r="L1000" s="278"/>
      <c r="M1000" s="278"/>
      <c r="N1000" s="278"/>
      <c r="O1000" s="278"/>
      <c r="P1000" s="278"/>
      <c r="Q1000" s="278"/>
      <c r="R1000" s="278"/>
      <c r="S1000" s="279"/>
      <c r="T1000" s="279"/>
      <c r="U1000" s="279"/>
      <c r="V1000" s="279"/>
      <c r="W1000" s="279"/>
      <c r="X1000" s="279"/>
      <c r="Y1000" s="279"/>
      <c r="Z1000" s="279"/>
      <c r="AA1000" s="279"/>
      <c r="AB1000" s="279"/>
      <c r="AC1000" s="278"/>
      <c r="AD1000" s="278"/>
      <c r="AE1000" s="278"/>
      <c r="AF1000" s="278"/>
      <c r="AG1000" s="278"/>
      <c r="AH1000" s="278"/>
    </row>
  </sheetData>
  <mergeCells count="3">
    <mergeCell ref="L7:O7"/>
    <mergeCell ref="J6:O6"/>
    <mergeCell ref="J2:P2"/>
  </mergeCells>
  <dataValidations>
    <dataValidation type="list" allowBlank="1" showErrorMessage="1" sqref="L7">
      <formula1>"PL Total,Best Squat,Best Bench,Best Deadlift,Push Pull Total"</formula1>
    </dataValidation>
    <dataValidation type="list" allowBlank="1" showInputMessage="1" showErrorMessage="1" prompt="Mens/Womens Weight Classes - Make a selection from the Division menu first so the program can choose the Men's or Women's weight classes." sqref="J7">
      <formula1>INDIRECT($B$7)</formula1>
    </dataValidation>
    <dataValidation type="list" allowBlank="1" showErrorMessage="1" sqref="J6">
      <formula1>INDIRECT($B$6)</formula1>
    </dataValidation>
  </dataValidations>
  <printOptions/>
  <pageMargins bottom="1.0" footer="0.0" header="0.0" left="0.75" right="0.75" top="1.0"/>
  <pageSetup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2.75" customHeight="1"/>
    <row r="2" ht="12.75" customHeight="1">
      <c r="B2" s="56" t="s">
        <v>816</v>
      </c>
    </row>
    <row r="3" ht="12.75" customHeight="1">
      <c r="B3" s="56" t="s">
        <v>817</v>
      </c>
    </row>
    <row r="4" ht="12.75" customHeight="1">
      <c r="B4" s="56" t="s">
        <v>818</v>
      </c>
    </row>
    <row r="5" ht="12.75" customHeight="1">
      <c r="B5" s="56"/>
    </row>
    <row r="6" ht="12.75" customHeight="1">
      <c r="B6" s="56" t="s">
        <v>819</v>
      </c>
    </row>
    <row r="7" ht="12.75" customHeight="1">
      <c r="B7" s="56" t="s">
        <v>820</v>
      </c>
    </row>
    <row r="8" ht="12.75" customHeight="1">
      <c r="B8" s="56"/>
    </row>
    <row r="9" ht="12.75" customHeight="1">
      <c r="B9" s="56" t="s">
        <v>821</v>
      </c>
    </row>
    <row r="10" ht="12.75" customHeight="1">
      <c r="B10" s="56" t="s">
        <v>822</v>
      </c>
    </row>
    <row r="11" ht="12.75" customHeight="1">
      <c r="B11" s="56" t="s">
        <v>823</v>
      </c>
    </row>
    <row r="12" ht="12.75" customHeight="1">
      <c r="B12" s="56" t="s">
        <v>824</v>
      </c>
    </row>
    <row r="13" ht="12.75" customHeight="1">
      <c r="B13" s="56" t="s">
        <v>825</v>
      </c>
    </row>
    <row r="14" ht="12.75" customHeight="1">
      <c r="B14" s="56"/>
    </row>
    <row r="15" ht="12.75" customHeight="1">
      <c r="B15" s="56" t="s">
        <v>826</v>
      </c>
    </row>
    <row r="16" ht="12.75" customHeight="1">
      <c r="B16" s="56"/>
    </row>
    <row r="17" ht="12.75" customHeight="1">
      <c r="B17" s="56" t="s">
        <v>827</v>
      </c>
    </row>
    <row r="18" ht="12.75" customHeight="1">
      <c r="B18" t="s">
        <v>828</v>
      </c>
    </row>
    <row r="19" ht="12.75" customHeight="1"/>
    <row r="20" ht="12.75" customHeight="1">
      <c r="B20" t="s">
        <v>829</v>
      </c>
    </row>
    <row r="21" ht="12.75" customHeight="1">
      <c r="B21" t="s">
        <v>830</v>
      </c>
      <c r="C21" s="102" t="s">
        <v>831</v>
      </c>
    </row>
    <row r="22" ht="12.75" customHeight="1">
      <c r="B22" t="s">
        <v>832</v>
      </c>
      <c r="C22" s="102" t="s">
        <v>833</v>
      </c>
    </row>
    <row r="23" ht="12.75" customHeight="1"/>
    <row r="24" ht="12.75" customHeight="1">
      <c r="B24" t="s">
        <v>834</v>
      </c>
    </row>
    <row r="25" ht="12.75" customHeight="1">
      <c r="B25" t="s">
        <v>830</v>
      </c>
      <c r="C25" t="s">
        <v>835</v>
      </c>
    </row>
    <row r="26" ht="12.75" customHeight="1">
      <c r="B26" t="s">
        <v>832</v>
      </c>
      <c r="C26" t="s">
        <v>836</v>
      </c>
    </row>
    <row r="27" ht="12.75" customHeight="1">
      <c r="B27" t="s">
        <v>837</v>
      </c>
      <c r="C27" t="s">
        <v>838</v>
      </c>
    </row>
    <row r="28" ht="12.75" customHeight="1">
      <c r="G28" s="56"/>
    </row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2">
    <mergeCell ref="B9:N9"/>
    <mergeCell ref="B10:N10"/>
    <mergeCell ref="B11:N11"/>
    <mergeCell ref="B12:N12"/>
    <mergeCell ref="B6:N6"/>
    <mergeCell ref="B2:N2"/>
    <mergeCell ref="B3:N3"/>
    <mergeCell ref="B4:N4"/>
    <mergeCell ref="B5:N5"/>
    <mergeCell ref="B8:N8"/>
    <mergeCell ref="B13:N13"/>
    <mergeCell ref="B7:N7"/>
  </mergeCells>
  <hyperlinks>
    <hyperlink r:id="rId1" ref="C21"/>
    <hyperlink r:id="rId2" ref="C22"/>
  </hyperlinks>
  <printOptions/>
  <pageMargins bottom="1.0" footer="0.0" header="0.0" left="0.75" right="0.75" top="1.0"/>
  <pageSetup orientation="landscape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9.71"/>
    <col customWidth="1" min="2" max="10" width="4.71"/>
    <col customWidth="1" min="11" max="11" width="7.29"/>
    <col customWidth="1" hidden="1" min="12" max="17" width="9.14"/>
    <col customWidth="1" min="18" max="26" width="9.14"/>
  </cols>
  <sheetData>
    <row r="1" ht="25.5" customHeight="1">
      <c r="A1" s="301" t="s">
        <v>839</v>
      </c>
      <c r="B1" s="12">
        <v>4.0</v>
      </c>
      <c r="C1" s="302">
        <v>0.0</v>
      </c>
      <c r="D1" s="12">
        <v>0.0</v>
      </c>
      <c r="E1" s="302">
        <v>16.0</v>
      </c>
      <c r="F1" s="12">
        <v>2.0</v>
      </c>
      <c r="G1" s="302">
        <v>2.0</v>
      </c>
      <c r="H1" s="12">
        <v>4.0</v>
      </c>
      <c r="I1" s="302">
        <v>2.0</v>
      </c>
      <c r="J1" s="12">
        <v>2.0</v>
      </c>
      <c r="K1" s="302" t="s">
        <v>840</v>
      </c>
      <c r="L1" s="303">
        <f>K2+B2*B1+C2*C1+D2*D1+E2*E1+F2*F1+G2*G1+H2*H1+I2*I1+J2*J1</f>
        <v>632.5</v>
      </c>
      <c r="M1" s="303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</row>
    <row r="2" ht="12.75" customHeight="1">
      <c r="A2" s="305" t="s">
        <v>0</v>
      </c>
      <c r="B2" s="47">
        <f>IF($A$2="Kilos",50,110)</f>
        <v>50</v>
      </c>
      <c r="C2" s="1">
        <f>IF($A$2="Kilos",45,100)</f>
        <v>45</v>
      </c>
      <c r="D2" s="47">
        <f>IF($A$2="Kilos",25,55)</f>
        <v>25</v>
      </c>
      <c r="E2" s="1">
        <f>IF($A$2="Kilos",20,45)</f>
        <v>20</v>
      </c>
      <c r="F2" s="47">
        <f>IF($A$2="Kilos",15,35)</f>
        <v>15</v>
      </c>
      <c r="G2" s="1">
        <f>IF($A$2="Kilos",10,25)</f>
        <v>10</v>
      </c>
      <c r="H2" s="47">
        <f>IF($A$2="Kilos",5,10)</f>
        <v>5</v>
      </c>
      <c r="I2" s="1">
        <f>IF($A$2="Kilos",2.5,5)</f>
        <v>2.5</v>
      </c>
      <c r="J2" s="47">
        <f>IF($A$2="Kilos",1.25,2.5)</f>
        <v>1.25</v>
      </c>
      <c r="K2" s="1">
        <v>35.0</v>
      </c>
      <c r="L2" s="306" t="s">
        <v>841</v>
      </c>
      <c r="M2" s="306"/>
      <c r="N2" s="307"/>
      <c r="O2" s="307">
        <f t="shared" ref="O2:O6" si="1">IF($A$2="Pounds",P2,Q2)</f>
        <v>20</v>
      </c>
      <c r="P2" s="307">
        <v>45.0</v>
      </c>
      <c r="Q2" s="307">
        <v>20.0</v>
      </c>
      <c r="R2" s="307"/>
      <c r="S2" s="307"/>
      <c r="T2" s="307"/>
      <c r="U2" s="307"/>
      <c r="V2" s="307"/>
      <c r="W2" s="307"/>
      <c r="X2" s="307"/>
      <c r="Y2" s="307"/>
      <c r="Z2" s="307"/>
    </row>
    <row r="3" ht="12.75" customHeight="1">
      <c r="A3" s="305" t="s">
        <v>842</v>
      </c>
      <c r="B3" s="47"/>
      <c r="C3" s="1"/>
      <c r="D3" s="47"/>
      <c r="E3" s="1"/>
      <c r="F3" s="47"/>
      <c r="G3" s="1"/>
      <c r="H3" s="47"/>
      <c r="I3" s="1"/>
      <c r="J3" s="47"/>
      <c r="K3" s="1"/>
      <c r="L3" s="306"/>
      <c r="M3" s="306" t="s">
        <v>843</v>
      </c>
      <c r="N3" s="307"/>
      <c r="O3" s="307">
        <f t="shared" si="1"/>
        <v>22.5</v>
      </c>
      <c r="P3" s="307">
        <v>50.0</v>
      </c>
      <c r="Q3" s="307">
        <v>22.5</v>
      </c>
      <c r="R3" s="307"/>
      <c r="S3" s="307"/>
      <c r="T3" s="307"/>
      <c r="U3" s="307"/>
      <c r="V3" s="307"/>
      <c r="W3" s="307"/>
      <c r="X3" s="307"/>
      <c r="Y3" s="307"/>
      <c r="Z3" s="307"/>
    </row>
    <row r="4" ht="12.75" customHeight="1">
      <c r="A4" s="305">
        <f t="shared" ref="A4:A260" si="2">IF(M4+$K$2&gt;$L$1,0,M4+$K$2)</f>
        <v>35</v>
      </c>
      <c r="B4" s="47">
        <f t="shared" ref="B4:B260" si="3">IF(A4=0,0,MIN($B$1/2,INT(M4/(2*$B$2))))</f>
        <v>0</v>
      </c>
      <c r="C4" s="1">
        <f t="shared" ref="C4:C260" si="4">IF(A4=0,0,MIN($C$1/2,INT(($M4-2*$B4*$B$2)/(2*$C$2))))</f>
        <v>0</v>
      </c>
      <c r="D4" s="47">
        <f t="shared" ref="D4:D260" si="5">IF(A4=0,0,MIN($D$1/2,INT(($M4-2*$B4*$B$2-2*$C4*$C$2)/(2*$D$2))))</f>
        <v>0</v>
      </c>
      <c r="E4" s="1">
        <f t="shared" ref="E4:E260" si="6">IF(A4=0,0,MIN($E$1/2,INT(($M4-2*$B4*$B$2-2*$C4*$C$2-2*$D4*$D$2)/(2*$E$2))))</f>
        <v>0</v>
      </c>
      <c r="F4" s="47">
        <f t="shared" ref="F4:F260" si="7">IF(A4=0,0,MIN($F$1/2,INT(($M4-2*$B4*$B$2-2*$C4*$C$2-2*$D4*$D$2-2*$E4*$E$2)/(2*$F$2))))</f>
        <v>0</v>
      </c>
      <c r="G4" s="1">
        <f t="shared" ref="G4:G260" si="8">IF(A4=0,0,MIN($G$1/2,INT(($M4-2*$B4*$B$2-2*$C4*$C$2-2*$D4*$D$2-2*$E4*$E$2-2*$F4*$F$2)/(2*$G$2))))</f>
        <v>0</v>
      </c>
      <c r="H4" s="47">
        <f t="shared" ref="H4:H260" si="9">IF(A4=0,0,MIN($H$1/2,INT(($M4-2*$B4*$B$2-2*$C4*$C$2-2*$D4*$D$2-2*$E4*$E$2-2*$F4*$F$2-2*$G4*$G$2)/(2*$H$2))))</f>
        <v>0</v>
      </c>
      <c r="I4" s="1">
        <f t="shared" ref="I4:I260" si="10">IF(A4=0,0,MIN($I$1/2,INT(($M4-2*$B4*$B$2-2*$C4*$C$2-2*$D4*$D$2-2*$E4*$E$2-2*$F4*$F$2-2*$G4*$G$2-2*$H4*$H$2)/(2*$I$2))))</f>
        <v>0</v>
      </c>
      <c r="J4" s="47">
        <f t="shared" ref="J4:J260" si="11">IF(A4=0,0,MIN($J$1/2,INT(($M4-2*$B4*$B$2-2*$C4*$C$2-2*$D4*$D$2-2*$E4*$E$2-2*$F4*$F$2-2*$G4*$G$2-2*$H4*$H$2-2*$I4*$I$2)/(2*$J$2))))</f>
        <v>0</v>
      </c>
      <c r="K4" s="1"/>
      <c r="L4" s="306">
        <v>0.0</v>
      </c>
      <c r="M4" s="235">
        <v>0.0</v>
      </c>
      <c r="N4" s="307" t="str">
        <f>IF($K$2+2*(B4*$B$2+C4*$C$2+D4*$D$2+E4*$E$2+F4*$F$2+G4*$G$2+H4*$H$2+I4*$I$2+J4*$J$2)=A4,"","Not enough weight for this load")</f>
        <v/>
      </c>
      <c r="O4" s="307">
        <f t="shared" si="1"/>
        <v>25</v>
      </c>
      <c r="P4" s="307">
        <v>55.0</v>
      </c>
      <c r="Q4" s="307">
        <v>25.0</v>
      </c>
      <c r="R4" s="307"/>
      <c r="S4" s="307"/>
      <c r="T4" s="307"/>
      <c r="U4" s="307"/>
      <c r="V4" s="307"/>
      <c r="W4" s="307"/>
      <c r="X4" s="307"/>
      <c r="Y4" s="307"/>
      <c r="Z4" s="307"/>
    </row>
    <row r="5" ht="12.75" customHeight="1">
      <c r="A5" s="305">
        <f t="shared" si="2"/>
        <v>37.5</v>
      </c>
      <c r="B5" s="47">
        <f t="shared" si="3"/>
        <v>0</v>
      </c>
      <c r="C5" s="1">
        <f t="shared" si="4"/>
        <v>0</v>
      </c>
      <c r="D5" s="47">
        <f t="shared" si="5"/>
        <v>0</v>
      </c>
      <c r="E5" s="1">
        <f t="shared" si="6"/>
        <v>0</v>
      </c>
      <c r="F5" s="47">
        <f t="shared" si="7"/>
        <v>0</v>
      </c>
      <c r="G5" s="1">
        <f t="shared" si="8"/>
        <v>0</v>
      </c>
      <c r="H5" s="47">
        <f t="shared" si="9"/>
        <v>0</v>
      </c>
      <c r="I5" s="1">
        <f t="shared" si="10"/>
        <v>0</v>
      </c>
      <c r="J5" s="47">
        <f t="shared" si="11"/>
        <v>1</v>
      </c>
      <c r="K5" s="1"/>
      <c r="L5" s="306">
        <v>1.0</v>
      </c>
      <c r="M5" s="306">
        <f t="shared" ref="M5:M260" si="12">IF($A$2="Pounds",5*L5,2.5*L5)</f>
        <v>2.5</v>
      </c>
      <c r="N5" s="307"/>
      <c r="O5" s="307">
        <f t="shared" si="1"/>
        <v>30</v>
      </c>
      <c r="P5" s="307">
        <v>65.0</v>
      </c>
      <c r="Q5" s="307">
        <v>30.0</v>
      </c>
      <c r="R5" s="307"/>
      <c r="S5" s="307"/>
      <c r="T5" s="307"/>
      <c r="U5" s="307"/>
      <c r="V5" s="307"/>
      <c r="W5" s="307"/>
      <c r="X5" s="307"/>
      <c r="Y5" s="307"/>
      <c r="Z5" s="307"/>
    </row>
    <row r="6" ht="12.75" customHeight="1">
      <c r="A6" s="305">
        <f t="shared" si="2"/>
        <v>40</v>
      </c>
      <c r="B6" s="47">
        <f t="shared" si="3"/>
        <v>0</v>
      </c>
      <c r="C6" s="1">
        <f t="shared" si="4"/>
        <v>0</v>
      </c>
      <c r="D6" s="47">
        <f t="shared" si="5"/>
        <v>0</v>
      </c>
      <c r="E6" s="1">
        <f t="shared" si="6"/>
        <v>0</v>
      </c>
      <c r="F6" s="47">
        <f t="shared" si="7"/>
        <v>0</v>
      </c>
      <c r="G6" s="1">
        <f t="shared" si="8"/>
        <v>0</v>
      </c>
      <c r="H6" s="47">
        <f t="shared" si="9"/>
        <v>0</v>
      </c>
      <c r="I6" s="1">
        <f t="shared" si="10"/>
        <v>1</v>
      </c>
      <c r="J6" s="47">
        <f t="shared" si="11"/>
        <v>0</v>
      </c>
      <c r="K6" s="1"/>
      <c r="L6" s="306">
        <v>2.0</v>
      </c>
      <c r="M6" s="306">
        <f t="shared" si="12"/>
        <v>5</v>
      </c>
      <c r="N6" s="307"/>
      <c r="O6" s="307">
        <f t="shared" si="1"/>
        <v>32.5</v>
      </c>
      <c r="P6" s="307">
        <v>70.0</v>
      </c>
      <c r="Q6" s="307">
        <v>32.5</v>
      </c>
      <c r="R6" s="307"/>
      <c r="S6" s="307"/>
      <c r="T6" s="307"/>
      <c r="U6" s="307"/>
      <c r="V6" s="307"/>
      <c r="W6" s="307"/>
      <c r="X6" s="307"/>
      <c r="Y6" s="307"/>
      <c r="Z6" s="307"/>
    </row>
    <row r="7" ht="12.75" customHeight="1">
      <c r="A7" s="305">
        <f t="shared" si="2"/>
        <v>42.5</v>
      </c>
      <c r="B7" s="47">
        <f t="shared" si="3"/>
        <v>0</v>
      </c>
      <c r="C7" s="1">
        <f t="shared" si="4"/>
        <v>0</v>
      </c>
      <c r="D7" s="47">
        <f t="shared" si="5"/>
        <v>0</v>
      </c>
      <c r="E7" s="1">
        <f t="shared" si="6"/>
        <v>0</v>
      </c>
      <c r="F7" s="47">
        <f t="shared" si="7"/>
        <v>0</v>
      </c>
      <c r="G7" s="1">
        <f t="shared" si="8"/>
        <v>0</v>
      </c>
      <c r="H7" s="47">
        <f t="shared" si="9"/>
        <v>0</v>
      </c>
      <c r="I7" s="1">
        <f t="shared" si="10"/>
        <v>1</v>
      </c>
      <c r="J7" s="47">
        <f t="shared" si="11"/>
        <v>1</v>
      </c>
      <c r="K7" s="1"/>
      <c r="L7" s="306">
        <v>3.0</v>
      </c>
      <c r="M7" s="306">
        <f t="shared" si="12"/>
        <v>7.5</v>
      </c>
      <c r="N7" s="307"/>
      <c r="O7" s="307">
        <v>35.0</v>
      </c>
      <c r="P7" s="307">
        <v>75.0</v>
      </c>
      <c r="Q7" s="307">
        <v>35.0</v>
      </c>
      <c r="R7" s="307"/>
      <c r="S7" s="307"/>
      <c r="T7" s="307"/>
      <c r="U7" s="307"/>
      <c r="V7" s="307"/>
      <c r="W7" s="307"/>
      <c r="X7" s="307"/>
      <c r="Y7" s="307"/>
      <c r="Z7" s="307"/>
    </row>
    <row r="8" ht="12.75" customHeight="1">
      <c r="A8" s="305">
        <f t="shared" si="2"/>
        <v>45</v>
      </c>
      <c r="B8" s="47">
        <f t="shared" si="3"/>
        <v>0</v>
      </c>
      <c r="C8" s="1">
        <f t="shared" si="4"/>
        <v>0</v>
      </c>
      <c r="D8" s="47">
        <f t="shared" si="5"/>
        <v>0</v>
      </c>
      <c r="E8" s="1">
        <f t="shared" si="6"/>
        <v>0</v>
      </c>
      <c r="F8" s="47">
        <f t="shared" si="7"/>
        <v>0</v>
      </c>
      <c r="G8" s="1">
        <f t="shared" si="8"/>
        <v>0</v>
      </c>
      <c r="H8" s="47">
        <f t="shared" si="9"/>
        <v>1</v>
      </c>
      <c r="I8" s="1">
        <f t="shared" si="10"/>
        <v>0</v>
      </c>
      <c r="J8" s="47">
        <f t="shared" si="11"/>
        <v>0</v>
      </c>
      <c r="K8" s="1"/>
      <c r="L8" s="306">
        <v>4.0</v>
      </c>
      <c r="M8" s="306">
        <f t="shared" si="12"/>
        <v>10</v>
      </c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</row>
    <row r="9" ht="12.75" customHeight="1">
      <c r="A9" s="305">
        <f t="shared" si="2"/>
        <v>47.5</v>
      </c>
      <c r="B9" s="47">
        <f t="shared" si="3"/>
        <v>0</v>
      </c>
      <c r="C9" s="1">
        <f t="shared" si="4"/>
        <v>0</v>
      </c>
      <c r="D9" s="47">
        <f t="shared" si="5"/>
        <v>0</v>
      </c>
      <c r="E9" s="1">
        <f t="shared" si="6"/>
        <v>0</v>
      </c>
      <c r="F9" s="47">
        <f t="shared" si="7"/>
        <v>0</v>
      </c>
      <c r="G9" s="1">
        <f t="shared" si="8"/>
        <v>0</v>
      </c>
      <c r="H9" s="47">
        <f t="shared" si="9"/>
        <v>1</v>
      </c>
      <c r="I9" s="1">
        <f t="shared" si="10"/>
        <v>0</v>
      </c>
      <c r="J9" s="47">
        <f t="shared" si="11"/>
        <v>1</v>
      </c>
      <c r="K9" s="1"/>
      <c r="L9" s="306">
        <v>5.0</v>
      </c>
      <c r="M9" s="306">
        <f t="shared" si="12"/>
        <v>12.5</v>
      </c>
      <c r="N9" s="307"/>
      <c r="O9" s="307"/>
      <c r="P9" s="307"/>
      <c r="Q9" s="307"/>
      <c r="R9" s="307"/>
      <c r="S9" s="307"/>
      <c r="T9" s="307"/>
      <c r="U9" s="307"/>
      <c r="V9" s="307"/>
      <c r="W9" s="307"/>
      <c r="X9" s="307"/>
      <c r="Y9" s="307"/>
      <c r="Z9" s="307"/>
    </row>
    <row r="10" ht="12.75" customHeight="1">
      <c r="A10" s="305">
        <f t="shared" si="2"/>
        <v>50</v>
      </c>
      <c r="B10" s="47">
        <f t="shared" si="3"/>
        <v>0</v>
      </c>
      <c r="C10" s="1">
        <f t="shared" si="4"/>
        <v>0</v>
      </c>
      <c r="D10" s="47">
        <f t="shared" si="5"/>
        <v>0</v>
      </c>
      <c r="E10" s="1">
        <f t="shared" si="6"/>
        <v>0</v>
      </c>
      <c r="F10" s="47">
        <f t="shared" si="7"/>
        <v>0</v>
      </c>
      <c r="G10" s="1">
        <f t="shared" si="8"/>
        <v>0</v>
      </c>
      <c r="H10" s="47">
        <f t="shared" si="9"/>
        <v>1</v>
      </c>
      <c r="I10" s="1">
        <f t="shared" si="10"/>
        <v>1</v>
      </c>
      <c r="J10" s="47">
        <f t="shared" si="11"/>
        <v>0</v>
      </c>
      <c r="K10" s="1"/>
      <c r="L10" s="306">
        <v>6.0</v>
      </c>
      <c r="M10" s="306">
        <f t="shared" si="12"/>
        <v>15</v>
      </c>
      <c r="N10" s="307"/>
      <c r="O10" s="307"/>
      <c r="P10" s="307"/>
      <c r="Q10" s="307"/>
      <c r="R10" s="307"/>
      <c r="S10" s="307"/>
      <c r="T10" s="307"/>
      <c r="U10" s="307"/>
      <c r="V10" s="307"/>
      <c r="W10" s="307"/>
      <c r="X10" s="307"/>
      <c r="Y10" s="307"/>
      <c r="Z10" s="307"/>
    </row>
    <row r="11" ht="12.75" customHeight="1">
      <c r="A11" s="305">
        <f t="shared" si="2"/>
        <v>52.5</v>
      </c>
      <c r="B11" s="47">
        <f t="shared" si="3"/>
        <v>0</v>
      </c>
      <c r="C11" s="1">
        <f t="shared" si="4"/>
        <v>0</v>
      </c>
      <c r="D11" s="47">
        <f t="shared" si="5"/>
        <v>0</v>
      </c>
      <c r="E11" s="1">
        <f t="shared" si="6"/>
        <v>0</v>
      </c>
      <c r="F11" s="47">
        <f t="shared" si="7"/>
        <v>0</v>
      </c>
      <c r="G11" s="1">
        <f t="shared" si="8"/>
        <v>0</v>
      </c>
      <c r="H11" s="47">
        <f t="shared" si="9"/>
        <v>1</v>
      </c>
      <c r="I11" s="1">
        <f t="shared" si="10"/>
        <v>1</v>
      </c>
      <c r="J11" s="47">
        <f t="shared" si="11"/>
        <v>1</v>
      </c>
      <c r="K11" s="1"/>
      <c r="L11" s="306">
        <v>7.0</v>
      </c>
      <c r="M11" s="306">
        <f t="shared" si="12"/>
        <v>17.5</v>
      </c>
      <c r="N11" s="307"/>
      <c r="O11" s="307"/>
      <c r="P11" s="307"/>
      <c r="Q11" s="307"/>
      <c r="R11" s="307"/>
      <c r="S11" s="307"/>
      <c r="T11" s="307"/>
      <c r="U11" s="307"/>
      <c r="V11" s="307"/>
      <c r="W11" s="307"/>
      <c r="X11" s="307"/>
      <c r="Y11" s="307"/>
      <c r="Z11" s="307"/>
    </row>
    <row r="12" ht="12.75" customHeight="1">
      <c r="A12" s="305">
        <f t="shared" si="2"/>
        <v>55</v>
      </c>
      <c r="B12" s="47">
        <f t="shared" si="3"/>
        <v>0</v>
      </c>
      <c r="C12" s="1">
        <f t="shared" si="4"/>
        <v>0</v>
      </c>
      <c r="D12" s="47">
        <f t="shared" si="5"/>
        <v>0</v>
      </c>
      <c r="E12" s="1">
        <f t="shared" si="6"/>
        <v>0</v>
      </c>
      <c r="F12" s="47">
        <f t="shared" si="7"/>
        <v>0</v>
      </c>
      <c r="G12" s="1">
        <f t="shared" si="8"/>
        <v>1</v>
      </c>
      <c r="H12" s="47">
        <f t="shared" si="9"/>
        <v>0</v>
      </c>
      <c r="I12" s="1">
        <f t="shared" si="10"/>
        <v>0</v>
      </c>
      <c r="J12" s="47">
        <f t="shared" si="11"/>
        <v>0</v>
      </c>
      <c r="K12" s="1"/>
      <c r="L12" s="306">
        <v>8.0</v>
      </c>
      <c r="M12" s="306">
        <f t="shared" si="12"/>
        <v>20</v>
      </c>
      <c r="N12" s="307"/>
      <c r="O12" s="307"/>
      <c r="P12" s="307"/>
      <c r="Q12" s="307"/>
      <c r="R12" s="307"/>
      <c r="S12" s="307"/>
      <c r="T12" s="307"/>
      <c r="U12" s="307"/>
      <c r="V12" s="307"/>
      <c r="W12" s="307"/>
      <c r="X12" s="307"/>
      <c r="Y12" s="307"/>
      <c r="Z12" s="307"/>
    </row>
    <row r="13" ht="12.75" customHeight="1">
      <c r="A13" s="305">
        <f t="shared" si="2"/>
        <v>57.5</v>
      </c>
      <c r="B13" s="47">
        <f t="shared" si="3"/>
        <v>0</v>
      </c>
      <c r="C13" s="1">
        <f t="shared" si="4"/>
        <v>0</v>
      </c>
      <c r="D13" s="47">
        <f t="shared" si="5"/>
        <v>0</v>
      </c>
      <c r="E13" s="1">
        <f t="shared" si="6"/>
        <v>0</v>
      </c>
      <c r="F13" s="47">
        <f t="shared" si="7"/>
        <v>0</v>
      </c>
      <c r="G13" s="1">
        <f t="shared" si="8"/>
        <v>1</v>
      </c>
      <c r="H13" s="47">
        <f t="shared" si="9"/>
        <v>0</v>
      </c>
      <c r="I13" s="1">
        <f t="shared" si="10"/>
        <v>0</v>
      </c>
      <c r="J13" s="47">
        <f t="shared" si="11"/>
        <v>1</v>
      </c>
      <c r="K13" s="1"/>
      <c r="L13" s="306">
        <f t="shared" ref="L13:L260" si="13">L12+1</f>
        <v>9</v>
      </c>
      <c r="M13" s="306">
        <f t="shared" si="12"/>
        <v>22.5</v>
      </c>
      <c r="N13" s="307"/>
      <c r="O13" s="307"/>
      <c r="P13" s="307"/>
      <c r="Q13" s="307"/>
      <c r="R13" s="307"/>
      <c r="S13" s="307"/>
      <c r="T13" s="307"/>
      <c r="U13" s="307"/>
      <c r="V13" s="307"/>
      <c r="W13" s="307"/>
      <c r="X13" s="307"/>
      <c r="Y13" s="307"/>
      <c r="Z13" s="307"/>
    </row>
    <row r="14" ht="12.75" customHeight="1">
      <c r="A14" s="305">
        <f t="shared" si="2"/>
        <v>60</v>
      </c>
      <c r="B14" s="47">
        <f t="shared" si="3"/>
        <v>0</v>
      </c>
      <c r="C14" s="1">
        <f t="shared" si="4"/>
        <v>0</v>
      </c>
      <c r="D14" s="47">
        <f t="shared" si="5"/>
        <v>0</v>
      </c>
      <c r="E14" s="1">
        <f t="shared" si="6"/>
        <v>0</v>
      </c>
      <c r="F14" s="47">
        <f t="shared" si="7"/>
        <v>0</v>
      </c>
      <c r="G14" s="1">
        <f t="shared" si="8"/>
        <v>1</v>
      </c>
      <c r="H14" s="47">
        <f t="shared" si="9"/>
        <v>0</v>
      </c>
      <c r="I14" s="1">
        <f t="shared" si="10"/>
        <v>1</v>
      </c>
      <c r="J14" s="47">
        <f t="shared" si="11"/>
        <v>0</v>
      </c>
      <c r="K14" s="1"/>
      <c r="L14" s="306">
        <f t="shared" si="13"/>
        <v>10</v>
      </c>
      <c r="M14" s="306">
        <f t="shared" si="12"/>
        <v>25</v>
      </c>
      <c r="N14" s="307"/>
      <c r="O14" s="307"/>
      <c r="P14" s="307"/>
      <c r="Q14" s="307"/>
      <c r="R14" s="307"/>
      <c r="S14" s="307"/>
      <c r="T14" s="307"/>
      <c r="U14" s="307"/>
      <c r="V14" s="307"/>
      <c r="W14" s="307"/>
      <c r="X14" s="307"/>
      <c r="Y14" s="307"/>
      <c r="Z14" s="307"/>
    </row>
    <row r="15" ht="12.75" customHeight="1">
      <c r="A15" s="305">
        <f t="shared" si="2"/>
        <v>62.5</v>
      </c>
      <c r="B15" s="47">
        <f t="shared" si="3"/>
        <v>0</v>
      </c>
      <c r="C15" s="1">
        <f t="shared" si="4"/>
        <v>0</v>
      </c>
      <c r="D15" s="47">
        <f t="shared" si="5"/>
        <v>0</v>
      </c>
      <c r="E15" s="1">
        <f t="shared" si="6"/>
        <v>0</v>
      </c>
      <c r="F15" s="47">
        <f t="shared" si="7"/>
        <v>0</v>
      </c>
      <c r="G15" s="1">
        <f t="shared" si="8"/>
        <v>1</v>
      </c>
      <c r="H15" s="47">
        <f t="shared" si="9"/>
        <v>0</v>
      </c>
      <c r="I15" s="1">
        <f t="shared" si="10"/>
        <v>1</v>
      </c>
      <c r="J15" s="47">
        <f t="shared" si="11"/>
        <v>1</v>
      </c>
      <c r="K15" s="1"/>
      <c r="L15" s="306">
        <f t="shared" si="13"/>
        <v>11</v>
      </c>
      <c r="M15" s="306">
        <f t="shared" si="12"/>
        <v>27.5</v>
      </c>
      <c r="N15" s="307"/>
      <c r="O15" s="307"/>
      <c r="P15" s="307"/>
      <c r="Q15" s="307"/>
      <c r="R15" s="307"/>
      <c r="S15" s="307"/>
      <c r="T15" s="307"/>
      <c r="U15" s="307"/>
      <c r="V15" s="307"/>
      <c r="W15" s="307"/>
      <c r="X15" s="307"/>
      <c r="Y15" s="307"/>
      <c r="Z15" s="307"/>
    </row>
    <row r="16" ht="12.75" customHeight="1">
      <c r="A16" s="305">
        <f t="shared" si="2"/>
        <v>65</v>
      </c>
      <c r="B16" s="47">
        <f t="shared" si="3"/>
        <v>0</v>
      </c>
      <c r="C16" s="1">
        <f t="shared" si="4"/>
        <v>0</v>
      </c>
      <c r="D16" s="47">
        <f t="shared" si="5"/>
        <v>0</v>
      </c>
      <c r="E16" s="1">
        <f t="shared" si="6"/>
        <v>0</v>
      </c>
      <c r="F16" s="47">
        <f t="shared" si="7"/>
        <v>1</v>
      </c>
      <c r="G16" s="1">
        <f t="shared" si="8"/>
        <v>0</v>
      </c>
      <c r="H16" s="47">
        <f t="shared" si="9"/>
        <v>0</v>
      </c>
      <c r="I16" s="1">
        <f t="shared" si="10"/>
        <v>0</v>
      </c>
      <c r="J16" s="47">
        <f t="shared" si="11"/>
        <v>0</v>
      </c>
      <c r="K16" s="1"/>
      <c r="L16" s="306">
        <f t="shared" si="13"/>
        <v>12</v>
      </c>
      <c r="M16" s="306">
        <f t="shared" si="12"/>
        <v>30</v>
      </c>
      <c r="N16" s="307"/>
      <c r="O16" s="307"/>
      <c r="P16" s="307"/>
      <c r="Q16" s="307"/>
      <c r="R16" s="307"/>
      <c r="S16" s="307"/>
      <c r="T16" s="307"/>
      <c r="U16" s="307"/>
      <c r="V16" s="307"/>
      <c r="W16" s="307"/>
      <c r="X16" s="307"/>
      <c r="Y16" s="307"/>
      <c r="Z16" s="307"/>
    </row>
    <row r="17" ht="12.75" customHeight="1">
      <c r="A17" s="305">
        <f t="shared" si="2"/>
        <v>67.5</v>
      </c>
      <c r="B17" s="47">
        <f t="shared" si="3"/>
        <v>0</v>
      </c>
      <c r="C17" s="1">
        <f t="shared" si="4"/>
        <v>0</v>
      </c>
      <c r="D17" s="47">
        <f t="shared" si="5"/>
        <v>0</v>
      </c>
      <c r="E17" s="1">
        <f t="shared" si="6"/>
        <v>0</v>
      </c>
      <c r="F17" s="47">
        <f t="shared" si="7"/>
        <v>1</v>
      </c>
      <c r="G17" s="1">
        <f t="shared" si="8"/>
        <v>0</v>
      </c>
      <c r="H17" s="47">
        <f t="shared" si="9"/>
        <v>0</v>
      </c>
      <c r="I17" s="1">
        <f t="shared" si="10"/>
        <v>0</v>
      </c>
      <c r="J17" s="47">
        <f t="shared" si="11"/>
        <v>1</v>
      </c>
      <c r="K17" s="1"/>
      <c r="L17" s="306">
        <f t="shared" si="13"/>
        <v>13</v>
      </c>
      <c r="M17" s="306">
        <f t="shared" si="12"/>
        <v>32.5</v>
      </c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</row>
    <row r="18" ht="12.75" customHeight="1">
      <c r="A18" s="305">
        <f t="shared" si="2"/>
        <v>70</v>
      </c>
      <c r="B18" s="47">
        <f t="shared" si="3"/>
        <v>0</v>
      </c>
      <c r="C18" s="1">
        <f t="shared" si="4"/>
        <v>0</v>
      </c>
      <c r="D18" s="47">
        <f t="shared" si="5"/>
        <v>0</v>
      </c>
      <c r="E18" s="1">
        <f t="shared" si="6"/>
        <v>0</v>
      </c>
      <c r="F18" s="47">
        <f t="shared" si="7"/>
        <v>1</v>
      </c>
      <c r="G18" s="1">
        <f t="shared" si="8"/>
        <v>0</v>
      </c>
      <c r="H18" s="47">
        <f t="shared" si="9"/>
        <v>0</v>
      </c>
      <c r="I18" s="1">
        <f t="shared" si="10"/>
        <v>1</v>
      </c>
      <c r="J18" s="47">
        <f t="shared" si="11"/>
        <v>0</v>
      </c>
      <c r="K18" s="1"/>
      <c r="L18" s="306">
        <f t="shared" si="13"/>
        <v>14</v>
      </c>
      <c r="M18" s="306">
        <f t="shared" si="12"/>
        <v>35</v>
      </c>
      <c r="N18" s="307"/>
      <c r="O18" s="307"/>
      <c r="P18" s="307"/>
      <c r="Q18" s="307"/>
      <c r="R18" s="307"/>
      <c r="S18" s="307"/>
      <c r="T18" s="307"/>
      <c r="U18" s="307"/>
      <c r="V18" s="307"/>
      <c r="W18" s="307"/>
      <c r="X18" s="307"/>
      <c r="Y18" s="307"/>
      <c r="Z18" s="307"/>
    </row>
    <row r="19" ht="12.75" customHeight="1">
      <c r="A19" s="305">
        <f t="shared" si="2"/>
        <v>72.5</v>
      </c>
      <c r="B19" s="47">
        <f t="shared" si="3"/>
        <v>0</v>
      </c>
      <c r="C19" s="1">
        <f t="shared" si="4"/>
        <v>0</v>
      </c>
      <c r="D19" s="47">
        <f t="shared" si="5"/>
        <v>0</v>
      </c>
      <c r="E19" s="1">
        <f t="shared" si="6"/>
        <v>0</v>
      </c>
      <c r="F19" s="47">
        <f t="shared" si="7"/>
        <v>1</v>
      </c>
      <c r="G19" s="1">
        <f t="shared" si="8"/>
        <v>0</v>
      </c>
      <c r="H19" s="47">
        <f t="shared" si="9"/>
        <v>0</v>
      </c>
      <c r="I19" s="1">
        <f t="shared" si="10"/>
        <v>1</v>
      </c>
      <c r="J19" s="47">
        <f t="shared" si="11"/>
        <v>1</v>
      </c>
      <c r="K19" s="1"/>
      <c r="L19" s="306">
        <f t="shared" si="13"/>
        <v>15</v>
      </c>
      <c r="M19" s="306">
        <f t="shared" si="12"/>
        <v>37.5</v>
      </c>
      <c r="N19" s="307"/>
      <c r="O19" s="307"/>
      <c r="P19" s="307"/>
      <c r="Q19" s="307"/>
      <c r="R19" s="307"/>
      <c r="S19" s="307"/>
      <c r="T19" s="307"/>
      <c r="U19" s="307"/>
      <c r="V19" s="307"/>
      <c r="W19" s="307"/>
      <c r="X19" s="307"/>
      <c r="Y19" s="307"/>
      <c r="Z19" s="307"/>
    </row>
    <row r="20" ht="12.75" customHeight="1">
      <c r="A20" s="305">
        <f t="shared" si="2"/>
        <v>75</v>
      </c>
      <c r="B20" s="47">
        <f t="shared" si="3"/>
        <v>0</v>
      </c>
      <c r="C20" s="1">
        <f t="shared" si="4"/>
        <v>0</v>
      </c>
      <c r="D20" s="47">
        <f t="shared" si="5"/>
        <v>0</v>
      </c>
      <c r="E20" s="1">
        <f t="shared" si="6"/>
        <v>1</v>
      </c>
      <c r="F20" s="47">
        <f t="shared" si="7"/>
        <v>0</v>
      </c>
      <c r="G20" s="1">
        <f t="shared" si="8"/>
        <v>0</v>
      </c>
      <c r="H20" s="47">
        <f t="shared" si="9"/>
        <v>0</v>
      </c>
      <c r="I20" s="1">
        <f t="shared" si="10"/>
        <v>0</v>
      </c>
      <c r="J20" s="47">
        <f t="shared" si="11"/>
        <v>0</v>
      </c>
      <c r="K20" s="1"/>
      <c r="L20" s="306">
        <f t="shared" si="13"/>
        <v>16</v>
      </c>
      <c r="M20" s="306">
        <f t="shared" si="12"/>
        <v>40</v>
      </c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</row>
    <row r="21" ht="12.75" customHeight="1">
      <c r="A21" s="305">
        <f t="shared" si="2"/>
        <v>77.5</v>
      </c>
      <c r="B21" s="47">
        <f t="shared" si="3"/>
        <v>0</v>
      </c>
      <c r="C21" s="1">
        <f t="shared" si="4"/>
        <v>0</v>
      </c>
      <c r="D21" s="47">
        <f t="shared" si="5"/>
        <v>0</v>
      </c>
      <c r="E21" s="1">
        <f t="shared" si="6"/>
        <v>1</v>
      </c>
      <c r="F21" s="47">
        <f t="shared" si="7"/>
        <v>0</v>
      </c>
      <c r="G21" s="1">
        <f t="shared" si="8"/>
        <v>0</v>
      </c>
      <c r="H21" s="47">
        <f t="shared" si="9"/>
        <v>0</v>
      </c>
      <c r="I21" s="1">
        <f t="shared" si="10"/>
        <v>0</v>
      </c>
      <c r="J21" s="47">
        <f t="shared" si="11"/>
        <v>1</v>
      </c>
      <c r="K21" s="1"/>
      <c r="L21" s="306">
        <f t="shared" si="13"/>
        <v>17</v>
      </c>
      <c r="M21" s="306">
        <f t="shared" si="12"/>
        <v>42.5</v>
      </c>
      <c r="N21" s="307"/>
      <c r="O21" s="307"/>
      <c r="P21" s="307"/>
      <c r="Q21" s="307"/>
      <c r="R21" s="307"/>
      <c r="S21" s="307"/>
      <c r="T21" s="307"/>
      <c r="U21" s="307"/>
      <c r="V21" s="307"/>
      <c r="W21" s="307"/>
      <c r="X21" s="307"/>
      <c r="Y21" s="307"/>
      <c r="Z21" s="307"/>
    </row>
    <row r="22" ht="12.75" customHeight="1">
      <c r="A22" s="305">
        <f t="shared" si="2"/>
        <v>80</v>
      </c>
      <c r="B22" s="47">
        <f t="shared" si="3"/>
        <v>0</v>
      </c>
      <c r="C22" s="1">
        <f t="shared" si="4"/>
        <v>0</v>
      </c>
      <c r="D22" s="47">
        <f t="shared" si="5"/>
        <v>0</v>
      </c>
      <c r="E22" s="1">
        <f t="shared" si="6"/>
        <v>1</v>
      </c>
      <c r="F22" s="47">
        <f t="shared" si="7"/>
        <v>0</v>
      </c>
      <c r="G22" s="1">
        <f t="shared" si="8"/>
        <v>0</v>
      </c>
      <c r="H22" s="47">
        <f t="shared" si="9"/>
        <v>0</v>
      </c>
      <c r="I22" s="1">
        <f t="shared" si="10"/>
        <v>1</v>
      </c>
      <c r="J22" s="47">
        <f t="shared" si="11"/>
        <v>0</v>
      </c>
      <c r="K22" s="1"/>
      <c r="L22" s="306">
        <f t="shared" si="13"/>
        <v>18</v>
      </c>
      <c r="M22" s="306">
        <f t="shared" si="12"/>
        <v>45</v>
      </c>
      <c r="N22" s="307"/>
      <c r="O22" s="307"/>
      <c r="P22" s="307"/>
      <c r="Q22" s="307"/>
      <c r="R22" s="307"/>
      <c r="S22" s="307"/>
      <c r="T22" s="307"/>
      <c r="U22" s="307"/>
      <c r="V22" s="307"/>
      <c r="W22" s="307"/>
      <c r="X22" s="307"/>
      <c r="Y22" s="307"/>
      <c r="Z22" s="307"/>
    </row>
    <row r="23" ht="12.75" customHeight="1">
      <c r="A23" s="305">
        <f t="shared" si="2"/>
        <v>82.5</v>
      </c>
      <c r="B23" s="47">
        <f t="shared" si="3"/>
        <v>0</v>
      </c>
      <c r="C23" s="1">
        <f t="shared" si="4"/>
        <v>0</v>
      </c>
      <c r="D23" s="47">
        <f t="shared" si="5"/>
        <v>0</v>
      </c>
      <c r="E23" s="1">
        <f t="shared" si="6"/>
        <v>1</v>
      </c>
      <c r="F23" s="47">
        <f t="shared" si="7"/>
        <v>0</v>
      </c>
      <c r="G23" s="1">
        <f t="shared" si="8"/>
        <v>0</v>
      </c>
      <c r="H23" s="47">
        <f t="shared" si="9"/>
        <v>0</v>
      </c>
      <c r="I23" s="1">
        <f t="shared" si="10"/>
        <v>1</v>
      </c>
      <c r="J23" s="47">
        <f t="shared" si="11"/>
        <v>1</v>
      </c>
      <c r="K23" s="1"/>
      <c r="L23" s="306">
        <f t="shared" si="13"/>
        <v>19</v>
      </c>
      <c r="M23" s="306">
        <f t="shared" si="12"/>
        <v>47.5</v>
      </c>
      <c r="N23" s="307"/>
      <c r="O23" s="307"/>
      <c r="P23" s="307"/>
      <c r="Q23" s="307"/>
      <c r="R23" s="307"/>
      <c r="S23" s="307"/>
      <c r="T23" s="307"/>
      <c r="U23" s="307"/>
      <c r="V23" s="307"/>
      <c r="W23" s="307"/>
      <c r="X23" s="307"/>
      <c r="Y23" s="307"/>
      <c r="Z23" s="307"/>
    </row>
    <row r="24" ht="12.75" customHeight="1">
      <c r="A24" s="305">
        <f t="shared" si="2"/>
        <v>85</v>
      </c>
      <c r="B24" s="47">
        <f t="shared" si="3"/>
        <v>0</v>
      </c>
      <c r="C24" s="1">
        <f t="shared" si="4"/>
        <v>0</v>
      </c>
      <c r="D24" s="47">
        <f t="shared" si="5"/>
        <v>0</v>
      </c>
      <c r="E24" s="1">
        <f t="shared" si="6"/>
        <v>1</v>
      </c>
      <c r="F24" s="47">
        <f t="shared" si="7"/>
        <v>0</v>
      </c>
      <c r="G24" s="1">
        <f t="shared" si="8"/>
        <v>0</v>
      </c>
      <c r="H24" s="47">
        <f t="shared" si="9"/>
        <v>1</v>
      </c>
      <c r="I24" s="1">
        <f t="shared" si="10"/>
        <v>0</v>
      </c>
      <c r="J24" s="47">
        <f t="shared" si="11"/>
        <v>0</v>
      </c>
      <c r="K24" s="1"/>
      <c r="L24" s="306">
        <f t="shared" si="13"/>
        <v>20</v>
      </c>
      <c r="M24" s="306">
        <f t="shared" si="12"/>
        <v>50</v>
      </c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</row>
    <row r="25" ht="12.75" customHeight="1">
      <c r="A25" s="305">
        <f t="shared" si="2"/>
        <v>87.5</v>
      </c>
      <c r="B25" s="47">
        <f t="shared" si="3"/>
        <v>0</v>
      </c>
      <c r="C25" s="1">
        <f t="shared" si="4"/>
        <v>0</v>
      </c>
      <c r="D25" s="47">
        <f t="shared" si="5"/>
        <v>0</v>
      </c>
      <c r="E25" s="1">
        <f t="shared" si="6"/>
        <v>1</v>
      </c>
      <c r="F25" s="47">
        <f t="shared" si="7"/>
        <v>0</v>
      </c>
      <c r="G25" s="1">
        <f t="shared" si="8"/>
        <v>0</v>
      </c>
      <c r="H25" s="47">
        <f t="shared" si="9"/>
        <v>1</v>
      </c>
      <c r="I25" s="1">
        <f t="shared" si="10"/>
        <v>0</v>
      </c>
      <c r="J25" s="47">
        <f t="shared" si="11"/>
        <v>1</v>
      </c>
      <c r="K25" s="1"/>
      <c r="L25" s="306">
        <f t="shared" si="13"/>
        <v>21</v>
      </c>
      <c r="M25" s="306">
        <f t="shared" si="12"/>
        <v>52.5</v>
      </c>
      <c r="N25" s="307"/>
      <c r="O25" s="307"/>
      <c r="P25" s="307"/>
      <c r="Q25" s="307"/>
      <c r="R25" s="307"/>
      <c r="S25" s="307"/>
      <c r="T25" s="307"/>
      <c r="U25" s="307"/>
      <c r="V25" s="307"/>
      <c r="W25" s="307"/>
      <c r="X25" s="307"/>
      <c r="Y25" s="307"/>
      <c r="Z25" s="307"/>
    </row>
    <row r="26" ht="12.75" customHeight="1">
      <c r="A26" s="305">
        <f t="shared" si="2"/>
        <v>90</v>
      </c>
      <c r="B26" s="47">
        <f t="shared" si="3"/>
        <v>0</v>
      </c>
      <c r="C26" s="1">
        <f t="shared" si="4"/>
        <v>0</v>
      </c>
      <c r="D26" s="47">
        <f t="shared" si="5"/>
        <v>0</v>
      </c>
      <c r="E26" s="1">
        <f t="shared" si="6"/>
        <v>1</v>
      </c>
      <c r="F26" s="47">
        <f t="shared" si="7"/>
        <v>0</v>
      </c>
      <c r="G26" s="1">
        <f t="shared" si="8"/>
        <v>0</v>
      </c>
      <c r="H26" s="47">
        <f t="shared" si="9"/>
        <v>1</v>
      </c>
      <c r="I26" s="1">
        <f t="shared" si="10"/>
        <v>1</v>
      </c>
      <c r="J26" s="47">
        <f t="shared" si="11"/>
        <v>0</v>
      </c>
      <c r="K26" s="1"/>
      <c r="L26" s="306">
        <f t="shared" si="13"/>
        <v>22</v>
      </c>
      <c r="M26" s="306">
        <f t="shared" si="12"/>
        <v>55</v>
      </c>
      <c r="N26" s="307"/>
      <c r="O26" s="307"/>
      <c r="P26" s="307"/>
      <c r="Q26" s="307"/>
      <c r="R26" s="307"/>
      <c r="S26" s="307"/>
      <c r="T26" s="307"/>
      <c r="U26" s="307"/>
      <c r="V26" s="307"/>
      <c r="W26" s="307"/>
      <c r="X26" s="307"/>
      <c r="Y26" s="307"/>
      <c r="Z26" s="307"/>
    </row>
    <row r="27" ht="12.75" customHeight="1">
      <c r="A27" s="305">
        <f t="shared" si="2"/>
        <v>92.5</v>
      </c>
      <c r="B27" s="47">
        <f t="shared" si="3"/>
        <v>0</v>
      </c>
      <c r="C27" s="1">
        <f t="shared" si="4"/>
        <v>0</v>
      </c>
      <c r="D27" s="47">
        <f t="shared" si="5"/>
        <v>0</v>
      </c>
      <c r="E27" s="1">
        <f t="shared" si="6"/>
        <v>1</v>
      </c>
      <c r="F27" s="47">
        <f t="shared" si="7"/>
        <v>0</v>
      </c>
      <c r="G27" s="1">
        <f t="shared" si="8"/>
        <v>0</v>
      </c>
      <c r="H27" s="47">
        <f t="shared" si="9"/>
        <v>1</v>
      </c>
      <c r="I27" s="1">
        <f t="shared" si="10"/>
        <v>1</v>
      </c>
      <c r="J27" s="47">
        <f t="shared" si="11"/>
        <v>1</v>
      </c>
      <c r="K27" s="1"/>
      <c r="L27" s="306">
        <f t="shared" si="13"/>
        <v>23</v>
      </c>
      <c r="M27" s="306">
        <f t="shared" si="12"/>
        <v>57.5</v>
      </c>
      <c r="N27" s="307"/>
      <c r="O27" s="307"/>
      <c r="P27" s="307"/>
      <c r="Q27" s="307"/>
      <c r="R27" s="307"/>
      <c r="S27" s="307"/>
      <c r="T27" s="307"/>
      <c r="U27" s="307"/>
      <c r="V27" s="307"/>
      <c r="W27" s="307"/>
      <c r="X27" s="307"/>
      <c r="Y27" s="307"/>
      <c r="Z27" s="307"/>
    </row>
    <row r="28" ht="12.75" customHeight="1">
      <c r="A28" s="305">
        <f t="shared" si="2"/>
        <v>95</v>
      </c>
      <c r="B28" s="47">
        <f t="shared" si="3"/>
        <v>0</v>
      </c>
      <c r="C28" s="1">
        <f t="shared" si="4"/>
        <v>0</v>
      </c>
      <c r="D28" s="47">
        <f t="shared" si="5"/>
        <v>0</v>
      </c>
      <c r="E28" s="1">
        <f t="shared" si="6"/>
        <v>1</v>
      </c>
      <c r="F28" s="47">
        <f t="shared" si="7"/>
        <v>0</v>
      </c>
      <c r="G28" s="1">
        <f t="shared" si="8"/>
        <v>1</v>
      </c>
      <c r="H28" s="47">
        <f t="shared" si="9"/>
        <v>0</v>
      </c>
      <c r="I28" s="1">
        <f t="shared" si="10"/>
        <v>0</v>
      </c>
      <c r="J28" s="47">
        <f t="shared" si="11"/>
        <v>0</v>
      </c>
      <c r="K28" s="1"/>
      <c r="L28" s="306">
        <f t="shared" si="13"/>
        <v>24</v>
      </c>
      <c r="M28" s="306">
        <f t="shared" si="12"/>
        <v>60</v>
      </c>
      <c r="N28" s="307"/>
      <c r="O28" s="307"/>
      <c r="P28" s="307"/>
      <c r="Q28" s="307"/>
      <c r="R28" s="307"/>
      <c r="S28" s="307"/>
      <c r="T28" s="307"/>
      <c r="U28" s="307"/>
      <c r="V28" s="307"/>
      <c r="W28" s="307"/>
      <c r="X28" s="307"/>
      <c r="Y28" s="307"/>
      <c r="Z28" s="307"/>
    </row>
    <row r="29" ht="12.75" customHeight="1">
      <c r="A29" s="305">
        <f t="shared" si="2"/>
        <v>97.5</v>
      </c>
      <c r="B29" s="47">
        <f t="shared" si="3"/>
        <v>0</v>
      </c>
      <c r="C29" s="1">
        <f t="shared" si="4"/>
        <v>0</v>
      </c>
      <c r="D29" s="47">
        <f t="shared" si="5"/>
        <v>0</v>
      </c>
      <c r="E29" s="1">
        <f t="shared" si="6"/>
        <v>1</v>
      </c>
      <c r="F29" s="47">
        <f t="shared" si="7"/>
        <v>0</v>
      </c>
      <c r="G29" s="1">
        <f t="shared" si="8"/>
        <v>1</v>
      </c>
      <c r="H29" s="47">
        <f t="shared" si="9"/>
        <v>0</v>
      </c>
      <c r="I29" s="1">
        <f t="shared" si="10"/>
        <v>0</v>
      </c>
      <c r="J29" s="47">
        <f t="shared" si="11"/>
        <v>1</v>
      </c>
      <c r="K29" s="1"/>
      <c r="L29" s="306">
        <f t="shared" si="13"/>
        <v>25</v>
      </c>
      <c r="M29" s="306">
        <f t="shared" si="12"/>
        <v>62.5</v>
      </c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</row>
    <row r="30" ht="12.75" customHeight="1">
      <c r="A30" s="305">
        <f t="shared" si="2"/>
        <v>100</v>
      </c>
      <c r="B30" s="47">
        <f t="shared" si="3"/>
        <v>0</v>
      </c>
      <c r="C30" s="1">
        <f t="shared" si="4"/>
        <v>0</v>
      </c>
      <c r="D30" s="47">
        <f t="shared" si="5"/>
        <v>0</v>
      </c>
      <c r="E30" s="1">
        <f t="shared" si="6"/>
        <v>1</v>
      </c>
      <c r="F30" s="47">
        <f t="shared" si="7"/>
        <v>0</v>
      </c>
      <c r="G30" s="1">
        <f t="shared" si="8"/>
        <v>1</v>
      </c>
      <c r="H30" s="47">
        <f t="shared" si="9"/>
        <v>0</v>
      </c>
      <c r="I30" s="1">
        <f t="shared" si="10"/>
        <v>1</v>
      </c>
      <c r="J30" s="47">
        <f t="shared" si="11"/>
        <v>0</v>
      </c>
      <c r="K30" s="1"/>
      <c r="L30" s="306">
        <f t="shared" si="13"/>
        <v>26</v>
      </c>
      <c r="M30" s="306">
        <f t="shared" si="12"/>
        <v>65</v>
      </c>
      <c r="N30" s="307"/>
      <c r="O30" s="307"/>
      <c r="P30" s="307"/>
      <c r="Q30" s="307"/>
      <c r="R30" s="307"/>
      <c r="S30" s="307"/>
      <c r="T30" s="307"/>
      <c r="U30" s="307"/>
      <c r="V30" s="307"/>
      <c r="W30" s="307"/>
      <c r="X30" s="307"/>
      <c r="Y30" s="307"/>
      <c r="Z30" s="307"/>
    </row>
    <row r="31" ht="12.75" customHeight="1">
      <c r="A31" s="305">
        <f t="shared" si="2"/>
        <v>102.5</v>
      </c>
      <c r="B31" s="47">
        <f t="shared" si="3"/>
        <v>0</v>
      </c>
      <c r="C31" s="1">
        <f t="shared" si="4"/>
        <v>0</v>
      </c>
      <c r="D31" s="47">
        <f t="shared" si="5"/>
        <v>0</v>
      </c>
      <c r="E31" s="1">
        <f t="shared" si="6"/>
        <v>1</v>
      </c>
      <c r="F31" s="47">
        <f t="shared" si="7"/>
        <v>0</v>
      </c>
      <c r="G31" s="1">
        <f t="shared" si="8"/>
        <v>1</v>
      </c>
      <c r="H31" s="47">
        <f t="shared" si="9"/>
        <v>0</v>
      </c>
      <c r="I31" s="1">
        <f t="shared" si="10"/>
        <v>1</v>
      </c>
      <c r="J31" s="47">
        <f t="shared" si="11"/>
        <v>1</v>
      </c>
      <c r="K31" s="1"/>
      <c r="L31" s="306">
        <f t="shared" si="13"/>
        <v>27</v>
      </c>
      <c r="M31" s="306">
        <f t="shared" si="12"/>
        <v>67.5</v>
      </c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X31" s="307"/>
      <c r="Y31" s="307"/>
      <c r="Z31" s="307"/>
    </row>
    <row r="32" ht="12.75" customHeight="1">
      <c r="A32" s="305">
        <f t="shared" si="2"/>
        <v>105</v>
      </c>
      <c r="B32" s="47">
        <f t="shared" si="3"/>
        <v>0</v>
      </c>
      <c r="C32" s="1">
        <f t="shared" si="4"/>
        <v>0</v>
      </c>
      <c r="D32" s="47">
        <f t="shared" si="5"/>
        <v>0</v>
      </c>
      <c r="E32" s="1">
        <f t="shared" si="6"/>
        <v>1</v>
      </c>
      <c r="F32" s="47">
        <f t="shared" si="7"/>
        <v>1</v>
      </c>
      <c r="G32" s="1">
        <f t="shared" si="8"/>
        <v>0</v>
      </c>
      <c r="H32" s="47">
        <f t="shared" si="9"/>
        <v>0</v>
      </c>
      <c r="I32" s="1">
        <f t="shared" si="10"/>
        <v>0</v>
      </c>
      <c r="J32" s="47">
        <f t="shared" si="11"/>
        <v>0</v>
      </c>
      <c r="K32" s="1"/>
      <c r="L32" s="306">
        <f t="shared" si="13"/>
        <v>28</v>
      </c>
      <c r="M32" s="306">
        <f t="shared" si="12"/>
        <v>70</v>
      </c>
      <c r="N32" s="307"/>
      <c r="O32" s="307"/>
      <c r="P32" s="307"/>
      <c r="Q32" s="307"/>
      <c r="R32" s="307"/>
      <c r="S32" s="307"/>
      <c r="T32" s="307"/>
      <c r="U32" s="307"/>
      <c r="V32" s="307"/>
      <c r="W32" s="307"/>
      <c r="X32" s="307"/>
      <c r="Y32" s="307"/>
      <c r="Z32" s="307"/>
    </row>
    <row r="33" ht="12.75" customHeight="1">
      <c r="A33" s="305">
        <f t="shared" si="2"/>
        <v>107.5</v>
      </c>
      <c r="B33" s="47">
        <f t="shared" si="3"/>
        <v>0</v>
      </c>
      <c r="C33" s="1">
        <f t="shared" si="4"/>
        <v>0</v>
      </c>
      <c r="D33" s="47">
        <f t="shared" si="5"/>
        <v>0</v>
      </c>
      <c r="E33" s="1">
        <f t="shared" si="6"/>
        <v>1</v>
      </c>
      <c r="F33" s="47">
        <f t="shared" si="7"/>
        <v>1</v>
      </c>
      <c r="G33" s="1">
        <f t="shared" si="8"/>
        <v>0</v>
      </c>
      <c r="H33" s="47">
        <f t="shared" si="9"/>
        <v>0</v>
      </c>
      <c r="I33" s="1">
        <f t="shared" si="10"/>
        <v>0</v>
      </c>
      <c r="J33" s="47">
        <f t="shared" si="11"/>
        <v>1</v>
      </c>
      <c r="K33" s="1"/>
      <c r="L33" s="306">
        <f t="shared" si="13"/>
        <v>29</v>
      </c>
      <c r="M33" s="306">
        <f t="shared" si="12"/>
        <v>72.5</v>
      </c>
      <c r="N33" s="307"/>
      <c r="O33" s="307"/>
      <c r="P33" s="307"/>
      <c r="Q33" s="307"/>
      <c r="R33" s="307"/>
      <c r="S33" s="307"/>
      <c r="T33" s="307"/>
      <c r="U33" s="307"/>
      <c r="V33" s="307"/>
      <c r="W33" s="307"/>
      <c r="X33" s="307"/>
      <c r="Y33" s="307"/>
      <c r="Z33" s="307"/>
    </row>
    <row r="34" ht="12.75" customHeight="1">
      <c r="A34" s="305">
        <f t="shared" si="2"/>
        <v>110</v>
      </c>
      <c r="B34" s="47">
        <f t="shared" si="3"/>
        <v>0</v>
      </c>
      <c r="C34" s="1">
        <f t="shared" si="4"/>
        <v>0</v>
      </c>
      <c r="D34" s="47">
        <f t="shared" si="5"/>
        <v>0</v>
      </c>
      <c r="E34" s="1">
        <f t="shared" si="6"/>
        <v>1</v>
      </c>
      <c r="F34" s="47">
        <f t="shared" si="7"/>
        <v>1</v>
      </c>
      <c r="G34" s="1">
        <f t="shared" si="8"/>
        <v>0</v>
      </c>
      <c r="H34" s="47">
        <f t="shared" si="9"/>
        <v>0</v>
      </c>
      <c r="I34" s="1">
        <f t="shared" si="10"/>
        <v>1</v>
      </c>
      <c r="J34" s="47">
        <f t="shared" si="11"/>
        <v>0</v>
      </c>
      <c r="K34" s="1"/>
      <c r="L34" s="306">
        <f t="shared" si="13"/>
        <v>30</v>
      </c>
      <c r="M34" s="306">
        <f t="shared" si="12"/>
        <v>75</v>
      </c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</row>
    <row r="35" ht="12.75" customHeight="1">
      <c r="A35" s="305">
        <f t="shared" si="2"/>
        <v>112.5</v>
      </c>
      <c r="B35" s="47">
        <f t="shared" si="3"/>
        <v>0</v>
      </c>
      <c r="C35" s="1">
        <f t="shared" si="4"/>
        <v>0</v>
      </c>
      <c r="D35" s="47">
        <f t="shared" si="5"/>
        <v>0</v>
      </c>
      <c r="E35" s="1">
        <f t="shared" si="6"/>
        <v>1</v>
      </c>
      <c r="F35" s="47">
        <f t="shared" si="7"/>
        <v>1</v>
      </c>
      <c r="G35" s="1">
        <f t="shared" si="8"/>
        <v>0</v>
      </c>
      <c r="H35" s="47">
        <f t="shared" si="9"/>
        <v>0</v>
      </c>
      <c r="I35" s="1">
        <f t="shared" si="10"/>
        <v>1</v>
      </c>
      <c r="J35" s="47">
        <f t="shared" si="11"/>
        <v>1</v>
      </c>
      <c r="K35" s="1"/>
      <c r="L35" s="306">
        <f t="shared" si="13"/>
        <v>31</v>
      </c>
      <c r="M35" s="306">
        <f t="shared" si="12"/>
        <v>77.5</v>
      </c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  <c r="Y35" s="307"/>
      <c r="Z35" s="307"/>
    </row>
    <row r="36" ht="12.75" customHeight="1">
      <c r="A36" s="305">
        <f t="shared" si="2"/>
        <v>115</v>
      </c>
      <c r="B36" s="47">
        <f t="shared" si="3"/>
        <v>0</v>
      </c>
      <c r="C36" s="1">
        <f t="shared" si="4"/>
        <v>0</v>
      </c>
      <c r="D36" s="47">
        <f t="shared" si="5"/>
        <v>0</v>
      </c>
      <c r="E36" s="1">
        <f t="shared" si="6"/>
        <v>2</v>
      </c>
      <c r="F36" s="47">
        <f t="shared" si="7"/>
        <v>0</v>
      </c>
      <c r="G36" s="1">
        <f t="shared" si="8"/>
        <v>0</v>
      </c>
      <c r="H36" s="47">
        <f t="shared" si="9"/>
        <v>0</v>
      </c>
      <c r="I36" s="1">
        <f t="shared" si="10"/>
        <v>0</v>
      </c>
      <c r="J36" s="47">
        <f t="shared" si="11"/>
        <v>0</v>
      </c>
      <c r="K36" s="1"/>
      <c r="L36" s="306">
        <f t="shared" si="13"/>
        <v>32</v>
      </c>
      <c r="M36" s="306">
        <f t="shared" si="12"/>
        <v>80</v>
      </c>
      <c r="N36" s="307"/>
      <c r="O36" s="307"/>
      <c r="P36" s="307"/>
      <c r="Q36" s="307"/>
      <c r="R36" s="307"/>
      <c r="S36" s="307"/>
      <c r="T36" s="307"/>
      <c r="U36" s="307"/>
      <c r="V36" s="307"/>
      <c r="W36" s="307"/>
      <c r="X36" s="307"/>
      <c r="Y36" s="307"/>
      <c r="Z36" s="307"/>
    </row>
    <row r="37" ht="12.75" customHeight="1">
      <c r="A37" s="305">
        <f t="shared" si="2"/>
        <v>117.5</v>
      </c>
      <c r="B37" s="47">
        <f t="shared" si="3"/>
        <v>0</v>
      </c>
      <c r="C37" s="1">
        <f t="shared" si="4"/>
        <v>0</v>
      </c>
      <c r="D37" s="47">
        <f t="shared" si="5"/>
        <v>0</v>
      </c>
      <c r="E37" s="1">
        <f t="shared" si="6"/>
        <v>2</v>
      </c>
      <c r="F37" s="47">
        <f t="shared" si="7"/>
        <v>0</v>
      </c>
      <c r="G37" s="1">
        <f t="shared" si="8"/>
        <v>0</v>
      </c>
      <c r="H37" s="47">
        <f t="shared" si="9"/>
        <v>0</v>
      </c>
      <c r="I37" s="1">
        <f t="shared" si="10"/>
        <v>0</v>
      </c>
      <c r="J37" s="47">
        <f t="shared" si="11"/>
        <v>1</v>
      </c>
      <c r="K37" s="1"/>
      <c r="L37" s="306">
        <f t="shared" si="13"/>
        <v>33</v>
      </c>
      <c r="M37" s="306">
        <f t="shared" si="12"/>
        <v>82.5</v>
      </c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07"/>
      <c r="Y37" s="307"/>
      <c r="Z37" s="307"/>
    </row>
    <row r="38" ht="12.75" customHeight="1">
      <c r="A38" s="305">
        <f t="shared" si="2"/>
        <v>120</v>
      </c>
      <c r="B38" s="47">
        <f t="shared" si="3"/>
        <v>0</v>
      </c>
      <c r="C38" s="1">
        <f t="shared" si="4"/>
        <v>0</v>
      </c>
      <c r="D38" s="47">
        <f t="shared" si="5"/>
        <v>0</v>
      </c>
      <c r="E38" s="1">
        <f t="shared" si="6"/>
        <v>2</v>
      </c>
      <c r="F38" s="47">
        <f t="shared" si="7"/>
        <v>0</v>
      </c>
      <c r="G38" s="1">
        <f t="shared" si="8"/>
        <v>0</v>
      </c>
      <c r="H38" s="47">
        <f t="shared" si="9"/>
        <v>0</v>
      </c>
      <c r="I38" s="1">
        <f t="shared" si="10"/>
        <v>1</v>
      </c>
      <c r="J38" s="47">
        <f t="shared" si="11"/>
        <v>0</v>
      </c>
      <c r="K38" s="1"/>
      <c r="L38" s="306">
        <f t="shared" si="13"/>
        <v>34</v>
      </c>
      <c r="M38" s="306">
        <f t="shared" si="12"/>
        <v>85</v>
      </c>
      <c r="N38" s="307"/>
      <c r="O38" s="307"/>
      <c r="P38" s="307"/>
      <c r="Q38" s="307"/>
      <c r="R38" s="307"/>
      <c r="S38" s="307"/>
      <c r="T38" s="307"/>
      <c r="U38" s="307"/>
      <c r="V38" s="307"/>
      <c r="W38" s="307"/>
      <c r="X38" s="307"/>
      <c r="Y38" s="307"/>
      <c r="Z38" s="307"/>
    </row>
    <row r="39" ht="12.75" customHeight="1">
      <c r="A39" s="305">
        <f t="shared" si="2"/>
        <v>122.5</v>
      </c>
      <c r="B39" s="47">
        <f t="shared" si="3"/>
        <v>0</v>
      </c>
      <c r="C39" s="1">
        <f t="shared" si="4"/>
        <v>0</v>
      </c>
      <c r="D39" s="47">
        <f t="shared" si="5"/>
        <v>0</v>
      </c>
      <c r="E39" s="1">
        <f t="shared" si="6"/>
        <v>2</v>
      </c>
      <c r="F39" s="47">
        <f t="shared" si="7"/>
        <v>0</v>
      </c>
      <c r="G39" s="1">
        <f t="shared" si="8"/>
        <v>0</v>
      </c>
      <c r="H39" s="47">
        <f t="shared" si="9"/>
        <v>0</v>
      </c>
      <c r="I39" s="1">
        <f t="shared" si="10"/>
        <v>1</v>
      </c>
      <c r="J39" s="47">
        <f t="shared" si="11"/>
        <v>1</v>
      </c>
      <c r="K39" s="1"/>
      <c r="L39" s="306">
        <f t="shared" si="13"/>
        <v>35</v>
      </c>
      <c r="M39" s="306">
        <f t="shared" si="12"/>
        <v>87.5</v>
      </c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307"/>
      <c r="Z39" s="307"/>
    </row>
    <row r="40" ht="12.75" customHeight="1">
      <c r="A40" s="305">
        <f t="shared" si="2"/>
        <v>125</v>
      </c>
      <c r="B40" s="47">
        <f t="shared" si="3"/>
        <v>0</v>
      </c>
      <c r="C40" s="1">
        <f t="shared" si="4"/>
        <v>0</v>
      </c>
      <c r="D40" s="47">
        <f t="shared" si="5"/>
        <v>0</v>
      </c>
      <c r="E40" s="1">
        <f t="shared" si="6"/>
        <v>2</v>
      </c>
      <c r="F40" s="47">
        <f t="shared" si="7"/>
        <v>0</v>
      </c>
      <c r="G40" s="1">
        <f t="shared" si="8"/>
        <v>0</v>
      </c>
      <c r="H40" s="47">
        <f t="shared" si="9"/>
        <v>1</v>
      </c>
      <c r="I40" s="1">
        <f t="shared" si="10"/>
        <v>0</v>
      </c>
      <c r="J40" s="47">
        <f t="shared" si="11"/>
        <v>0</v>
      </c>
      <c r="K40" s="1"/>
      <c r="L40" s="306">
        <f t="shared" si="13"/>
        <v>36</v>
      </c>
      <c r="M40" s="306">
        <f t="shared" si="12"/>
        <v>90</v>
      </c>
      <c r="N40" s="307"/>
      <c r="O40" s="307"/>
      <c r="P40" s="307"/>
      <c r="Q40" s="307"/>
      <c r="R40" s="307"/>
      <c r="S40" s="307"/>
      <c r="T40" s="307"/>
      <c r="U40" s="307"/>
      <c r="V40" s="307"/>
      <c r="W40" s="307"/>
      <c r="X40" s="307"/>
      <c r="Y40" s="307"/>
      <c r="Z40" s="307"/>
    </row>
    <row r="41" ht="12.75" customHeight="1">
      <c r="A41" s="305">
        <f t="shared" si="2"/>
        <v>127.5</v>
      </c>
      <c r="B41" s="47">
        <f t="shared" si="3"/>
        <v>0</v>
      </c>
      <c r="C41" s="1">
        <f t="shared" si="4"/>
        <v>0</v>
      </c>
      <c r="D41" s="47">
        <f t="shared" si="5"/>
        <v>0</v>
      </c>
      <c r="E41" s="1">
        <f t="shared" si="6"/>
        <v>2</v>
      </c>
      <c r="F41" s="47">
        <f t="shared" si="7"/>
        <v>0</v>
      </c>
      <c r="G41" s="1">
        <f t="shared" si="8"/>
        <v>0</v>
      </c>
      <c r="H41" s="47">
        <f t="shared" si="9"/>
        <v>1</v>
      </c>
      <c r="I41" s="1">
        <f t="shared" si="10"/>
        <v>0</v>
      </c>
      <c r="J41" s="47">
        <f t="shared" si="11"/>
        <v>1</v>
      </c>
      <c r="K41" s="1"/>
      <c r="L41" s="306">
        <f t="shared" si="13"/>
        <v>37</v>
      </c>
      <c r="M41" s="306">
        <f t="shared" si="12"/>
        <v>92.5</v>
      </c>
      <c r="N41" s="307"/>
      <c r="O41" s="307"/>
      <c r="P41" s="307"/>
      <c r="Q41" s="307"/>
      <c r="R41" s="307"/>
      <c r="S41" s="307"/>
      <c r="T41" s="307"/>
      <c r="U41" s="307"/>
      <c r="V41" s="307"/>
      <c r="W41" s="307"/>
      <c r="X41" s="307"/>
      <c r="Y41" s="307"/>
      <c r="Z41" s="307"/>
    </row>
    <row r="42" ht="12.75" customHeight="1">
      <c r="A42" s="305">
        <f t="shared" si="2"/>
        <v>130</v>
      </c>
      <c r="B42" s="47">
        <f t="shared" si="3"/>
        <v>0</v>
      </c>
      <c r="C42" s="1">
        <f t="shared" si="4"/>
        <v>0</v>
      </c>
      <c r="D42" s="47">
        <f t="shared" si="5"/>
        <v>0</v>
      </c>
      <c r="E42" s="1">
        <f t="shared" si="6"/>
        <v>2</v>
      </c>
      <c r="F42" s="47">
        <f t="shared" si="7"/>
        <v>0</v>
      </c>
      <c r="G42" s="1">
        <f t="shared" si="8"/>
        <v>0</v>
      </c>
      <c r="H42" s="47">
        <f t="shared" si="9"/>
        <v>1</v>
      </c>
      <c r="I42" s="1">
        <f t="shared" si="10"/>
        <v>1</v>
      </c>
      <c r="J42" s="47">
        <f t="shared" si="11"/>
        <v>0</v>
      </c>
      <c r="K42" s="1"/>
      <c r="L42" s="306">
        <f t="shared" si="13"/>
        <v>38</v>
      </c>
      <c r="M42" s="306">
        <f t="shared" si="12"/>
        <v>95</v>
      </c>
      <c r="N42" s="307"/>
      <c r="O42" s="307"/>
      <c r="P42" s="307"/>
      <c r="Q42" s="307"/>
      <c r="R42" s="307"/>
      <c r="S42" s="307"/>
      <c r="T42" s="307"/>
      <c r="U42" s="307"/>
      <c r="V42" s="307"/>
      <c r="W42" s="307"/>
      <c r="X42" s="307"/>
      <c r="Y42" s="307"/>
      <c r="Z42" s="307"/>
    </row>
    <row r="43" ht="12.75" customHeight="1">
      <c r="A43" s="305">
        <f t="shared" si="2"/>
        <v>132.5</v>
      </c>
      <c r="B43" s="47">
        <f t="shared" si="3"/>
        <v>0</v>
      </c>
      <c r="C43" s="1">
        <f t="shared" si="4"/>
        <v>0</v>
      </c>
      <c r="D43" s="47">
        <f t="shared" si="5"/>
        <v>0</v>
      </c>
      <c r="E43" s="1">
        <f t="shared" si="6"/>
        <v>2</v>
      </c>
      <c r="F43" s="47">
        <f t="shared" si="7"/>
        <v>0</v>
      </c>
      <c r="G43" s="1">
        <f t="shared" si="8"/>
        <v>0</v>
      </c>
      <c r="H43" s="47">
        <f t="shared" si="9"/>
        <v>1</v>
      </c>
      <c r="I43" s="1">
        <f t="shared" si="10"/>
        <v>1</v>
      </c>
      <c r="J43" s="47">
        <f t="shared" si="11"/>
        <v>1</v>
      </c>
      <c r="K43" s="1"/>
      <c r="L43" s="306">
        <f t="shared" si="13"/>
        <v>39</v>
      </c>
      <c r="M43" s="306">
        <f t="shared" si="12"/>
        <v>97.5</v>
      </c>
      <c r="N43" s="307"/>
      <c r="O43" s="307"/>
      <c r="P43" s="307"/>
      <c r="Q43" s="307"/>
      <c r="R43" s="307"/>
      <c r="S43" s="307"/>
      <c r="T43" s="307"/>
      <c r="U43" s="307"/>
      <c r="V43" s="307"/>
      <c r="W43" s="307"/>
      <c r="X43" s="307"/>
      <c r="Y43" s="307"/>
      <c r="Z43" s="307"/>
    </row>
    <row r="44" ht="12.75" customHeight="1">
      <c r="A44" s="305">
        <f t="shared" si="2"/>
        <v>135</v>
      </c>
      <c r="B44" s="47">
        <f t="shared" si="3"/>
        <v>1</v>
      </c>
      <c r="C44" s="1">
        <f t="shared" si="4"/>
        <v>0</v>
      </c>
      <c r="D44" s="47">
        <f t="shared" si="5"/>
        <v>0</v>
      </c>
      <c r="E44" s="1">
        <f t="shared" si="6"/>
        <v>0</v>
      </c>
      <c r="F44" s="47">
        <f t="shared" si="7"/>
        <v>0</v>
      </c>
      <c r="G44" s="1">
        <f t="shared" si="8"/>
        <v>0</v>
      </c>
      <c r="H44" s="47">
        <f t="shared" si="9"/>
        <v>0</v>
      </c>
      <c r="I44" s="1">
        <f t="shared" si="10"/>
        <v>0</v>
      </c>
      <c r="J44" s="47">
        <f t="shared" si="11"/>
        <v>0</v>
      </c>
      <c r="K44" s="1"/>
      <c r="L44" s="306">
        <f t="shared" si="13"/>
        <v>40</v>
      </c>
      <c r="M44" s="306">
        <f t="shared" si="12"/>
        <v>100</v>
      </c>
      <c r="N44" s="307"/>
      <c r="O44" s="307"/>
      <c r="P44" s="307"/>
      <c r="Q44" s="307"/>
      <c r="R44" s="307"/>
      <c r="S44" s="307"/>
      <c r="T44" s="307"/>
      <c r="U44" s="307"/>
      <c r="V44" s="307"/>
      <c r="W44" s="307"/>
      <c r="X44" s="307"/>
      <c r="Y44" s="307"/>
      <c r="Z44" s="307"/>
    </row>
    <row r="45" ht="12.75" customHeight="1">
      <c r="A45" s="305">
        <f t="shared" si="2"/>
        <v>137.5</v>
      </c>
      <c r="B45" s="47">
        <f t="shared" si="3"/>
        <v>1</v>
      </c>
      <c r="C45" s="1">
        <f t="shared" si="4"/>
        <v>0</v>
      </c>
      <c r="D45" s="47">
        <f t="shared" si="5"/>
        <v>0</v>
      </c>
      <c r="E45" s="1">
        <f t="shared" si="6"/>
        <v>0</v>
      </c>
      <c r="F45" s="47">
        <f t="shared" si="7"/>
        <v>0</v>
      </c>
      <c r="G45" s="1">
        <f t="shared" si="8"/>
        <v>0</v>
      </c>
      <c r="H45" s="47">
        <f t="shared" si="9"/>
        <v>0</v>
      </c>
      <c r="I45" s="1">
        <f t="shared" si="10"/>
        <v>0</v>
      </c>
      <c r="J45" s="47">
        <f t="shared" si="11"/>
        <v>1</v>
      </c>
      <c r="K45" s="1"/>
      <c r="L45" s="306">
        <f t="shared" si="13"/>
        <v>41</v>
      </c>
      <c r="M45" s="306">
        <f t="shared" si="12"/>
        <v>102.5</v>
      </c>
      <c r="N45" s="307"/>
      <c r="O45" s="307"/>
      <c r="P45" s="307"/>
      <c r="Q45" s="307"/>
      <c r="R45" s="307"/>
      <c r="S45" s="307"/>
      <c r="T45" s="307"/>
      <c r="U45" s="307"/>
      <c r="V45" s="307"/>
      <c r="W45" s="307"/>
      <c r="X45" s="307"/>
      <c r="Y45" s="307"/>
      <c r="Z45" s="307"/>
    </row>
    <row r="46" ht="12.75" customHeight="1">
      <c r="A46" s="305">
        <f t="shared" si="2"/>
        <v>140</v>
      </c>
      <c r="B46" s="47">
        <f t="shared" si="3"/>
        <v>1</v>
      </c>
      <c r="C46" s="1">
        <f t="shared" si="4"/>
        <v>0</v>
      </c>
      <c r="D46" s="47">
        <f t="shared" si="5"/>
        <v>0</v>
      </c>
      <c r="E46" s="1">
        <f t="shared" si="6"/>
        <v>0</v>
      </c>
      <c r="F46" s="47">
        <f t="shared" si="7"/>
        <v>0</v>
      </c>
      <c r="G46" s="1">
        <f t="shared" si="8"/>
        <v>0</v>
      </c>
      <c r="H46" s="47">
        <f t="shared" si="9"/>
        <v>0</v>
      </c>
      <c r="I46" s="1">
        <f t="shared" si="10"/>
        <v>1</v>
      </c>
      <c r="J46" s="47">
        <f t="shared" si="11"/>
        <v>0</v>
      </c>
      <c r="K46" s="1"/>
      <c r="L46" s="306">
        <f t="shared" si="13"/>
        <v>42</v>
      </c>
      <c r="M46" s="306">
        <f t="shared" si="12"/>
        <v>105</v>
      </c>
      <c r="N46" s="307"/>
      <c r="O46" s="307"/>
      <c r="P46" s="307"/>
      <c r="Q46" s="307"/>
      <c r="R46" s="307"/>
      <c r="S46" s="307"/>
      <c r="T46" s="307"/>
      <c r="U46" s="307"/>
      <c r="V46" s="307"/>
      <c r="W46" s="307"/>
      <c r="X46" s="307"/>
      <c r="Y46" s="307"/>
      <c r="Z46" s="307"/>
    </row>
    <row r="47" ht="12.75" customHeight="1">
      <c r="A47" s="305">
        <f t="shared" si="2"/>
        <v>142.5</v>
      </c>
      <c r="B47" s="47">
        <f t="shared" si="3"/>
        <v>1</v>
      </c>
      <c r="C47" s="1">
        <f t="shared" si="4"/>
        <v>0</v>
      </c>
      <c r="D47" s="47">
        <f t="shared" si="5"/>
        <v>0</v>
      </c>
      <c r="E47" s="1">
        <f t="shared" si="6"/>
        <v>0</v>
      </c>
      <c r="F47" s="47">
        <f t="shared" si="7"/>
        <v>0</v>
      </c>
      <c r="G47" s="1">
        <f t="shared" si="8"/>
        <v>0</v>
      </c>
      <c r="H47" s="47">
        <f t="shared" si="9"/>
        <v>0</v>
      </c>
      <c r="I47" s="1">
        <f t="shared" si="10"/>
        <v>1</v>
      </c>
      <c r="J47" s="47">
        <f t="shared" si="11"/>
        <v>1</v>
      </c>
      <c r="K47" s="1"/>
      <c r="L47" s="306">
        <f t="shared" si="13"/>
        <v>43</v>
      </c>
      <c r="M47" s="306">
        <f t="shared" si="12"/>
        <v>107.5</v>
      </c>
      <c r="N47" s="307"/>
      <c r="O47" s="307"/>
      <c r="P47" s="307"/>
      <c r="Q47" s="307"/>
      <c r="R47" s="307"/>
      <c r="S47" s="307"/>
      <c r="T47" s="307"/>
      <c r="U47" s="307"/>
      <c r="V47" s="307"/>
      <c r="W47" s="307"/>
      <c r="X47" s="307"/>
      <c r="Y47" s="307"/>
      <c r="Z47" s="307"/>
    </row>
    <row r="48" ht="12.75" customHeight="1">
      <c r="A48" s="305">
        <f t="shared" si="2"/>
        <v>145</v>
      </c>
      <c r="B48" s="47">
        <f t="shared" si="3"/>
        <v>1</v>
      </c>
      <c r="C48" s="1">
        <f t="shared" si="4"/>
        <v>0</v>
      </c>
      <c r="D48" s="47">
        <f t="shared" si="5"/>
        <v>0</v>
      </c>
      <c r="E48" s="1">
        <f t="shared" si="6"/>
        <v>0</v>
      </c>
      <c r="F48" s="47">
        <f t="shared" si="7"/>
        <v>0</v>
      </c>
      <c r="G48" s="1">
        <f t="shared" si="8"/>
        <v>0</v>
      </c>
      <c r="H48" s="47">
        <f t="shared" si="9"/>
        <v>1</v>
      </c>
      <c r="I48" s="1">
        <f t="shared" si="10"/>
        <v>0</v>
      </c>
      <c r="J48" s="47">
        <f t="shared" si="11"/>
        <v>0</v>
      </c>
      <c r="K48" s="1"/>
      <c r="L48" s="306">
        <f t="shared" si="13"/>
        <v>44</v>
      </c>
      <c r="M48" s="306">
        <f t="shared" si="12"/>
        <v>110</v>
      </c>
      <c r="N48" s="307"/>
      <c r="O48" s="307"/>
      <c r="P48" s="307"/>
      <c r="Q48" s="307"/>
      <c r="R48" s="307"/>
      <c r="S48" s="307"/>
      <c r="T48" s="307"/>
      <c r="U48" s="307"/>
      <c r="V48" s="307"/>
      <c r="W48" s="307"/>
      <c r="X48" s="307"/>
      <c r="Y48" s="307"/>
      <c r="Z48" s="307"/>
    </row>
    <row r="49" ht="12.75" customHeight="1">
      <c r="A49" s="305">
        <f t="shared" si="2"/>
        <v>147.5</v>
      </c>
      <c r="B49" s="47">
        <f t="shared" si="3"/>
        <v>1</v>
      </c>
      <c r="C49" s="1">
        <f t="shared" si="4"/>
        <v>0</v>
      </c>
      <c r="D49" s="47">
        <f t="shared" si="5"/>
        <v>0</v>
      </c>
      <c r="E49" s="1">
        <f t="shared" si="6"/>
        <v>0</v>
      </c>
      <c r="F49" s="47">
        <f t="shared" si="7"/>
        <v>0</v>
      </c>
      <c r="G49" s="1">
        <f t="shared" si="8"/>
        <v>0</v>
      </c>
      <c r="H49" s="47">
        <f t="shared" si="9"/>
        <v>1</v>
      </c>
      <c r="I49" s="1">
        <f t="shared" si="10"/>
        <v>0</v>
      </c>
      <c r="J49" s="47">
        <f t="shared" si="11"/>
        <v>1</v>
      </c>
      <c r="K49" s="1"/>
      <c r="L49" s="306">
        <f t="shared" si="13"/>
        <v>45</v>
      </c>
      <c r="M49" s="306">
        <f t="shared" si="12"/>
        <v>112.5</v>
      </c>
      <c r="N49" s="307"/>
      <c r="O49" s="307"/>
      <c r="P49" s="307"/>
      <c r="Q49" s="307"/>
      <c r="R49" s="307"/>
      <c r="S49" s="307"/>
      <c r="T49" s="307"/>
      <c r="U49" s="307"/>
      <c r="V49" s="307"/>
      <c r="W49" s="307"/>
      <c r="X49" s="307"/>
      <c r="Y49" s="307"/>
      <c r="Z49" s="307"/>
    </row>
    <row r="50" ht="12.75" customHeight="1">
      <c r="A50" s="305">
        <f t="shared" si="2"/>
        <v>150</v>
      </c>
      <c r="B50" s="47">
        <f t="shared" si="3"/>
        <v>1</v>
      </c>
      <c r="C50" s="1">
        <f t="shared" si="4"/>
        <v>0</v>
      </c>
      <c r="D50" s="47">
        <f t="shared" si="5"/>
        <v>0</v>
      </c>
      <c r="E50" s="1">
        <f t="shared" si="6"/>
        <v>0</v>
      </c>
      <c r="F50" s="47">
        <f t="shared" si="7"/>
        <v>0</v>
      </c>
      <c r="G50" s="1">
        <f t="shared" si="8"/>
        <v>0</v>
      </c>
      <c r="H50" s="47">
        <f t="shared" si="9"/>
        <v>1</v>
      </c>
      <c r="I50" s="1">
        <f t="shared" si="10"/>
        <v>1</v>
      </c>
      <c r="J50" s="47">
        <f t="shared" si="11"/>
        <v>0</v>
      </c>
      <c r="K50" s="1"/>
      <c r="L50" s="306">
        <f t="shared" si="13"/>
        <v>46</v>
      </c>
      <c r="M50" s="306">
        <f t="shared" si="12"/>
        <v>115</v>
      </c>
      <c r="N50" s="307"/>
      <c r="O50" s="307"/>
      <c r="P50" s="307"/>
      <c r="Q50" s="307"/>
      <c r="R50" s="307"/>
      <c r="S50" s="307"/>
      <c r="T50" s="307"/>
      <c r="U50" s="307"/>
      <c r="V50" s="307"/>
      <c r="W50" s="307"/>
      <c r="X50" s="307"/>
      <c r="Y50" s="307"/>
      <c r="Z50" s="307"/>
    </row>
    <row r="51" ht="12.75" customHeight="1">
      <c r="A51" s="305">
        <f t="shared" si="2"/>
        <v>152.5</v>
      </c>
      <c r="B51" s="47">
        <f t="shared" si="3"/>
        <v>1</v>
      </c>
      <c r="C51" s="1">
        <f t="shared" si="4"/>
        <v>0</v>
      </c>
      <c r="D51" s="47">
        <f t="shared" si="5"/>
        <v>0</v>
      </c>
      <c r="E51" s="1">
        <f t="shared" si="6"/>
        <v>0</v>
      </c>
      <c r="F51" s="47">
        <f t="shared" si="7"/>
        <v>0</v>
      </c>
      <c r="G51" s="1">
        <f t="shared" si="8"/>
        <v>0</v>
      </c>
      <c r="H51" s="47">
        <f t="shared" si="9"/>
        <v>1</v>
      </c>
      <c r="I51" s="1">
        <f t="shared" si="10"/>
        <v>1</v>
      </c>
      <c r="J51" s="47">
        <f t="shared" si="11"/>
        <v>1</v>
      </c>
      <c r="K51" s="1"/>
      <c r="L51" s="306">
        <f t="shared" si="13"/>
        <v>47</v>
      </c>
      <c r="M51" s="306">
        <f t="shared" si="12"/>
        <v>117.5</v>
      </c>
      <c r="N51" s="307"/>
      <c r="O51" s="307"/>
      <c r="P51" s="307"/>
      <c r="Q51" s="307"/>
      <c r="R51" s="307"/>
      <c r="S51" s="307"/>
      <c r="T51" s="307"/>
      <c r="U51" s="307"/>
      <c r="V51" s="307"/>
      <c r="W51" s="307"/>
      <c r="X51" s="307"/>
      <c r="Y51" s="307"/>
      <c r="Z51" s="307"/>
    </row>
    <row r="52" ht="12.75" customHeight="1">
      <c r="A52" s="305">
        <f t="shared" si="2"/>
        <v>155</v>
      </c>
      <c r="B52" s="47">
        <f t="shared" si="3"/>
        <v>1</v>
      </c>
      <c r="C52" s="1">
        <f t="shared" si="4"/>
        <v>0</v>
      </c>
      <c r="D52" s="47">
        <f t="shared" si="5"/>
        <v>0</v>
      </c>
      <c r="E52" s="1">
        <f t="shared" si="6"/>
        <v>0</v>
      </c>
      <c r="F52" s="47">
        <f t="shared" si="7"/>
        <v>0</v>
      </c>
      <c r="G52" s="1">
        <f t="shared" si="8"/>
        <v>1</v>
      </c>
      <c r="H52" s="47">
        <f t="shared" si="9"/>
        <v>0</v>
      </c>
      <c r="I52" s="1">
        <f t="shared" si="10"/>
        <v>0</v>
      </c>
      <c r="J52" s="47">
        <f t="shared" si="11"/>
        <v>0</v>
      </c>
      <c r="K52" s="1"/>
      <c r="L52" s="306">
        <f t="shared" si="13"/>
        <v>48</v>
      </c>
      <c r="M52" s="306">
        <f t="shared" si="12"/>
        <v>120</v>
      </c>
      <c r="N52" s="307"/>
      <c r="O52" s="307"/>
      <c r="P52" s="307"/>
      <c r="Q52" s="307"/>
      <c r="R52" s="307"/>
      <c r="S52" s="307"/>
      <c r="T52" s="307"/>
      <c r="U52" s="307"/>
      <c r="V52" s="307"/>
      <c r="W52" s="307"/>
      <c r="X52" s="307"/>
      <c r="Y52" s="307"/>
      <c r="Z52" s="307"/>
    </row>
    <row r="53" ht="12.75" customHeight="1">
      <c r="A53" s="305">
        <f t="shared" si="2"/>
        <v>157.5</v>
      </c>
      <c r="B53" s="47">
        <f t="shared" si="3"/>
        <v>1</v>
      </c>
      <c r="C53" s="1">
        <f t="shared" si="4"/>
        <v>0</v>
      </c>
      <c r="D53" s="47">
        <f t="shared" si="5"/>
        <v>0</v>
      </c>
      <c r="E53" s="1">
        <f t="shared" si="6"/>
        <v>0</v>
      </c>
      <c r="F53" s="47">
        <f t="shared" si="7"/>
        <v>0</v>
      </c>
      <c r="G53" s="1">
        <f t="shared" si="8"/>
        <v>1</v>
      </c>
      <c r="H53" s="47">
        <f t="shared" si="9"/>
        <v>0</v>
      </c>
      <c r="I53" s="1">
        <f t="shared" si="10"/>
        <v>0</v>
      </c>
      <c r="J53" s="47">
        <f t="shared" si="11"/>
        <v>1</v>
      </c>
      <c r="K53" s="1"/>
      <c r="L53" s="306">
        <f t="shared" si="13"/>
        <v>49</v>
      </c>
      <c r="M53" s="306">
        <f t="shared" si="12"/>
        <v>122.5</v>
      </c>
      <c r="N53" s="307"/>
      <c r="O53" s="307"/>
      <c r="P53" s="307"/>
      <c r="Q53" s="307"/>
      <c r="R53" s="307"/>
      <c r="S53" s="307"/>
      <c r="T53" s="307"/>
      <c r="U53" s="307"/>
      <c r="V53" s="307"/>
      <c r="W53" s="307"/>
      <c r="X53" s="307"/>
      <c r="Y53" s="307"/>
      <c r="Z53" s="307"/>
    </row>
    <row r="54" ht="12.75" customHeight="1">
      <c r="A54" s="305">
        <f t="shared" si="2"/>
        <v>160</v>
      </c>
      <c r="B54" s="47">
        <f t="shared" si="3"/>
        <v>1</v>
      </c>
      <c r="C54" s="1">
        <f t="shared" si="4"/>
        <v>0</v>
      </c>
      <c r="D54" s="47">
        <f t="shared" si="5"/>
        <v>0</v>
      </c>
      <c r="E54" s="1">
        <f t="shared" si="6"/>
        <v>0</v>
      </c>
      <c r="F54" s="47">
        <f t="shared" si="7"/>
        <v>0</v>
      </c>
      <c r="G54" s="1">
        <f t="shared" si="8"/>
        <v>1</v>
      </c>
      <c r="H54" s="47">
        <f t="shared" si="9"/>
        <v>0</v>
      </c>
      <c r="I54" s="1">
        <f t="shared" si="10"/>
        <v>1</v>
      </c>
      <c r="J54" s="47">
        <f t="shared" si="11"/>
        <v>0</v>
      </c>
      <c r="K54" s="1"/>
      <c r="L54" s="306">
        <f t="shared" si="13"/>
        <v>50</v>
      </c>
      <c r="M54" s="306">
        <f t="shared" si="12"/>
        <v>125</v>
      </c>
      <c r="N54" s="307"/>
      <c r="O54" s="307"/>
      <c r="P54" s="307"/>
      <c r="Q54" s="307"/>
      <c r="R54" s="307"/>
      <c r="S54" s="307"/>
      <c r="T54" s="307"/>
      <c r="U54" s="307"/>
      <c r="V54" s="307"/>
      <c r="W54" s="307"/>
      <c r="X54" s="307"/>
      <c r="Y54" s="307"/>
      <c r="Z54" s="307"/>
    </row>
    <row r="55" ht="12.75" customHeight="1">
      <c r="A55" s="305">
        <f t="shared" si="2"/>
        <v>162.5</v>
      </c>
      <c r="B55" s="47">
        <f t="shared" si="3"/>
        <v>1</v>
      </c>
      <c r="C55" s="1">
        <f t="shared" si="4"/>
        <v>0</v>
      </c>
      <c r="D55" s="47">
        <f t="shared" si="5"/>
        <v>0</v>
      </c>
      <c r="E55" s="1">
        <f t="shared" si="6"/>
        <v>0</v>
      </c>
      <c r="F55" s="47">
        <f t="shared" si="7"/>
        <v>0</v>
      </c>
      <c r="G55" s="1">
        <f t="shared" si="8"/>
        <v>1</v>
      </c>
      <c r="H55" s="47">
        <f t="shared" si="9"/>
        <v>0</v>
      </c>
      <c r="I55" s="1">
        <f t="shared" si="10"/>
        <v>1</v>
      </c>
      <c r="J55" s="47">
        <f t="shared" si="11"/>
        <v>1</v>
      </c>
      <c r="K55" s="1"/>
      <c r="L55" s="306">
        <f t="shared" si="13"/>
        <v>51</v>
      </c>
      <c r="M55" s="306">
        <f t="shared" si="12"/>
        <v>127.5</v>
      </c>
      <c r="N55" s="307"/>
      <c r="O55" s="307"/>
      <c r="P55" s="307"/>
      <c r="Q55" s="307"/>
      <c r="R55" s="307"/>
      <c r="S55" s="307"/>
      <c r="T55" s="307"/>
      <c r="U55" s="307"/>
      <c r="V55" s="307"/>
      <c r="W55" s="307"/>
      <c r="X55" s="307"/>
      <c r="Y55" s="307"/>
      <c r="Z55" s="307"/>
    </row>
    <row r="56" ht="12.75" customHeight="1">
      <c r="A56" s="305">
        <f t="shared" si="2"/>
        <v>165</v>
      </c>
      <c r="B56" s="47">
        <f t="shared" si="3"/>
        <v>1</v>
      </c>
      <c r="C56" s="1">
        <f t="shared" si="4"/>
        <v>0</v>
      </c>
      <c r="D56" s="47">
        <f t="shared" si="5"/>
        <v>0</v>
      </c>
      <c r="E56" s="1">
        <f t="shared" si="6"/>
        <v>0</v>
      </c>
      <c r="F56" s="47">
        <f t="shared" si="7"/>
        <v>1</v>
      </c>
      <c r="G56" s="1">
        <f t="shared" si="8"/>
        <v>0</v>
      </c>
      <c r="H56" s="47">
        <f t="shared" si="9"/>
        <v>0</v>
      </c>
      <c r="I56" s="1">
        <f t="shared" si="10"/>
        <v>0</v>
      </c>
      <c r="J56" s="47">
        <f t="shared" si="11"/>
        <v>0</v>
      </c>
      <c r="K56" s="1"/>
      <c r="L56" s="306">
        <f t="shared" si="13"/>
        <v>52</v>
      </c>
      <c r="M56" s="306">
        <f t="shared" si="12"/>
        <v>130</v>
      </c>
      <c r="N56" s="307"/>
      <c r="O56" s="307"/>
      <c r="P56" s="307"/>
      <c r="Q56" s="307"/>
      <c r="R56" s="307"/>
      <c r="S56" s="307"/>
      <c r="T56" s="307"/>
      <c r="U56" s="307"/>
      <c r="V56" s="307"/>
      <c r="W56" s="307"/>
      <c r="X56" s="307"/>
      <c r="Y56" s="307"/>
      <c r="Z56" s="307"/>
    </row>
    <row r="57" ht="12.75" customHeight="1">
      <c r="A57" s="305">
        <f t="shared" si="2"/>
        <v>167.5</v>
      </c>
      <c r="B57" s="47">
        <f t="shared" si="3"/>
        <v>1</v>
      </c>
      <c r="C57" s="1">
        <f t="shared" si="4"/>
        <v>0</v>
      </c>
      <c r="D57" s="47">
        <f t="shared" si="5"/>
        <v>0</v>
      </c>
      <c r="E57" s="1">
        <f t="shared" si="6"/>
        <v>0</v>
      </c>
      <c r="F57" s="47">
        <f t="shared" si="7"/>
        <v>1</v>
      </c>
      <c r="G57" s="1">
        <f t="shared" si="8"/>
        <v>0</v>
      </c>
      <c r="H57" s="47">
        <f t="shared" si="9"/>
        <v>0</v>
      </c>
      <c r="I57" s="1">
        <f t="shared" si="10"/>
        <v>0</v>
      </c>
      <c r="J57" s="47">
        <f t="shared" si="11"/>
        <v>1</v>
      </c>
      <c r="K57" s="1"/>
      <c r="L57" s="306">
        <f t="shared" si="13"/>
        <v>53</v>
      </c>
      <c r="M57" s="306">
        <f t="shared" si="12"/>
        <v>132.5</v>
      </c>
      <c r="N57" s="307"/>
      <c r="O57" s="307"/>
      <c r="P57" s="307"/>
      <c r="Q57" s="307"/>
      <c r="R57" s="307"/>
      <c r="S57" s="307"/>
      <c r="T57" s="307"/>
      <c r="U57" s="307"/>
      <c r="V57" s="307"/>
      <c r="W57" s="307"/>
      <c r="X57" s="307"/>
      <c r="Y57" s="307"/>
      <c r="Z57" s="307"/>
    </row>
    <row r="58" ht="12.75" customHeight="1">
      <c r="A58" s="305">
        <f t="shared" si="2"/>
        <v>170</v>
      </c>
      <c r="B58" s="47">
        <f t="shared" si="3"/>
        <v>1</v>
      </c>
      <c r="C58" s="1">
        <f t="shared" si="4"/>
        <v>0</v>
      </c>
      <c r="D58" s="47">
        <f t="shared" si="5"/>
        <v>0</v>
      </c>
      <c r="E58" s="1">
        <f t="shared" si="6"/>
        <v>0</v>
      </c>
      <c r="F58" s="47">
        <f t="shared" si="7"/>
        <v>1</v>
      </c>
      <c r="G58" s="1">
        <f t="shared" si="8"/>
        <v>0</v>
      </c>
      <c r="H58" s="47">
        <f t="shared" si="9"/>
        <v>0</v>
      </c>
      <c r="I58" s="1">
        <f t="shared" si="10"/>
        <v>1</v>
      </c>
      <c r="J58" s="47">
        <f t="shared" si="11"/>
        <v>0</v>
      </c>
      <c r="K58" s="1"/>
      <c r="L58" s="306">
        <f t="shared" si="13"/>
        <v>54</v>
      </c>
      <c r="M58" s="306">
        <f t="shared" si="12"/>
        <v>135</v>
      </c>
      <c r="N58" s="307"/>
      <c r="O58" s="307"/>
      <c r="P58" s="307"/>
      <c r="Q58" s="307"/>
      <c r="R58" s="307"/>
      <c r="S58" s="307"/>
      <c r="T58" s="307"/>
      <c r="U58" s="307"/>
      <c r="V58" s="307"/>
      <c r="W58" s="307"/>
      <c r="X58" s="307"/>
      <c r="Y58" s="307"/>
      <c r="Z58" s="307"/>
    </row>
    <row r="59" ht="12.75" customHeight="1">
      <c r="A59" s="305">
        <f t="shared" si="2"/>
        <v>172.5</v>
      </c>
      <c r="B59" s="47">
        <f t="shared" si="3"/>
        <v>1</v>
      </c>
      <c r="C59" s="1">
        <f t="shared" si="4"/>
        <v>0</v>
      </c>
      <c r="D59" s="47">
        <f t="shared" si="5"/>
        <v>0</v>
      </c>
      <c r="E59" s="1">
        <f t="shared" si="6"/>
        <v>0</v>
      </c>
      <c r="F59" s="47">
        <f t="shared" si="7"/>
        <v>1</v>
      </c>
      <c r="G59" s="1">
        <f t="shared" si="8"/>
        <v>0</v>
      </c>
      <c r="H59" s="47">
        <f t="shared" si="9"/>
        <v>0</v>
      </c>
      <c r="I59" s="1">
        <f t="shared" si="10"/>
        <v>1</v>
      </c>
      <c r="J59" s="47">
        <f t="shared" si="11"/>
        <v>1</v>
      </c>
      <c r="K59" s="1"/>
      <c r="L59" s="306">
        <f t="shared" si="13"/>
        <v>55</v>
      </c>
      <c r="M59" s="306">
        <f t="shared" si="12"/>
        <v>137.5</v>
      </c>
      <c r="N59" s="307"/>
      <c r="O59" s="307"/>
      <c r="P59" s="307"/>
      <c r="Q59" s="307"/>
      <c r="R59" s="307"/>
      <c r="S59" s="307"/>
      <c r="T59" s="307"/>
      <c r="U59" s="307"/>
      <c r="V59" s="307"/>
      <c r="W59" s="307"/>
      <c r="X59" s="307"/>
      <c r="Y59" s="307"/>
      <c r="Z59" s="307"/>
    </row>
    <row r="60" ht="12.75" customHeight="1">
      <c r="A60" s="305">
        <f t="shared" si="2"/>
        <v>175</v>
      </c>
      <c r="B60" s="47">
        <f t="shared" si="3"/>
        <v>1</v>
      </c>
      <c r="C60" s="1">
        <f t="shared" si="4"/>
        <v>0</v>
      </c>
      <c r="D60" s="47">
        <f t="shared" si="5"/>
        <v>0</v>
      </c>
      <c r="E60" s="1">
        <f t="shared" si="6"/>
        <v>1</v>
      </c>
      <c r="F60" s="47">
        <f t="shared" si="7"/>
        <v>0</v>
      </c>
      <c r="G60" s="1">
        <f t="shared" si="8"/>
        <v>0</v>
      </c>
      <c r="H60" s="47">
        <f t="shared" si="9"/>
        <v>0</v>
      </c>
      <c r="I60" s="1">
        <f t="shared" si="10"/>
        <v>0</v>
      </c>
      <c r="J60" s="47">
        <f t="shared" si="11"/>
        <v>0</v>
      </c>
      <c r="K60" s="1"/>
      <c r="L60" s="306">
        <f t="shared" si="13"/>
        <v>56</v>
      </c>
      <c r="M60" s="306">
        <f t="shared" si="12"/>
        <v>140</v>
      </c>
      <c r="N60" s="307"/>
      <c r="O60" s="307"/>
      <c r="P60" s="307"/>
      <c r="Q60" s="307"/>
      <c r="R60" s="307"/>
      <c r="S60" s="307"/>
      <c r="T60" s="307"/>
      <c r="U60" s="307"/>
      <c r="V60" s="307"/>
      <c r="W60" s="307"/>
      <c r="X60" s="307"/>
      <c r="Y60" s="307"/>
      <c r="Z60" s="307"/>
    </row>
    <row r="61" ht="12.75" customHeight="1">
      <c r="A61" s="305">
        <f t="shared" si="2"/>
        <v>177.5</v>
      </c>
      <c r="B61" s="47">
        <f t="shared" si="3"/>
        <v>1</v>
      </c>
      <c r="C61" s="1">
        <f t="shared" si="4"/>
        <v>0</v>
      </c>
      <c r="D61" s="47">
        <f t="shared" si="5"/>
        <v>0</v>
      </c>
      <c r="E61" s="1">
        <f t="shared" si="6"/>
        <v>1</v>
      </c>
      <c r="F61" s="47">
        <f t="shared" si="7"/>
        <v>0</v>
      </c>
      <c r="G61" s="1">
        <f t="shared" si="8"/>
        <v>0</v>
      </c>
      <c r="H61" s="47">
        <f t="shared" si="9"/>
        <v>0</v>
      </c>
      <c r="I61" s="1">
        <f t="shared" si="10"/>
        <v>0</v>
      </c>
      <c r="J61" s="47">
        <f t="shared" si="11"/>
        <v>1</v>
      </c>
      <c r="K61" s="1"/>
      <c r="L61" s="306">
        <f t="shared" si="13"/>
        <v>57</v>
      </c>
      <c r="M61" s="306">
        <f t="shared" si="12"/>
        <v>142.5</v>
      </c>
      <c r="N61" s="307"/>
      <c r="O61" s="307"/>
      <c r="P61" s="307"/>
      <c r="Q61" s="307"/>
      <c r="R61" s="307"/>
      <c r="S61" s="307"/>
      <c r="T61" s="307"/>
      <c r="U61" s="307"/>
      <c r="V61" s="307"/>
      <c r="W61" s="307"/>
      <c r="X61" s="307"/>
      <c r="Y61" s="307"/>
      <c r="Z61" s="307"/>
    </row>
    <row r="62" ht="12.75" customHeight="1">
      <c r="A62" s="305">
        <f t="shared" si="2"/>
        <v>180</v>
      </c>
      <c r="B62" s="47">
        <f t="shared" si="3"/>
        <v>1</v>
      </c>
      <c r="C62" s="1">
        <f t="shared" si="4"/>
        <v>0</v>
      </c>
      <c r="D62" s="47">
        <f t="shared" si="5"/>
        <v>0</v>
      </c>
      <c r="E62" s="1">
        <f t="shared" si="6"/>
        <v>1</v>
      </c>
      <c r="F62" s="47">
        <f t="shared" si="7"/>
        <v>0</v>
      </c>
      <c r="G62" s="1">
        <f t="shared" si="8"/>
        <v>0</v>
      </c>
      <c r="H62" s="47">
        <f t="shared" si="9"/>
        <v>0</v>
      </c>
      <c r="I62" s="1">
        <f t="shared" si="10"/>
        <v>1</v>
      </c>
      <c r="J62" s="47">
        <f t="shared" si="11"/>
        <v>0</v>
      </c>
      <c r="K62" s="1"/>
      <c r="L62" s="306">
        <f t="shared" si="13"/>
        <v>58</v>
      </c>
      <c r="M62" s="306">
        <f t="shared" si="12"/>
        <v>145</v>
      </c>
      <c r="N62" s="307"/>
      <c r="O62" s="307"/>
      <c r="P62" s="307"/>
      <c r="Q62" s="307"/>
      <c r="R62" s="307"/>
      <c r="S62" s="307"/>
      <c r="T62" s="307"/>
      <c r="U62" s="307"/>
      <c r="V62" s="307"/>
      <c r="W62" s="307"/>
      <c r="X62" s="307"/>
      <c r="Y62" s="307"/>
      <c r="Z62" s="307"/>
    </row>
    <row r="63" ht="12.75" customHeight="1">
      <c r="A63" s="305">
        <f t="shared" si="2"/>
        <v>182.5</v>
      </c>
      <c r="B63" s="47">
        <f t="shared" si="3"/>
        <v>1</v>
      </c>
      <c r="C63" s="1">
        <f t="shared" si="4"/>
        <v>0</v>
      </c>
      <c r="D63" s="47">
        <f t="shared" si="5"/>
        <v>0</v>
      </c>
      <c r="E63" s="1">
        <f t="shared" si="6"/>
        <v>1</v>
      </c>
      <c r="F63" s="47">
        <f t="shared" si="7"/>
        <v>0</v>
      </c>
      <c r="G63" s="1">
        <f t="shared" si="8"/>
        <v>0</v>
      </c>
      <c r="H63" s="47">
        <f t="shared" si="9"/>
        <v>0</v>
      </c>
      <c r="I63" s="1">
        <f t="shared" si="10"/>
        <v>1</v>
      </c>
      <c r="J63" s="47">
        <f t="shared" si="11"/>
        <v>1</v>
      </c>
      <c r="K63" s="1"/>
      <c r="L63" s="306">
        <f t="shared" si="13"/>
        <v>59</v>
      </c>
      <c r="M63" s="306">
        <f t="shared" si="12"/>
        <v>147.5</v>
      </c>
      <c r="N63" s="307"/>
      <c r="O63" s="307"/>
      <c r="P63" s="307"/>
      <c r="Q63" s="307"/>
      <c r="R63" s="307"/>
      <c r="S63" s="307"/>
      <c r="T63" s="307"/>
      <c r="U63" s="307"/>
      <c r="V63" s="307"/>
      <c r="W63" s="307"/>
      <c r="X63" s="307"/>
      <c r="Y63" s="307"/>
      <c r="Z63" s="307"/>
    </row>
    <row r="64" ht="12.75" customHeight="1">
      <c r="A64" s="305">
        <f t="shared" si="2"/>
        <v>185</v>
      </c>
      <c r="B64" s="47">
        <f t="shared" si="3"/>
        <v>1</v>
      </c>
      <c r="C64" s="1">
        <f t="shared" si="4"/>
        <v>0</v>
      </c>
      <c r="D64" s="47">
        <f t="shared" si="5"/>
        <v>0</v>
      </c>
      <c r="E64" s="1">
        <f t="shared" si="6"/>
        <v>1</v>
      </c>
      <c r="F64" s="47">
        <f t="shared" si="7"/>
        <v>0</v>
      </c>
      <c r="G64" s="1">
        <f t="shared" si="8"/>
        <v>0</v>
      </c>
      <c r="H64" s="47">
        <f t="shared" si="9"/>
        <v>1</v>
      </c>
      <c r="I64" s="1">
        <f t="shared" si="10"/>
        <v>0</v>
      </c>
      <c r="J64" s="47">
        <f t="shared" si="11"/>
        <v>0</v>
      </c>
      <c r="K64" s="1"/>
      <c r="L64" s="306">
        <f t="shared" si="13"/>
        <v>60</v>
      </c>
      <c r="M64" s="306">
        <f t="shared" si="12"/>
        <v>150</v>
      </c>
      <c r="N64" s="307"/>
      <c r="O64" s="307"/>
      <c r="P64" s="307"/>
      <c r="Q64" s="307"/>
      <c r="R64" s="307"/>
      <c r="S64" s="307"/>
      <c r="T64" s="307"/>
      <c r="U64" s="307"/>
      <c r="V64" s="307"/>
      <c r="W64" s="307"/>
      <c r="X64" s="307"/>
      <c r="Y64" s="307"/>
      <c r="Z64" s="307"/>
    </row>
    <row r="65" ht="12.75" customHeight="1">
      <c r="A65" s="305">
        <f t="shared" si="2"/>
        <v>187.5</v>
      </c>
      <c r="B65" s="47">
        <f t="shared" si="3"/>
        <v>1</v>
      </c>
      <c r="C65" s="1">
        <f t="shared" si="4"/>
        <v>0</v>
      </c>
      <c r="D65" s="47">
        <f t="shared" si="5"/>
        <v>0</v>
      </c>
      <c r="E65" s="1">
        <f t="shared" si="6"/>
        <v>1</v>
      </c>
      <c r="F65" s="47">
        <f t="shared" si="7"/>
        <v>0</v>
      </c>
      <c r="G65" s="1">
        <f t="shared" si="8"/>
        <v>0</v>
      </c>
      <c r="H65" s="47">
        <f t="shared" si="9"/>
        <v>1</v>
      </c>
      <c r="I65" s="1">
        <f t="shared" si="10"/>
        <v>0</v>
      </c>
      <c r="J65" s="47">
        <f t="shared" si="11"/>
        <v>1</v>
      </c>
      <c r="K65" s="1"/>
      <c r="L65" s="306">
        <f t="shared" si="13"/>
        <v>61</v>
      </c>
      <c r="M65" s="306">
        <f t="shared" si="12"/>
        <v>152.5</v>
      </c>
      <c r="N65" s="307"/>
      <c r="O65" s="307"/>
      <c r="P65" s="307"/>
      <c r="Q65" s="307"/>
      <c r="R65" s="307"/>
      <c r="S65" s="307"/>
      <c r="T65" s="307"/>
      <c r="U65" s="307"/>
      <c r="V65" s="307"/>
      <c r="W65" s="307"/>
      <c r="X65" s="307"/>
      <c r="Y65" s="307"/>
      <c r="Z65" s="307"/>
    </row>
    <row r="66" ht="12.75" customHeight="1">
      <c r="A66" s="305">
        <f t="shared" si="2"/>
        <v>190</v>
      </c>
      <c r="B66" s="47">
        <f t="shared" si="3"/>
        <v>1</v>
      </c>
      <c r="C66" s="1">
        <f t="shared" si="4"/>
        <v>0</v>
      </c>
      <c r="D66" s="47">
        <f t="shared" si="5"/>
        <v>0</v>
      </c>
      <c r="E66" s="1">
        <f t="shared" si="6"/>
        <v>1</v>
      </c>
      <c r="F66" s="47">
        <f t="shared" si="7"/>
        <v>0</v>
      </c>
      <c r="G66" s="1">
        <f t="shared" si="8"/>
        <v>0</v>
      </c>
      <c r="H66" s="47">
        <f t="shared" si="9"/>
        <v>1</v>
      </c>
      <c r="I66" s="1">
        <f t="shared" si="10"/>
        <v>1</v>
      </c>
      <c r="J66" s="47">
        <f t="shared" si="11"/>
        <v>0</v>
      </c>
      <c r="K66" s="1"/>
      <c r="L66" s="306">
        <f t="shared" si="13"/>
        <v>62</v>
      </c>
      <c r="M66" s="306">
        <f t="shared" si="12"/>
        <v>155</v>
      </c>
      <c r="N66" s="307"/>
      <c r="O66" s="307"/>
      <c r="P66" s="307"/>
      <c r="Q66" s="307"/>
      <c r="R66" s="307"/>
      <c r="S66" s="307"/>
      <c r="T66" s="307"/>
      <c r="U66" s="307"/>
      <c r="V66" s="307"/>
      <c r="W66" s="307"/>
      <c r="X66" s="307"/>
      <c r="Y66" s="307"/>
      <c r="Z66" s="307"/>
    </row>
    <row r="67" ht="12.75" customHeight="1">
      <c r="A67" s="305">
        <f t="shared" si="2"/>
        <v>192.5</v>
      </c>
      <c r="B67" s="47">
        <f t="shared" si="3"/>
        <v>1</v>
      </c>
      <c r="C67" s="1">
        <f t="shared" si="4"/>
        <v>0</v>
      </c>
      <c r="D67" s="47">
        <f t="shared" si="5"/>
        <v>0</v>
      </c>
      <c r="E67" s="1">
        <f t="shared" si="6"/>
        <v>1</v>
      </c>
      <c r="F67" s="47">
        <f t="shared" si="7"/>
        <v>0</v>
      </c>
      <c r="G67" s="1">
        <f t="shared" si="8"/>
        <v>0</v>
      </c>
      <c r="H67" s="47">
        <f t="shared" si="9"/>
        <v>1</v>
      </c>
      <c r="I67" s="1">
        <f t="shared" si="10"/>
        <v>1</v>
      </c>
      <c r="J67" s="47">
        <f t="shared" si="11"/>
        <v>1</v>
      </c>
      <c r="K67" s="1"/>
      <c r="L67" s="306">
        <f t="shared" si="13"/>
        <v>63</v>
      </c>
      <c r="M67" s="306">
        <f t="shared" si="12"/>
        <v>157.5</v>
      </c>
      <c r="N67" s="307"/>
      <c r="O67" s="307"/>
      <c r="P67" s="307"/>
      <c r="Q67" s="307"/>
      <c r="R67" s="307"/>
      <c r="S67" s="307"/>
      <c r="T67" s="307"/>
      <c r="U67" s="307"/>
      <c r="V67" s="307"/>
      <c r="W67" s="307"/>
      <c r="X67" s="307"/>
      <c r="Y67" s="307"/>
      <c r="Z67" s="307"/>
    </row>
    <row r="68" ht="12.75" customHeight="1">
      <c r="A68" s="305">
        <f t="shared" si="2"/>
        <v>195</v>
      </c>
      <c r="B68" s="47">
        <f t="shared" si="3"/>
        <v>1</v>
      </c>
      <c r="C68" s="1">
        <f t="shared" si="4"/>
        <v>0</v>
      </c>
      <c r="D68" s="47">
        <f t="shared" si="5"/>
        <v>0</v>
      </c>
      <c r="E68" s="1">
        <f t="shared" si="6"/>
        <v>1</v>
      </c>
      <c r="F68" s="47">
        <f t="shared" si="7"/>
        <v>0</v>
      </c>
      <c r="G68" s="1">
        <f t="shared" si="8"/>
        <v>1</v>
      </c>
      <c r="H68" s="47">
        <f t="shared" si="9"/>
        <v>0</v>
      </c>
      <c r="I68" s="1">
        <f t="shared" si="10"/>
        <v>0</v>
      </c>
      <c r="J68" s="47">
        <f t="shared" si="11"/>
        <v>0</v>
      </c>
      <c r="K68" s="1"/>
      <c r="L68" s="306">
        <f t="shared" si="13"/>
        <v>64</v>
      </c>
      <c r="M68" s="306">
        <f t="shared" si="12"/>
        <v>160</v>
      </c>
      <c r="N68" s="307"/>
      <c r="O68" s="307"/>
      <c r="P68" s="307"/>
      <c r="Q68" s="307"/>
      <c r="R68" s="307"/>
      <c r="S68" s="307"/>
      <c r="T68" s="307"/>
      <c r="U68" s="307"/>
      <c r="V68" s="307"/>
      <c r="W68" s="307"/>
      <c r="X68" s="307"/>
      <c r="Y68" s="307"/>
      <c r="Z68" s="307"/>
    </row>
    <row r="69" ht="12.75" customHeight="1">
      <c r="A69" s="305">
        <f t="shared" si="2"/>
        <v>197.5</v>
      </c>
      <c r="B69" s="47">
        <f t="shared" si="3"/>
        <v>1</v>
      </c>
      <c r="C69" s="1">
        <f t="shared" si="4"/>
        <v>0</v>
      </c>
      <c r="D69" s="47">
        <f t="shared" si="5"/>
        <v>0</v>
      </c>
      <c r="E69" s="1">
        <f t="shared" si="6"/>
        <v>1</v>
      </c>
      <c r="F69" s="47">
        <f t="shared" si="7"/>
        <v>0</v>
      </c>
      <c r="G69" s="1">
        <f t="shared" si="8"/>
        <v>1</v>
      </c>
      <c r="H69" s="47">
        <f t="shared" si="9"/>
        <v>0</v>
      </c>
      <c r="I69" s="1">
        <f t="shared" si="10"/>
        <v>0</v>
      </c>
      <c r="J69" s="47">
        <f t="shared" si="11"/>
        <v>1</v>
      </c>
      <c r="K69" s="1"/>
      <c r="L69" s="306">
        <f t="shared" si="13"/>
        <v>65</v>
      </c>
      <c r="M69" s="306">
        <f t="shared" si="12"/>
        <v>162.5</v>
      </c>
      <c r="N69" s="307"/>
      <c r="O69" s="307"/>
      <c r="P69" s="307"/>
      <c r="Q69" s="307"/>
      <c r="R69" s="307"/>
      <c r="S69" s="307"/>
      <c r="T69" s="307"/>
      <c r="U69" s="307"/>
      <c r="V69" s="307"/>
      <c r="W69" s="307"/>
      <c r="X69" s="307"/>
      <c r="Y69" s="307"/>
      <c r="Z69" s="307"/>
    </row>
    <row r="70" ht="12.75" customHeight="1">
      <c r="A70" s="305">
        <f t="shared" si="2"/>
        <v>200</v>
      </c>
      <c r="B70" s="47">
        <f t="shared" si="3"/>
        <v>1</v>
      </c>
      <c r="C70" s="1">
        <f t="shared" si="4"/>
        <v>0</v>
      </c>
      <c r="D70" s="47">
        <f t="shared" si="5"/>
        <v>0</v>
      </c>
      <c r="E70" s="1">
        <f t="shared" si="6"/>
        <v>1</v>
      </c>
      <c r="F70" s="47">
        <f t="shared" si="7"/>
        <v>0</v>
      </c>
      <c r="G70" s="1">
        <f t="shared" si="8"/>
        <v>1</v>
      </c>
      <c r="H70" s="47">
        <f t="shared" si="9"/>
        <v>0</v>
      </c>
      <c r="I70" s="1">
        <f t="shared" si="10"/>
        <v>1</v>
      </c>
      <c r="J70" s="47">
        <f t="shared" si="11"/>
        <v>0</v>
      </c>
      <c r="K70" s="1"/>
      <c r="L70" s="306">
        <f t="shared" si="13"/>
        <v>66</v>
      </c>
      <c r="M70" s="306">
        <f t="shared" si="12"/>
        <v>165</v>
      </c>
      <c r="N70" s="307"/>
      <c r="O70" s="307"/>
      <c r="P70" s="307"/>
      <c r="Q70" s="307"/>
      <c r="R70" s="307"/>
      <c r="S70" s="307"/>
      <c r="T70" s="307"/>
      <c r="U70" s="307"/>
      <c r="V70" s="307"/>
      <c r="W70" s="307"/>
      <c r="X70" s="307"/>
      <c r="Y70" s="307"/>
      <c r="Z70" s="307"/>
    </row>
    <row r="71" ht="12.75" customHeight="1">
      <c r="A71" s="305">
        <f t="shared" si="2"/>
        <v>202.5</v>
      </c>
      <c r="B71" s="47">
        <f t="shared" si="3"/>
        <v>1</v>
      </c>
      <c r="C71" s="1">
        <f t="shared" si="4"/>
        <v>0</v>
      </c>
      <c r="D71" s="47">
        <f t="shared" si="5"/>
        <v>0</v>
      </c>
      <c r="E71" s="1">
        <f t="shared" si="6"/>
        <v>1</v>
      </c>
      <c r="F71" s="47">
        <f t="shared" si="7"/>
        <v>0</v>
      </c>
      <c r="G71" s="1">
        <f t="shared" si="8"/>
        <v>1</v>
      </c>
      <c r="H71" s="47">
        <f t="shared" si="9"/>
        <v>0</v>
      </c>
      <c r="I71" s="1">
        <f t="shared" si="10"/>
        <v>1</v>
      </c>
      <c r="J71" s="47">
        <f t="shared" si="11"/>
        <v>1</v>
      </c>
      <c r="K71" s="1"/>
      <c r="L71" s="306">
        <f t="shared" si="13"/>
        <v>67</v>
      </c>
      <c r="M71" s="306">
        <f t="shared" si="12"/>
        <v>167.5</v>
      </c>
      <c r="N71" s="307"/>
      <c r="O71" s="307"/>
      <c r="P71" s="307"/>
      <c r="Q71" s="307"/>
      <c r="R71" s="307"/>
      <c r="S71" s="307"/>
      <c r="T71" s="307"/>
      <c r="U71" s="307"/>
      <c r="V71" s="307"/>
      <c r="W71" s="307"/>
      <c r="X71" s="307"/>
      <c r="Y71" s="307"/>
      <c r="Z71" s="307"/>
    </row>
    <row r="72" ht="12.75" customHeight="1">
      <c r="A72" s="305">
        <f t="shared" si="2"/>
        <v>205</v>
      </c>
      <c r="B72" s="47">
        <f t="shared" si="3"/>
        <v>1</v>
      </c>
      <c r="C72" s="1">
        <f t="shared" si="4"/>
        <v>0</v>
      </c>
      <c r="D72" s="47">
        <f t="shared" si="5"/>
        <v>0</v>
      </c>
      <c r="E72" s="1">
        <f t="shared" si="6"/>
        <v>1</v>
      </c>
      <c r="F72" s="47">
        <f t="shared" si="7"/>
        <v>1</v>
      </c>
      <c r="G72" s="1">
        <f t="shared" si="8"/>
        <v>0</v>
      </c>
      <c r="H72" s="47">
        <f t="shared" si="9"/>
        <v>0</v>
      </c>
      <c r="I72" s="1">
        <f t="shared" si="10"/>
        <v>0</v>
      </c>
      <c r="J72" s="47">
        <f t="shared" si="11"/>
        <v>0</v>
      </c>
      <c r="K72" s="1"/>
      <c r="L72" s="306">
        <f t="shared" si="13"/>
        <v>68</v>
      </c>
      <c r="M72" s="306">
        <f t="shared" si="12"/>
        <v>170</v>
      </c>
      <c r="N72" s="307"/>
      <c r="O72" s="307"/>
      <c r="P72" s="307"/>
      <c r="Q72" s="307"/>
      <c r="R72" s="307"/>
      <c r="S72" s="307"/>
      <c r="T72" s="307"/>
      <c r="U72" s="307"/>
      <c r="V72" s="307"/>
      <c r="W72" s="307"/>
      <c r="X72" s="307"/>
      <c r="Y72" s="307"/>
      <c r="Z72" s="307"/>
    </row>
    <row r="73" ht="12.75" customHeight="1">
      <c r="A73" s="305">
        <f t="shared" si="2"/>
        <v>207.5</v>
      </c>
      <c r="B73" s="47">
        <f t="shared" si="3"/>
        <v>1</v>
      </c>
      <c r="C73" s="1">
        <f t="shared" si="4"/>
        <v>0</v>
      </c>
      <c r="D73" s="47">
        <f t="shared" si="5"/>
        <v>0</v>
      </c>
      <c r="E73" s="1">
        <f t="shared" si="6"/>
        <v>1</v>
      </c>
      <c r="F73" s="47">
        <f t="shared" si="7"/>
        <v>1</v>
      </c>
      <c r="G73" s="1">
        <f t="shared" si="8"/>
        <v>0</v>
      </c>
      <c r="H73" s="47">
        <f t="shared" si="9"/>
        <v>0</v>
      </c>
      <c r="I73" s="1">
        <f t="shared" si="10"/>
        <v>0</v>
      </c>
      <c r="J73" s="47">
        <f t="shared" si="11"/>
        <v>1</v>
      </c>
      <c r="K73" s="1"/>
      <c r="L73" s="306">
        <f t="shared" si="13"/>
        <v>69</v>
      </c>
      <c r="M73" s="306">
        <f t="shared" si="12"/>
        <v>172.5</v>
      </c>
      <c r="N73" s="307"/>
      <c r="O73" s="307"/>
      <c r="P73" s="307"/>
      <c r="Q73" s="307"/>
      <c r="R73" s="307"/>
      <c r="S73" s="307"/>
      <c r="T73" s="307"/>
      <c r="U73" s="307"/>
      <c r="V73" s="307"/>
      <c r="W73" s="307"/>
      <c r="X73" s="307"/>
      <c r="Y73" s="307"/>
      <c r="Z73" s="307"/>
    </row>
    <row r="74" ht="12.75" customHeight="1">
      <c r="A74" s="305">
        <f t="shared" si="2"/>
        <v>210</v>
      </c>
      <c r="B74" s="47">
        <f t="shared" si="3"/>
        <v>1</v>
      </c>
      <c r="C74" s="1">
        <f t="shared" si="4"/>
        <v>0</v>
      </c>
      <c r="D74" s="47">
        <f t="shared" si="5"/>
        <v>0</v>
      </c>
      <c r="E74" s="1">
        <f t="shared" si="6"/>
        <v>1</v>
      </c>
      <c r="F74" s="47">
        <f t="shared" si="7"/>
        <v>1</v>
      </c>
      <c r="G74" s="1">
        <f t="shared" si="8"/>
        <v>0</v>
      </c>
      <c r="H74" s="47">
        <f t="shared" si="9"/>
        <v>0</v>
      </c>
      <c r="I74" s="1">
        <f t="shared" si="10"/>
        <v>1</v>
      </c>
      <c r="J74" s="47">
        <f t="shared" si="11"/>
        <v>0</v>
      </c>
      <c r="K74" s="1"/>
      <c r="L74" s="306">
        <f t="shared" si="13"/>
        <v>70</v>
      </c>
      <c r="M74" s="306">
        <f t="shared" si="12"/>
        <v>175</v>
      </c>
      <c r="N74" s="307"/>
      <c r="O74" s="307"/>
      <c r="P74" s="307"/>
      <c r="Q74" s="307"/>
      <c r="R74" s="307"/>
      <c r="S74" s="307"/>
      <c r="T74" s="307"/>
      <c r="U74" s="307"/>
      <c r="V74" s="307"/>
      <c r="W74" s="307"/>
      <c r="X74" s="307"/>
      <c r="Y74" s="307"/>
      <c r="Z74" s="307"/>
    </row>
    <row r="75" ht="12.75" customHeight="1">
      <c r="A75" s="305">
        <f t="shared" si="2"/>
        <v>212.5</v>
      </c>
      <c r="B75" s="47">
        <f t="shared" si="3"/>
        <v>1</v>
      </c>
      <c r="C75" s="1">
        <f t="shared" si="4"/>
        <v>0</v>
      </c>
      <c r="D75" s="47">
        <f t="shared" si="5"/>
        <v>0</v>
      </c>
      <c r="E75" s="1">
        <f t="shared" si="6"/>
        <v>1</v>
      </c>
      <c r="F75" s="47">
        <f t="shared" si="7"/>
        <v>1</v>
      </c>
      <c r="G75" s="1">
        <f t="shared" si="8"/>
        <v>0</v>
      </c>
      <c r="H75" s="47">
        <f t="shared" si="9"/>
        <v>0</v>
      </c>
      <c r="I75" s="1">
        <f t="shared" si="10"/>
        <v>1</v>
      </c>
      <c r="J75" s="47">
        <f t="shared" si="11"/>
        <v>1</v>
      </c>
      <c r="K75" s="1"/>
      <c r="L75" s="306">
        <f t="shared" si="13"/>
        <v>71</v>
      </c>
      <c r="M75" s="306">
        <f t="shared" si="12"/>
        <v>177.5</v>
      </c>
      <c r="N75" s="307"/>
      <c r="O75" s="307"/>
      <c r="P75" s="307"/>
      <c r="Q75" s="307"/>
      <c r="R75" s="307"/>
      <c r="S75" s="307"/>
      <c r="T75" s="307"/>
      <c r="U75" s="307"/>
      <c r="V75" s="307"/>
      <c r="W75" s="307"/>
      <c r="X75" s="307"/>
      <c r="Y75" s="307"/>
      <c r="Z75" s="307"/>
    </row>
    <row r="76" ht="12.75" customHeight="1">
      <c r="A76" s="305">
        <f t="shared" si="2"/>
        <v>215</v>
      </c>
      <c r="B76" s="47">
        <f t="shared" si="3"/>
        <v>1</v>
      </c>
      <c r="C76" s="1">
        <f t="shared" si="4"/>
        <v>0</v>
      </c>
      <c r="D76" s="47">
        <f t="shared" si="5"/>
        <v>0</v>
      </c>
      <c r="E76" s="1">
        <f t="shared" si="6"/>
        <v>2</v>
      </c>
      <c r="F76" s="47">
        <f t="shared" si="7"/>
        <v>0</v>
      </c>
      <c r="G76" s="1">
        <f t="shared" si="8"/>
        <v>0</v>
      </c>
      <c r="H76" s="47">
        <f t="shared" si="9"/>
        <v>0</v>
      </c>
      <c r="I76" s="1">
        <f t="shared" si="10"/>
        <v>0</v>
      </c>
      <c r="J76" s="47">
        <f t="shared" si="11"/>
        <v>0</v>
      </c>
      <c r="K76" s="1"/>
      <c r="L76" s="306">
        <f t="shared" si="13"/>
        <v>72</v>
      </c>
      <c r="M76" s="306">
        <f t="shared" si="12"/>
        <v>180</v>
      </c>
      <c r="N76" s="307"/>
      <c r="O76" s="307"/>
      <c r="P76" s="307"/>
      <c r="Q76" s="307"/>
      <c r="R76" s="307"/>
      <c r="S76" s="307"/>
      <c r="T76" s="307"/>
      <c r="U76" s="307"/>
      <c r="V76" s="307"/>
      <c r="W76" s="307"/>
      <c r="X76" s="307"/>
      <c r="Y76" s="307"/>
      <c r="Z76" s="307"/>
    </row>
    <row r="77" ht="12.75" customHeight="1">
      <c r="A77" s="305">
        <f t="shared" si="2"/>
        <v>217.5</v>
      </c>
      <c r="B77" s="47">
        <f t="shared" si="3"/>
        <v>1</v>
      </c>
      <c r="C77" s="1">
        <f t="shared" si="4"/>
        <v>0</v>
      </c>
      <c r="D77" s="47">
        <f t="shared" si="5"/>
        <v>0</v>
      </c>
      <c r="E77" s="1">
        <f t="shared" si="6"/>
        <v>2</v>
      </c>
      <c r="F77" s="47">
        <f t="shared" si="7"/>
        <v>0</v>
      </c>
      <c r="G77" s="1">
        <f t="shared" si="8"/>
        <v>0</v>
      </c>
      <c r="H77" s="47">
        <f t="shared" si="9"/>
        <v>0</v>
      </c>
      <c r="I77" s="1">
        <f t="shared" si="10"/>
        <v>0</v>
      </c>
      <c r="J77" s="47">
        <f t="shared" si="11"/>
        <v>1</v>
      </c>
      <c r="K77" s="1"/>
      <c r="L77" s="306">
        <f t="shared" si="13"/>
        <v>73</v>
      </c>
      <c r="M77" s="306">
        <f t="shared" si="12"/>
        <v>182.5</v>
      </c>
      <c r="N77" s="307"/>
      <c r="O77" s="307"/>
      <c r="P77" s="307"/>
      <c r="Q77" s="307"/>
      <c r="R77" s="307"/>
      <c r="S77" s="307"/>
      <c r="T77" s="307"/>
      <c r="U77" s="307"/>
      <c r="V77" s="307"/>
      <c r="W77" s="307"/>
      <c r="X77" s="307"/>
      <c r="Y77" s="307"/>
      <c r="Z77" s="307"/>
    </row>
    <row r="78" ht="12.75" customHeight="1">
      <c r="A78" s="305">
        <f t="shared" si="2"/>
        <v>220</v>
      </c>
      <c r="B78" s="47">
        <f t="shared" si="3"/>
        <v>1</v>
      </c>
      <c r="C78" s="1">
        <f t="shared" si="4"/>
        <v>0</v>
      </c>
      <c r="D78" s="47">
        <f t="shared" si="5"/>
        <v>0</v>
      </c>
      <c r="E78" s="1">
        <f t="shared" si="6"/>
        <v>2</v>
      </c>
      <c r="F78" s="47">
        <f t="shared" si="7"/>
        <v>0</v>
      </c>
      <c r="G78" s="1">
        <f t="shared" si="8"/>
        <v>0</v>
      </c>
      <c r="H78" s="47">
        <f t="shared" si="9"/>
        <v>0</v>
      </c>
      <c r="I78" s="1">
        <f t="shared" si="10"/>
        <v>1</v>
      </c>
      <c r="J78" s="47">
        <f t="shared" si="11"/>
        <v>0</v>
      </c>
      <c r="K78" s="1"/>
      <c r="L78" s="306">
        <f t="shared" si="13"/>
        <v>74</v>
      </c>
      <c r="M78" s="306">
        <f t="shared" si="12"/>
        <v>185</v>
      </c>
      <c r="N78" s="307"/>
      <c r="O78" s="307"/>
      <c r="P78" s="307"/>
      <c r="Q78" s="307"/>
      <c r="R78" s="307"/>
      <c r="S78" s="307"/>
      <c r="T78" s="307"/>
      <c r="U78" s="307"/>
      <c r="V78" s="307"/>
      <c r="W78" s="307"/>
      <c r="X78" s="307"/>
      <c r="Y78" s="307"/>
      <c r="Z78" s="307"/>
    </row>
    <row r="79" ht="12.75" customHeight="1">
      <c r="A79" s="305">
        <f t="shared" si="2"/>
        <v>222.5</v>
      </c>
      <c r="B79" s="47">
        <f t="shared" si="3"/>
        <v>1</v>
      </c>
      <c r="C79" s="1">
        <f t="shared" si="4"/>
        <v>0</v>
      </c>
      <c r="D79" s="47">
        <f t="shared" si="5"/>
        <v>0</v>
      </c>
      <c r="E79" s="1">
        <f t="shared" si="6"/>
        <v>2</v>
      </c>
      <c r="F79" s="47">
        <f t="shared" si="7"/>
        <v>0</v>
      </c>
      <c r="G79" s="1">
        <f t="shared" si="8"/>
        <v>0</v>
      </c>
      <c r="H79" s="47">
        <f t="shared" si="9"/>
        <v>0</v>
      </c>
      <c r="I79" s="1">
        <f t="shared" si="10"/>
        <v>1</v>
      </c>
      <c r="J79" s="47">
        <f t="shared" si="11"/>
        <v>1</v>
      </c>
      <c r="K79" s="1"/>
      <c r="L79" s="306">
        <f t="shared" si="13"/>
        <v>75</v>
      </c>
      <c r="M79" s="306">
        <f t="shared" si="12"/>
        <v>187.5</v>
      </c>
      <c r="N79" s="307"/>
      <c r="O79" s="307"/>
      <c r="P79" s="307"/>
      <c r="Q79" s="307"/>
      <c r="R79" s="307"/>
      <c r="S79" s="307"/>
      <c r="T79" s="307"/>
      <c r="U79" s="307"/>
      <c r="V79" s="307"/>
      <c r="W79" s="307"/>
      <c r="X79" s="307"/>
      <c r="Y79" s="307"/>
      <c r="Z79" s="307"/>
    </row>
    <row r="80" ht="12.75" customHeight="1">
      <c r="A80" s="305">
        <f t="shared" si="2"/>
        <v>225</v>
      </c>
      <c r="B80" s="47">
        <f t="shared" si="3"/>
        <v>1</v>
      </c>
      <c r="C80" s="1">
        <f t="shared" si="4"/>
        <v>0</v>
      </c>
      <c r="D80" s="47">
        <f t="shared" si="5"/>
        <v>0</v>
      </c>
      <c r="E80" s="1">
        <f t="shared" si="6"/>
        <v>2</v>
      </c>
      <c r="F80" s="47">
        <f t="shared" si="7"/>
        <v>0</v>
      </c>
      <c r="G80" s="1">
        <f t="shared" si="8"/>
        <v>0</v>
      </c>
      <c r="H80" s="47">
        <f t="shared" si="9"/>
        <v>1</v>
      </c>
      <c r="I80" s="1">
        <f t="shared" si="10"/>
        <v>0</v>
      </c>
      <c r="J80" s="47">
        <f t="shared" si="11"/>
        <v>0</v>
      </c>
      <c r="K80" s="1"/>
      <c r="L80" s="306">
        <f t="shared" si="13"/>
        <v>76</v>
      </c>
      <c r="M80" s="306">
        <f t="shared" si="12"/>
        <v>190</v>
      </c>
      <c r="N80" s="307"/>
      <c r="O80" s="307"/>
      <c r="P80" s="307"/>
      <c r="Q80" s="307"/>
      <c r="R80" s="307"/>
      <c r="S80" s="307"/>
      <c r="T80" s="307"/>
      <c r="U80" s="307"/>
      <c r="V80" s="307"/>
      <c r="W80" s="307"/>
      <c r="X80" s="307"/>
      <c r="Y80" s="307"/>
      <c r="Z80" s="307"/>
    </row>
    <row r="81" ht="12.75" customHeight="1">
      <c r="A81" s="305">
        <f t="shared" si="2"/>
        <v>227.5</v>
      </c>
      <c r="B81" s="47">
        <f t="shared" si="3"/>
        <v>1</v>
      </c>
      <c r="C81" s="1">
        <f t="shared" si="4"/>
        <v>0</v>
      </c>
      <c r="D81" s="47">
        <f t="shared" si="5"/>
        <v>0</v>
      </c>
      <c r="E81" s="1">
        <f t="shared" si="6"/>
        <v>2</v>
      </c>
      <c r="F81" s="47">
        <f t="shared" si="7"/>
        <v>0</v>
      </c>
      <c r="G81" s="1">
        <f t="shared" si="8"/>
        <v>0</v>
      </c>
      <c r="H81" s="47">
        <f t="shared" si="9"/>
        <v>1</v>
      </c>
      <c r="I81" s="1">
        <f t="shared" si="10"/>
        <v>0</v>
      </c>
      <c r="J81" s="47">
        <f t="shared" si="11"/>
        <v>1</v>
      </c>
      <c r="K81" s="1"/>
      <c r="L81" s="306">
        <f t="shared" si="13"/>
        <v>77</v>
      </c>
      <c r="M81" s="306">
        <f t="shared" si="12"/>
        <v>192.5</v>
      </c>
      <c r="N81" s="307"/>
      <c r="O81" s="307"/>
      <c r="P81" s="307"/>
      <c r="Q81" s="307"/>
      <c r="R81" s="307"/>
      <c r="S81" s="307"/>
      <c r="T81" s="307"/>
      <c r="U81" s="307"/>
      <c r="V81" s="307"/>
      <c r="W81" s="307"/>
      <c r="X81" s="307"/>
      <c r="Y81" s="307"/>
      <c r="Z81" s="307"/>
    </row>
    <row r="82" ht="12.75" customHeight="1">
      <c r="A82" s="305">
        <f t="shared" si="2"/>
        <v>230</v>
      </c>
      <c r="B82" s="47">
        <f t="shared" si="3"/>
        <v>1</v>
      </c>
      <c r="C82" s="1">
        <f t="shared" si="4"/>
        <v>0</v>
      </c>
      <c r="D82" s="47">
        <f t="shared" si="5"/>
        <v>0</v>
      </c>
      <c r="E82" s="1">
        <f t="shared" si="6"/>
        <v>2</v>
      </c>
      <c r="F82" s="47">
        <f t="shared" si="7"/>
        <v>0</v>
      </c>
      <c r="G82" s="1">
        <f t="shared" si="8"/>
        <v>0</v>
      </c>
      <c r="H82" s="47">
        <f t="shared" si="9"/>
        <v>1</v>
      </c>
      <c r="I82" s="1">
        <f t="shared" si="10"/>
        <v>1</v>
      </c>
      <c r="J82" s="47">
        <f t="shared" si="11"/>
        <v>0</v>
      </c>
      <c r="K82" s="1"/>
      <c r="L82" s="306">
        <f t="shared" si="13"/>
        <v>78</v>
      </c>
      <c r="M82" s="306">
        <f t="shared" si="12"/>
        <v>195</v>
      </c>
      <c r="N82" s="307"/>
      <c r="O82" s="307"/>
      <c r="P82" s="307"/>
      <c r="Q82" s="307"/>
      <c r="R82" s="307"/>
      <c r="S82" s="307"/>
      <c r="T82" s="307"/>
      <c r="U82" s="307"/>
      <c r="V82" s="307"/>
      <c r="W82" s="307"/>
      <c r="X82" s="307"/>
      <c r="Y82" s="307"/>
      <c r="Z82" s="307"/>
    </row>
    <row r="83" ht="12.75" customHeight="1">
      <c r="A83" s="305">
        <f t="shared" si="2"/>
        <v>232.5</v>
      </c>
      <c r="B83" s="47">
        <f t="shared" si="3"/>
        <v>1</v>
      </c>
      <c r="C83" s="1">
        <f t="shared" si="4"/>
        <v>0</v>
      </c>
      <c r="D83" s="47">
        <f t="shared" si="5"/>
        <v>0</v>
      </c>
      <c r="E83" s="1">
        <f t="shared" si="6"/>
        <v>2</v>
      </c>
      <c r="F83" s="47">
        <f t="shared" si="7"/>
        <v>0</v>
      </c>
      <c r="G83" s="1">
        <f t="shared" si="8"/>
        <v>0</v>
      </c>
      <c r="H83" s="47">
        <f t="shared" si="9"/>
        <v>1</v>
      </c>
      <c r="I83" s="1">
        <f t="shared" si="10"/>
        <v>1</v>
      </c>
      <c r="J83" s="47">
        <f t="shared" si="11"/>
        <v>1</v>
      </c>
      <c r="K83" s="1"/>
      <c r="L83" s="306">
        <f t="shared" si="13"/>
        <v>79</v>
      </c>
      <c r="M83" s="306">
        <f t="shared" si="12"/>
        <v>197.5</v>
      </c>
      <c r="N83" s="307"/>
      <c r="O83" s="307"/>
      <c r="P83" s="307"/>
      <c r="Q83" s="307"/>
      <c r="R83" s="307"/>
      <c r="S83" s="307"/>
      <c r="T83" s="307"/>
      <c r="U83" s="307"/>
      <c r="V83" s="307"/>
      <c r="W83" s="307"/>
      <c r="X83" s="307"/>
      <c r="Y83" s="307"/>
      <c r="Z83" s="307"/>
    </row>
    <row r="84" ht="12.75" customHeight="1">
      <c r="A84" s="305">
        <f t="shared" si="2"/>
        <v>235</v>
      </c>
      <c r="B84" s="47">
        <f t="shared" si="3"/>
        <v>2</v>
      </c>
      <c r="C84" s="1">
        <f t="shared" si="4"/>
        <v>0</v>
      </c>
      <c r="D84" s="47">
        <f t="shared" si="5"/>
        <v>0</v>
      </c>
      <c r="E84" s="1">
        <f t="shared" si="6"/>
        <v>0</v>
      </c>
      <c r="F84" s="47">
        <f t="shared" si="7"/>
        <v>0</v>
      </c>
      <c r="G84" s="1">
        <f t="shared" si="8"/>
        <v>0</v>
      </c>
      <c r="H84" s="47">
        <f t="shared" si="9"/>
        <v>0</v>
      </c>
      <c r="I84" s="1">
        <f t="shared" si="10"/>
        <v>0</v>
      </c>
      <c r="J84" s="47">
        <f t="shared" si="11"/>
        <v>0</v>
      </c>
      <c r="K84" s="1"/>
      <c r="L84" s="306">
        <f t="shared" si="13"/>
        <v>80</v>
      </c>
      <c r="M84" s="306">
        <f t="shared" si="12"/>
        <v>200</v>
      </c>
      <c r="N84" s="307"/>
      <c r="O84" s="307"/>
      <c r="P84" s="307"/>
      <c r="Q84" s="307"/>
      <c r="R84" s="307"/>
      <c r="S84" s="307"/>
      <c r="T84" s="307"/>
      <c r="U84" s="307"/>
      <c r="V84" s="307"/>
      <c r="W84" s="307"/>
      <c r="X84" s="307"/>
      <c r="Y84" s="307"/>
      <c r="Z84" s="307"/>
    </row>
    <row r="85" ht="12.75" customHeight="1">
      <c r="A85" s="305">
        <f t="shared" si="2"/>
        <v>237.5</v>
      </c>
      <c r="B85" s="47">
        <f t="shared" si="3"/>
        <v>2</v>
      </c>
      <c r="C85" s="1">
        <f t="shared" si="4"/>
        <v>0</v>
      </c>
      <c r="D85" s="47">
        <f t="shared" si="5"/>
        <v>0</v>
      </c>
      <c r="E85" s="1">
        <f t="shared" si="6"/>
        <v>0</v>
      </c>
      <c r="F85" s="47">
        <f t="shared" si="7"/>
        <v>0</v>
      </c>
      <c r="G85" s="1">
        <f t="shared" si="8"/>
        <v>0</v>
      </c>
      <c r="H85" s="47">
        <f t="shared" si="9"/>
        <v>0</v>
      </c>
      <c r="I85" s="1">
        <f t="shared" si="10"/>
        <v>0</v>
      </c>
      <c r="J85" s="47">
        <f t="shared" si="11"/>
        <v>1</v>
      </c>
      <c r="K85" s="1"/>
      <c r="L85" s="306">
        <f t="shared" si="13"/>
        <v>81</v>
      </c>
      <c r="M85" s="306">
        <f t="shared" si="12"/>
        <v>202.5</v>
      </c>
      <c r="N85" s="307"/>
      <c r="O85" s="307"/>
      <c r="P85" s="307"/>
      <c r="Q85" s="307"/>
      <c r="R85" s="307"/>
      <c r="S85" s="307"/>
      <c r="T85" s="307"/>
      <c r="U85" s="307"/>
      <c r="V85" s="307"/>
      <c r="W85" s="307"/>
      <c r="X85" s="307"/>
      <c r="Y85" s="307"/>
      <c r="Z85" s="307"/>
    </row>
    <row r="86" ht="12.75" customHeight="1">
      <c r="A86" s="305">
        <f t="shared" si="2"/>
        <v>240</v>
      </c>
      <c r="B86" s="47">
        <f t="shared" si="3"/>
        <v>2</v>
      </c>
      <c r="C86" s="1">
        <f t="shared" si="4"/>
        <v>0</v>
      </c>
      <c r="D86" s="47">
        <f t="shared" si="5"/>
        <v>0</v>
      </c>
      <c r="E86" s="1">
        <f t="shared" si="6"/>
        <v>0</v>
      </c>
      <c r="F86" s="47">
        <f t="shared" si="7"/>
        <v>0</v>
      </c>
      <c r="G86" s="1">
        <f t="shared" si="8"/>
        <v>0</v>
      </c>
      <c r="H86" s="47">
        <f t="shared" si="9"/>
        <v>0</v>
      </c>
      <c r="I86" s="1">
        <f t="shared" si="10"/>
        <v>1</v>
      </c>
      <c r="J86" s="47">
        <f t="shared" si="11"/>
        <v>0</v>
      </c>
      <c r="K86" s="1"/>
      <c r="L86" s="306">
        <f t="shared" si="13"/>
        <v>82</v>
      </c>
      <c r="M86" s="306">
        <f t="shared" si="12"/>
        <v>205</v>
      </c>
      <c r="N86" s="307"/>
      <c r="O86" s="307"/>
      <c r="P86" s="307"/>
      <c r="Q86" s="307"/>
      <c r="R86" s="307"/>
      <c r="S86" s="307"/>
      <c r="T86" s="307"/>
      <c r="U86" s="307"/>
      <c r="V86" s="307"/>
      <c r="W86" s="307"/>
      <c r="X86" s="307"/>
      <c r="Y86" s="307"/>
      <c r="Z86" s="307"/>
    </row>
    <row r="87" ht="12.75" customHeight="1">
      <c r="A87" s="305">
        <f t="shared" si="2"/>
        <v>242.5</v>
      </c>
      <c r="B87" s="47">
        <f t="shared" si="3"/>
        <v>2</v>
      </c>
      <c r="C87" s="1">
        <f t="shared" si="4"/>
        <v>0</v>
      </c>
      <c r="D87" s="47">
        <f t="shared" si="5"/>
        <v>0</v>
      </c>
      <c r="E87" s="1">
        <f t="shared" si="6"/>
        <v>0</v>
      </c>
      <c r="F87" s="47">
        <f t="shared" si="7"/>
        <v>0</v>
      </c>
      <c r="G87" s="1">
        <f t="shared" si="8"/>
        <v>0</v>
      </c>
      <c r="H87" s="47">
        <f t="shared" si="9"/>
        <v>0</v>
      </c>
      <c r="I87" s="1">
        <f t="shared" si="10"/>
        <v>1</v>
      </c>
      <c r="J87" s="47">
        <f t="shared" si="11"/>
        <v>1</v>
      </c>
      <c r="K87" s="1"/>
      <c r="L87" s="306">
        <f t="shared" si="13"/>
        <v>83</v>
      </c>
      <c r="M87" s="306">
        <f t="shared" si="12"/>
        <v>207.5</v>
      </c>
      <c r="N87" s="307"/>
      <c r="O87" s="307"/>
      <c r="P87" s="307"/>
      <c r="Q87" s="307"/>
      <c r="R87" s="307"/>
      <c r="S87" s="307"/>
      <c r="T87" s="307"/>
      <c r="U87" s="307"/>
      <c r="V87" s="307"/>
      <c r="W87" s="307"/>
      <c r="X87" s="307"/>
      <c r="Y87" s="307"/>
      <c r="Z87" s="307"/>
    </row>
    <row r="88" ht="12.75" customHeight="1">
      <c r="A88" s="305">
        <f t="shared" si="2"/>
        <v>245</v>
      </c>
      <c r="B88" s="47">
        <f t="shared" si="3"/>
        <v>2</v>
      </c>
      <c r="C88" s="1">
        <f t="shared" si="4"/>
        <v>0</v>
      </c>
      <c r="D88" s="47">
        <f t="shared" si="5"/>
        <v>0</v>
      </c>
      <c r="E88" s="1">
        <f t="shared" si="6"/>
        <v>0</v>
      </c>
      <c r="F88" s="47">
        <f t="shared" si="7"/>
        <v>0</v>
      </c>
      <c r="G88" s="1">
        <f t="shared" si="8"/>
        <v>0</v>
      </c>
      <c r="H88" s="47">
        <f t="shared" si="9"/>
        <v>1</v>
      </c>
      <c r="I88" s="1">
        <f t="shared" si="10"/>
        <v>0</v>
      </c>
      <c r="J88" s="47">
        <f t="shared" si="11"/>
        <v>0</v>
      </c>
      <c r="K88" s="1"/>
      <c r="L88" s="306">
        <f t="shared" si="13"/>
        <v>84</v>
      </c>
      <c r="M88" s="306">
        <f t="shared" si="12"/>
        <v>210</v>
      </c>
      <c r="N88" s="307"/>
      <c r="O88" s="307"/>
      <c r="P88" s="307"/>
      <c r="Q88" s="307"/>
      <c r="R88" s="307"/>
      <c r="S88" s="307"/>
      <c r="T88" s="307"/>
      <c r="U88" s="307"/>
      <c r="V88" s="307"/>
      <c r="W88" s="307"/>
      <c r="X88" s="307"/>
      <c r="Y88" s="307"/>
      <c r="Z88" s="307"/>
    </row>
    <row r="89" ht="12.75" customHeight="1">
      <c r="A89" s="305">
        <f t="shared" si="2"/>
        <v>247.5</v>
      </c>
      <c r="B89" s="47">
        <f t="shared" si="3"/>
        <v>2</v>
      </c>
      <c r="C89" s="1">
        <f t="shared" si="4"/>
        <v>0</v>
      </c>
      <c r="D89" s="47">
        <f t="shared" si="5"/>
        <v>0</v>
      </c>
      <c r="E89" s="1">
        <f t="shared" si="6"/>
        <v>0</v>
      </c>
      <c r="F89" s="47">
        <f t="shared" si="7"/>
        <v>0</v>
      </c>
      <c r="G89" s="1">
        <f t="shared" si="8"/>
        <v>0</v>
      </c>
      <c r="H89" s="47">
        <f t="shared" si="9"/>
        <v>1</v>
      </c>
      <c r="I89" s="1">
        <f t="shared" si="10"/>
        <v>0</v>
      </c>
      <c r="J89" s="47">
        <f t="shared" si="11"/>
        <v>1</v>
      </c>
      <c r="K89" s="1"/>
      <c r="L89" s="306">
        <f t="shared" si="13"/>
        <v>85</v>
      </c>
      <c r="M89" s="306">
        <f t="shared" si="12"/>
        <v>212.5</v>
      </c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</row>
    <row r="90" ht="12.75" customHeight="1">
      <c r="A90" s="305">
        <f t="shared" si="2"/>
        <v>250</v>
      </c>
      <c r="B90" s="47">
        <f t="shared" si="3"/>
        <v>2</v>
      </c>
      <c r="C90" s="1">
        <f t="shared" si="4"/>
        <v>0</v>
      </c>
      <c r="D90" s="47">
        <f t="shared" si="5"/>
        <v>0</v>
      </c>
      <c r="E90" s="1">
        <f t="shared" si="6"/>
        <v>0</v>
      </c>
      <c r="F90" s="47">
        <f t="shared" si="7"/>
        <v>0</v>
      </c>
      <c r="G90" s="1">
        <f t="shared" si="8"/>
        <v>0</v>
      </c>
      <c r="H90" s="47">
        <f t="shared" si="9"/>
        <v>1</v>
      </c>
      <c r="I90" s="1">
        <f t="shared" si="10"/>
        <v>1</v>
      </c>
      <c r="J90" s="47">
        <f t="shared" si="11"/>
        <v>0</v>
      </c>
      <c r="K90" s="1"/>
      <c r="L90" s="306">
        <f t="shared" si="13"/>
        <v>86</v>
      </c>
      <c r="M90" s="306">
        <f t="shared" si="12"/>
        <v>215</v>
      </c>
      <c r="N90" s="307"/>
      <c r="O90" s="307"/>
      <c r="P90" s="307"/>
      <c r="Q90" s="307"/>
      <c r="R90" s="307"/>
      <c r="S90" s="307"/>
      <c r="T90" s="307"/>
      <c r="U90" s="307"/>
      <c r="V90" s="307"/>
      <c r="W90" s="307"/>
      <c r="X90" s="307"/>
      <c r="Y90" s="307"/>
      <c r="Z90" s="307"/>
    </row>
    <row r="91" ht="12.75" customHeight="1">
      <c r="A91" s="305">
        <f t="shared" si="2"/>
        <v>252.5</v>
      </c>
      <c r="B91" s="47">
        <f t="shared" si="3"/>
        <v>2</v>
      </c>
      <c r="C91" s="1">
        <f t="shared" si="4"/>
        <v>0</v>
      </c>
      <c r="D91" s="47">
        <f t="shared" si="5"/>
        <v>0</v>
      </c>
      <c r="E91" s="1">
        <f t="shared" si="6"/>
        <v>0</v>
      </c>
      <c r="F91" s="47">
        <f t="shared" si="7"/>
        <v>0</v>
      </c>
      <c r="G91" s="1">
        <f t="shared" si="8"/>
        <v>0</v>
      </c>
      <c r="H91" s="47">
        <f t="shared" si="9"/>
        <v>1</v>
      </c>
      <c r="I91" s="1">
        <f t="shared" si="10"/>
        <v>1</v>
      </c>
      <c r="J91" s="47">
        <f t="shared" si="11"/>
        <v>1</v>
      </c>
      <c r="K91" s="1"/>
      <c r="L91" s="306">
        <f t="shared" si="13"/>
        <v>87</v>
      </c>
      <c r="M91" s="306">
        <f t="shared" si="12"/>
        <v>217.5</v>
      </c>
      <c r="N91" s="307"/>
      <c r="O91" s="307"/>
      <c r="P91" s="307"/>
      <c r="Q91" s="307"/>
      <c r="R91" s="307"/>
      <c r="S91" s="307"/>
      <c r="T91" s="307"/>
      <c r="U91" s="307"/>
      <c r="V91" s="307"/>
      <c r="W91" s="307"/>
      <c r="X91" s="307"/>
      <c r="Y91" s="307"/>
      <c r="Z91" s="307"/>
    </row>
    <row r="92" ht="12.75" customHeight="1">
      <c r="A92" s="305">
        <f t="shared" si="2"/>
        <v>255</v>
      </c>
      <c r="B92" s="47">
        <f t="shared" si="3"/>
        <v>2</v>
      </c>
      <c r="C92" s="1">
        <f t="shared" si="4"/>
        <v>0</v>
      </c>
      <c r="D92" s="47">
        <f t="shared" si="5"/>
        <v>0</v>
      </c>
      <c r="E92" s="1">
        <f t="shared" si="6"/>
        <v>0</v>
      </c>
      <c r="F92" s="47">
        <f t="shared" si="7"/>
        <v>0</v>
      </c>
      <c r="G92" s="1">
        <f t="shared" si="8"/>
        <v>1</v>
      </c>
      <c r="H92" s="47">
        <f t="shared" si="9"/>
        <v>0</v>
      </c>
      <c r="I92" s="1">
        <f t="shared" si="10"/>
        <v>0</v>
      </c>
      <c r="J92" s="47">
        <f t="shared" si="11"/>
        <v>0</v>
      </c>
      <c r="K92" s="1"/>
      <c r="L92" s="306">
        <f t="shared" si="13"/>
        <v>88</v>
      </c>
      <c r="M92" s="306">
        <f t="shared" si="12"/>
        <v>220</v>
      </c>
      <c r="N92" s="307"/>
      <c r="O92" s="307"/>
      <c r="P92" s="307"/>
      <c r="Q92" s="307"/>
      <c r="R92" s="307"/>
      <c r="S92" s="307"/>
      <c r="T92" s="307"/>
      <c r="U92" s="307"/>
      <c r="V92" s="307"/>
      <c r="W92" s="307"/>
      <c r="X92" s="307"/>
      <c r="Y92" s="307"/>
      <c r="Z92" s="307"/>
    </row>
    <row r="93" ht="12.75" customHeight="1">
      <c r="A93" s="305">
        <f t="shared" si="2"/>
        <v>257.5</v>
      </c>
      <c r="B93" s="47">
        <f t="shared" si="3"/>
        <v>2</v>
      </c>
      <c r="C93" s="1">
        <f t="shared" si="4"/>
        <v>0</v>
      </c>
      <c r="D93" s="47">
        <f t="shared" si="5"/>
        <v>0</v>
      </c>
      <c r="E93" s="1">
        <f t="shared" si="6"/>
        <v>0</v>
      </c>
      <c r="F93" s="47">
        <f t="shared" si="7"/>
        <v>0</v>
      </c>
      <c r="G93" s="1">
        <f t="shared" si="8"/>
        <v>1</v>
      </c>
      <c r="H93" s="47">
        <f t="shared" si="9"/>
        <v>0</v>
      </c>
      <c r="I93" s="1">
        <f t="shared" si="10"/>
        <v>0</v>
      </c>
      <c r="J93" s="47">
        <f t="shared" si="11"/>
        <v>1</v>
      </c>
      <c r="K93" s="1"/>
      <c r="L93" s="306">
        <f t="shared" si="13"/>
        <v>89</v>
      </c>
      <c r="M93" s="306">
        <f t="shared" si="12"/>
        <v>222.5</v>
      </c>
      <c r="N93" s="307"/>
      <c r="O93" s="307"/>
      <c r="P93" s="307"/>
      <c r="Q93" s="307"/>
      <c r="R93" s="307"/>
      <c r="S93" s="307"/>
      <c r="T93" s="307"/>
      <c r="U93" s="307"/>
      <c r="V93" s="307"/>
      <c r="W93" s="307"/>
      <c r="X93" s="307"/>
      <c r="Y93" s="307"/>
      <c r="Z93" s="307"/>
    </row>
    <row r="94" ht="12.75" customHeight="1">
      <c r="A94" s="305">
        <f t="shared" si="2"/>
        <v>260</v>
      </c>
      <c r="B94" s="47">
        <f t="shared" si="3"/>
        <v>2</v>
      </c>
      <c r="C94" s="1">
        <f t="shared" si="4"/>
        <v>0</v>
      </c>
      <c r="D94" s="47">
        <f t="shared" si="5"/>
        <v>0</v>
      </c>
      <c r="E94" s="1">
        <f t="shared" si="6"/>
        <v>0</v>
      </c>
      <c r="F94" s="47">
        <f t="shared" si="7"/>
        <v>0</v>
      </c>
      <c r="G94" s="1">
        <f t="shared" si="8"/>
        <v>1</v>
      </c>
      <c r="H94" s="47">
        <f t="shared" si="9"/>
        <v>0</v>
      </c>
      <c r="I94" s="1">
        <f t="shared" si="10"/>
        <v>1</v>
      </c>
      <c r="J94" s="47">
        <f t="shared" si="11"/>
        <v>0</v>
      </c>
      <c r="K94" s="1"/>
      <c r="L94" s="306">
        <f t="shared" si="13"/>
        <v>90</v>
      </c>
      <c r="M94" s="306">
        <f t="shared" si="12"/>
        <v>225</v>
      </c>
      <c r="N94" s="307"/>
      <c r="O94" s="307"/>
      <c r="P94" s="307"/>
      <c r="Q94" s="307"/>
      <c r="R94" s="307"/>
      <c r="S94" s="307"/>
      <c r="T94" s="307"/>
      <c r="U94" s="307"/>
      <c r="V94" s="307"/>
      <c r="W94" s="307"/>
      <c r="X94" s="307"/>
      <c r="Y94" s="307"/>
      <c r="Z94" s="307"/>
    </row>
    <row r="95" ht="12.75" customHeight="1">
      <c r="A95" s="305">
        <f t="shared" si="2"/>
        <v>262.5</v>
      </c>
      <c r="B95" s="47">
        <f t="shared" si="3"/>
        <v>2</v>
      </c>
      <c r="C95" s="1">
        <f t="shared" si="4"/>
        <v>0</v>
      </c>
      <c r="D95" s="47">
        <f t="shared" si="5"/>
        <v>0</v>
      </c>
      <c r="E95" s="1">
        <f t="shared" si="6"/>
        <v>0</v>
      </c>
      <c r="F95" s="47">
        <f t="shared" si="7"/>
        <v>0</v>
      </c>
      <c r="G95" s="1">
        <f t="shared" si="8"/>
        <v>1</v>
      </c>
      <c r="H95" s="47">
        <f t="shared" si="9"/>
        <v>0</v>
      </c>
      <c r="I95" s="1">
        <f t="shared" si="10"/>
        <v>1</v>
      </c>
      <c r="J95" s="47">
        <f t="shared" si="11"/>
        <v>1</v>
      </c>
      <c r="K95" s="1"/>
      <c r="L95" s="306">
        <f t="shared" si="13"/>
        <v>91</v>
      </c>
      <c r="M95" s="306">
        <f t="shared" si="12"/>
        <v>227.5</v>
      </c>
      <c r="N95" s="307"/>
      <c r="O95" s="307"/>
      <c r="P95" s="307"/>
      <c r="Q95" s="307"/>
      <c r="R95" s="307"/>
      <c r="S95" s="307"/>
      <c r="T95" s="307"/>
      <c r="U95" s="307"/>
      <c r="V95" s="307"/>
      <c r="W95" s="307"/>
      <c r="X95" s="307"/>
      <c r="Y95" s="307"/>
      <c r="Z95" s="307"/>
    </row>
    <row r="96" ht="12.75" customHeight="1">
      <c r="A96" s="305">
        <f t="shared" si="2"/>
        <v>265</v>
      </c>
      <c r="B96" s="47">
        <f t="shared" si="3"/>
        <v>2</v>
      </c>
      <c r="C96" s="1">
        <f t="shared" si="4"/>
        <v>0</v>
      </c>
      <c r="D96" s="47">
        <f t="shared" si="5"/>
        <v>0</v>
      </c>
      <c r="E96" s="1">
        <f t="shared" si="6"/>
        <v>0</v>
      </c>
      <c r="F96" s="47">
        <f t="shared" si="7"/>
        <v>1</v>
      </c>
      <c r="G96" s="1">
        <f t="shared" si="8"/>
        <v>0</v>
      </c>
      <c r="H96" s="47">
        <f t="shared" si="9"/>
        <v>0</v>
      </c>
      <c r="I96" s="1">
        <f t="shared" si="10"/>
        <v>0</v>
      </c>
      <c r="J96" s="47">
        <f t="shared" si="11"/>
        <v>0</v>
      </c>
      <c r="K96" s="1"/>
      <c r="L96" s="306">
        <f t="shared" si="13"/>
        <v>92</v>
      </c>
      <c r="M96" s="306">
        <f t="shared" si="12"/>
        <v>230</v>
      </c>
      <c r="N96" s="307"/>
      <c r="O96" s="307"/>
      <c r="P96" s="307"/>
      <c r="Q96" s="307"/>
      <c r="R96" s="307"/>
      <c r="S96" s="307"/>
      <c r="T96" s="307"/>
      <c r="U96" s="307"/>
      <c r="V96" s="307"/>
      <c r="W96" s="307"/>
      <c r="X96" s="307"/>
      <c r="Y96" s="307"/>
      <c r="Z96" s="307"/>
    </row>
    <row r="97" ht="12.75" customHeight="1">
      <c r="A97" s="305">
        <f t="shared" si="2"/>
        <v>267.5</v>
      </c>
      <c r="B97" s="47">
        <f t="shared" si="3"/>
        <v>2</v>
      </c>
      <c r="C97" s="1">
        <f t="shared" si="4"/>
        <v>0</v>
      </c>
      <c r="D97" s="47">
        <f t="shared" si="5"/>
        <v>0</v>
      </c>
      <c r="E97" s="1">
        <f t="shared" si="6"/>
        <v>0</v>
      </c>
      <c r="F97" s="47">
        <f t="shared" si="7"/>
        <v>1</v>
      </c>
      <c r="G97" s="1">
        <f t="shared" si="8"/>
        <v>0</v>
      </c>
      <c r="H97" s="47">
        <f t="shared" si="9"/>
        <v>0</v>
      </c>
      <c r="I97" s="1">
        <f t="shared" si="10"/>
        <v>0</v>
      </c>
      <c r="J97" s="47">
        <f t="shared" si="11"/>
        <v>1</v>
      </c>
      <c r="K97" s="1"/>
      <c r="L97" s="306">
        <f t="shared" si="13"/>
        <v>93</v>
      </c>
      <c r="M97" s="306">
        <f t="shared" si="12"/>
        <v>232.5</v>
      </c>
      <c r="N97" s="307"/>
      <c r="O97" s="307"/>
      <c r="P97" s="307"/>
      <c r="Q97" s="307"/>
      <c r="R97" s="307"/>
      <c r="S97" s="307"/>
      <c r="T97" s="307"/>
      <c r="U97" s="307"/>
      <c r="V97" s="307"/>
      <c r="W97" s="307"/>
      <c r="X97" s="307"/>
      <c r="Y97" s="307"/>
      <c r="Z97" s="307"/>
    </row>
    <row r="98" ht="12.75" customHeight="1">
      <c r="A98" s="305">
        <f t="shared" si="2"/>
        <v>270</v>
      </c>
      <c r="B98" s="47">
        <f t="shared" si="3"/>
        <v>2</v>
      </c>
      <c r="C98" s="1">
        <f t="shared" si="4"/>
        <v>0</v>
      </c>
      <c r="D98" s="47">
        <f t="shared" si="5"/>
        <v>0</v>
      </c>
      <c r="E98" s="1">
        <f t="shared" si="6"/>
        <v>0</v>
      </c>
      <c r="F98" s="47">
        <f t="shared" si="7"/>
        <v>1</v>
      </c>
      <c r="G98" s="1">
        <f t="shared" si="8"/>
        <v>0</v>
      </c>
      <c r="H98" s="47">
        <f t="shared" si="9"/>
        <v>0</v>
      </c>
      <c r="I98" s="1">
        <f t="shared" si="10"/>
        <v>1</v>
      </c>
      <c r="J98" s="47">
        <f t="shared" si="11"/>
        <v>0</v>
      </c>
      <c r="K98" s="1"/>
      <c r="L98" s="306">
        <f t="shared" si="13"/>
        <v>94</v>
      </c>
      <c r="M98" s="306">
        <f t="shared" si="12"/>
        <v>235</v>
      </c>
      <c r="N98" s="307"/>
      <c r="O98" s="307"/>
      <c r="P98" s="307"/>
      <c r="Q98" s="307"/>
      <c r="R98" s="307"/>
      <c r="S98" s="307"/>
      <c r="T98" s="307"/>
      <c r="U98" s="307"/>
      <c r="V98" s="307"/>
      <c r="W98" s="307"/>
      <c r="X98" s="307"/>
      <c r="Y98" s="307"/>
      <c r="Z98" s="307"/>
    </row>
    <row r="99" ht="12.75" customHeight="1">
      <c r="A99" s="305">
        <f t="shared" si="2"/>
        <v>272.5</v>
      </c>
      <c r="B99" s="47">
        <f t="shared" si="3"/>
        <v>2</v>
      </c>
      <c r="C99" s="1">
        <f t="shared" si="4"/>
        <v>0</v>
      </c>
      <c r="D99" s="47">
        <f t="shared" si="5"/>
        <v>0</v>
      </c>
      <c r="E99" s="1">
        <f t="shared" si="6"/>
        <v>0</v>
      </c>
      <c r="F99" s="47">
        <f t="shared" si="7"/>
        <v>1</v>
      </c>
      <c r="G99" s="1">
        <f t="shared" si="8"/>
        <v>0</v>
      </c>
      <c r="H99" s="47">
        <f t="shared" si="9"/>
        <v>0</v>
      </c>
      <c r="I99" s="1">
        <f t="shared" si="10"/>
        <v>1</v>
      </c>
      <c r="J99" s="47">
        <f t="shared" si="11"/>
        <v>1</v>
      </c>
      <c r="K99" s="1"/>
      <c r="L99" s="306">
        <f t="shared" si="13"/>
        <v>95</v>
      </c>
      <c r="M99" s="306">
        <f t="shared" si="12"/>
        <v>237.5</v>
      </c>
      <c r="N99" s="307"/>
      <c r="O99" s="307"/>
      <c r="P99" s="307"/>
      <c r="Q99" s="307"/>
      <c r="R99" s="307"/>
      <c r="S99" s="307"/>
      <c r="T99" s="307"/>
      <c r="U99" s="307"/>
      <c r="V99" s="307"/>
      <c r="W99" s="307"/>
      <c r="X99" s="307"/>
      <c r="Y99" s="307"/>
      <c r="Z99" s="307"/>
    </row>
    <row r="100" ht="12.75" customHeight="1">
      <c r="A100" s="305">
        <f t="shared" si="2"/>
        <v>275</v>
      </c>
      <c r="B100" s="47">
        <f t="shared" si="3"/>
        <v>2</v>
      </c>
      <c r="C100" s="1">
        <f t="shared" si="4"/>
        <v>0</v>
      </c>
      <c r="D100" s="47">
        <f t="shared" si="5"/>
        <v>0</v>
      </c>
      <c r="E100" s="1">
        <f t="shared" si="6"/>
        <v>1</v>
      </c>
      <c r="F100" s="47">
        <f t="shared" si="7"/>
        <v>0</v>
      </c>
      <c r="G100" s="1">
        <f t="shared" si="8"/>
        <v>0</v>
      </c>
      <c r="H100" s="47">
        <f t="shared" si="9"/>
        <v>0</v>
      </c>
      <c r="I100" s="1">
        <f t="shared" si="10"/>
        <v>0</v>
      </c>
      <c r="J100" s="47">
        <f t="shared" si="11"/>
        <v>0</v>
      </c>
      <c r="K100" s="1"/>
      <c r="L100" s="306">
        <f t="shared" si="13"/>
        <v>96</v>
      </c>
      <c r="M100" s="306">
        <f t="shared" si="12"/>
        <v>240</v>
      </c>
      <c r="N100" s="307"/>
      <c r="O100" s="307"/>
      <c r="P100" s="307"/>
      <c r="Q100" s="307"/>
      <c r="R100" s="307"/>
      <c r="S100" s="307"/>
      <c r="T100" s="307"/>
      <c r="U100" s="307"/>
      <c r="V100" s="307"/>
      <c r="W100" s="307"/>
      <c r="X100" s="307"/>
      <c r="Y100" s="307"/>
      <c r="Z100" s="307"/>
    </row>
    <row r="101" ht="12.75" customHeight="1">
      <c r="A101" s="305">
        <f t="shared" si="2"/>
        <v>277.5</v>
      </c>
      <c r="B101" s="47">
        <f t="shared" si="3"/>
        <v>2</v>
      </c>
      <c r="C101" s="1">
        <f t="shared" si="4"/>
        <v>0</v>
      </c>
      <c r="D101" s="47">
        <f t="shared" si="5"/>
        <v>0</v>
      </c>
      <c r="E101" s="1">
        <f t="shared" si="6"/>
        <v>1</v>
      </c>
      <c r="F101" s="47">
        <f t="shared" si="7"/>
        <v>0</v>
      </c>
      <c r="G101" s="1">
        <f t="shared" si="8"/>
        <v>0</v>
      </c>
      <c r="H101" s="47">
        <f t="shared" si="9"/>
        <v>0</v>
      </c>
      <c r="I101" s="1">
        <f t="shared" si="10"/>
        <v>0</v>
      </c>
      <c r="J101" s="47">
        <f t="shared" si="11"/>
        <v>1</v>
      </c>
      <c r="K101" s="1"/>
      <c r="L101" s="306">
        <f t="shared" si="13"/>
        <v>97</v>
      </c>
      <c r="M101" s="306">
        <f t="shared" si="12"/>
        <v>242.5</v>
      </c>
      <c r="N101" s="307"/>
      <c r="O101" s="307"/>
      <c r="P101" s="307"/>
      <c r="Q101" s="307"/>
      <c r="R101" s="307"/>
      <c r="S101" s="307"/>
      <c r="T101" s="307"/>
      <c r="U101" s="307"/>
      <c r="V101" s="307"/>
      <c r="W101" s="307"/>
      <c r="X101" s="307"/>
      <c r="Y101" s="307"/>
      <c r="Z101" s="307"/>
    </row>
    <row r="102" ht="12.75" customHeight="1">
      <c r="A102" s="305">
        <f t="shared" si="2"/>
        <v>280</v>
      </c>
      <c r="B102" s="47">
        <f t="shared" si="3"/>
        <v>2</v>
      </c>
      <c r="C102" s="1">
        <f t="shared" si="4"/>
        <v>0</v>
      </c>
      <c r="D102" s="47">
        <f t="shared" si="5"/>
        <v>0</v>
      </c>
      <c r="E102" s="1">
        <f t="shared" si="6"/>
        <v>1</v>
      </c>
      <c r="F102" s="47">
        <f t="shared" si="7"/>
        <v>0</v>
      </c>
      <c r="G102" s="1">
        <f t="shared" si="8"/>
        <v>0</v>
      </c>
      <c r="H102" s="47">
        <f t="shared" si="9"/>
        <v>0</v>
      </c>
      <c r="I102" s="1">
        <f t="shared" si="10"/>
        <v>1</v>
      </c>
      <c r="J102" s="47">
        <f t="shared" si="11"/>
        <v>0</v>
      </c>
      <c r="K102" s="1"/>
      <c r="L102" s="306">
        <f t="shared" si="13"/>
        <v>98</v>
      </c>
      <c r="M102" s="306">
        <f t="shared" si="12"/>
        <v>245</v>
      </c>
      <c r="N102" s="307"/>
      <c r="O102" s="307"/>
      <c r="P102" s="307"/>
      <c r="Q102" s="307"/>
      <c r="R102" s="307"/>
      <c r="S102" s="307"/>
      <c r="T102" s="307"/>
      <c r="U102" s="307"/>
      <c r="V102" s="307"/>
      <c r="W102" s="307"/>
      <c r="X102" s="307"/>
      <c r="Y102" s="307"/>
      <c r="Z102" s="307"/>
    </row>
    <row r="103" ht="12.75" customHeight="1">
      <c r="A103" s="305">
        <f t="shared" si="2"/>
        <v>282.5</v>
      </c>
      <c r="B103" s="47">
        <f t="shared" si="3"/>
        <v>2</v>
      </c>
      <c r="C103" s="1">
        <f t="shared" si="4"/>
        <v>0</v>
      </c>
      <c r="D103" s="47">
        <f t="shared" si="5"/>
        <v>0</v>
      </c>
      <c r="E103" s="1">
        <f t="shared" si="6"/>
        <v>1</v>
      </c>
      <c r="F103" s="47">
        <f t="shared" si="7"/>
        <v>0</v>
      </c>
      <c r="G103" s="1">
        <f t="shared" si="8"/>
        <v>0</v>
      </c>
      <c r="H103" s="47">
        <f t="shared" si="9"/>
        <v>0</v>
      </c>
      <c r="I103" s="1">
        <f t="shared" si="10"/>
        <v>1</v>
      </c>
      <c r="J103" s="47">
        <f t="shared" si="11"/>
        <v>1</v>
      </c>
      <c r="K103" s="1"/>
      <c r="L103" s="306">
        <f t="shared" si="13"/>
        <v>99</v>
      </c>
      <c r="M103" s="306">
        <f t="shared" si="12"/>
        <v>247.5</v>
      </c>
      <c r="N103" s="307"/>
      <c r="O103" s="307"/>
      <c r="P103" s="307"/>
      <c r="Q103" s="307"/>
      <c r="R103" s="307"/>
      <c r="S103" s="307"/>
      <c r="T103" s="307"/>
      <c r="U103" s="307"/>
      <c r="V103" s="307"/>
      <c r="W103" s="307"/>
      <c r="X103" s="307"/>
      <c r="Y103" s="307"/>
      <c r="Z103" s="307"/>
    </row>
    <row r="104" ht="12.75" customHeight="1">
      <c r="A104" s="305">
        <f t="shared" si="2"/>
        <v>285</v>
      </c>
      <c r="B104" s="47">
        <f t="shared" si="3"/>
        <v>2</v>
      </c>
      <c r="C104" s="1">
        <f t="shared" si="4"/>
        <v>0</v>
      </c>
      <c r="D104" s="47">
        <f t="shared" si="5"/>
        <v>0</v>
      </c>
      <c r="E104" s="1">
        <f t="shared" si="6"/>
        <v>1</v>
      </c>
      <c r="F104" s="47">
        <f t="shared" si="7"/>
        <v>0</v>
      </c>
      <c r="G104" s="1">
        <f t="shared" si="8"/>
        <v>0</v>
      </c>
      <c r="H104" s="47">
        <f t="shared" si="9"/>
        <v>1</v>
      </c>
      <c r="I104" s="1">
        <f t="shared" si="10"/>
        <v>0</v>
      </c>
      <c r="J104" s="47">
        <f t="shared" si="11"/>
        <v>0</v>
      </c>
      <c r="K104" s="1"/>
      <c r="L104" s="306">
        <f t="shared" si="13"/>
        <v>100</v>
      </c>
      <c r="M104" s="306">
        <f t="shared" si="12"/>
        <v>250</v>
      </c>
      <c r="N104" s="307"/>
      <c r="O104" s="307"/>
      <c r="P104" s="307"/>
      <c r="Q104" s="307"/>
      <c r="R104" s="307"/>
      <c r="S104" s="307"/>
      <c r="T104" s="307"/>
      <c r="U104" s="307"/>
      <c r="V104" s="307"/>
      <c r="W104" s="307"/>
      <c r="X104" s="307"/>
      <c r="Y104" s="307"/>
      <c r="Z104" s="307"/>
    </row>
    <row r="105" ht="12.75" customHeight="1">
      <c r="A105" s="305">
        <f t="shared" si="2"/>
        <v>287.5</v>
      </c>
      <c r="B105" s="47">
        <f t="shared" si="3"/>
        <v>2</v>
      </c>
      <c r="C105" s="1">
        <f t="shared" si="4"/>
        <v>0</v>
      </c>
      <c r="D105" s="47">
        <f t="shared" si="5"/>
        <v>0</v>
      </c>
      <c r="E105" s="1">
        <f t="shared" si="6"/>
        <v>1</v>
      </c>
      <c r="F105" s="47">
        <f t="shared" si="7"/>
        <v>0</v>
      </c>
      <c r="G105" s="1">
        <f t="shared" si="8"/>
        <v>0</v>
      </c>
      <c r="H105" s="47">
        <f t="shared" si="9"/>
        <v>1</v>
      </c>
      <c r="I105" s="1">
        <f t="shared" si="10"/>
        <v>0</v>
      </c>
      <c r="J105" s="47">
        <f t="shared" si="11"/>
        <v>1</v>
      </c>
      <c r="K105" s="1"/>
      <c r="L105" s="306">
        <f t="shared" si="13"/>
        <v>101</v>
      </c>
      <c r="M105" s="306">
        <f t="shared" si="12"/>
        <v>252.5</v>
      </c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307"/>
    </row>
    <row r="106" ht="12.75" customHeight="1">
      <c r="A106" s="305">
        <f t="shared" si="2"/>
        <v>290</v>
      </c>
      <c r="B106" s="47">
        <f t="shared" si="3"/>
        <v>2</v>
      </c>
      <c r="C106" s="1">
        <f t="shared" si="4"/>
        <v>0</v>
      </c>
      <c r="D106" s="47">
        <f t="shared" si="5"/>
        <v>0</v>
      </c>
      <c r="E106" s="1">
        <f t="shared" si="6"/>
        <v>1</v>
      </c>
      <c r="F106" s="47">
        <f t="shared" si="7"/>
        <v>0</v>
      </c>
      <c r="G106" s="1">
        <f t="shared" si="8"/>
        <v>0</v>
      </c>
      <c r="H106" s="47">
        <f t="shared" si="9"/>
        <v>1</v>
      </c>
      <c r="I106" s="1">
        <f t="shared" si="10"/>
        <v>1</v>
      </c>
      <c r="J106" s="47">
        <f t="shared" si="11"/>
        <v>0</v>
      </c>
      <c r="K106" s="1"/>
      <c r="L106" s="306">
        <f t="shared" si="13"/>
        <v>102</v>
      </c>
      <c r="M106" s="306">
        <f t="shared" si="12"/>
        <v>255</v>
      </c>
      <c r="N106" s="307"/>
      <c r="O106" s="307"/>
      <c r="P106" s="307"/>
      <c r="Q106" s="307"/>
      <c r="R106" s="307"/>
      <c r="S106" s="307"/>
      <c r="T106" s="307"/>
      <c r="U106" s="307"/>
      <c r="V106" s="307"/>
      <c r="W106" s="307"/>
      <c r="X106" s="307"/>
      <c r="Y106" s="307"/>
      <c r="Z106" s="307"/>
    </row>
    <row r="107" ht="12.75" customHeight="1">
      <c r="A107" s="305">
        <f t="shared" si="2"/>
        <v>292.5</v>
      </c>
      <c r="B107" s="47">
        <f t="shared" si="3"/>
        <v>2</v>
      </c>
      <c r="C107" s="1">
        <f t="shared" si="4"/>
        <v>0</v>
      </c>
      <c r="D107" s="47">
        <f t="shared" si="5"/>
        <v>0</v>
      </c>
      <c r="E107" s="1">
        <f t="shared" si="6"/>
        <v>1</v>
      </c>
      <c r="F107" s="47">
        <f t="shared" si="7"/>
        <v>0</v>
      </c>
      <c r="G107" s="1">
        <f t="shared" si="8"/>
        <v>0</v>
      </c>
      <c r="H107" s="47">
        <f t="shared" si="9"/>
        <v>1</v>
      </c>
      <c r="I107" s="1">
        <f t="shared" si="10"/>
        <v>1</v>
      </c>
      <c r="J107" s="47">
        <f t="shared" si="11"/>
        <v>1</v>
      </c>
      <c r="K107" s="1"/>
      <c r="L107" s="306">
        <f t="shared" si="13"/>
        <v>103</v>
      </c>
      <c r="M107" s="306">
        <f t="shared" si="12"/>
        <v>257.5</v>
      </c>
      <c r="N107" s="307"/>
      <c r="O107" s="307"/>
      <c r="P107" s="307"/>
      <c r="Q107" s="307"/>
      <c r="R107" s="307"/>
      <c r="S107" s="307"/>
      <c r="T107" s="307"/>
      <c r="U107" s="307"/>
      <c r="V107" s="307"/>
      <c r="W107" s="307"/>
      <c r="X107" s="307"/>
      <c r="Y107" s="307"/>
      <c r="Z107" s="307"/>
    </row>
    <row r="108" ht="12.75" customHeight="1">
      <c r="A108" s="305">
        <f t="shared" si="2"/>
        <v>295</v>
      </c>
      <c r="B108" s="47">
        <f t="shared" si="3"/>
        <v>2</v>
      </c>
      <c r="C108" s="1">
        <f t="shared" si="4"/>
        <v>0</v>
      </c>
      <c r="D108" s="47">
        <f t="shared" si="5"/>
        <v>0</v>
      </c>
      <c r="E108" s="1">
        <f t="shared" si="6"/>
        <v>1</v>
      </c>
      <c r="F108" s="47">
        <f t="shared" si="7"/>
        <v>0</v>
      </c>
      <c r="G108" s="1">
        <f t="shared" si="8"/>
        <v>1</v>
      </c>
      <c r="H108" s="47">
        <f t="shared" si="9"/>
        <v>0</v>
      </c>
      <c r="I108" s="1">
        <f t="shared" si="10"/>
        <v>0</v>
      </c>
      <c r="J108" s="47">
        <f t="shared" si="11"/>
        <v>0</v>
      </c>
      <c r="K108" s="1"/>
      <c r="L108" s="306">
        <f t="shared" si="13"/>
        <v>104</v>
      </c>
      <c r="M108" s="306">
        <f t="shared" si="12"/>
        <v>260</v>
      </c>
      <c r="N108" s="307"/>
      <c r="O108" s="307"/>
      <c r="P108" s="307"/>
      <c r="Q108" s="307"/>
      <c r="R108" s="307"/>
      <c r="S108" s="307"/>
      <c r="T108" s="307"/>
      <c r="U108" s="307"/>
      <c r="V108" s="307"/>
      <c r="W108" s="307"/>
      <c r="X108" s="307"/>
      <c r="Y108" s="307"/>
      <c r="Z108" s="307"/>
    </row>
    <row r="109" ht="12.75" customHeight="1">
      <c r="A109" s="305">
        <f t="shared" si="2"/>
        <v>297.5</v>
      </c>
      <c r="B109" s="47">
        <f t="shared" si="3"/>
        <v>2</v>
      </c>
      <c r="C109" s="1">
        <f t="shared" si="4"/>
        <v>0</v>
      </c>
      <c r="D109" s="47">
        <f t="shared" si="5"/>
        <v>0</v>
      </c>
      <c r="E109" s="1">
        <f t="shared" si="6"/>
        <v>1</v>
      </c>
      <c r="F109" s="47">
        <f t="shared" si="7"/>
        <v>0</v>
      </c>
      <c r="G109" s="1">
        <f t="shared" si="8"/>
        <v>1</v>
      </c>
      <c r="H109" s="47">
        <f t="shared" si="9"/>
        <v>0</v>
      </c>
      <c r="I109" s="1">
        <f t="shared" si="10"/>
        <v>0</v>
      </c>
      <c r="J109" s="47">
        <f t="shared" si="11"/>
        <v>1</v>
      </c>
      <c r="K109" s="1"/>
      <c r="L109" s="306">
        <f t="shared" si="13"/>
        <v>105</v>
      </c>
      <c r="M109" s="306">
        <f t="shared" si="12"/>
        <v>262.5</v>
      </c>
      <c r="N109" s="307"/>
      <c r="O109" s="307"/>
      <c r="P109" s="307"/>
      <c r="Q109" s="307"/>
      <c r="R109" s="307"/>
      <c r="S109" s="307"/>
      <c r="T109" s="307"/>
      <c r="U109" s="307"/>
      <c r="V109" s="307"/>
      <c r="W109" s="307"/>
      <c r="X109" s="307"/>
      <c r="Y109" s="307"/>
      <c r="Z109" s="307"/>
    </row>
    <row r="110" ht="12.75" customHeight="1">
      <c r="A110" s="305">
        <f t="shared" si="2"/>
        <v>300</v>
      </c>
      <c r="B110" s="47">
        <f t="shared" si="3"/>
        <v>2</v>
      </c>
      <c r="C110" s="1">
        <f t="shared" si="4"/>
        <v>0</v>
      </c>
      <c r="D110" s="47">
        <f t="shared" si="5"/>
        <v>0</v>
      </c>
      <c r="E110" s="1">
        <f t="shared" si="6"/>
        <v>1</v>
      </c>
      <c r="F110" s="47">
        <f t="shared" si="7"/>
        <v>0</v>
      </c>
      <c r="G110" s="1">
        <f t="shared" si="8"/>
        <v>1</v>
      </c>
      <c r="H110" s="47">
        <f t="shared" si="9"/>
        <v>0</v>
      </c>
      <c r="I110" s="1">
        <f t="shared" si="10"/>
        <v>1</v>
      </c>
      <c r="J110" s="47">
        <f t="shared" si="11"/>
        <v>0</v>
      </c>
      <c r="K110" s="1"/>
      <c r="L110" s="306">
        <f t="shared" si="13"/>
        <v>106</v>
      </c>
      <c r="M110" s="306">
        <f t="shared" si="12"/>
        <v>265</v>
      </c>
      <c r="N110" s="307"/>
      <c r="O110" s="307"/>
      <c r="P110" s="307"/>
      <c r="Q110" s="307"/>
      <c r="R110" s="307"/>
      <c r="S110" s="307"/>
      <c r="T110" s="307"/>
      <c r="U110" s="307"/>
      <c r="V110" s="307"/>
      <c r="W110" s="307"/>
      <c r="X110" s="307"/>
      <c r="Y110" s="307"/>
      <c r="Z110" s="307"/>
    </row>
    <row r="111" ht="12.75" customHeight="1">
      <c r="A111" s="305">
        <f t="shared" si="2"/>
        <v>302.5</v>
      </c>
      <c r="B111" s="47">
        <f t="shared" si="3"/>
        <v>2</v>
      </c>
      <c r="C111" s="1">
        <f t="shared" si="4"/>
        <v>0</v>
      </c>
      <c r="D111" s="47">
        <f t="shared" si="5"/>
        <v>0</v>
      </c>
      <c r="E111" s="1">
        <f t="shared" si="6"/>
        <v>1</v>
      </c>
      <c r="F111" s="47">
        <f t="shared" si="7"/>
        <v>0</v>
      </c>
      <c r="G111" s="1">
        <f t="shared" si="8"/>
        <v>1</v>
      </c>
      <c r="H111" s="47">
        <f t="shared" si="9"/>
        <v>0</v>
      </c>
      <c r="I111" s="1">
        <f t="shared" si="10"/>
        <v>1</v>
      </c>
      <c r="J111" s="47">
        <f t="shared" si="11"/>
        <v>1</v>
      </c>
      <c r="K111" s="1"/>
      <c r="L111" s="306">
        <f t="shared" si="13"/>
        <v>107</v>
      </c>
      <c r="M111" s="306">
        <f t="shared" si="12"/>
        <v>267.5</v>
      </c>
      <c r="N111" s="307"/>
      <c r="O111" s="307"/>
      <c r="P111" s="307"/>
      <c r="Q111" s="307"/>
      <c r="R111" s="307"/>
      <c r="S111" s="307"/>
      <c r="T111" s="307"/>
      <c r="U111" s="307"/>
      <c r="V111" s="307"/>
      <c r="W111" s="307"/>
      <c r="X111" s="307"/>
      <c r="Y111" s="307"/>
      <c r="Z111" s="307"/>
    </row>
    <row r="112" ht="12.75" customHeight="1">
      <c r="A112" s="305">
        <f t="shared" si="2"/>
        <v>305</v>
      </c>
      <c r="B112" s="47">
        <f t="shared" si="3"/>
        <v>2</v>
      </c>
      <c r="C112" s="1">
        <f t="shared" si="4"/>
        <v>0</v>
      </c>
      <c r="D112" s="47">
        <f t="shared" si="5"/>
        <v>0</v>
      </c>
      <c r="E112" s="1">
        <f t="shared" si="6"/>
        <v>1</v>
      </c>
      <c r="F112" s="47">
        <f t="shared" si="7"/>
        <v>1</v>
      </c>
      <c r="G112" s="1">
        <f t="shared" si="8"/>
        <v>0</v>
      </c>
      <c r="H112" s="47">
        <f t="shared" si="9"/>
        <v>0</v>
      </c>
      <c r="I112" s="1">
        <f t="shared" si="10"/>
        <v>0</v>
      </c>
      <c r="J112" s="47">
        <f t="shared" si="11"/>
        <v>0</v>
      </c>
      <c r="K112" s="1"/>
      <c r="L112" s="306">
        <f t="shared" si="13"/>
        <v>108</v>
      </c>
      <c r="M112" s="306">
        <f t="shared" si="12"/>
        <v>270</v>
      </c>
      <c r="N112" s="307"/>
      <c r="O112" s="307"/>
      <c r="P112" s="307"/>
      <c r="Q112" s="307"/>
      <c r="R112" s="307"/>
      <c r="S112" s="307"/>
      <c r="T112" s="307"/>
      <c r="U112" s="307"/>
      <c r="V112" s="307"/>
      <c r="W112" s="307"/>
      <c r="X112" s="307"/>
      <c r="Y112" s="307"/>
      <c r="Z112" s="307"/>
    </row>
    <row r="113" ht="12.75" customHeight="1">
      <c r="A113" s="305">
        <f t="shared" si="2"/>
        <v>307.5</v>
      </c>
      <c r="B113" s="47">
        <f t="shared" si="3"/>
        <v>2</v>
      </c>
      <c r="C113" s="1">
        <f t="shared" si="4"/>
        <v>0</v>
      </c>
      <c r="D113" s="47">
        <f t="shared" si="5"/>
        <v>0</v>
      </c>
      <c r="E113" s="1">
        <f t="shared" si="6"/>
        <v>1</v>
      </c>
      <c r="F113" s="47">
        <f t="shared" si="7"/>
        <v>1</v>
      </c>
      <c r="G113" s="1">
        <f t="shared" si="8"/>
        <v>0</v>
      </c>
      <c r="H113" s="47">
        <f t="shared" si="9"/>
        <v>0</v>
      </c>
      <c r="I113" s="1">
        <f t="shared" si="10"/>
        <v>0</v>
      </c>
      <c r="J113" s="47">
        <f t="shared" si="11"/>
        <v>1</v>
      </c>
      <c r="K113" s="1"/>
      <c r="L113" s="306">
        <f t="shared" si="13"/>
        <v>109</v>
      </c>
      <c r="M113" s="306">
        <f t="shared" si="12"/>
        <v>272.5</v>
      </c>
      <c r="N113" s="307"/>
      <c r="O113" s="307"/>
      <c r="P113" s="307"/>
      <c r="Q113" s="307"/>
      <c r="R113" s="307"/>
      <c r="S113" s="307"/>
      <c r="T113" s="307"/>
      <c r="U113" s="307"/>
      <c r="V113" s="307"/>
      <c r="W113" s="307"/>
      <c r="X113" s="307"/>
      <c r="Y113" s="307"/>
      <c r="Z113" s="307"/>
    </row>
    <row r="114" ht="12.75" customHeight="1">
      <c r="A114" s="305">
        <f t="shared" si="2"/>
        <v>310</v>
      </c>
      <c r="B114" s="47">
        <f t="shared" si="3"/>
        <v>2</v>
      </c>
      <c r="C114" s="1">
        <f t="shared" si="4"/>
        <v>0</v>
      </c>
      <c r="D114" s="47">
        <f t="shared" si="5"/>
        <v>0</v>
      </c>
      <c r="E114" s="1">
        <f t="shared" si="6"/>
        <v>1</v>
      </c>
      <c r="F114" s="47">
        <f t="shared" si="7"/>
        <v>1</v>
      </c>
      <c r="G114" s="1">
        <f t="shared" si="8"/>
        <v>0</v>
      </c>
      <c r="H114" s="47">
        <f t="shared" si="9"/>
        <v>0</v>
      </c>
      <c r="I114" s="1">
        <f t="shared" si="10"/>
        <v>1</v>
      </c>
      <c r="J114" s="47">
        <f t="shared" si="11"/>
        <v>0</v>
      </c>
      <c r="K114" s="1"/>
      <c r="L114" s="306">
        <f t="shared" si="13"/>
        <v>110</v>
      </c>
      <c r="M114" s="306">
        <f t="shared" si="12"/>
        <v>275</v>
      </c>
      <c r="N114" s="307"/>
      <c r="O114" s="307"/>
      <c r="P114" s="307"/>
      <c r="Q114" s="307"/>
      <c r="R114" s="307"/>
      <c r="S114" s="307"/>
      <c r="T114" s="307"/>
      <c r="U114" s="307"/>
      <c r="V114" s="307"/>
      <c r="W114" s="307"/>
      <c r="X114" s="307"/>
      <c r="Y114" s="307"/>
      <c r="Z114" s="307"/>
    </row>
    <row r="115" ht="12.75" customHeight="1">
      <c r="A115" s="305">
        <f t="shared" si="2"/>
        <v>312.5</v>
      </c>
      <c r="B115" s="47">
        <f t="shared" si="3"/>
        <v>2</v>
      </c>
      <c r="C115" s="1">
        <f t="shared" si="4"/>
        <v>0</v>
      </c>
      <c r="D115" s="47">
        <f t="shared" si="5"/>
        <v>0</v>
      </c>
      <c r="E115" s="1">
        <f t="shared" si="6"/>
        <v>1</v>
      </c>
      <c r="F115" s="47">
        <f t="shared" si="7"/>
        <v>1</v>
      </c>
      <c r="G115" s="1">
        <f t="shared" si="8"/>
        <v>0</v>
      </c>
      <c r="H115" s="47">
        <f t="shared" si="9"/>
        <v>0</v>
      </c>
      <c r="I115" s="1">
        <f t="shared" si="10"/>
        <v>1</v>
      </c>
      <c r="J115" s="47">
        <f t="shared" si="11"/>
        <v>1</v>
      </c>
      <c r="K115" s="1"/>
      <c r="L115" s="306">
        <f t="shared" si="13"/>
        <v>111</v>
      </c>
      <c r="M115" s="306">
        <f t="shared" si="12"/>
        <v>277.5</v>
      </c>
      <c r="N115" s="307"/>
      <c r="O115" s="307"/>
      <c r="P115" s="307"/>
      <c r="Q115" s="307"/>
      <c r="R115" s="307"/>
      <c r="S115" s="307"/>
      <c r="T115" s="307"/>
      <c r="U115" s="307"/>
      <c r="V115" s="307"/>
      <c r="W115" s="307"/>
      <c r="X115" s="307"/>
      <c r="Y115" s="307"/>
      <c r="Z115" s="307"/>
    </row>
    <row r="116" ht="12.75" customHeight="1">
      <c r="A116" s="305">
        <f t="shared" si="2"/>
        <v>315</v>
      </c>
      <c r="B116" s="47">
        <f t="shared" si="3"/>
        <v>2</v>
      </c>
      <c r="C116" s="1">
        <f t="shared" si="4"/>
        <v>0</v>
      </c>
      <c r="D116" s="47">
        <f t="shared" si="5"/>
        <v>0</v>
      </c>
      <c r="E116" s="1">
        <f t="shared" si="6"/>
        <v>2</v>
      </c>
      <c r="F116" s="47">
        <f t="shared" si="7"/>
        <v>0</v>
      </c>
      <c r="G116" s="1">
        <f t="shared" si="8"/>
        <v>0</v>
      </c>
      <c r="H116" s="47">
        <f t="shared" si="9"/>
        <v>0</v>
      </c>
      <c r="I116" s="1">
        <f t="shared" si="10"/>
        <v>0</v>
      </c>
      <c r="J116" s="47">
        <f t="shared" si="11"/>
        <v>0</v>
      </c>
      <c r="K116" s="1"/>
      <c r="L116" s="306">
        <f t="shared" si="13"/>
        <v>112</v>
      </c>
      <c r="M116" s="306">
        <f t="shared" si="12"/>
        <v>280</v>
      </c>
      <c r="N116" s="307"/>
      <c r="O116" s="307"/>
      <c r="P116" s="307"/>
      <c r="Q116" s="307"/>
      <c r="R116" s="307"/>
      <c r="S116" s="307"/>
      <c r="T116" s="307"/>
      <c r="U116" s="307"/>
      <c r="V116" s="307"/>
      <c r="W116" s="307"/>
      <c r="X116" s="307"/>
      <c r="Y116" s="307"/>
      <c r="Z116" s="307"/>
    </row>
    <row r="117" ht="12.75" customHeight="1">
      <c r="A117" s="305">
        <f t="shared" si="2"/>
        <v>317.5</v>
      </c>
      <c r="B117" s="47">
        <f t="shared" si="3"/>
        <v>2</v>
      </c>
      <c r="C117" s="1">
        <f t="shared" si="4"/>
        <v>0</v>
      </c>
      <c r="D117" s="47">
        <f t="shared" si="5"/>
        <v>0</v>
      </c>
      <c r="E117" s="1">
        <f t="shared" si="6"/>
        <v>2</v>
      </c>
      <c r="F117" s="47">
        <f t="shared" si="7"/>
        <v>0</v>
      </c>
      <c r="G117" s="1">
        <f t="shared" si="8"/>
        <v>0</v>
      </c>
      <c r="H117" s="47">
        <f t="shared" si="9"/>
        <v>0</v>
      </c>
      <c r="I117" s="1">
        <f t="shared" si="10"/>
        <v>0</v>
      </c>
      <c r="J117" s="47">
        <f t="shared" si="11"/>
        <v>1</v>
      </c>
      <c r="K117" s="1"/>
      <c r="L117" s="306">
        <f t="shared" si="13"/>
        <v>113</v>
      </c>
      <c r="M117" s="306">
        <f t="shared" si="12"/>
        <v>282.5</v>
      </c>
      <c r="N117" s="307"/>
      <c r="O117" s="307"/>
      <c r="P117" s="307"/>
      <c r="Q117" s="307"/>
      <c r="R117" s="307"/>
      <c r="S117" s="307"/>
      <c r="T117" s="307"/>
      <c r="U117" s="307"/>
      <c r="V117" s="307"/>
      <c r="W117" s="307"/>
      <c r="X117" s="307"/>
      <c r="Y117" s="307"/>
      <c r="Z117" s="307"/>
    </row>
    <row r="118" ht="12.75" customHeight="1">
      <c r="A118" s="305">
        <f t="shared" si="2"/>
        <v>320</v>
      </c>
      <c r="B118" s="47">
        <f t="shared" si="3"/>
        <v>2</v>
      </c>
      <c r="C118" s="1">
        <f t="shared" si="4"/>
        <v>0</v>
      </c>
      <c r="D118" s="47">
        <f t="shared" si="5"/>
        <v>0</v>
      </c>
      <c r="E118" s="1">
        <f t="shared" si="6"/>
        <v>2</v>
      </c>
      <c r="F118" s="47">
        <f t="shared" si="7"/>
        <v>0</v>
      </c>
      <c r="G118" s="1">
        <f t="shared" si="8"/>
        <v>0</v>
      </c>
      <c r="H118" s="47">
        <f t="shared" si="9"/>
        <v>0</v>
      </c>
      <c r="I118" s="1">
        <f t="shared" si="10"/>
        <v>1</v>
      </c>
      <c r="J118" s="47">
        <f t="shared" si="11"/>
        <v>0</v>
      </c>
      <c r="K118" s="1"/>
      <c r="L118" s="306">
        <f t="shared" si="13"/>
        <v>114</v>
      </c>
      <c r="M118" s="306">
        <f t="shared" si="12"/>
        <v>285</v>
      </c>
      <c r="N118" s="307"/>
      <c r="O118" s="307"/>
      <c r="P118" s="307"/>
      <c r="Q118" s="307"/>
      <c r="R118" s="307"/>
      <c r="S118" s="307"/>
      <c r="T118" s="307"/>
      <c r="U118" s="307"/>
      <c r="V118" s="307"/>
      <c r="W118" s="307"/>
      <c r="X118" s="307"/>
      <c r="Y118" s="307"/>
      <c r="Z118" s="307"/>
    </row>
    <row r="119" ht="12.75" customHeight="1">
      <c r="A119" s="305">
        <f t="shared" si="2"/>
        <v>322.5</v>
      </c>
      <c r="B119" s="47">
        <f t="shared" si="3"/>
        <v>2</v>
      </c>
      <c r="C119" s="1">
        <f t="shared" si="4"/>
        <v>0</v>
      </c>
      <c r="D119" s="47">
        <f t="shared" si="5"/>
        <v>0</v>
      </c>
      <c r="E119" s="1">
        <f t="shared" si="6"/>
        <v>2</v>
      </c>
      <c r="F119" s="47">
        <f t="shared" si="7"/>
        <v>0</v>
      </c>
      <c r="G119" s="1">
        <f t="shared" si="8"/>
        <v>0</v>
      </c>
      <c r="H119" s="47">
        <f t="shared" si="9"/>
        <v>0</v>
      </c>
      <c r="I119" s="1">
        <f t="shared" si="10"/>
        <v>1</v>
      </c>
      <c r="J119" s="47">
        <f t="shared" si="11"/>
        <v>1</v>
      </c>
      <c r="K119" s="1"/>
      <c r="L119" s="306">
        <f t="shared" si="13"/>
        <v>115</v>
      </c>
      <c r="M119" s="306">
        <f t="shared" si="12"/>
        <v>287.5</v>
      </c>
      <c r="N119" s="307"/>
      <c r="O119" s="307"/>
      <c r="P119" s="307"/>
      <c r="Q119" s="307"/>
      <c r="R119" s="307"/>
      <c r="S119" s="307"/>
      <c r="T119" s="307"/>
      <c r="U119" s="307"/>
      <c r="V119" s="307"/>
      <c r="W119" s="307"/>
      <c r="X119" s="307"/>
      <c r="Y119" s="307"/>
      <c r="Z119" s="307"/>
    </row>
    <row r="120" ht="12.75" customHeight="1">
      <c r="A120" s="305">
        <f t="shared" si="2"/>
        <v>325</v>
      </c>
      <c r="B120" s="47">
        <f t="shared" si="3"/>
        <v>2</v>
      </c>
      <c r="C120" s="1">
        <f t="shared" si="4"/>
        <v>0</v>
      </c>
      <c r="D120" s="47">
        <f t="shared" si="5"/>
        <v>0</v>
      </c>
      <c r="E120" s="1">
        <f t="shared" si="6"/>
        <v>2</v>
      </c>
      <c r="F120" s="47">
        <f t="shared" si="7"/>
        <v>0</v>
      </c>
      <c r="G120" s="1">
        <f t="shared" si="8"/>
        <v>0</v>
      </c>
      <c r="H120" s="47">
        <f t="shared" si="9"/>
        <v>1</v>
      </c>
      <c r="I120" s="1">
        <f t="shared" si="10"/>
        <v>0</v>
      </c>
      <c r="J120" s="47">
        <f t="shared" si="11"/>
        <v>0</v>
      </c>
      <c r="K120" s="1"/>
      <c r="L120" s="306">
        <f t="shared" si="13"/>
        <v>116</v>
      </c>
      <c r="M120" s="306">
        <f t="shared" si="12"/>
        <v>290</v>
      </c>
      <c r="N120" s="307"/>
      <c r="O120" s="307"/>
      <c r="P120" s="307"/>
      <c r="Q120" s="307"/>
      <c r="R120" s="307"/>
      <c r="S120" s="307"/>
      <c r="T120" s="307"/>
      <c r="U120" s="307"/>
      <c r="V120" s="307"/>
      <c r="W120" s="307"/>
      <c r="X120" s="307"/>
      <c r="Y120" s="307"/>
      <c r="Z120" s="307"/>
    </row>
    <row r="121" ht="12.75" customHeight="1">
      <c r="A121" s="305">
        <f t="shared" si="2"/>
        <v>327.5</v>
      </c>
      <c r="B121" s="47">
        <f t="shared" si="3"/>
        <v>2</v>
      </c>
      <c r="C121" s="1">
        <f t="shared" si="4"/>
        <v>0</v>
      </c>
      <c r="D121" s="47">
        <f t="shared" si="5"/>
        <v>0</v>
      </c>
      <c r="E121" s="1">
        <f t="shared" si="6"/>
        <v>2</v>
      </c>
      <c r="F121" s="47">
        <f t="shared" si="7"/>
        <v>0</v>
      </c>
      <c r="G121" s="1">
        <f t="shared" si="8"/>
        <v>0</v>
      </c>
      <c r="H121" s="47">
        <f t="shared" si="9"/>
        <v>1</v>
      </c>
      <c r="I121" s="1">
        <f t="shared" si="10"/>
        <v>0</v>
      </c>
      <c r="J121" s="47">
        <f t="shared" si="11"/>
        <v>1</v>
      </c>
      <c r="K121" s="1"/>
      <c r="L121" s="306">
        <f t="shared" si="13"/>
        <v>117</v>
      </c>
      <c r="M121" s="306">
        <f t="shared" si="12"/>
        <v>292.5</v>
      </c>
      <c r="N121" s="307"/>
      <c r="O121" s="307"/>
      <c r="P121" s="307"/>
      <c r="Q121" s="307"/>
      <c r="R121" s="307"/>
      <c r="S121" s="307"/>
      <c r="T121" s="307"/>
      <c r="U121" s="307"/>
      <c r="V121" s="307"/>
      <c r="W121" s="307"/>
      <c r="X121" s="307"/>
      <c r="Y121" s="307"/>
      <c r="Z121" s="307"/>
    </row>
    <row r="122" ht="12.75" customHeight="1">
      <c r="A122" s="305">
        <f t="shared" si="2"/>
        <v>330</v>
      </c>
      <c r="B122" s="47">
        <f t="shared" si="3"/>
        <v>2</v>
      </c>
      <c r="C122" s="1">
        <f t="shared" si="4"/>
        <v>0</v>
      </c>
      <c r="D122" s="47">
        <f t="shared" si="5"/>
        <v>0</v>
      </c>
      <c r="E122" s="1">
        <f t="shared" si="6"/>
        <v>2</v>
      </c>
      <c r="F122" s="47">
        <f t="shared" si="7"/>
        <v>0</v>
      </c>
      <c r="G122" s="1">
        <f t="shared" si="8"/>
        <v>0</v>
      </c>
      <c r="H122" s="47">
        <f t="shared" si="9"/>
        <v>1</v>
      </c>
      <c r="I122" s="1">
        <f t="shared" si="10"/>
        <v>1</v>
      </c>
      <c r="J122" s="47">
        <f t="shared" si="11"/>
        <v>0</v>
      </c>
      <c r="K122" s="1"/>
      <c r="L122" s="306">
        <f t="shared" si="13"/>
        <v>118</v>
      </c>
      <c r="M122" s="306">
        <f t="shared" si="12"/>
        <v>295</v>
      </c>
      <c r="N122" s="307"/>
      <c r="O122" s="307"/>
      <c r="P122" s="307"/>
      <c r="Q122" s="307"/>
      <c r="R122" s="307"/>
      <c r="S122" s="307"/>
      <c r="T122" s="307"/>
      <c r="U122" s="307"/>
      <c r="V122" s="307"/>
      <c r="W122" s="307"/>
      <c r="X122" s="307"/>
      <c r="Y122" s="307"/>
      <c r="Z122" s="307"/>
    </row>
    <row r="123" ht="12.75" customHeight="1">
      <c r="A123" s="305">
        <f t="shared" si="2"/>
        <v>332.5</v>
      </c>
      <c r="B123" s="47">
        <f t="shared" si="3"/>
        <v>2</v>
      </c>
      <c r="C123" s="1">
        <f t="shared" si="4"/>
        <v>0</v>
      </c>
      <c r="D123" s="47">
        <f t="shared" si="5"/>
        <v>0</v>
      </c>
      <c r="E123" s="1">
        <f t="shared" si="6"/>
        <v>2</v>
      </c>
      <c r="F123" s="47">
        <f t="shared" si="7"/>
        <v>0</v>
      </c>
      <c r="G123" s="1">
        <f t="shared" si="8"/>
        <v>0</v>
      </c>
      <c r="H123" s="47">
        <f t="shared" si="9"/>
        <v>1</v>
      </c>
      <c r="I123" s="1">
        <f t="shared" si="10"/>
        <v>1</v>
      </c>
      <c r="J123" s="47">
        <f t="shared" si="11"/>
        <v>1</v>
      </c>
      <c r="K123" s="1"/>
      <c r="L123" s="306">
        <f t="shared" si="13"/>
        <v>119</v>
      </c>
      <c r="M123" s="306">
        <f t="shared" si="12"/>
        <v>297.5</v>
      </c>
      <c r="N123" s="307"/>
      <c r="O123" s="307"/>
      <c r="P123" s="307"/>
      <c r="Q123" s="307"/>
      <c r="R123" s="307"/>
      <c r="S123" s="307"/>
      <c r="T123" s="307"/>
      <c r="U123" s="307"/>
      <c r="V123" s="307"/>
      <c r="W123" s="307"/>
      <c r="X123" s="307"/>
      <c r="Y123" s="307"/>
      <c r="Z123" s="307"/>
    </row>
    <row r="124" ht="12.75" customHeight="1">
      <c r="A124" s="305">
        <f t="shared" si="2"/>
        <v>335</v>
      </c>
      <c r="B124" s="47">
        <f t="shared" si="3"/>
        <v>2</v>
      </c>
      <c r="C124" s="1">
        <f t="shared" si="4"/>
        <v>0</v>
      </c>
      <c r="D124" s="47">
        <f t="shared" si="5"/>
        <v>0</v>
      </c>
      <c r="E124" s="1">
        <f t="shared" si="6"/>
        <v>2</v>
      </c>
      <c r="F124" s="47">
        <f t="shared" si="7"/>
        <v>0</v>
      </c>
      <c r="G124" s="1">
        <f t="shared" si="8"/>
        <v>1</v>
      </c>
      <c r="H124" s="47">
        <f t="shared" si="9"/>
        <v>0</v>
      </c>
      <c r="I124" s="1">
        <f t="shared" si="10"/>
        <v>0</v>
      </c>
      <c r="J124" s="47">
        <f t="shared" si="11"/>
        <v>0</v>
      </c>
      <c r="K124" s="1"/>
      <c r="L124" s="306">
        <f t="shared" si="13"/>
        <v>120</v>
      </c>
      <c r="M124" s="306">
        <f t="shared" si="12"/>
        <v>300</v>
      </c>
      <c r="N124" s="307"/>
      <c r="O124" s="307"/>
      <c r="P124" s="307"/>
      <c r="Q124" s="307"/>
      <c r="R124" s="307"/>
      <c r="S124" s="307"/>
      <c r="T124" s="307"/>
      <c r="U124" s="307"/>
      <c r="V124" s="307"/>
      <c r="W124" s="307"/>
      <c r="X124" s="307"/>
      <c r="Y124" s="307"/>
      <c r="Z124" s="307"/>
    </row>
    <row r="125" ht="12.75" customHeight="1">
      <c r="A125" s="305">
        <f t="shared" si="2"/>
        <v>337.5</v>
      </c>
      <c r="B125" s="47">
        <f t="shared" si="3"/>
        <v>2</v>
      </c>
      <c r="C125" s="1">
        <f t="shared" si="4"/>
        <v>0</v>
      </c>
      <c r="D125" s="47">
        <f t="shared" si="5"/>
        <v>0</v>
      </c>
      <c r="E125" s="1">
        <f t="shared" si="6"/>
        <v>2</v>
      </c>
      <c r="F125" s="47">
        <f t="shared" si="7"/>
        <v>0</v>
      </c>
      <c r="G125" s="1">
        <f t="shared" si="8"/>
        <v>1</v>
      </c>
      <c r="H125" s="47">
        <f t="shared" si="9"/>
        <v>0</v>
      </c>
      <c r="I125" s="1">
        <f t="shared" si="10"/>
        <v>0</v>
      </c>
      <c r="J125" s="47">
        <f t="shared" si="11"/>
        <v>1</v>
      </c>
      <c r="K125" s="1"/>
      <c r="L125" s="306">
        <f t="shared" si="13"/>
        <v>121</v>
      </c>
      <c r="M125" s="306">
        <f t="shared" si="12"/>
        <v>302.5</v>
      </c>
      <c r="N125" s="307"/>
      <c r="O125" s="307"/>
      <c r="P125" s="307"/>
      <c r="Q125" s="307"/>
      <c r="R125" s="307"/>
      <c r="S125" s="307"/>
      <c r="T125" s="307"/>
      <c r="U125" s="307"/>
      <c r="V125" s="307"/>
      <c r="W125" s="307"/>
      <c r="X125" s="307"/>
      <c r="Y125" s="307"/>
      <c r="Z125" s="307"/>
    </row>
    <row r="126" ht="12.75" customHeight="1">
      <c r="A126" s="305">
        <f t="shared" si="2"/>
        <v>340</v>
      </c>
      <c r="B126" s="47">
        <f t="shared" si="3"/>
        <v>2</v>
      </c>
      <c r="C126" s="1">
        <f t="shared" si="4"/>
        <v>0</v>
      </c>
      <c r="D126" s="47">
        <f t="shared" si="5"/>
        <v>0</v>
      </c>
      <c r="E126" s="1">
        <f t="shared" si="6"/>
        <v>2</v>
      </c>
      <c r="F126" s="47">
        <f t="shared" si="7"/>
        <v>0</v>
      </c>
      <c r="G126" s="1">
        <f t="shared" si="8"/>
        <v>1</v>
      </c>
      <c r="H126" s="47">
        <f t="shared" si="9"/>
        <v>0</v>
      </c>
      <c r="I126" s="1">
        <f t="shared" si="10"/>
        <v>1</v>
      </c>
      <c r="J126" s="47">
        <f t="shared" si="11"/>
        <v>0</v>
      </c>
      <c r="K126" s="1"/>
      <c r="L126" s="306">
        <f t="shared" si="13"/>
        <v>122</v>
      </c>
      <c r="M126" s="306">
        <f t="shared" si="12"/>
        <v>305</v>
      </c>
      <c r="N126" s="307"/>
      <c r="O126" s="307"/>
      <c r="P126" s="307"/>
      <c r="Q126" s="307"/>
      <c r="R126" s="307"/>
      <c r="S126" s="307"/>
      <c r="T126" s="307"/>
      <c r="U126" s="307"/>
      <c r="V126" s="307"/>
      <c r="W126" s="307"/>
      <c r="X126" s="307"/>
      <c r="Y126" s="307"/>
      <c r="Z126" s="307"/>
    </row>
    <row r="127" ht="12.75" customHeight="1">
      <c r="A127" s="305">
        <f t="shared" si="2"/>
        <v>342.5</v>
      </c>
      <c r="B127" s="47">
        <f t="shared" si="3"/>
        <v>2</v>
      </c>
      <c r="C127" s="1">
        <f t="shared" si="4"/>
        <v>0</v>
      </c>
      <c r="D127" s="47">
        <f t="shared" si="5"/>
        <v>0</v>
      </c>
      <c r="E127" s="1">
        <f t="shared" si="6"/>
        <v>2</v>
      </c>
      <c r="F127" s="47">
        <f t="shared" si="7"/>
        <v>0</v>
      </c>
      <c r="G127" s="1">
        <f t="shared" si="8"/>
        <v>1</v>
      </c>
      <c r="H127" s="47">
        <f t="shared" si="9"/>
        <v>0</v>
      </c>
      <c r="I127" s="1">
        <f t="shared" si="10"/>
        <v>1</v>
      </c>
      <c r="J127" s="47">
        <f t="shared" si="11"/>
        <v>1</v>
      </c>
      <c r="K127" s="1"/>
      <c r="L127" s="306">
        <f t="shared" si="13"/>
        <v>123</v>
      </c>
      <c r="M127" s="306">
        <f t="shared" si="12"/>
        <v>307.5</v>
      </c>
      <c r="N127" s="307"/>
      <c r="O127" s="307"/>
      <c r="P127" s="307"/>
      <c r="Q127" s="307"/>
      <c r="R127" s="307"/>
      <c r="S127" s="307"/>
      <c r="T127" s="307"/>
      <c r="U127" s="307"/>
      <c r="V127" s="307"/>
      <c r="W127" s="307"/>
      <c r="X127" s="307"/>
      <c r="Y127" s="307"/>
      <c r="Z127" s="307"/>
    </row>
    <row r="128" ht="12.75" customHeight="1">
      <c r="A128" s="305">
        <f t="shared" si="2"/>
        <v>345</v>
      </c>
      <c r="B128" s="47">
        <f t="shared" si="3"/>
        <v>2</v>
      </c>
      <c r="C128" s="1">
        <f t="shared" si="4"/>
        <v>0</v>
      </c>
      <c r="D128" s="47">
        <f t="shared" si="5"/>
        <v>0</v>
      </c>
      <c r="E128" s="1">
        <f t="shared" si="6"/>
        <v>2</v>
      </c>
      <c r="F128" s="47">
        <f t="shared" si="7"/>
        <v>1</v>
      </c>
      <c r="G128" s="1">
        <f t="shared" si="8"/>
        <v>0</v>
      </c>
      <c r="H128" s="47">
        <f t="shared" si="9"/>
        <v>0</v>
      </c>
      <c r="I128" s="1">
        <f t="shared" si="10"/>
        <v>0</v>
      </c>
      <c r="J128" s="47">
        <f t="shared" si="11"/>
        <v>0</v>
      </c>
      <c r="K128" s="1"/>
      <c r="L128" s="306">
        <f t="shared" si="13"/>
        <v>124</v>
      </c>
      <c r="M128" s="306">
        <f t="shared" si="12"/>
        <v>310</v>
      </c>
      <c r="N128" s="307"/>
      <c r="O128" s="307"/>
      <c r="P128" s="307"/>
      <c r="Q128" s="307"/>
      <c r="R128" s="307"/>
      <c r="S128" s="307"/>
      <c r="T128" s="307"/>
      <c r="U128" s="307"/>
      <c r="V128" s="307"/>
      <c r="W128" s="307"/>
      <c r="X128" s="307"/>
      <c r="Y128" s="307"/>
      <c r="Z128" s="307"/>
    </row>
    <row r="129" ht="12.75" customHeight="1">
      <c r="A129" s="305">
        <f t="shared" si="2"/>
        <v>347.5</v>
      </c>
      <c r="B129" s="47">
        <f t="shared" si="3"/>
        <v>2</v>
      </c>
      <c r="C129" s="1">
        <f t="shared" si="4"/>
        <v>0</v>
      </c>
      <c r="D129" s="47">
        <f t="shared" si="5"/>
        <v>0</v>
      </c>
      <c r="E129" s="1">
        <f t="shared" si="6"/>
        <v>2</v>
      </c>
      <c r="F129" s="47">
        <f t="shared" si="7"/>
        <v>1</v>
      </c>
      <c r="G129" s="1">
        <f t="shared" si="8"/>
        <v>0</v>
      </c>
      <c r="H129" s="47">
        <f t="shared" si="9"/>
        <v>0</v>
      </c>
      <c r="I129" s="1">
        <f t="shared" si="10"/>
        <v>0</v>
      </c>
      <c r="J129" s="47">
        <f t="shared" si="11"/>
        <v>1</v>
      </c>
      <c r="K129" s="1"/>
      <c r="L129" s="306">
        <f t="shared" si="13"/>
        <v>125</v>
      </c>
      <c r="M129" s="306">
        <f t="shared" si="12"/>
        <v>312.5</v>
      </c>
      <c r="N129" s="307"/>
      <c r="O129" s="307"/>
      <c r="P129" s="307"/>
      <c r="Q129" s="307"/>
      <c r="R129" s="307"/>
      <c r="S129" s="307"/>
      <c r="T129" s="307"/>
      <c r="U129" s="307"/>
      <c r="V129" s="307"/>
      <c r="W129" s="307"/>
      <c r="X129" s="307"/>
      <c r="Y129" s="307"/>
      <c r="Z129" s="307"/>
    </row>
    <row r="130" ht="12.75" customHeight="1">
      <c r="A130" s="305">
        <f t="shared" si="2"/>
        <v>350</v>
      </c>
      <c r="B130" s="47">
        <f t="shared" si="3"/>
        <v>2</v>
      </c>
      <c r="C130" s="1">
        <f t="shared" si="4"/>
        <v>0</v>
      </c>
      <c r="D130" s="47">
        <f t="shared" si="5"/>
        <v>0</v>
      </c>
      <c r="E130" s="1">
        <f t="shared" si="6"/>
        <v>2</v>
      </c>
      <c r="F130" s="47">
        <f t="shared" si="7"/>
        <v>1</v>
      </c>
      <c r="G130" s="1">
        <f t="shared" si="8"/>
        <v>0</v>
      </c>
      <c r="H130" s="47">
        <f t="shared" si="9"/>
        <v>0</v>
      </c>
      <c r="I130" s="1">
        <f t="shared" si="10"/>
        <v>1</v>
      </c>
      <c r="J130" s="47">
        <f t="shared" si="11"/>
        <v>0</v>
      </c>
      <c r="K130" s="1"/>
      <c r="L130" s="306">
        <f t="shared" si="13"/>
        <v>126</v>
      </c>
      <c r="M130" s="306">
        <f t="shared" si="12"/>
        <v>315</v>
      </c>
      <c r="N130" s="307"/>
      <c r="O130" s="307"/>
      <c r="P130" s="307"/>
      <c r="Q130" s="307"/>
      <c r="R130" s="307"/>
      <c r="S130" s="307"/>
      <c r="T130" s="307"/>
      <c r="U130" s="307"/>
      <c r="V130" s="307"/>
      <c r="W130" s="307"/>
      <c r="X130" s="307"/>
      <c r="Y130" s="307"/>
      <c r="Z130" s="307"/>
    </row>
    <row r="131" ht="12.75" customHeight="1">
      <c r="A131" s="305">
        <f t="shared" si="2"/>
        <v>352.5</v>
      </c>
      <c r="B131" s="47">
        <f t="shared" si="3"/>
        <v>2</v>
      </c>
      <c r="C131" s="1">
        <f t="shared" si="4"/>
        <v>0</v>
      </c>
      <c r="D131" s="47">
        <f t="shared" si="5"/>
        <v>0</v>
      </c>
      <c r="E131" s="1">
        <f t="shared" si="6"/>
        <v>2</v>
      </c>
      <c r="F131" s="47">
        <f t="shared" si="7"/>
        <v>1</v>
      </c>
      <c r="G131" s="1">
        <f t="shared" si="8"/>
        <v>0</v>
      </c>
      <c r="H131" s="47">
        <f t="shared" si="9"/>
        <v>0</v>
      </c>
      <c r="I131" s="1">
        <f t="shared" si="10"/>
        <v>1</v>
      </c>
      <c r="J131" s="47">
        <f t="shared" si="11"/>
        <v>1</v>
      </c>
      <c r="K131" s="1"/>
      <c r="L131" s="306">
        <f t="shared" si="13"/>
        <v>127</v>
      </c>
      <c r="M131" s="306">
        <f t="shared" si="12"/>
        <v>317.5</v>
      </c>
      <c r="N131" s="307"/>
      <c r="O131" s="307"/>
      <c r="P131" s="307"/>
      <c r="Q131" s="307"/>
      <c r="R131" s="307"/>
      <c r="S131" s="307"/>
      <c r="T131" s="307"/>
      <c r="U131" s="307"/>
      <c r="V131" s="307"/>
      <c r="W131" s="307"/>
      <c r="X131" s="307"/>
      <c r="Y131" s="307"/>
      <c r="Z131" s="307"/>
    </row>
    <row r="132" ht="12.75" customHeight="1">
      <c r="A132" s="305">
        <f t="shared" si="2"/>
        <v>355</v>
      </c>
      <c r="B132" s="47">
        <f t="shared" si="3"/>
        <v>2</v>
      </c>
      <c r="C132" s="1">
        <f t="shared" si="4"/>
        <v>0</v>
      </c>
      <c r="D132" s="47">
        <f t="shared" si="5"/>
        <v>0</v>
      </c>
      <c r="E132" s="1">
        <f t="shared" si="6"/>
        <v>3</v>
      </c>
      <c r="F132" s="47">
        <f t="shared" si="7"/>
        <v>0</v>
      </c>
      <c r="G132" s="1">
        <f t="shared" si="8"/>
        <v>0</v>
      </c>
      <c r="H132" s="47">
        <f t="shared" si="9"/>
        <v>0</v>
      </c>
      <c r="I132" s="1">
        <f t="shared" si="10"/>
        <v>0</v>
      </c>
      <c r="J132" s="47">
        <f t="shared" si="11"/>
        <v>0</v>
      </c>
      <c r="K132" s="1"/>
      <c r="L132" s="306">
        <f t="shared" si="13"/>
        <v>128</v>
      </c>
      <c r="M132" s="306">
        <f t="shared" si="12"/>
        <v>320</v>
      </c>
      <c r="N132" s="307"/>
      <c r="O132" s="307"/>
      <c r="P132" s="307"/>
      <c r="Q132" s="307"/>
      <c r="R132" s="307"/>
      <c r="S132" s="307"/>
      <c r="T132" s="307"/>
      <c r="U132" s="307"/>
      <c r="V132" s="307"/>
      <c r="W132" s="307"/>
      <c r="X132" s="307"/>
      <c r="Y132" s="307"/>
      <c r="Z132" s="307"/>
    </row>
    <row r="133" ht="12.75" customHeight="1">
      <c r="A133" s="305">
        <f t="shared" si="2"/>
        <v>357.5</v>
      </c>
      <c r="B133" s="47">
        <f t="shared" si="3"/>
        <v>2</v>
      </c>
      <c r="C133" s="1">
        <f t="shared" si="4"/>
        <v>0</v>
      </c>
      <c r="D133" s="47">
        <f t="shared" si="5"/>
        <v>0</v>
      </c>
      <c r="E133" s="1">
        <f t="shared" si="6"/>
        <v>3</v>
      </c>
      <c r="F133" s="47">
        <f t="shared" si="7"/>
        <v>0</v>
      </c>
      <c r="G133" s="1">
        <f t="shared" si="8"/>
        <v>0</v>
      </c>
      <c r="H133" s="47">
        <f t="shared" si="9"/>
        <v>0</v>
      </c>
      <c r="I133" s="1">
        <f t="shared" si="10"/>
        <v>0</v>
      </c>
      <c r="J133" s="47">
        <f t="shared" si="11"/>
        <v>1</v>
      </c>
      <c r="K133" s="1"/>
      <c r="L133" s="306">
        <f t="shared" si="13"/>
        <v>129</v>
      </c>
      <c r="M133" s="306">
        <f t="shared" si="12"/>
        <v>322.5</v>
      </c>
      <c r="N133" s="307"/>
      <c r="O133" s="307"/>
      <c r="P133" s="307"/>
      <c r="Q133" s="307"/>
      <c r="R133" s="307"/>
      <c r="S133" s="307"/>
      <c r="T133" s="307"/>
      <c r="U133" s="307"/>
      <c r="V133" s="307"/>
      <c r="W133" s="307"/>
      <c r="X133" s="307"/>
      <c r="Y133" s="307"/>
      <c r="Z133" s="307"/>
    </row>
    <row r="134" ht="12.75" customHeight="1">
      <c r="A134" s="305">
        <f t="shared" si="2"/>
        <v>360</v>
      </c>
      <c r="B134" s="47">
        <f t="shared" si="3"/>
        <v>2</v>
      </c>
      <c r="C134" s="1">
        <f t="shared" si="4"/>
        <v>0</v>
      </c>
      <c r="D134" s="47">
        <f t="shared" si="5"/>
        <v>0</v>
      </c>
      <c r="E134" s="1">
        <f t="shared" si="6"/>
        <v>3</v>
      </c>
      <c r="F134" s="47">
        <f t="shared" si="7"/>
        <v>0</v>
      </c>
      <c r="G134" s="1">
        <f t="shared" si="8"/>
        <v>0</v>
      </c>
      <c r="H134" s="47">
        <f t="shared" si="9"/>
        <v>0</v>
      </c>
      <c r="I134" s="1">
        <f t="shared" si="10"/>
        <v>1</v>
      </c>
      <c r="J134" s="47">
        <f t="shared" si="11"/>
        <v>0</v>
      </c>
      <c r="K134" s="1"/>
      <c r="L134" s="306">
        <f t="shared" si="13"/>
        <v>130</v>
      </c>
      <c r="M134" s="306">
        <f t="shared" si="12"/>
        <v>325</v>
      </c>
      <c r="N134" s="307"/>
      <c r="O134" s="307"/>
      <c r="P134" s="307"/>
      <c r="Q134" s="307"/>
      <c r="R134" s="307"/>
      <c r="S134" s="307"/>
      <c r="T134" s="307"/>
      <c r="U134" s="307"/>
      <c r="V134" s="307"/>
      <c r="W134" s="307"/>
      <c r="X134" s="307"/>
      <c r="Y134" s="307"/>
      <c r="Z134" s="307"/>
    </row>
    <row r="135" ht="12.75" customHeight="1">
      <c r="A135" s="305">
        <f t="shared" si="2"/>
        <v>362.5</v>
      </c>
      <c r="B135" s="47">
        <f t="shared" si="3"/>
        <v>2</v>
      </c>
      <c r="C135" s="1">
        <f t="shared" si="4"/>
        <v>0</v>
      </c>
      <c r="D135" s="47">
        <f t="shared" si="5"/>
        <v>0</v>
      </c>
      <c r="E135" s="1">
        <f t="shared" si="6"/>
        <v>3</v>
      </c>
      <c r="F135" s="47">
        <f t="shared" si="7"/>
        <v>0</v>
      </c>
      <c r="G135" s="1">
        <f t="shared" si="8"/>
        <v>0</v>
      </c>
      <c r="H135" s="47">
        <f t="shared" si="9"/>
        <v>0</v>
      </c>
      <c r="I135" s="1">
        <f t="shared" si="10"/>
        <v>1</v>
      </c>
      <c r="J135" s="47">
        <f t="shared" si="11"/>
        <v>1</v>
      </c>
      <c r="K135" s="1"/>
      <c r="L135" s="306">
        <f t="shared" si="13"/>
        <v>131</v>
      </c>
      <c r="M135" s="306">
        <f t="shared" si="12"/>
        <v>327.5</v>
      </c>
      <c r="N135" s="307"/>
      <c r="O135" s="307"/>
      <c r="P135" s="307"/>
      <c r="Q135" s="307"/>
      <c r="R135" s="307"/>
      <c r="S135" s="307"/>
      <c r="T135" s="307"/>
      <c r="U135" s="307"/>
      <c r="V135" s="307"/>
      <c r="W135" s="307"/>
      <c r="X135" s="307"/>
      <c r="Y135" s="307"/>
      <c r="Z135" s="307"/>
    </row>
    <row r="136" ht="12.75" customHeight="1">
      <c r="A136" s="305">
        <f t="shared" si="2"/>
        <v>365</v>
      </c>
      <c r="B136" s="47">
        <f t="shared" si="3"/>
        <v>2</v>
      </c>
      <c r="C136" s="1">
        <f t="shared" si="4"/>
        <v>0</v>
      </c>
      <c r="D136" s="47">
        <f t="shared" si="5"/>
        <v>0</v>
      </c>
      <c r="E136" s="1">
        <f t="shared" si="6"/>
        <v>3</v>
      </c>
      <c r="F136" s="47">
        <f t="shared" si="7"/>
        <v>0</v>
      </c>
      <c r="G136" s="1">
        <f t="shared" si="8"/>
        <v>0</v>
      </c>
      <c r="H136" s="47">
        <f t="shared" si="9"/>
        <v>1</v>
      </c>
      <c r="I136" s="1">
        <f t="shared" si="10"/>
        <v>0</v>
      </c>
      <c r="J136" s="47">
        <f t="shared" si="11"/>
        <v>0</v>
      </c>
      <c r="K136" s="1"/>
      <c r="L136" s="306">
        <f t="shared" si="13"/>
        <v>132</v>
      </c>
      <c r="M136" s="306">
        <f t="shared" si="12"/>
        <v>330</v>
      </c>
      <c r="N136" s="307"/>
      <c r="O136" s="307"/>
      <c r="P136" s="307"/>
      <c r="Q136" s="307"/>
      <c r="R136" s="307"/>
      <c r="S136" s="307"/>
      <c r="T136" s="307"/>
      <c r="U136" s="307"/>
      <c r="V136" s="307"/>
      <c r="W136" s="307"/>
      <c r="X136" s="307"/>
      <c r="Y136" s="307"/>
      <c r="Z136" s="307"/>
    </row>
    <row r="137" ht="12.75" customHeight="1">
      <c r="A137" s="305">
        <f t="shared" si="2"/>
        <v>367.5</v>
      </c>
      <c r="B137" s="47">
        <f t="shared" si="3"/>
        <v>2</v>
      </c>
      <c r="C137" s="1">
        <f t="shared" si="4"/>
        <v>0</v>
      </c>
      <c r="D137" s="47">
        <f t="shared" si="5"/>
        <v>0</v>
      </c>
      <c r="E137" s="1">
        <f t="shared" si="6"/>
        <v>3</v>
      </c>
      <c r="F137" s="47">
        <f t="shared" si="7"/>
        <v>0</v>
      </c>
      <c r="G137" s="1">
        <f t="shared" si="8"/>
        <v>0</v>
      </c>
      <c r="H137" s="47">
        <f t="shared" si="9"/>
        <v>1</v>
      </c>
      <c r="I137" s="1">
        <f t="shared" si="10"/>
        <v>0</v>
      </c>
      <c r="J137" s="47">
        <f t="shared" si="11"/>
        <v>1</v>
      </c>
      <c r="K137" s="1"/>
      <c r="L137" s="306">
        <f t="shared" si="13"/>
        <v>133</v>
      </c>
      <c r="M137" s="306">
        <f t="shared" si="12"/>
        <v>332.5</v>
      </c>
      <c r="N137" s="307"/>
      <c r="O137" s="307"/>
      <c r="P137" s="307"/>
      <c r="Q137" s="307"/>
      <c r="R137" s="307"/>
      <c r="S137" s="307"/>
      <c r="T137" s="307"/>
      <c r="U137" s="307"/>
      <c r="V137" s="307"/>
      <c r="W137" s="307"/>
      <c r="X137" s="307"/>
      <c r="Y137" s="307"/>
      <c r="Z137" s="307"/>
    </row>
    <row r="138" ht="12.75" customHeight="1">
      <c r="A138" s="305">
        <f t="shared" si="2"/>
        <v>370</v>
      </c>
      <c r="B138" s="47">
        <f t="shared" si="3"/>
        <v>2</v>
      </c>
      <c r="C138" s="1">
        <f t="shared" si="4"/>
        <v>0</v>
      </c>
      <c r="D138" s="47">
        <f t="shared" si="5"/>
        <v>0</v>
      </c>
      <c r="E138" s="1">
        <f t="shared" si="6"/>
        <v>3</v>
      </c>
      <c r="F138" s="47">
        <f t="shared" si="7"/>
        <v>0</v>
      </c>
      <c r="G138" s="1">
        <f t="shared" si="8"/>
        <v>0</v>
      </c>
      <c r="H138" s="47">
        <f t="shared" si="9"/>
        <v>1</v>
      </c>
      <c r="I138" s="1">
        <f t="shared" si="10"/>
        <v>1</v>
      </c>
      <c r="J138" s="47">
        <f t="shared" si="11"/>
        <v>0</v>
      </c>
      <c r="K138" s="1"/>
      <c r="L138" s="306">
        <f t="shared" si="13"/>
        <v>134</v>
      </c>
      <c r="M138" s="306">
        <f t="shared" si="12"/>
        <v>335</v>
      </c>
      <c r="N138" s="307"/>
      <c r="O138" s="307"/>
      <c r="P138" s="307"/>
      <c r="Q138" s="307"/>
      <c r="R138" s="307"/>
      <c r="S138" s="307"/>
      <c r="T138" s="307"/>
      <c r="U138" s="307"/>
      <c r="V138" s="307"/>
      <c r="W138" s="307"/>
      <c r="X138" s="307"/>
      <c r="Y138" s="307"/>
      <c r="Z138" s="307"/>
    </row>
    <row r="139" ht="12.75" customHeight="1">
      <c r="A139" s="305">
        <f t="shared" si="2"/>
        <v>372.5</v>
      </c>
      <c r="B139" s="47">
        <f t="shared" si="3"/>
        <v>2</v>
      </c>
      <c r="C139" s="1">
        <f t="shared" si="4"/>
        <v>0</v>
      </c>
      <c r="D139" s="47">
        <f t="shared" si="5"/>
        <v>0</v>
      </c>
      <c r="E139" s="1">
        <f t="shared" si="6"/>
        <v>3</v>
      </c>
      <c r="F139" s="47">
        <f t="shared" si="7"/>
        <v>0</v>
      </c>
      <c r="G139" s="1">
        <f t="shared" si="8"/>
        <v>0</v>
      </c>
      <c r="H139" s="47">
        <f t="shared" si="9"/>
        <v>1</v>
      </c>
      <c r="I139" s="1">
        <f t="shared" si="10"/>
        <v>1</v>
      </c>
      <c r="J139" s="47">
        <f t="shared" si="11"/>
        <v>1</v>
      </c>
      <c r="K139" s="1"/>
      <c r="L139" s="306">
        <f t="shared" si="13"/>
        <v>135</v>
      </c>
      <c r="M139" s="306">
        <f t="shared" si="12"/>
        <v>337.5</v>
      </c>
      <c r="N139" s="307"/>
      <c r="O139" s="307"/>
      <c r="P139" s="307"/>
      <c r="Q139" s="307"/>
      <c r="R139" s="307"/>
      <c r="S139" s="307"/>
      <c r="T139" s="307"/>
      <c r="U139" s="307"/>
      <c r="V139" s="307"/>
      <c r="W139" s="307"/>
      <c r="X139" s="307"/>
      <c r="Y139" s="307"/>
      <c r="Z139" s="307"/>
    </row>
    <row r="140" ht="12.75" customHeight="1">
      <c r="A140" s="305">
        <f t="shared" si="2"/>
        <v>375</v>
      </c>
      <c r="B140" s="47">
        <f t="shared" si="3"/>
        <v>2</v>
      </c>
      <c r="C140" s="1">
        <f t="shared" si="4"/>
        <v>0</v>
      </c>
      <c r="D140" s="47">
        <f t="shared" si="5"/>
        <v>0</v>
      </c>
      <c r="E140" s="1">
        <f t="shared" si="6"/>
        <v>3</v>
      </c>
      <c r="F140" s="47">
        <f t="shared" si="7"/>
        <v>0</v>
      </c>
      <c r="G140" s="1">
        <f t="shared" si="8"/>
        <v>1</v>
      </c>
      <c r="H140" s="47">
        <f t="shared" si="9"/>
        <v>0</v>
      </c>
      <c r="I140" s="1">
        <f t="shared" si="10"/>
        <v>0</v>
      </c>
      <c r="J140" s="47">
        <f t="shared" si="11"/>
        <v>0</v>
      </c>
      <c r="K140" s="1"/>
      <c r="L140" s="306">
        <f t="shared" si="13"/>
        <v>136</v>
      </c>
      <c r="M140" s="306">
        <f t="shared" si="12"/>
        <v>340</v>
      </c>
      <c r="N140" s="307"/>
      <c r="O140" s="307"/>
      <c r="P140" s="307"/>
      <c r="Q140" s="307"/>
      <c r="R140" s="307"/>
      <c r="S140" s="307"/>
      <c r="T140" s="307"/>
      <c r="U140" s="307"/>
      <c r="V140" s="307"/>
      <c r="W140" s="307"/>
      <c r="X140" s="307"/>
      <c r="Y140" s="307"/>
      <c r="Z140" s="307"/>
    </row>
    <row r="141" ht="12.75" customHeight="1">
      <c r="A141" s="305">
        <f t="shared" si="2"/>
        <v>377.5</v>
      </c>
      <c r="B141" s="47">
        <f t="shared" si="3"/>
        <v>2</v>
      </c>
      <c r="C141" s="1">
        <f t="shared" si="4"/>
        <v>0</v>
      </c>
      <c r="D141" s="47">
        <f t="shared" si="5"/>
        <v>0</v>
      </c>
      <c r="E141" s="1">
        <f t="shared" si="6"/>
        <v>3</v>
      </c>
      <c r="F141" s="47">
        <f t="shared" si="7"/>
        <v>0</v>
      </c>
      <c r="G141" s="1">
        <f t="shared" si="8"/>
        <v>1</v>
      </c>
      <c r="H141" s="47">
        <f t="shared" si="9"/>
        <v>0</v>
      </c>
      <c r="I141" s="1">
        <f t="shared" si="10"/>
        <v>0</v>
      </c>
      <c r="J141" s="47">
        <f t="shared" si="11"/>
        <v>1</v>
      </c>
      <c r="K141" s="1"/>
      <c r="L141" s="306">
        <f t="shared" si="13"/>
        <v>137</v>
      </c>
      <c r="M141" s="306">
        <f t="shared" si="12"/>
        <v>342.5</v>
      </c>
      <c r="N141" s="307"/>
      <c r="O141" s="307"/>
      <c r="P141" s="307"/>
      <c r="Q141" s="307"/>
      <c r="R141" s="307"/>
      <c r="S141" s="307"/>
      <c r="T141" s="307"/>
      <c r="U141" s="307"/>
      <c r="V141" s="307"/>
      <c r="W141" s="307"/>
      <c r="X141" s="307"/>
      <c r="Y141" s="307"/>
      <c r="Z141" s="307"/>
    </row>
    <row r="142" ht="12.75" customHeight="1">
      <c r="A142" s="305">
        <f t="shared" si="2"/>
        <v>380</v>
      </c>
      <c r="B142" s="47">
        <f t="shared" si="3"/>
        <v>2</v>
      </c>
      <c r="C142" s="1">
        <f t="shared" si="4"/>
        <v>0</v>
      </c>
      <c r="D142" s="47">
        <f t="shared" si="5"/>
        <v>0</v>
      </c>
      <c r="E142" s="1">
        <f t="shared" si="6"/>
        <v>3</v>
      </c>
      <c r="F142" s="47">
        <f t="shared" si="7"/>
        <v>0</v>
      </c>
      <c r="G142" s="1">
        <f t="shared" si="8"/>
        <v>1</v>
      </c>
      <c r="H142" s="47">
        <f t="shared" si="9"/>
        <v>0</v>
      </c>
      <c r="I142" s="1">
        <f t="shared" si="10"/>
        <v>1</v>
      </c>
      <c r="J142" s="47">
        <f t="shared" si="11"/>
        <v>0</v>
      </c>
      <c r="K142" s="1"/>
      <c r="L142" s="306">
        <f t="shared" si="13"/>
        <v>138</v>
      </c>
      <c r="M142" s="306">
        <f t="shared" si="12"/>
        <v>345</v>
      </c>
      <c r="N142" s="307"/>
      <c r="O142" s="307"/>
      <c r="P142" s="307"/>
      <c r="Q142" s="307"/>
      <c r="R142" s="307"/>
      <c r="S142" s="307"/>
      <c r="T142" s="307"/>
      <c r="U142" s="307"/>
      <c r="V142" s="307"/>
      <c r="W142" s="307"/>
      <c r="X142" s="307"/>
      <c r="Y142" s="307"/>
      <c r="Z142" s="307"/>
    </row>
    <row r="143" ht="12.75" customHeight="1">
      <c r="A143" s="305">
        <f t="shared" si="2"/>
        <v>382.5</v>
      </c>
      <c r="B143" s="47">
        <f t="shared" si="3"/>
        <v>2</v>
      </c>
      <c r="C143" s="1">
        <f t="shared" si="4"/>
        <v>0</v>
      </c>
      <c r="D143" s="47">
        <f t="shared" si="5"/>
        <v>0</v>
      </c>
      <c r="E143" s="1">
        <f t="shared" si="6"/>
        <v>3</v>
      </c>
      <c r="F143" s="47">
        <f t="shared" si="7"/>
        <v>0</v>
      </c>
      <c r="G143" s="1">
        <f t="shared" si="8"/>
        <v>1</v>
      </c>
      <c r="H143" s="47">
        <f t="shared" si="9"/>
        <v>0</v>
      </c>
      <c r="I143" s="1">
        <f t="shared" si="10"/>
        <v>1</v>
      </c>
      <c r="J143" s="47">
        <f t="shared" si="11"/>
        <v>1</v>
      </c>
      <c r="K143" s="1"/>
      <c r="L143" s="306">
        <f t="shared" si="13"/>
        <v>139</v>
      </c>
      <c r="M143" s="306">
        <f t="shared" si="12"/>
        <v>347.5</v>
      </c>
      <c r="N143" s="307"/>
      <c r="O143" s="307"/>
      <c r="P143" s="307"/>
      <c r="Q143" s="307"/>
      <c r="R143" s="307"/>
      <c r="S143" s="307"/>
      <c r="T143" s="307"/>
      <c r="U143" s="307"/>
      <c r="V143" s="307"/>
      <c r="W143" s="307"/>
      <c r="X143" s="307"/>
      <c r="Y143" s="307"/>
      <c r="Z143" s="307"/>
    </row>
    <row r="144" ht="12.75" customHeight="1">
      <c r="A144" s="305">
        <f t="shared" si="2"/>
        <v>385</v>
      </c>
      <c r="B144" s="47">
        <f t="shared" si="3"/>
        <v>2</v>
      </c>
      <c r="C144" s="1">
        <f t="shared" si="4"/>
        <v>0</v>
      </c>
      <c r="D144" s="47">
        <f t="shared" si="5"/>
        <v>0</v>
      </c>
      <c r="E144" s="1">
        <f t="shared" si="6"/>
        <v>3</v>
      </c>
      <c r="F144" s="47">
        <f t="shared" si="7"/>
        <v>1</v>
      </c>
      <c r="G144" s="1">
        <f t="shared" si="8"/>
        <v>0</v>
      </c>
      <c r="H144" s="47">
        <f t="shared" si="9"/>
        <v>0</v>
      </c>
      <c r="I144" s="1">
        <f t="shared" si="10"/>
        <v>0</v>
      </c>
      <c r="J144" s="47">
        <f t="shared" si="11"/>
        <v>0</v>
      </c>
      <c r="K144" s="1"/>
      <c r="L144" s="306">
        <f t="shared" si="13"/>
        <v>140</v>
      </c>
      <c r="M144" s="306">
        <f t="shared" si="12"/>
        <v>350</v>
      </c>
      <c r="N144" s="307"/>
      <c r="O144" s="307"/>
      <c r="P144" s="307"/>
      <c r="Q144" s="307"/>
      <c r="R144" s="307"/>
      <c r="S144" s="307"/>
      <c r="T144" s="307"/>
      <c r="U144" s="307"/>
      <c r="V144" s="307"/>
      <c r="W144" s="307"/>
      <c r="X144" s="307"/>
      <c r="Y144" s="307"/>
      <c r="Z144" s="307"/>
    </row>
    <row r="145" ht="12.75" customHeight="1">
      <c r="A145" s="305">
        <f t="shared" si="2"/>
        <v>387.5</v>
      </c>
      <c r="B145" s="47">
        <f t="shared" si="3"/>
        <v>2</v>
      </c>
      <c r="C145" s="1">
        <f t="shared" si="4"/>
        <v>0</v>
      </c>
      <c r="D145" s="47">
        <f t="shared" si="5"/>
        <v>0</v>
      </c>
      <c r="E145" s="1">
        <f t="shared" si="6"/>
        <v>3</v>
      </c>
      <c r="F145" s="47">
        <f t="shared" si="7"/>
        <v>1</v>
      </c>
      <c r="G145" s="1">
        <f t="shared" si="8"/>
        <v>0</v>
      </c>
      <c r="H145" s="47">
        <f t="shared" si="9"/>
        <v>0</v>
      </c>
      <c r="I145" s="1">
        <f t="shared" si="10"/>
        <v>0</v>
      </c>
      <c r="J145" s="47">
        <f t="shared" si="11"/>
        <v>1</v>
      </c>
      <c r="K145" s="1"/>
      <c r="L145" s="306">
        <f t="shared" si="13"/>
        <v>141</v>
      </c>
      <c r="M145" s="306">
        <f t="shared" si="12"/>
        <v>352.5</v>
      </c>
      <c r="N145" s="307"/>
      <c r="O145" s="307"/>
      <c r="P145" s="307"/>
      <c r="Q145" s="307"/>
      <c r="R145" s="307"/>
      <c r="S145" s="307"/>
      <c r="T145" s="307"/>
      <c r="U145" s="307"/>
      <c r="V145" s="307"/>
      <c r="W145" s="307"/>
      <c r="X145" s="307"/>
      <c r="Y145" s="307"/>
      <c r="Z145" s="307"/>
    </row>
    <row r="146" ht="12.75" customHeight="1">
      <c r="A146" s="305">
        <f t="shared" si="2"/>
        <v>390</v>
      </c>
      <c r="B146" s="47">
        <f t="shared" si="3"/>
        <v>2</v>
      </c>
      <c r="C146" s="1">
        <f t="shared" si="4"/>
        <v>0</v>
      </c>
      <c r="D146" s="47">
        <f t="shared" si="5"/>
        <v>0</v>
      </c>
      <c r="E146" s="1">
        <f t="shared" si="6"/>
        <v>3</v>
      </c>
      <c r="F146" s="47">
        <f t="shared" si="7"/>
        <v>1</v>
      </c>
      <c r="G146" s="1">
        <f t="shared" si="8"/>
        <v>0</v>
      </c>
      <c r="H146" s="47">
        <f t="shared" si="9"/>
        <v>0</v>
      </c>
      <c r="I146" s="1">
        <f t="shared" si="10"/>
        <v>1</v>
      </c>
      <c r="J146" s="47">
        <f t="shared" si="11"/>
        <v>0</v>
      </c>
      <c r="K146" s="1"/>
      <c r="L146" s="306">
        <f t="shared" si="13"/>
        <v>142</v>
      </c>
      <c r="M146" s="306">
        <f t="shared" si="12"/>
        <v>355</v>
      </c>
      <c r="N146" s="307"/>
      <c r="O146" s="307"/>
      <c r="P146" s="307"/>
      <c r="Q146" s="307"/>
      <c r="R146" s="307"/>
      <c r="S146" s="307"/>
      <c r="T146" s="307"/>
      <c r="U146" s="307"/>
      <c r="V146" s="307"/>
      <c r="W146" s="307"/>
      <c r="X146" s="307"/>
      <c r="Y146" s="307"/>
      <c r="Z146" s="307"/>
    </row>
    <row r="147" ht="12.75" customHeight="1">
      <c r="A147" s="305">
        <f t="shared" si="2"/>
        <v>392.5</v>
      </c>
      <c r="B147" s="47">
        <f t="shared" si="3"/>
        <v>2</v>
      </c>
      <c r="C147" s="1">
        <f t="shared" si="4"/>
        <v>0</v>
      </c>
      <c r="D147" s="47">
        <f t="shared" si="5"/>
        <v>0</v>
      </c>
      <c r="E147" s="1">
        <f t="shared" si="6"/>
        <v>3</v>
      </c>
      <c r="F147" s="47">
        <f t="shared" si="7"/>
        <v>1</v>
      </c>
      <c r="G147" s="1">
        <f t="shared" si="8"/>
        <v>0</v>
      </c>
      <c r="H147" s="47">
        <f t="shared" si="9"/>
        <v>0</v>
      </c>
      <c r="I147" s="1">
        <f t="shared" si="10"/>
        <v>1</v>
      </c>
      <c r="J147" s="47">
        <f t="shared" si="11"/>
        <v>1</v>
      </c>
      <c r="K147" s="1"/>
      <c r="L147" s="306">
        <f t="shared" si="13"/>
        <v>143</v>
      </c>
      <c r="M147" s="306">
        <f t="shared" si="12"/>
        <v>357.5</v>
      </c>
      <c r="N147" s="307"/>
      <c r="O147" s="307"/>
      <c r="P147" s="307"/>
      <c r="Q147" s="307"/>
      <c r="R147" s="307"/>
      <c r="S147" s="307"/>
      <c r="T147" s="307"/>
      <c r="U147" s="307"/>
      <c r="V147" s="307"/>
      <c r="W147" s="307"/>
      <c r="X147" s="307"/>
      <c r="Y147" s="307"/>
      <c r="Z147" s="307"/>
    </row>
    <row r="148" ht="12.75" customHeight="1">
      <c r="A148" s="305">
        <f t="shared" si="2"/>
        <v>395</v>
      </c>
      <c r="B148" s="47">
        <f t="shared" si="3"/>
        <v>2</v>
      </c>
      <c r="C148" s="1">
        <f t="shared" si="4"/>
        <v>0</v>
      </c>
      <c r="D148" s="47">
        <f t="shared" si="5"/>
        <v>0</v>
      </c>
      <c r="E148" s="1">
        <f t="shared" si="6"/>
        <v>4</v>
      </c>
      <c r="F148" s="47">
        <f t="shared" si="7"/>
        <v>0</v>
      </c>
      <c r="G148" s="1">
        <f t="shared" si="8"/>
        <v>0</v>
      </c>
      <c r="H148" s="47">
        <f t="shared" si="9"/>
        <v>0</v>
      </c>
      <c r="I148" s="1">
        <f t="shared" si="10"/>
        <v>0</v>
      </c>
      <c r="J148" s="47">
        <f t="shared" si="11"/>
        <v>0</v>
      </c>
      <c r="K148" s="1"/>
      <c r="L148" s="306">
        <f t="shared" si="13"/>
        <v>144</v>
      </c>
      <c r="M148" s="306">
        <f t="shared" si="12"/>
        <v>360</v>
      </c>
      <c r="N148" s="307"/>
      <c r="O148" s="307"/>
      <c r="P148" s="307"/>
      <c r="Q148" s="307"/>
      <c r="R148" s="307"/>
      <c r="S148" s="307"/>
      <c r="T148" s="307"/>
      <c r="U148" s="307"/>
      <c r="V148" s="307"/>
      <c r="W148" s="307"/>
      <c r="X148" s="307"/>
      <c r="Y148" s="307"/>
      <c r="Z148" s="307"/>
    </row>
    <row r="149" ht="12.75" customHeight="1">
      <c r="A149" s="305">
        <f t="shared" si="2"/>
        <v>397.5</v>
      </c>
      <c r="B149" s="47">
        <f t="shared" si="3"/>
        <v>2</v>
      </c>
      <c r="C149" s="1">
        <f t="shared" si="4"/>
        <v>0</v>
      </c>
      <c r="D149" s="47">
        <f t="shared" si="5"/>
        <v>0</v>
      </c>
      <c r="E149" s="1">
        <f t="shared" si="6"/>
        <v>4</v>
      </c>
      <c r="F149" s="47">
        <f t="shared" si="7"/>
        <v>0</v>
      </c>
      <c r="G149" s="1">
        <f t="shared" si="8"/>
        <v>0</v>
      </c>
      <c r="H149" s="47">
        <f t="shared" si="9"/>
        <v>0</v>
      </c>
      <c r="I149" s="1">
        <f t="shared" si="10"/>
        <v>0</v>
      </c>
      <c r="J149" s="47">
        <f t="shared" si="11"/>
        <v>1</v>
      </c>
      <c r="K149" s="1"/>
      <c r="L149" s="306">
        <f t="shared" si="13"/>
        <v>145</v>
      </c>
      <c r="M149" s="306">
        <f t="shared" si="12"/>
        <v>362.5</v>
      </c>
      <c r="N149" s="307"/>
      <c r="O149" s="307"/>
      <c r="P149" s="307"/>
      <c r="Q149" s="307"/>
      <c r="R149" s="307"/>
      <c r="S149" s="307"/>
      <c r="T149" s="307"/>
      <c r="U149" s="307"/>
      <c r="V149" s="307"/>
      <c r="W149" s="307"/>
      <c r="X149" s="307"/>
      <c r="Y149" s="307"/>
      <c r="Z149" s="307"/>
    </row>
    <row r="150" ht="12.75" customHeight="1">
      <c r="A150" s="305">
        <f t="shared" si="2"/>
        <v>400</v>
      </c>
      <c r="B150" s="47">
        <f t="shared" si="3"/>
        <v>2</v>
      </c>
      <c r="C150" s="1">
        <f t="shared" si="4"/>
        <v>0</v>
      </c>
      <c r="D150" s="47">
        <f t="shared" si="5"/>
        <v>0</v>
      </c>
      <c r="E150" s="1">
        <f t="shared" si="6"/>
        <v>4</v>
      </c>
      <c r="F150" s="47">
        <f t="shared" si="7"/>
        <v>0</v>
      </c>
      <c r="G150" s="1">
        <f t="shared" si="8"/>
        <v>0</v>
      </c>
      <c r="H150" s="47">
        <f t="shared" si="9"/>
        <v>0</v>
      </c>
      <c r="I150" s="1">
        <f t="shared" si="10"/>
        <v>1</v>
      </c>
      <c r="J150" s="47">
        <f t="shared" si="11"/>
        <v>0</v>
      </c>
      <c r="K150" s="1"/>
      <c r="L150" s="306">
        <f t="shared" si="13"/>
        <v>146</v>
      </c>
      <c r="M150" s="306">
        <f t="shared" si="12"/>
        <v>365</v>
      </c>
      <c r="N150" s="307"/>
      <c r="O150" s="307"/>
      <c r="P150" s="307"/>
      <c r="Q150" s="307"/>
      <c r="R150" s="307"/>
      <c r="S150" s="307"/>
      <c r="T150" s="307"/>
      <c r="U150" s="307"/>
      <c r="V150" s="307"/>
      <c r="W150" s="307"/>
      <c r="X150" s="307"/>
      <c r="Y150" s="307"/>
      <c r="Z150" s="307"/>
    </row>
    <row r="151" ht="12.75" customHeight="1">
      <c r="A151" s="305">
        <f t="shared" si="2"/>
        <v>402.5</v>
      </c>
      <c r="B151" s="47">
        <f t="shared" si="3"/>
        <v>2</v>
      </c>
      <c r="C151" s="1">
        <f t="shared" si="4"/>
        <v>0</v>
      </c>
      <c r="D151" s="47">
        <f t="shared" si="5"/>
        <v>0</v>
      </c>
      <c r="E151" s="1">
        <f t="shared" si="6"/>
        <v>4</v>
      </c>
      <c r="F151" s="47">
        <f t="shared" si="7"/>
        <v>0</v>
      </c>
      <c r="G151" s="1">
        <f t="shared" si="8"/>
        <v>0</v>
      </c>
      <c r="H151" s="47">
        <f t="shared" si="9"/>
        <v>0</v>
      </c>
      <c r="I151" s="1">
        <f t="shared" si="10"/>
        <v>1</v>
      </c>
      <c r="J151" s="47">
        <f t="shared" si="11"/>
        <v>1</v>
      </c>
      <c r="K151" s="1"/>
      <c r="L151" s="306">
        <f t="shared" si="13"/>
        <v>147</v>
      </c>
      <c r="M151" s="306">
        <f t="shared" si="12"/>
        <v>367.5</v>
      </c>
      <c r="N151" s="307"/>
      <c r="O151" s="307"/>
      <c r="P151" s="307"/>
      <c r="Q151" s="307"/>
      <c r="R151" s="307"/>
      <c r="S151" s="307"/>
      <c r="T151" s="307"/>
      <c r="U151" s="307"/>
      <c r="V151" s="307"/>
      <c r="W151" s="307"/>
      <c r="X151" s="307"/>
      <c r="Y151" s="307"/>
      <c r="Z151" s="307"/>
    </row>
    <row r="152" ht="12.75" customHeight="1">
      <c r="A152" s="305">
        <f t="shared" si="2"/>
        <v>405</v>
      </c>
      <c r="B152" s="47">
        <f t="shared" si="3"/>
        <v>2</v>
      </c>
      <c r="C152" s="1">
        <f t="shared" si="4"/>
        <v>0</v>
      </c>
      <c r="D152" s="47">
        <f t="shared" si="5"/>
        <v>0</v>
      </c>
      <c r="E152" s="1">
        <f t="shared" si="6"/>
        <v>4</v>
      </c>
      <c r="F152" s="47">
        <f t="shared" si="7"/>
        <v>0</v>
      </c>
      <c r="G152" s="1">
        <f t="shared" si="8"/>
        <v>0</v>
      </c>
      <c r="H152" s="47">
        <f t="shared" si="9"/>
        <v>1</v>
      </c>
      <c r="I152" s="1">
        <f t="shared" si="10"/>
        <v>0</v>
      </c>
      <c r="J152" s="47">
        <f t="shared" si="11"/>
        <v>0</v>
      </c>
      <c r="K152" s="1"/>
      <c r="L152" s="306">
        <f t="shared" si="13"/>
        <v>148</v>
      </c>
      <c r="M152" s="306">
        <f t="shared" si="12"/>
        <v>370</v>
      </c>
      <c r="N152" s="307"/>
      <c r="O152" s="307"/>
      <c r="P152" s="307"/>
      <c r="Q152" s="307"/>
      <c r="R152" s="307"/>
      <c r="S152" s="307"/>
      <c r="T152" s="307"/>
      <c r="U152" s="307"/>
      <c r="V152" s="307"/>
      <c r="W152" s="307"/>
      <c r="X152" s="307"/>
      <c r="Y152" s="307"/>
      <c r="Z152" s="307"/>
    </row>
    <row r="153" ht="12.75" customHeight="1">
      <c r="A153" s="305">
        <f t="shared" si="2"/>
        <v>407.5</v>
      </c>
      <c r="B153" s="47">
        <f t="shared" si="3"/>
        <v>2</v>
      </c>
      <c r="C153" s="1">
        <f t="shared" si="4"/>
        <v>0</v>
      </c>
      <c r="D153" s="47">
        <f t="shared" si="5"/>
        <v>0</v>
      </c>
      <c r="E153" s="1">
        <f t="shared" si="6"/>
        <v>4</v>
      </c>
      <c r="F153" s="47">
        <f t="shared" si="7"/>
        <v>0</v>
      </c>
      <c r="G153" s="1">
        <f t="shared" si="8"/>
        <v>0</v>
      </c>
      <c r="H153" s="47">
        <f t="shared" si="9"/>
        <v>1</v>
      </c>
      <c r="I153" s="1">
        <f t="shared" si="10"/>
        <v>0</v>
      </c>
      <c r="J153" s="47">
        <f t="shared" si="11"/>
        <v>1</v>
      </c>
      <c r="K153" s="1"/>
      <c r="L153" s="306">
        <f t="shared" si="13"/>
        <v>149</v>
      </c>
      <c r="M153" s="306">
        <f t="shared" si="12"/>
        <v>372.5</v>
      </c>
      <c r="N153" s="307"/>
      <c r="O153" s="307"/>
      <c r="P153" s="307"/>
      <c r="Q153" s="307"/>
      <c r="R153" s="307"/>
      <c r="S153" s="307"/>
      <c r="T153" s="307"/>
      <c r="U153" s="307"/>
      <c r="V153" s="307"/>
      <c r="W153" s="307"/>
      <c r="X153" s="307"/>
      <c r="Y153" s="307"/>
      <c r="Z153" s="307"/>
    </row>
    <row r="154" ht="12.75" customHeight="1">
      <c r="A154" s="305">
        <f t="shared" si="2"/>
        <v>410</v>
      </c>
      <c r="B154" s="47">
        <f t="shared" si="3"/>
        <v>2</v>
      </c>
      <c r="C154" s="1">
        <f t="shared" si="4"/>
        <v>0</v>
      </c>
      <c r="D154" s="47">
        <f t="shared" si="5"/>
        <v>0</v>
      </c>
      <c r="E154" s="1">
        <f t="shared" si="6"/>
        <v>4</v>
      </c>
      <c r="F154" s="47">
        <f t="shared" si="7"/>
        <v>0</v>
      </c>
      <c r="G154" s="1">
        <f t="shared" si="8"/>
        <v>0</v>
      </c>
      <c r="H154" s="47">
        <f t="shared" si="9"/>
        <v>1</v>
      </c>
      <c r="I154" s="1">
        <f t="shared" si="10"/>
        <v>1</v>
      </c>
      <c r="J154" s="47">
        <f t="shared" si="11"/>
        <v>0</v>
      </c>
      <c r="K154" s="1"/>
      <c r="L154" s="306">
        <f t="shared" si="13"/>
        <v>150</v>
      </c>
      <c r="M154" s="306">
        <f t="shared" si="12"/>
        <v>375</v>
      </c>
      <c r="N154" s="307"/>
      <c r="O154" s="307"/>
      <c r="P154" s="307"/>
      <c r="Q154" s="307"/>
      <c r="R154" s="307"/>
      <c r="S154" s="307"/>
      <c r="T154" s="307"/>
      <c r="U154" s="307"/>
      <c r="V154" s="307"/>
      <c r="W154" s="307"/>
      <c r="X154" s="307"/>
      <c r="Y154" s="307"/>
      <c r="Z154" s="307"/>
    </row>
    <row r="155" ht="12.75" customHeight="1">
      <c r="A155" s="305">
        <f t="shared" si="2"/>
        <v>412.5</v>
      </c>
      <c r="B155" s="47">
        <f t="shared" si="3"/>
        <v>2</v>
      </c>
      <c r="C155" s="1">
        <f t="shared" si="4"/>
        <v>0</v>
      </c>
      <c r="D155" s="47">
        <f t="shared" si="5"/>
        <v>0</v>
      </c>
      <c r="E155" s="1">
        <f t="shared" si="6"/>
        <v>4</v>
      </c>
      <c r="F155" s="47">
        <f t="shared" si="7"/>
        <v>0</v>
      </c>
      <c r="G155" s="1">
        <f t="shared" si="8"/>
        <v>0</v>
      </c>
      <c r="H155" s="47">
        <f t="shared" si="9"/>
        <v>1</v>
      </c>
      <c r="I155" s="1">
        <f t="shared" si="10"/>
        <v>1</v>
      </c>
      <c r="J155" s="47">
        <f t="shared" si="11"/>
        <v>1</v>
      </c>
      <c r="K155" s="1"/>
      <c r="L155" s="306">
        <f t="shared" si="13"/>
        <v>151</v>
      </c>
      <c r="M155" s="306">
        <f t="shared" si="12"/>
        <v>377.5</v>
      </c>
      <c r="N155" s="307"/>
      <c r="O155" s="307"/>
      <c r="P155" s="307"/>
      <c r="Q155" s="307"/>
      <c r="R155" s="307"/>
      <c r="S155" s="307"/>
      <c r="T155" s="307"/>
      <c r="U155" s="307"/>
      <c r="V155" s="307"/>
      <c r="W155" s="307"/>
      <c r="X155" s="307"/>
      <c r="Y155" s="307"/>
      <c r="Z155" s="307"/>
    </row>
    <row r="156" ht="12.75" customHeight="1">
      <c r="A156" s="305">
        <f t="shared" si="2"/>
        <v>415</v>
      </c>
      <c r="B156" s="47">
        <f t="shared" si="3"/>
        <v>2</v>
      </c>
      <c r="C156" s="1">
        <f t="shared" si="4"/>
        <v>0</v>
      </c>
      <c r="D156" s="47">
        <f t="shared" si="5"/>
        <v>0</v>
      </c>
      <c r="E156" s="1">
        <f t="shared" si="6"/>
        <v>4</v>
      </c>
      <c r="F156" s="47">
        <f t="shared" si="7"/>
        <v>0</v>
      </c>
      <c r="G156" s="1">
        <f t="shared" si="8"/>
        <v>1</v>
      </c>
      <c r="H156" s="47">
        <f t="shared" si="9"/>
        <v>0</v>
      </c>
      <c r="I156" s="1">
        <f t="shared" si="10"/>
        <v>0</v>
      </c>
      <c r="J156" s="47">
        <f t="shared" si="11"/>
        <v>0</v>
      </c>
      <c r="K156" s="1"/>
      <c r="L156" s="306">
        <f t="shared" si="13"/>
        <v>152</v>
      </c>
      <c r="M156" s="306">
        <f t="shared" si="12"/>
        <v>380</v>
      </c>
      <c r="N156" s="307"/>
      <c r="O156" s="307"/>
      <c r="P156" s="307"/>
      <c r="Q156" s="307"/>
      <c r="R156" s="307"/>
      <c r="S156" s="307"/>
      <c r="T156" s="307"/>
      <c r="U156" s="307"/>
      <c r="V156" s="307"/>
      <c r="W156" s="307"/>
      <c r="X156" s="307"/>
      <c r="Y156" s="307"/>
      <c r="Z156" s="307"/>
    </row>
    <row r="157" ht="12.75" customHeight="1">
      <c r="A157" s="305">
        <f t="shared" si="2"/>
        <v>417.5</v>
      </c>
      <c r="B157" s="47">
        <f t="shared" si="3"/>
        <v>2</v>
      </c>
      <c r="C157" s="1">
        <f t="shared" si="4"/>
        <v>0</v>
      </c>
      <c r="D157" s="47">
        <f t="shared" si="5"/>
        <v>0</v>
      </c>
      <c r="E157" s="1">
        <f t="shared" si="6"/>
        <v>4</v>
      </c>
      <c r="F157" s="47">
        <f t="shared" si="7"/>
        <v>0</v>
      </c>
      <c r="G157" s="1">
        <f t="shared" si="8"/>
        <v>1</v>
      </c>
      <c r="H157" s="47">
        <f t="shared" si="9"/>
        <v>0</v>
      </c>
      <c r="I157" s="1">
        <f t="shared" si="10"/>
        <v>0</v>
      </c>
      <c r="J157" s="47">
        <f t="shared" si="11"/>
        <v>1</v>
      </c>
      <c r="K157" s="1"/>
      <c r="L157" s="306">
        <f t="shared" si="13"/>
        <v>153</v>
      </c>
      <c r="M157" s="306">
        <f t="shared" si="12"/>
        <v>382.5</v>
      </c>
      <c r="N157" s="307"/>
      <c r="O157" s="307"/>
      <c r="P157" s="307"/>
      <c r="Q157" s="307"/>
      <c r="R157" s="307"/>
      <c r="S157" s="307"/>
      <c r="T157" s="307"/>
      <c r="U157" s="307"/>
      <c r="V157" s="307"/>
      <c r="W157" s="307"/>
      <c r="X157" s="307"/>
      <c r="Y157" s="307"/>
      <c r="Z157" s="307"/>
    </row>
    <row r="158" ht="12.75" customHeight="1">
      <c r="A158" s="305">
        <f t="shared" si="2"/>
        <v>420</v>
      </c>
      <c r="B158" s="47">
        <f t="shared" si="3"/>
        <v>2</v>
      </c>
      <c r="C158" s="1">
        <f t="shared" si="4"/>
        <v>0</v>
      </c>
      <c r="D158" s="47">
        <f t="shared" si="5"/>
        <v>0</v>
      </c>
      <c r="E158" s="1">
        <f t="shared" si="6"/>
        <v>4</v>
      </c>
      <c r="F158" s="47">
        <f t="shared" si="7"/>
        <v>0</v>
      </c>
      <c r="G158" s="1">
        <f t="shared" si="8"/>
        <v>1</v>
      </c>
      <c r="H158" s="47">
        <f t="shared" si="9"/>
        <v>0</v>
      </c>
      <c r="I158" s="1">
        <f t="shared" si="10"/>
        <v>1</v>
      </c>
      <c r="J158" s="47">
        <f t="shared" si="11"/>
        <v>0</v>
      </c>
      <c r="K158" s="1"/>
      <c r="L158" s="306">
        <f t="shared" si="13"/>
        <v>154</v>
      </c>
      <c r="M158" s="306">
        <f t="shared" si="12"/>
        <v>385</v>
      </c>
      <c r="N158" s="307"/>
      <c r="O158" s="307"/>
      <c r="P158" s="307"/>
      <c r="Q158" s="307"/>
      <c r="R158" s="307"/>
      <c r="S158" s="307"/>
      <c r="T158" s="307"/>
      <c r="U158" s="307"/>
      <c r="V158" s="307"/>
      <c r="W158" s="307"/>
      <c r="X158" s="307"/>
      <c r="Y158" s="307"/>
      <c r="Z158" s="307"/>
    </row>
    <row r="159" ht="12.75" customHeight="1">
      <c r="A159" s="305">
        <f t="shared" si="2"/>
        <v>422.5</v>
      </c>
      <c r="B159" s="47">
        <f t="shared" si="3"/>
        <v>2</v>
      </c>
      <c r="C159" s="1">
        <f t="shared" si="4"/>
        <v>0</v>
      </c>
      <c r="D159" s="47">
        <f t="shared" si="5"/>
        <v>0</v>
      </c>
      <c r="E159" s="1">
        <f t="shared" si="6"/>
        <v>4</v>
      </c>
      <c r="F159" s="47">
        <f t="shared" si="7"/>
        <v>0</v>
      </c>
      <c r="G159" s="1">
        <f t="shared" si="8"/>
        <v>1</v>
      </c>
      <c r="H159" s="47">
        <f t="shared" si="9"/>
        <v>0</v>
      </c>
      <c r="I159" s="1">
        <f t="shared" si="10"/>
        <v>1</v>
      </c>
      <c r="J159" s="47">
        <f t="shared" si="11"/>
        <v>1</v>
      </c>
      <c r="K159" s="1"/>
      <c r="L159" s="306">
        <f t="shared" si="13"/>
        <v>155</v>
      </c>
      <c r="M159" s="306">
        <f t="shared" si="12"/>
        <v>387.5</v>
      </c>
      <c r="N159" s="307"/>
      <c r="O159" s="307"/>
      <c r="P159" s="307"/>
      <c r="Q159" s="307"/>
      <c r="R159" s="307"/>
      <c r="S159" s="307"/>
      <c r="T159" s="307"/>
      <c r="U159" s="307"/>
      <c r="V159" s="307"/>
      <c r="W159" s="307"/>
      <c r="X159" s="307"/>
      <c r="Y159" s="307"/>
      <c r="Z159" s="307"/>
    </row>
    <row r="160" ht="12.75" customHeight="1">
      <c r="A160" s="305">
        <f t="shared" si="2"/>
        <v>425</v>
      </c>
      <c r="B160" s="47">
        <f t="shared" si="3"/>
        <v>2</v>
      </c>
      <c r="C160" s="1">
        <f t="shared" si="4"/>
        <v>0</v>
      </c>
      <c r="D160" s="47">
        <f t="shared" si="5"/>
        <v>0</v>
      </c>
      <c r="E160" s="1">
        <f t="shared" si="6"/>
        <v>4</v>
      </c>
      <c r="F160" s="47">
        <f t="shared" si="7"/>
        <v>1</v>
      </c>
      <c r="G160" s="1">
        <f t="shared" si="8"/>
        <v>0</v>
      </c>
      <c r="H160" s="47">
        <f t="shared" si="9"/>
        <v>0</v>
      </c>
      <c r="I160" s="1">
        <f t="shared" si="10"/>
        <v>0</v>
      </c>
      <c r="J160" s="47">
        <f t="shared" si="11"/>
        <v>0</v>
      </c>
      <c r="K160" s="1"/>
      <c r="L160" s="306">
        <f t="shared" si="13"/>
        <v>156</v>
      </c>
      <c r="M160" s="306">
        <f t="shared" si="12"/>
        <v>390</v>
      </c>
      <c r="N160" s="307"/>
      <c r="O160" s="307"/>
      <c r="P160" s="307"/>
      <c r="Q160" s="307"/>
      <c r="R160" s="307"/>
      <c r="S160" s="307"/>
      <c r="T160" s="307"/>
      <c r="U160" s="307"/>
      <c r="V160" s="307"/>
      <c r="W160" s="307"/>
      <c r="X160" s="307"/>
      <c r="Y160" s="307"/>
      <c r="Z160" s="307"/>
    </row>
    <row r="161" ht="12.75" customHeight="1">
      <c r="A161" s="305">
        <f t="shared" si="2"/>
        <v>427.5</v>
      </c>
      <c r="B161" s="47">
        <f t="shared" si="3"/>
        <v>2</v>
      </c>
      <c r="C161" s="1">
        <f t="shared" si="4"/>
        <v>0</v>
      </c>
      <c r="D161" s="47">
        <f t="shared" si="5"/>
        <v>0</v>
      </c>
      <c r="E161" s="1">
        <f t="shared" si="6"/>
        <v>4</v>
      </c>
      <c r="F161" s="47">
        <f t="shared" si="7"/>
        <v>1</v>
      </c>
      <c r="G161" s="1">
        <f t="shared" si="8"/>
        <v>0</v>
      </c>
      <c r="H161" s="47">
        <f t="shared" si="9"/>
        <v>0</v>
      </c>
      <c r="I161" s="1">
        <f t="shared" si="10"/>
        <v>0</v>
      </c>
      <c r="J161" s="47">
        <f t="shared" si="11"/>
        <v>1</v>
      </c>
      <c r="K161" s="1"/>
      <c r="L161" s="306">
        <f t="shared" si="13"/>
        <v>157</v>
      </c>
      <c r="M161" s="306">
        <f t="shared" si="12"/>
        <v>392.5</v>
      </c>
      <c r="N161" s="307"/>
      <c r="O161" s="307"/>
      <c r="P161" s="307"/>
      <c r="Q161" s="307"/>
      <c r="R161" s="307"/>
      <c r="S161" s="307"/>
      <c r="T161" s="307"/>
      <c r="U161" s="307"/>
      <c r="V161" s="307"/>
      <c r="W161" s="307"/>
      <c r="X161" s="307"/>
      <c r="Y161" s="307"/>
      <c r="Z161" s="307"/>
    </row>
    <row r="162" ht="12.75" customHeight="1">
      <c r="A162" s="305">
        <f t="shared" si="2"/>
        <v>430</v>
      </c>
      <c r="B162" s="47">
        <f t="shared" si="3"/>
        <v>2</v>
      </c>
      <c r="C162" s="1">
        <f t="shared" si="4"/>
        <v>0</v>
      </c>
      <c r="D162" s="47">
        <f t="shared" si="5"/>
        <v>0</v>
      </c>
      <c r="E162" s="1">
        <f t="shared" si="6"/>
        <v>4</v>
      </c>
      <c r="F162" s="47">
        <f t="shared" si="7"/>
        <v>1</v>
      </c>
      <c r="G162" s="1">
        <f t="shared" si="8"/>
        <v>0</v>
      </c>
      <c r="H162" s="47">
        <f t="shared" si="9"/>
        <v>0</v>
      </c>
      <c r="I162" s="1">
        <f t="shared" si="10"/>
        <v>1</v>
      </c>
      <c r="J162" s="47">
        <f t="shared" si="11"/>
        <v>0</v>
      </c>
      <c r="K162" s="1"/>
      <c r="L162" s="306">
        <f t="shared" si="13"/>
        <v>158</v>
      </c>
      <c r="M162" s="306">
        <f t="shared" si="12"/>
        <v>395</v>
      </c>
      <c r="N162" s="307"/>
      <c r="O162" s="307"/>
      <c r="P162" s="307"/>
      <c r="Q162" s="307"/>
      <c r="R162" s="307"/>
      <c r="S162" s="307"/>
      <c r="T162" s="307"/>
      <c r="U162" s="307"/>
      <c r="V162" s="307"/>
      <c r="W162" s="307"/>
      <c r="X162" s="307"/>
      <c r="Y162" s="307"/>
      <c r="Z162" s="307"/>
    </row>
    <row r="163" ht="12.75" customHeight="1">
      <c r="A163" s="305">
        <f t="shared" si="2"/>
        <v>432.5</v>
      </c>
      <c r="B163" s="47">
        <f t="shared" si="3"/>
        <v>2</v>
      </c>
      <c r="C163" s="1">
        <f t="shared" si="4"/>
        <v>0</v>
      </c>
      <c r="D163" s="47">
        <f t="shared" si="5"/>
        <v>0</v>
      </c>
      <c r="E163" s="1">
        <f t="shared" si="6"/>
        <v>4</v>
      </c>
      <c r="F163" s="47">
        <f t="shared" si="7"/>
        <v>1</v>
      </c>
      <c r="G163" s="1">
        <f t="shared" si="8"/>
        <v>0</v>
      </c>
      <c r="H163" s="47">
        <f t="shared" si="9"/>
        <v>0</v>
      </c>
      <c r="I163" s="1">
        <f t="shared" si="10"/>
        <v>1</v>
      </c>
      <c r="J163" s="47">
        <f t="shared" si="11"/>
        <v>1</v>
      </c>
      <c r="K163" s="1"/>
      <c r="L163" s="306">
        <f t="shared" si="13"/>
        <v>159</v>
      </c>
      <c r="M163" s="306">
        <f t="shared" si="12"/>
        <v>397.5</v>
      </c>
      <c r="N163" s="307"/>
      <c r="O163" s="307"/>
      <c r="P163" s="307"/>
      <c r="Q163" s="307"/>
      <c r="R163" s="307"/>
      <c r="S163" s="307"/>
      <c r="T163" s="307"/>
      <c r="U163" s="307"/>
      <c r="V163" s="307"/>
      <c r="W163" s="307"/>
      <c r="X163" s="307"/>
      <c r="Y163" s="307"/>
      <c r="Z163" s="307"/>
    </row>
    <row r="164" ht="12.75" customHeight="1">
      <c r="A164" s="305">
        <f t="shared" si="2"/>
        <v>435</v>
      </c>
      <c r="B164" s="47">
        <f t="shared" si="3"/>
        <v>2</v>
      </c>
      <c r="C164" s="1">
        <f t="shared" si="4"/>
        <v>0</v>
      </c>
      <c r="D164" s="47">
        <f t="shared" si="5"/>
        <v>0</v>
      </c>
      <c r="E164" s="1">
        <f t="shared" si="6"/>
        <v>5</v>
      </c>
      <c r="F164" s="47">
        <f t="shared" si="7"/>
        <v>0</v>
      </c>
      <c r="G164" s="1">
        <f t="shared" si="8"/>
        <v>0</v>
      </c>
      <c r="H164" s="47">
        <f t="shared" si="9"/>
        <v>0</v>
      </c>
      <c r="I164" s="1">
        <f t="shared" si="10"/>
        <v>0</v>
      </c>
      <c r="J164" s="47">
        <f t="shared" si="11"/>
        <v>0</v>
      </c>
      <c r="K164" s="1"/>
      <c r="L164" s="306">
        <f t="shared" si="13"/>
        <v>160</v>
      </c>
      <c r="M164" s="306">
        <f t="shared" si="12"/>
        <v>400</v>
      </c>
      <c r="N164" s="307"/>
      <c r="O164" s="307"/>
      <c r="P164" s="307"/>
      <c r="Q164" s="307"/>
      <c r="R164" s="307"/>
      <c r="S164" s="307"/>
      <c r="T164" s="307"/>
      <c r="U164" s="307"/>
      <c r="V164" s="307"/>
      <c r="W164" s="307"/>
      <c r="X164" s="307"/>
      <c r="Y164" s="307"/>
      <c r="Z164" s="307"/>
    </row>
    <row r="165" ht="12.75" customHeight="1">
      <c r="A165" s="305">
        <f t="shared" si="2"/>
        <v>437.5</v>
      </c>
      <c r="B165" s="47">
        <f t="shared" si="3"/>
        <v>2</v>
      </c>
      <c r="C165" s="1">
        <f t="shared" si="4"/>
        <v>0</v>
      </c>
      <c r="D165" s="47">
        <f t="shared" si="5"/>
        <v>0</v>
      </c>
      <c r="E165" s="1">
        <f t="shared" si="6"/>
        <v>5</v>
      </c>
      <c r="F165" s="47">
        <f t="shared" si="7"/>
        <v>0</v>
      </c>
      <c r="G165" s="1">
        <f t="shared" si="8"/>
        <v>0</v>
      </c>
      <c r="H165" s="47">
        <f t="shared" si="9"/>
        <v>0</v>
      </c>
      <c r="I165" s="1">
        <f t="shared" si="10"/>
        <v>0</v>
      </c>
      <c r="J165" s="47">
        <f t="shared" si="11"/>
        <v>1</v>
      </c>
      <c r="K165" s="1"/>
      <c r="L165" s="306">
        <f t="shared" si="13"/>
        <v>161</v>
      </c>
      <c r="M165" s="306">
        <f t="shared" si="12"/>
        <v>402.5</v>
      </c>
      <c r="N165" s="307"/>
      <c r="O165" s="307"/>
      <c r="P165" s="307"/>
      <c r="Q165" s="307"/>
      <c r="R165" s="307"/>
      <c r="S165" s="307"/>
      <c r="T165" s="307"/>
      <c r="U165" s="307"/>
      <c r="V165" s="307"/>
      <c r="W165" s="307"/>
      <c r="X165" s="307"/>
      <c r="Y165" s="307"/>
      <c r="Z165" s="307"/>
    </row>
    <row r="166" ht="12.75" customHeight="1">
      <c r="A166" s="305">
        <f t="shared" si="2"/>
        <v>440</v>
      </c>
      <c r="B166" s="47">
        <f t="shared" si="3"/>
        <v>2</v>
      </c>
      <c r="C166" s="1">
        <f t="shared" si="4"/>
        <v>0</v>
      </c>
      <c r="D166" s="47">
        <f t="shared" si="5"/>
        <v>0</v>
      </c>
      <c r="E166" s="1">
        <f t="shared" si="6"/>
        <v>5</v>
      </c>
      <c r="F166" s="47">
        <f t="shared" si="7"/>
        <v>0</v>
      </c>
      <c r="G166" s="1">
        <f t="shared" si="8"/>
        <v>0</v>
      </c>
      <c r="H166" s="47">
        <f t="shared" si="9"/>
        <v>0</v>
      </c>
      <c r="I166" s="1">
        <f t="shared" si="10"/>
        <v>1</v>
      </c>
      <c r="J166" s="47">
        <f t="shared" si="11"/>
        <v>0</v>
      </c>
      <c r="K166" s="1"/>
      <c r="L166" s="306">
        <f t="shared" si="13"/>
        <v>162</v>
      </c>
      <c r="M166" s="306">
        <f t="shared" si="12"/>
        <v>405</v>
      </c>
      <c r="N166" s="307"/>
      <c r="O166" s="307"/>
      <c r="P166" s="307"/>
      <c r="Q166" s="307"/>
      <c r="R166" s="307"/>
      <c r="S166" s="307"/>
      <c r="T166" s="307"/>
      <c r="U166" s="307"/>
      <c r="V166" s="307"/>
      <c r="W166" s="307"/>
      <c r="X166" s="307"/>
      <c r="Y166" s="307"/>
      <c r="Z166" s="307"/>
    </row>
    <row r="167" ht="12.75" customHeight="1">
      <c r="A167" s="305">
        <f t="shared" si="2"/>
        <v>442.5</v>
      </c>
      <c r="B167" s="47">
        <f t="shared" si="3"/>
        <v>2</v>
      </c>
      <c r="C167" s="1">
        <f t="shared" si="4"/>
        <v>0</v>
      </c>
      <c r="D167" s="47">
        <f t="shared" si="5"/>
        <v>0</v>
      </c>
      <c r="E167" s="1">
        <f t="shared" si="6"/>
        <v>5</v>
      </c>
      <c r="F167" s="47">
        <f t="shared" si="7"/>
        <v>0</v>
      </c>
      <c r="G167" s="1">
        <f t="shared" si="8"/>
        <v>0</v>
      </c>
      <c r="H167" s="47">
        <f t="shared" si="9"/>
        <v>0</v>
      </c>
      <c r="I167" s="1">
        <f t="shared" si="10"/>
        <v>1</v>
      </c>
      <c r="J167" s="47">
        <f t="shared" si="11"/>
        <v>1</v>
      </c>
      <c r="K167" s="1"/>
      <c r="L167" s="306">
        <f t="shared" si="13"/>
        <v>163</v>
      </c>
      <c r="M167" s="306">
        <f t="shared" si="12"/>
        <v>407.5</v>
      </c>
      <c r="N167" s="307"/>
      <c r="O167" s="307"/>
      <c r="P167" s="307"/>
      <c r="Q167" s="307"/>
      <c r="R167" s="307"/>
      <c r="S167" s="307"/>
      <c r="T167" s="307"/>
      <c r="U167" s="307"/>
      <c r="V167" s="307"/>
      <c r="W167" s="307"/>
      <c r="X167" s="307"/>
      <c r="Y167" s="307"/>
      <c r="Z167" s="307"/>
    </row>
    <row r="168" ht="12.75" customHeight="1">
      <c r="A168" s="305">
        <f t="shared" si="2"/>
        <v>445</v>
      </c>
      <c r="B168" s="47">
        <f t="shared" si="3"/>
        <v>2</v>
      </c>
      <c r="C168" s="1">
        <f t="shared" si="4"/>
        <v>0</v>
      </c>
      <c r="D168" s="47">
        <f t="shared" si="5"/>
        <v>0</v>
      </c>
      <c r="E168" s="1">
        <f t="shared" si="6"/>
        <v>5</v>
      </c>
      <c r="F168" s="47">
        <f t="shared" si="7"/>
        <v>0</v>
      </c>
      <c r="G168" s="1">
        <f t="shared" si="8"/>
        <v>0</v>
      </c>
      <c r="H168" s="47">
        <f t="shared" si="9"/>
        <v>1</v>
      </c>
      <c r="I168" s="1">
        <f t="shared" si="10"/>
        <v>0</v>
      </c>
      <c r="J168" s="47">
        <f t="shared" si="11"/>
        <v>0</v>
      </c>
      <c r="K168" s="1"/>
      <c r="L168" s="306">
        <f t="shared" si="13"/>
        <v>164</v>
      </c>
      <c r="M168" s="306">
        <f t="shared" si="12"/>
        <v>410</v>
      </c>
      <c r="N168" s="307"/>
      <c r="O168" s="307"/>
      <c r="P168" s="307"/>
      <c r="Q168" s="307"/>
      <c r="R168" s="307"/>
      <c r="S168" s="307"/>
      <c r="T168" s="307"/>
      <c r="U168" s="307"/>
      <c r="V168" s="307"/>
      <c r="W168" s="307"/>
      <c r="X168" s="307"/>
      <c r="Y168" s="307"/>
      <c r="Z168" s="307"/>
    </row>
    <row r="169" ht="12.75" customHeight="1">
      <c r="A169" s="305">
        <f t="shared" si="2"/>
        <v>447.5</v>
      </c>
      <c r="B169" s="47">
        <f t="shared" si="3"/>
        <v>2</v>
      </c>
      <c r="C169" s="1">
        <f t="shared" si="4"/>
        <v>0</v>
      </c>
      <c r="D169" s="47">
        <f t="shared" si="5"/>
        <v>0</v>
      </c>
      <c r="E169" s="1">
        <f t="shared" si="6"/>
        <v>5</v>
      </c>
      <c r="F169" s="47">
        <f t="shared" si="7"/>
        <v>0</v>
      </c>
      <c r="G169" s="1">
        <f t="shared" si="8"/>
        <v>0</v>
      </c>
      <c r="H169" s="47">
        <f t="shared" si="9"/>
        <v>1</v>
      </c>
      <c r="I169" s="1">
        <f t="shared" si="10"/>
        <v>0</v>
      </c>
      <c r="J169" s="47">
        <f t="shared" si="11"/>
        <v>1</v>
      </c>
      <c r="K169" s="1"/>
      <c r="L169" s="306">
        <f t="shared" si="13"/>
        <v>165</v>
      </c>
      <c r="M169" s="306">
        <f t="shared" si="12"/>
        <v>412.5</v>
      </c>
      <c r="N169" s="307"/>
      <c r="O169" s="307"/>
      <c r="P169" s="307"/>
      <c r="Q169" s="307"/>
      <c r="R169" s="307"/>
      <c r="S169" s="307"/>
      <c r="T169" s="307"/>
      <c r="U169" s="307"/>
      <c r="V169" s="307"/>
      <c r="W169" s="307"/>
      <c r="X169" s="307"/>
      <c r="Y169" s="307"/>
      <c r="Z169" s="307"/>
    </row>
    <row r="170" ht="12.75" customHeight="1">
      <c r="A170" s="305">
        <f t="shared" si="2"/>
        <v>450</v>
      </c>
      <c r="B170" s="47">
        <f t="shared" si="3"/>
        <v>2</v>
      </c>
      <c r="C170" s="1">
        <f t="shared" si="4"/>
        <v>0</v>
      </c>
      <c r="D170" s="47">
        <f t="shared" si="5"/>
        <v>0</v>
      </c>
      <c r="E170" s="1">
        <f t="shared" si="6"/>
        <v>5</v>
      </c>
      <c r="F170" s="47">
        <f t="shared" si="7"/>
        <v>0</v>
      </c>
      <c r="G170" s="1">
        <f t="shared" si="8"/>
        <v>0</v>
      </c>
      <c r="H170" s="47">
        <f t="shared" si="9"/>
        <v>1</v>
      </c>
      <c r="I170" s="1">
        <f t="shared" si="10"/>
        <v>1</v>
      </c>
      <c r="J170" s="47">
        <f t="shared" si="11"/>
        <v>0</v>
      </c>
      <c r="K170" s="1"/>
      <c r="L170" s="306">
        <f t="shared" si="13"/>
        <v>166</v>
      </c>
      <c r="M170" s="306">
        <f t="shared" si="12"/>
        <v>415</v>
      </c>
      <c r="N170" s="307"/>
      <c r="O170" s="307"/>
      <c r="P170" s="307"/>
      <c r="Q170" s="307"/>
      <c r="R170" s="307"/>
      <c r="S170" s="307"/>
      <c r="T170" s="307"/>
      <c r="U170" s="307"/>
      <c r="V170" s="307"/>
      <c r="W170" s="307"/>
      <c r="X170" s="307"/>
      <c r="Y170" s="307"/>
      <c r="Z170" s="307"/>
    </row>
    <row r="171" ht="12.75" customHeight="1">
      <c r="A171" s="305">
        <f t="shared" si="2"/>
        <v>452.5</v>
      </c>
      <c r="B171" s="47">
        <f t="shared" si="3"/>
        <v>2</v>
      </c>
      <c r="C171" s="1">
        <f t="shared" si="4"/>
        <v>0</v>
      </c>
      <c r="D171" s="47">
        <f t="shared" si="5"/>
        <v>0</v>
      </c>
      <c r="E171" s="1">
        <f t="shared" si="6"/>
        <v>5</v>
      </c>
      <c r="F171" s="47">
        <f t="shared" si="7"/>
        <v>0</v>
      </c>
      <c r="G171" s="1">
        <f t="shared" si="8"/>
        <v>0</v>
      </c>
      <c r="H171" s="47">
        <f t="shared" si="9"/>
        <v>1</v>
      </c>
      <c r="I171" s="1">
        <f t="shared" si="10"/>
        <v>1</v>
      </c>
      <c r="J171" s="47">
        <f t="shared" si="11"/>
        <v>1</v>
      </c>
      <c r="K171" s="1"/>
      <c r="L171" s="306">
        <f t="shared" si="13"/>
        <v>167</v>
      </c>
      <c r="M171" s="306">
        <f t="shared" si="12"/>
        <v>417.5</v>
      </c>
      <c r="N171" s="307"/>
      <c r="O171" s="307"/>
      <c r="P171" s="307"/>
      <c r="Q171" s="307"/>
      <c r="R171" s="307"/>
      <c r="S171" s="307"/>
      <c r="T171" s="307"/>
      <c r="U171" s="307"/>
      <c r="V171" s="307"/>
      <c r="W171" s="307"/>
      <c r="X171" s="307"/>
      <c r="Y171" s="307"/>
      <c r="Z171" s="307"/>
    </row>
    <row r="172" ht="12.75" customHeight="1">
      <c r="A172" s="305">
        <f t="shared" si="2"/>
        <v>455</v>
      </c>
      <c r="B172" s="47">
        <f t="shared" si="3"/>
        <v>2</v>
      </c>
      <c r="C172" s="1">
        <f t="shared" si="4"/>
        <v>0</v>
      </c>
      <c r="D172" s="47">
        <f t="shared" si="5"/>
        <v>0</v>
      </c>
      <c r="E172" s="1">
        <f t="shared" si="6"/>
        <v>5</v>
      </c>
      <c r="F172" s="47">
        <f t="shared" si="7"/>
        <v>0</v>
      </c>
      <c r="G172" s="1">
        <f t="shared" si="8"/>
        <v>1</v>
      </c>
      <c r="H172" s="47">
        <f t="shared" si="9"/>
        <v>0</v>
      </c>
      <c r="I172" s="1">
        <f t="shared" si="10"/>
        <v>0</v>
      </c>
      <c r="J172" s="47">
        <f t="shared" si="11"/>
        <v>0</v>
      </c>
      <c r="K172" s="1"/>
      <c r="L172" s="306">
        <f t="shared" si="13"/>
        <v>168</v>
      </c>
      <c r="M172" s="306">
        <f t="shared" si="12"/>
        <v>420</v>
      </c>
      <c r="N172" s="307"/>
      <c r="O172" s="307"/>
      <c r="P172" s="307"/>
      <c r="Q172" s="307"/>
      <c r="R172" s="307"/>
      <c r="S172" s="307"/>
      <c r="T172" s="307"/>
      <c r="U172" s="307"/>
      <c r="V172" s="307"/>
      <c r="W172" s="307"/>
      <c r="X172" s="307"/>
      <c r="Y172" s="307"/>
      <c r="Z172" s="307"/>
    </row>
    <row r="173" ht="12.75" customHeight="1">
      <c r="A173" s="305">
        <f t="shared" si="2"/>
        <v>457.5</v>
      </c>
      <c r="B173" s="47">
        <f t="shared" si="3"/>
        <v>2</v>
      </c>
      <c r="C173" s="1">
        <f t="shared" si="4"/>
        <v>0</v>
      </c>
      <c r="D173" s="47">
        <f t="shared" si="5"/>
        <v>0</v>
      </c>
      <c r="E173" s="1">
        <f t="shared" si="6"/>
        <v>5</v>
      </c>
      <c r="F173" s="47">
        <f t="shared" si="7"/>
        <v>0</v>
      </c>
      <c r="G173" s="1">
        <f t="shared" si="8"/>
        <v>1</v>
      </c>
      <c r="H173" s="47">
        <f t="shared" si="9"/>
        <v>0</v>
      </c>
      <c r="I173" s="1">
        <f t="shared" si="10"/>
        <v>0</v>
      </c>
      <c r="J173" s="47">
        <f t="shared" si="11"/>
        <v>1</v>
      </c>
      <c r="K173" s="1"/>
      <c r="L173" s="306">
        <f t="shared" si="13"/>
        <v>169</v>
      </c>
      <c r="M173" s="306">
        <f t="shared" si="12"/>
        <v>422.5</v>
      </c>
      <c r="N173" s="307"/>
      <c r="O173" s="307"/>
      <c r="P173" s="307"/>
      <c r="Q173" s="307"/>
      <c r="R173" s="307"/>
      <c r="S173" s="307"/>
      <c r="T173" s="307"/>
      <c r="U173" s="307"/>
      <c r="V173" s="307"/>
      <c r="W173" s="307"/>
      <c r="X173" s="307"/>
      <c r="Y173" s="307"/>
      <c r="Z173" s="307"/>
    </row>
    <row r="174" ht="12.75" customHeight="1">
      <c r="A174" s="305">
        <f t="shared" si="2"/>
        <v>460</v>
      </c>
      <c r="B174" s="47">
        <f t="shared" si="3"/>
        <v>2</v>
      </c>
      <c r="C174" s="1">
        <f t="shared" si="4"/>
        <v>0</v>
      </c>
      <c r="D174" s="47">
        <f t="shared" si="5"/>
        <v>0</v>
      </c>
      <c r="E174" s="1">
        <f t="shared" si="6"/>
        <v>5</v>
      </c>
      <c r="F174" s="47">
        <f t="shared" si="7"/>
        <v>0</v>
      </c>
      <c r="G174" s="1">
        <f t="shared" si="8"/>
        <v>1</v>
      </c>
      <c r="H174" s="47">
        <f t="shared" si="9"/>
        <v>0</v>
      </c>
      <c r="I174" s="1">
        <f t="shared" si="10"/>
        <v>1</v>
      </c>
      <c r="J174" s="47">
        <f t="shared" si="11"/>
        <v>0</v>
      </c>
      <c r="K174" s="1"/>
      <c r="L174" s="306">
        <f t="shared" si="13"/>
        <v>170</v>
      </c>
      <c r="M174" s="306">
        <f t="shared" si="12"/>
        <v>425</v>
      </c>
      <c r="N174" s="307"/>
      <c r="O174" s="307"/>
      <c r="P174" s="307"/>
      <c r="Q174" s="307"/>
      <c r="R174" s="307"/>
      <c r="S174" s="307"/>
      <c r="T174" s="307"/>
      <c r="U174" s="307"/>
      <c r="V174" s="307"/>
      <c r="W174" s="307"/>
      <c r="X174" s="307"/>
      <c r="Y174" s="307"/>
      <c r="Z174" s="307"/>
    </row>
    <row r="175" ht="12.75" customHeight="1">
      <c r="A175" s="305">
        <f t="shared" si="2"/>
        <v>462.5</v>
      </c>
      <c r="B175" s="47">
        <f t="shared" si="3"/>
        <v>2</v>
      </c>
      <c r="C175" s="1">
        <f t="shared" si="4"/>
        <v>0</v>
      </c>
      <c r="D175" s="47">
        <f t="shared" si="5"/>
        <v>0</v>
      </c>
      <c r="E175" s="1">
        <f t="shared" si="6"/>
        <v>5</v>
      </c>
      <c r="F175" s="47">
        <f t="shared" si="7"/>
        <v>0</v>
      </c>
      <c r="G175" s="1">
        <f t="shared" si="8"/>
        <v>1</v>
      </c>
      <c r="H175" s="47">
        <f t="shared" si="9"/>
        <v>0</v>
      </c>
      <c r="I175" s="1">
        <f t="shared" si="10"/>
        <v>1</v>
      </c>
      <c r="J175" s="47">
        <f t="shared" si="11"/>
        <v>1</v>
      </c>
      <c r="K175" s="1"/>
      <c r="L175" s="306">
        <f t="shared" si="13"/>
        <v>171</v>
      </c>
      <c r="M175" s="306">
        <f t="shared" si="12"/>
        <v>427.5</v>
      </c>
      <c r="N175" s="307"/>
      <c r="O175" s="307"/>
      <c r="P175" s="307"/>
      <c r="Q175" s="307"/>
      <c r="R175" s="307"/>
      <c r="S175" s="307"/>
      <c r="T175" s="307"/>
      <c r="U175" s="307"/>
      <c r="V175" s="307"/>
      <c r="W175" s="307"/>
      <c r="X175" s="307"/>
      <c r="Y175" s="307"/>
      <c r="Z175" s="307"/>
    </row>
    <row r="176" ht="12.75" customHeight="1">
      <c r="A176" s="305">
        <f t="shared" si="2"/>
        <v>465</v>
      </c>
      <c r="B176" s="47">
        <f t="shared" si="3"/>
        <v>2</v>
      </c>
      <c r="C176" s="1">
        <f t="shared" si="4"/>
        <v>0</v>
      </c>
      <c r="D176" s="47">
        <f t="shared" si="5"/>
        <v>0</v>
      </c>
      <c r="E176" s="1">
        <f t="shared" si="6"/>
        <v>5</v>
      </c>
      <c r="F176" s="47">
        <f t="shared" si="7"/>
        <v>1</v>
      </c>
      <c r="G176" s="1">
        <f t="shared" si="8"/>
        <v>0</v>
      </c>
      <c r="H176" s="47">
        <f t="shared" si="9"/>
        <v>0</v>
      </c>
      <c r="I176" s="1">
        <f t="shared" si="10"/>
        <v>0</v>
      </c>
      <c r="J176" s="47">
        <f t="shared" si="11"/>
        <v>0</v>
      </c>
      <c r="K176" s="1"/>
      <c r="L176" s="306">
        <f t="shared" si="13"/>
        <v>172</v>
      </c>
      <c r="M176" s="306">
        <f t="shared" si="12"/>
        <v>430</v>
      </c>
      <c r="N176" s="307"/>
      <c r="O176" s="307"/>
      <c r="P176" s="307"/>
      <c r="Q176" s="307"/>
      <c r="R176" s="307"/>
      <c r="S176" s="307"/>
      <c r="T176" s="307"/>
      <c r="U176" s="307"/>
      <c r="V176" s="307"/>
      <c r="W176" s="307"/>
      <c r="X176" s="307"/>
      <c r="Y176" s="307"/>
      <c r="Z176" s="307"/>
    </row>
    <row r="177" ht="12.75" customHeight="1">
      <c r="A177" s="305">
        <f t="shared" si="2"/>
        <v>467.5</v>
      </c>
      <c r="B177" s="47">
        <f t="shared" si="3"/>
        <v>2</v>
      </c>
      <c r="C177" s="1">
        <f t="shared" si="4"/>
        <v>0</v>
      </c>
      <c r="D177" s="47">
        <f t="shared" si="5"/>
        <v>0</v>
      </c>
      <c r="E177" s="1">
        <f t="shared" si="6"/>
        <v>5</v>
      </c>
      <c r="F177" s="47">
        <f t="shared" si="7"/>
        <v>1</v>
      </c>
      <c r="G177" s="1">
        <f t="shared" si="8"/>
        <v>0</v>
      </c>
      <c r="H177" s="47">
        <f t="shared" si="9"/>
        <v>0</v>
      </c>
      <c r="I177" s="1">
        <f t="shared" si="10"/>
        <v>0</v>
      </c>
      <c r="J177" s="47">
        <f t="shared" si="11"/>
        <v>1</v>
      </c>
      <c r="K177" s="1"/>
      <c r="L177" s="306">
        <f t="shared" si="13"/>
        <v>173</v>
      </c>
      <c r="M177" s="306">
        <f t="shared" si="12"/>
        <v>432.5</v>
      </c>
      <c r="N177" s="307"/>
      <c r="O177" s="307"/>
      <c r="P177" s="307"/>
      <c r="Q177" s="307"/>
      <c r="R177" s="307"/>
      <c r="S177" s="307"/>
      <c r="T177" s="307"/>
      <c r="U177" s="307"/>
      <c r="V177" s="307"/>
      <c r="W177" s="307"/>
      <c r="X177" s="307"/>
      <c r="Y177" s="307"/>
      <c r="Z177" s="307"/>
    </row>
    <row r="178" ht="12.75" customHeight="1">
      <c r="A178" s="305">
        <f t="shared" si="2"/>
        <v>470</v>
      </c>
      <c r="B178" s="47">
        <f t="shared" si="3"/>
        <v>2</v>
      </c>
      <c r="C178" s="1">
        <f t="shared" si="4"/>
        <v>0</v>
      </c>
      <c r="D178" s="47">
        <f t="shared" si="5"/>
        <v>0</v>
      </c>
      <c r="E178" s="1">
        <f t="shared" si="6"/>
        <v>5</v>
      </c>
      <c r="F178" s="47">
        <f t="shared" si="7"/>
        <v>1</v>
      </c>
      <c r="G178" s="1">
        <f t="shared" si="8"/>
        <v>0</v>
      </c>
      <c r="H178" s="47">
        <f t="shared" si="9"/>
        <v>0</v>
      </c>
      <c r="I178" s="1">
        <f t="shared" si="10"/>
        <v>1</v>
      </c>
      <c r="J178" s="47">
        <f t="shared" si="11"/>
        <v>0</v>
      </c>
      <c r="K178" s="1"/>
      <c r="L178" s="306">
        <f t="shared" si="13"/>
        <v>174</v>
      </c>
      <c r="M178" s="306">
        <f t="shared" si="12"/>
        <v>435</v>
      </c>
      <c r="N178" s="307"/>
      <c r="O178" s="307"/>
      <c r="P178" s="307"/>
      <c r="Q178" s="307"/>
      <c r="R178" s="307"/>
      <c r="S178" s="307"/>
      <c r="T178" s="307"/>
      <c r="U178" s="307"/>
      <c r="V178" s="307"/>
      <c r="W178" s="307"/>
      <c r="X178" s="307"/>
      <c r="Y178" s="307"/>
      <c r="Z178" s="307"/>
    </row>
    <row r="179" ht="12.75" customHeight="1">
      <c r="A179" s="305">
        <f t="shared" si="2"/>
        <v>472.5</v>
      </c>
      <c r="B179" s="47">
        <f t="shared" si="3"/>
        <v>2</v>
      </c>
      <c r="C179" s="1">
        <f t="shared" si="4"/>
        <v>0</v>
      </c>
      <c r="D179" s="47">
        <f t="shared" si="5"/>
        <v>0</v>
      </c>
      <c r="E179" s="1">
        <f t="shared" si="6"/>
        <v>5</v>
      </c>
      <c r="F179" s="47">
        <f t="shared" si="7"/>
        <v>1</v>
      </c>
      <c r="G179" s="1">
        <f t="shared" si="8"/>
        <v>0</v>
      </c>
      <c r="H179" s="47">
        <f t="shared" si="9"/>
        <v>0</v>
      </c>
      <c r="I179" s="1">
        <f t="shared" si="10"/>
        <v>1</v>
      </c>
      <c r="J179" s="47">
        <f t="shared" si="11"/>
        <v>1</v>
      </c>
      <c r="K179" s="1"/>
      <c r="L179" s="306">
        <f t="shared" si="13"/>
        <v>175</v>
      </c>
      <c r="M179" s="306">
        <f t="shared" si="12"/>
        <v>437.5</v>
      </c>
      <c r="N179" s="307"/>
      <c r="O179" s="307"/>
      <c r="P179" s="307"/>
      <c r="Q179" s="307"/>
      <c r="R179" s="307"/>
      <c r="S179" s="307"/>
      <c r="T179" s="307"/>
      <c r="U179" s="307"/>
      <c r="V179" s="307"/>
      <c r="W179" s="307"/>
      <c r="X179" s="307"/>
      <c r="Y179" s="307"/>
      <c r="Z179" s="307"/>
    </row>
    <row r="180" ht="12.75" customHeight="1">
      <c r="A180" s="305">
        <f t="shared" si="2"/>
        <v>475</v>
      </c>
      <c r="B180" s="47">
        <f t="shared" si="3"/>
        <v>2</v>
      </c>
      <c r="C180" s="1">
        <f t="shared" si="4"/>
        <v>0</v>
      </c>
      <c r="D180" s="47">
        <f t="shared" si="5"/>
        <v>0</v>
      </c>
      <c r="E180" s="1">
        <f t="shared" si="6"/>
        <v>6</v>
      </c>
      <c r="F180" s="47">
        <f t="shared" si="7"/>
        <v>0</v>
      </c>
      <c r="G180" s="1">
        <f t="shared" si="8"/>
        <v>0</v>
      </c>
      <c r="H180" s="47">
        <f t="shared" si="9"/>
        <v>0</v>
      </c>
      <c r="I180" s="1">
        <f t="shared" si="10"/>
        <v>0</v>
      </c>
      <c r="J180" s="47">
        <f t="shared" si="11"/>
        <v>0</v>
      </c>
      <c r="K180" s="1"/>
      <c r="L180" s="306">
        <f t="shared" si="13"/>
        <v>176</v>
      </c>
      <c r="M180" s="306">
        <f t="shared" si="12"/>
        <v>440</v>
      </c>
      <c r="N180" s="307"/>
      <c r="O180" s="307"/>
      <c r="P180" s="307"/>
      <c r="Q180" s="307"/>
      <c r="R180" s="307"/>
      <c r="S180" s="307"/>
      <c r="T180" s="307"/>
      <c r="U180" s="307"/>
      <c r="V180" s="307"/>
      <c r="W180" s="307"/>
      <c r="X180" s="307"/>
      <c r="Y180" s="307"/>
      <c r="Z180" s="307"/>
    </row>
    <row r="181" ht="12.75" customHeight="1">
      <c r="A181" s="305">
        <f t="shared" si="2"/>
        <v>477.5</v>
      </c>
      <c r="B181" s="47">
        <f t="shared" si="3"/>
        <v>2</v>
      </c>
      <c r="C181" s="1">
        <f t="shared" si="4"/>
        <v>0</v>
      </c>
      <c r="D181" s="47">
        <f t="shared" si="5"/>
        <v>0</v>
      </c>
      <c r="E181" s="1">
        <f t="shared" si="6"/>
        <v>6</v>
      </c>
      <c r="F181" s="47">
        <f t="shared" si="7"/>
        <v>0</v>
      </c>
      <c r="G181" s="1">
        <f t="shared" si="8"/>
        <v>0</v>
      </c>
      <c r="H181" s="47">
        <f t="shared" si="9"/>
        <v>0</v>
      </c>
      <c r="I181" s="1">
        <f t="shared" si="10"/>
        <v>0</v>
      </c>
      <c r="J181" s="47">
        <f t="shared" si="11"/>
        <v>1</v>
      </c>
      <c r="K181" s="1"/>
      <c r="L181" s="306">
        <f t="shared" si="13"/>
        <v>177</v>
      </c>
      <c r="M181" s="306">
        <f t="shared" si="12"/>
        <v>442.5</v>
      </c>
      <c r="N181" s="307"/>
      <c r="O181" s="307"/>
      <c r="P181" s="307"/>
      <c r="Q181" s="307"/>
      <c r="R181" s="307"/>
      <c r="S181" s="307"/>
      <c r="T181" s="307"/>
      <c r="U181" s="307"/>
      <c r="V181" s="307"/>
      <c r="W181" s="307"/>
      <c r="X181" s="307"/>
      <c r="Y181" s="307"/>
      <c r="Z181" s="307"/>
    </row>
    <row r="182" ht="12.75" customHeight="1">
      <c r="A182" s="305">
        <f t="shared" si="2"/>
        <v>480</v>
      </c>
      <c r="B182" s="47">
        <f t="shared" si="3"/>
        <v>2</v>
      </c>
      <c r="C182" s="1">
        <f t="shared" si="4"/>
        <v>0</v>
      </c>
      <c r="D182" s="47">
        <f t="shared" si="5"/>
        <v>0</v>
      </c>
      <c r="E182" s="1">
        <f t="shared" si="6"/>
        <v>6</v>
      </c>
      <c r="F182" s="47">
        <f t="shared" si="7"/>
        <v>0</v>
      </c>
      <c r="G182" s="1">
        <f t="shared" si="8"/>
        <v>0</v>
      </c>
      <c r="H182" s="47">
        <f t="shared" si="9"/>
        <v>0</v>
      </c>
      <c r="I182" s="1">
        <f t="shared" si="10"/>
        <v>1</v>
      </c>
      <c r="J182" s="47">
        <f t="shared" si="11"/>
        <v>0</v>
      </c>
      <c r="K182" s="1"/>
      <c r="L182" s="306">
        <f t="shared" si="13"/>
        <v>178</v>
      </c>
      <c r="M182" s="306">
        <f t="shared" si="12"/>
        <v>445</v>
      </c>
      <c r="N182" s="307"/>
      <c r="O182" s="307"/>
      <c r="P182" s="307"/>
      <c r="Q182" s="307"/>
      <c r="R182" s="307"/>
      <c r="S182" s="307"/>
      <c r="T182" s="307"/>
      <c r="U182" s="307"/>
      <c r="V182" s="307"/>
      <c r="W182" s="307"/>
      <c r="X182" s="307"/>
      <c r="Y182" s="307"/>
      <c r="Z182" s="307"/>
    </row>
    <row r="183" ht="12.75" customHeight="1">
      <c r="A183" s="305">
        <f t="shared" si="2"/>
        <v>482.5</v>
      </c>
      <c r="B183" s="47">
        <f t="shared" si="3"/>
        <v>2</v>
      </c>
      <c r="C183" s="1">
        <f t="shared" si="4"/>
        <v>0</v>
      </c>
      <c r="D183" s="47">
        <f t="shared" si="5"/>
        <v>0</v>
      </c>
      <c r="E183" s="1">
        <f t="shared" si="6"/>
        <v>6</v>
      </c>
      <c r="F183" s="47">
        <f t="shared" si="7"/>
        <v>0</v>
      </c>
      <c r="G183" s="1">
        <f t="shared" si="8"/>
        <v>0</v>
      </c>
      <c r="H183" s="47">
        <f t="shared" si="9"/>
        <v>0</v>
      </c>
      <c r="I183" s="1">
        <f t="shared" si="10"/>
        <v>1</v>
      </c>
      <c r="J183" s="47">
        <f t="shared" si="11"/>
        <v>1</v>
      </c>
      <c r="K183" s="1"/>
      <c r="L183" s="306">
        <f t="shared" si="13"/>
        <v>179</v>
      </c>
      <c r="M183" s="306">
        <f t="shared" si="12"/>
        <v>447.5</v>
      </c>
      <c r="N183" s="307"/>
      <c r="O183" s="307"/>
      <c r="P183" s="307"/>
      <c r="Q183" s="307"/>
      <c r="R183" s="307"/>
      <c r="S183" s="307"/>
      <c r="T183" s="307"/>
      <c r="U183" s="307"/>
      <c r="V183" s="307"/>
      <c r="W183" s="307"/>
      <c r="X183" s="307"/>
      <c r="Y183" s="307"/>
      <c r="Z183" s="307"/>
    </row>
    <row r="184" ht="12.75" customHeight="1">
      <c r="A184" s="305">
        <f t="shared" si="2"/>
        <v>485</v>
      </c>
      <c r="B184" s="47">
        <f t="shared" si="3"/>
        <v>2</v>
      </c>
      <c r="C184" s="1">
        <f t="shared" si="4"/>
        <v>0</v>
      </c>
      <c r="D184" s="47">
        <f t="shared" si="5"/>
        <v>0</v>
      </c>
      <c r="E184" s="1">
        <f t="shared" si="6"/>
        <v>6</v>
      </c>
      <c r="F184" s="47">
        <f t="shared" si="7"/>
        <v>0</v>
      </c>
      <c r="G184" s="1">
        <f t="shared" si="8"/>
        <v>0</v>
      </c>
      <c r="H184" s="47">
        <f t="shared" si="9"/>
        <v>1</v>
      </c>
      <c r="I184" s="1">
        <f t="shared" si="10"/>
        <v>0</v>
      </c>
      <c r="J184" s="47">
        <f t="shared" si="11"/>
        <v>0</v>
      </c>
      <c r="K184" s="1"/>
      <c r="L184" s="306">
        <f t="shared" si="13"/>
        <v>180</v>
      </c>
      <c r="M184" s="306">
        <f t="shared" si="12"/>
        <v>450</v>
      </c>
      <c r="N184" s="307"/>
      <c r="O184" s="307"/>
      <c r="P184" s="307"/>
      <c r="Q184" s="307"/>
      <c r="R184" s="307"/>
      <c r="S184" s="307"/>
      <c r="T184" s="307"/>
      <c r="U184" s="307"/>
      <c r="V184" s="307"/>
      <c r="W184" s="307"/>
      <c r="X184" s="307"/>
      <c r="Y184" s="307"/>
      <c r="Z184" s="307"/>
    </row>
    <row r="185" ht="12.75" customHeight="1">
      <c r="A185" s="305">
        <f t="shared" si="2"/>
        <v>487.5</v>
      </c>
      <c r="B185" s="47">
        <f t="shared" si="3"/>
        <v>2</v>
      </c>
      <c r="C185" s="1">
        <f t="shared" si="4"/>
        <v>0</v>
      </c>
      <c r="D185" s="47">
        <f t="shared" si="5"/>
        <v>0</v>
      </c>
      <c r="E185" s="1">
        <f t="shared" si="6"/>
        <v>6</v>
      </c>
      <c r="F185" s="47">
        <f t="shared" si="7"/>
        <v>0</v>
      </c>
      <c r="G185" s="1">
        <f t="shared" si="8"/>
        <v>0</v>
      </c>
      <c r="H185" s="47">
        <f t="shared" si="9"/>
        <v>1</v>
      </c>
      <c r="I185" s="1">
        <f t="shared" si="10"/>
        <v>0</v>
      </c>
      <c r="J185" s="47">
        <f t="shared" si="11"/>
        <v>1</v>
      </c>
      <c r="K185" s="1"/>
      <c r="L185" s="306">
        <f t="shared" si="13"/>
        <v>181</v>
      </c>
      <c r="M185" s="306">
        <f t="shared" si="12"/>
        <v>452.5</v>
      </c>
      <c r="N185" s="307"/>
      <c r="O185" s="307"/>
      <c r="P185" s="307"/>
      <c r="Q185" s="307"/>
      <c r="R185" s="307"/>
      <c r="S185" s="307"/>
      <c r="T185" s="307"/>
      <c r="U185" s="307"/>
      <c r="V185" s="307"/>
      <c r="W185" s="307"/>
      <c r="X185" s="307"/>
      <c r="Y185" s="307"/>
      <c r="Z185" s="307"/>
    </row>
    <row r="186" ht="12.75" customHeight="1">
      <c r="A186" s="305">
        <f t="shared" si="2"/>
        <v>490</v>
      </c>
      <c r="B186" s="47">
        <f t="shared" si="3"/>
        <v>2</v>
      </c>
      <c r="C186" s="1">
        <f t="shared" si="4"/>
        <v>0</v>
      </c>
      <c r="D186" s="47">
        <f t="shared" si="5"/>
        <v>0</v>
      </c>
      <c r="E186" s="1">
        <f t="shared" si="6"/>
        <v>6</v>
      </c>
      <c r="F186" s="47">
        <f t="shared" si="7"/>
        <v>0</v>
      </c>
      <c r="G186" s="1">
        <f t="shared" si="8"/>
        <v>0</v>
      </c>
      <c r="H186" s="47">
        <f t="shared" si="9"/>
        <v>1</v>
      </c>
      <c r="I186" s="1">
        <f t="shared" si="10"/>
        <v>1</v>
      </c>
      <c r="J186" s="47">
        <f t="shared" si="11"/>
        <v>0</v>
      </c>
      <c r="K186" s="1"/>
      <c r="L186" s="306">
        <f t="shared" si="13"/>
        <v>182</v>
      </c>
      <c r="M186" s="306">
        <f t="shared" si="12"/>
        <v>455</v>
      </c>
      <c r="N186" s="307"/>
      <c r="O186" s="307"/>
      <c r="P186" s="307"/>
      <c r="Q186" s="307"/>
      <c r="R186" s="307"/>
      <c r="S186" s="307"/>
      <c r="T186" s="307"/>
      <c r="U186" s="307"/>
      <c r="V186" s="307"/>
      <c r="W186" s="307"/>
      <c r="X186" s="307"/>
      <c r="Y186" s="307"/>
      <c r="Z186" s="307"/>
    </row>
    <row r="187" ht="12.75" customHeight="1">
      <c r="A187" s="305">
        <f t="shared" si="2"/>
        <v>492.5</v>
      </c>
      <c r="B187" s="47">
        <f t="shared" si="3"/>
        <v>2</v>
      </c>
      <c r="C187" s="1">
        <f t="shared" si="4"/>
        <v>0</v>
      </c>
      <c r="D187" s="47">
        <f t="shared" si="5"/>
        <v>0</v>
      </c>
      <c r="E187" s="1">
        <f t="shared" si="6"/>
        <v>6</v>
      </c>
      <c r="F187" s="47">
        <f t="shared" si="7"/>
        <v>0</v>
      </c>
      <c r="G187" s="1">
        <f t="shared" si="8"/>
        <v>0</v>
      </c>
      <c r="H187" s="47">
        <f t="shared" si="9"/>
        <v>1</v>
      </c>
      <c r="I187" s="1">
        <f t="shared" si="10"/>
        <v>1</v>
      </c>
      <c r="J187" s="47">
        <f t="shared" si="11"/>
        <v>1</v>
      </c>
      <c r="K187" s="1"/>
      <c r="L187" s="306">
        <f t="shared" si="13"/>
        <v>183</v>
      </c>
      <c r="M187" s="306">
        <f t="shared" si="12"/>
        <v>457.5</v>
      </c>
      <c r="N187" s="307"/>
      <c r="O187" s="307"/>
      <c r="P187" s="307"/>
      <c r="Q187" s="307"/>
      <c r="R187" s="307"/>
      <c r="S187" s="307"/>
      <c r="T187" s="307"/>
      <c r="U187" s="307"/>
      <c r="V187" s="307"/>
      <c r="W187" s="307"/>
      <c r="X187" s="307"/>
      <c r="Y187" s="307"/>
      <c r="Z187" s="307"/>
    </row>
    <row r="188" ht="12.75" customHeight="1">
      <c r="A188" s="305">
        <f t="shared" si="2"/>
        <v>495</v>
      </c>
      <c r="B188" s="47">
        <f t="shared" si="3"/>
        <v>2</v>
      </c>
      <c r="C188" s="1">
        <f t="shared" si="4"/>
        <v>0</v>
      </c>
      <c r="D188" s="47">
        <f t="shared" si="5"/>
        <v>0</v>
      </c>
      <c r="E188" s="1">
        <f t="shared" si="6"/>
        <v>6</v>
      </c>
      <c r="F188" s="47">
        <f t="shared" si="7"/>
        <v>0</v>
      </c>
      <c r="G188" s="1">
        <f t="shared" si="8"/>
        <v>1</v>
      </c>
      <c r="H188" s="47">
        <f t="shared" si="9"/>
        <v>0</v>
      </c>
      <c r="I188" s="1">
        <f t="shared" si="10"/>
        <v>0</v>
      </c>
      <c r="J188" s="47">
        <f t="shared" si="11"/>
        <v>0</v>
      </c>
      <c r="K188" s="1"/>
      <c r="L188" s="306">
        <f t="shared" si="13"/>
        <v>184</v>
      </c>
      <c r="M188" s="306">
        <f t="shared" si="12"/>
        <v>460</v>
      </c>
      <c r="N188" s="307"/>
      <c r="O188" s="307"/>
      <c r="P188" s="307"/>
      <c r="Q188" s="307"/>
      <c r="R188" s="307"/>
      <c r="S188" s="307"/>
      <c r="T188" s="307"/>
      <c r="U188" s="307"/>
      <c r="V188" s="307"/>
      <c r="W188" s="307"/>
      <c r="X188" s="307"/>
      <c r="Y188" s="307"/>
      <c r="Z188" s="307"/>
    </row>
    <row r="189" ht="12.75" customHeight="1">
      <c r="A189" s="305">
        <f t="shared" si="2"/>
        <v>497.5</v>
      </c>
      <c r="B189" s="47">
        <f t="shared" si="3"/>
        <v>2</v>
      </c>
      <c r="C189" s="1">
        <f t="shared" si="4"/>
        <v>0</v>
      </c>
      <c r="D189" s="47">
        <f t="shared" si="5"/>
        <v>0</v>
      </c>
      <c r="E189" s="1">
        <f t="shared" si="6"/>
        <v>6</v>
      </c>
      <c r="F189" s="47">
        <f t="shared" si="7"/>
        <v>0</v>
      </c>
      <c r="G189" s="1">
        <f t="shared" si="8"/>
        <v>1</v>
      </c>
      <c r="H189" s="47">
        <f t="shared" si="9"/>
        <v>0</v>
      </c>
      <c r="I189" s="1">
        <f t="shared" si="10"/>
        <v>0</v>
      </c>
      <c r="J189" s="47">
        <f t="shared" si="11"/>
        <v>1</v>
      </c>
      <c r="K189" s="1"/>
      <c r="L189" s="306">
        <f t="shared" si="13"/>
        <v>185</v>
      </c>
      <c r="M189" s="306">
        <f t="shared" si="12"/>
        <v>462.5</v>
      </c>
      <c r="N189" s="307"/>
      <c r="O189" s="307"/>
      <c r="P189" s="307"/>
      <c r="Q189" s="307"/>
      <c r="R189" s="307"/>
      <c r="S189" s="307"/>
      <c r="T189" s="307"/>
      <c r="U189" s="307"/>
      <c r="V189" s="307"/>
      <c r="W189" s="307"/>
      <c r="X189" s="307"/>
      <c r="Y189" s="307"/>
      <c r="Z189" s="307"/>
    </row>
    <row r="190" ht="12.75" customHeight="1">
      <c r="A190" s="305">
        <f t="shared" si="2"/>
        <v>500</v>
      </c>
      <c r="B190" s="47">
        <f t="shared" si="3"/>
        <v>2</v>
      </c>
      <c r="C190" s="1">
        <f t="shared" si="4"/>
        <v>0</v>
      </c>
      <c r="D190" s="47">
        <f t="shared" si="5"/>
        <v>0</v>
      </c>
      <c r="E190" s="1">
        <f t="shared" si="6"/>
        <v>6</v>
      </c>
      <c r="F190" s="47">
        <f t="shared" si="7"/>
        <v>0</v>
      </c>
      <c r="G190" s="1">
        <f t="shared" si="8"/>
        <v>1</v>
      </c>
      <c r="H190" s="47">
        <f t="shared" si="9"/>
        <v>0</v>
      </c>
      <c r="I190" s="1">
        <f t="shared" si="10"/>
        <v>1</v>
      </c>
      <c r="J190" s="47">
        <f t="shared" si="11"/>
        <v>0</v>
      </c>
      <c r="K190" s="1"/>
      <c r="L190" s="306">
        <f t="shared" si="13"/>
        <v>186</v>
      </c>
      <c r="M190" s="306">
        <f t="shared" si="12"/>
        <v>465</v>
      </c>
      <c r="N190" s="307"/>
      <c r="O190" s="307"/>
      <c r="P190" s="307"/>
      <c r="Q190" s="307"/>
      <c r="R190" s="307"/>
      <c r="S190" s="307"/>
      <c r="T190" s="307"/>
      <c r="U190" s="307"/>
      <c r="V190" s="307"/>
      <c r="W190" s="307"/>
      <c r="X190" s="307"/>
      <c r="Y190" s="307"/>
      <c r="Z190" s="307"/>
    </row>
    <row r="191" ht="12.75" customHeight="1">
      <c r="A191" s="305">
        <f t="shared" si="2"/>
        <v>502.5</v>
      </c>
      <c r="B191" s="47">
        <f t="shared" si="3"/>
        <v>2</v>
      </c>
      <c r="C191" s="1">
        <f t="shared" si="4"/>
        <v>0</v>
      </c>
      <c r="D191" s="47">
        <f t="shared" si="5"/>
        <v>0</v>
      </c>
      <c r="E191" s="1">
        <f t="shared" si="6"/>
        <v>6</v>
      </c>
      <c r="F191" s="47">
        <f t="shared" si="7"/>
        <v>0</v>
      </c>
      <c r="G191" s="1">
        <f t="shared" si="8"/>
        <v>1</v>
      </c>
      <c r="H191" s="47">
        <f t="shared" si="9"/>
        <v>0</v>
      </c>
      <c r="I191" s="1">
        <f t="shared" si="10"/>
        <v>1</v>
      </c>
      <c r="J191" s="47">
        <f t="shared" si="11"/>
        <v>1</v>
      </c>
      <c r="K191" s="1"/>
      <c r="L191" s="306">
        <f t="shared" si="13"/>
        <v>187</v>
      </c>
      <c r="M191" s="306">
        <f t="shared" si="12"/>
        <v>467.5</v>
      </c>
      <c r="N191" s="307"/>
      <c r="O191" s="307"/>
      <c r="P191" s="307"/>
      <c r="Q191" s="307"/>
      <c r="R191" s="307"/>
      <c r="S191" s="307"/>
      <c r="T191" s="307"/>
      <c r="U191" s="307"/>
      <c r="V191" s="307"/>
      <c r="W191" s="307"/>
      <c r="X191" s="307"/>
      <c r="Y191" s="307"/>
      <c r="Z191" s="307"/>
    </row>
    <row r="192" ht="12.75" customHeight="1">
      <c r="A192" s="305">
        <f t="shared" si="2"/>
        <v>505</v>
      </c>
      <c r="B192" s="47">
        <f t="shared" si="3"/>
        <v>2</v>
      </c>
      <c r="C192" s="1">
        <f t="shared" si="4"/>
        <v>0</v>
      </c>
      <c r="D192" s="47">
        <f t="shared" si="5"/>
        <v>0</v>
      </c>
      <c r="E192" s="1">
        <f t="shared" si="6"/>
        <v>6</v>
      </c>
      <c r="F192" s="47">
        <f t="shared" si="7"/>
        <v>1</v>
      </c>
      <c r="G192" s="1">
        <f t="shared" si="8"/>
        <v>0</v>
      </c>
      <c r="H192" s="47">
        <f t="shared" si="9"/>
        <v>0</v>
      </c>
      <c r="I192" s="1">
        <f t="shared" si="10"/>
        <v>0</v>
      </c>
      <c r="J192" s="47">
        <f t="shared" si="11"/>
        <v>0</v>
      </c>
      <c r="K192" s="1"/>
      <c r="L192" s="306">
        <f t="shared" si="13"/>
        <v>188</v>
      </c>
      <c r="M192" s="306">
        <f t="shared" si="12"/>
        <v>470</v>
      </c>
      <c r="N192" s="307"/>
      <c r="O192" s="307"/>
      <c r="P192" s="307"/>
      <c r="Q192" s="307"/>
      <c r="R192" s="307"/>
      <c r="S192" s="307"/>
      <c r="T192" s="307"/>
      <c r="U192" s="307"/>
      <c r="V192" s="307"/>
      <c r="W192" s="307"/>
      <c r="X192" s="307"/>
      <c r="Y192" s="307"/>
      <c r="Z192" s="307"/>
    </row>
    <row r="193" ht="12.75" customHeight="1">
      <c r="A193" s="305">
        <f t="shared" si="2"/>
        <v>507.5</v>
      </c>
      <c r="B193" s="47">
        <f t="shared" si="3"/>
        <v>2</v>
      </c>
      <c r="C193" s="1">
        <f t="shared" si="4"/>
        <v>0</v>
      </c>
      <c r="D193" s="47">
        <f t="shared" si="5"/>
        <v>0</v>
      </c>
      <c r="E193" s="1">
        <f t="shared" si="6"/>
        <v>6</v>
      </c>
      <c r="F193" s="47">
        <f t="shared" si="7"/>
        <v>1</v>
      </c>
      <c r="G193" s="1">
        <f t="shared" si="8"/>
        <v>0</v>
      </c>
      <c r="H193" s="47">
        <f t="shared" si="9"/>
        <v>0</v>
      </c>
      <c r="I193" s="1">
        <f t="shared" si="10"/>
        <v>0</v>
      </c>
      <c r="J193" s="47">
        <f t="shared" si="11"/>
        <v>1</v>
      </c>
      <c r="K193" s="1"/>
      <c r="L193" s="306">
        <f t="shared" si="13"/>
        <v>189</v>
      </c>
      <c r="M193" s="306">
        <f t="shared" si="12"/>
        <v>472.5</v>
      </c>
      <c r="N193" s="307"/>
      <c r="O193" s="307"/>
      <c r="P193" s="307"/>
      <c r="Q193" s="307"/>
      <c r="R193" s="307"/>
      <c r="S193" s="307"/>
      <c r="T193" s="307"/>
      <c r="U193" s="307"/>
      <c r="V193" s="307"/>
      <c r="W193" s="307"/>
      <c r="X193" s="307"/>
      <c r="Y193" s="307"/>
      <c r="Z193" s="307"/>
    </row>
    <row r="194" ht="12.75" customHeight="1">
      <c r="A194" s="305">
        <f t="shared" si="2"/>
        <v>510</v>
      </c>
      <c r="B194" s="47">
        <f t="shared" si="3"/>
        <v>2</v>
      </c>
      <c r="C194" s="1">
        <f t="shared" si="4"/>
        <v>0</v>
      </c>
      <c r="D194" s="47">
        <f t="shared" si="5"/>
        <v>0</v>
      </c>
      <c r="E194" s="1">
        <f t="shared" si="6"/>
        <v>6</v>
      </c>
      <c r="F194" s="47">
        <f t="shared" si="7"/>
        <v>1</v>
      </c>
      <c r="G194" s="1">
        <f t="shared" si="8"/>
        <v>0</v>
      </c>
      <c r="H194" s="47">
        <f t="shared" si="9"/>
        <v>0</v>
      </c>
      <c r="I194" s="1">
        <f t="shared" si="10"/>
        <v>1</v>
      </c>
      <c r="J194" s="47">
        <f t="shared" si="11"/>
        <v>0</v>
      </c>
      <c r="K194" s="1"/>
      <c r="L194" s="306">
        <f t="shared" si="13"/>
        <v>190</v>
      </c>
      <c r="M194" s="306">
        <f t="shared" si="12"/>
        <v>475</v>
      </c>
      <c r="N194" s="307"/>
      <c r="O194" s="307"/>
      <c r="P194" s="307"/>
      <c r="Q194" s="307"/>
      <c r="R194" s="307"/>
      <c r="S194" s="307"/>
      <c r="T194" s="307"/>
      <c r="U194" s="307"/>
      <c r="V194" s="307"/>
      <c r="W194" s="307"/>
      <c r="X194" s="307"/>
      <c r="Y194" s="307"/>
      <c r="Z194" s="307"/>
    </row>
    <row r="195" ht="12.75" customHeight="1">
      <c r="A195" s="305">
        <f t="shared" si="2"/>
        <v>512.5</v>
      </c>
      <c r="B195" s="47">
        <f t="shared" si="3"/>
        <v>2</v>
      </c>
      <c r="C195" s="1">
        <f t="shared" si="4"/>
        <v>0</v>
      </c>
      <c r="D195" s="47">
        <f t="shared" si="5"/>
        <v>0</v>
      </c>
      <c r="E195" s="1">
        <f t="shared" si="6"/>
        <v>6</v>
      </c>
      <c r="F195" s="47">
        <f t="shared" si="7"/>
        <v>1</v>
      </c>
      <c r="G195" s="1">
        <f t="shared" si="8"/>
        <v>0</v>
      </c>
      <c r="H195" s="47">
        <f t="shared" si="9"/>
        <v>0</v>
      </c>
      <c r="I195" s="1">
        <f t="shared" si="10"/>
        <v>1</v>
      </c>
      <c r="J195" s="47">
        <f t="shared" si="11"/>
        <v>1</v>
      </c>
      <c r="K195" s="1"/>
      <c r="L195" s="306">
        <f t="shared" si="13"/>
        <v>191</v>
      </c>
      <c r="M195" s="306">
        <f t="shared" si="12"/>
        <v>477.5</v>
      </c>
      <c r="N195" s="307"/>
      <c r="O195" s="307"/>
      <c r="P195" s="307"/>
      <c r="Q195" s="307"/>
      <c r="R195" s="307"/>
      <c r="S195" s="307"/>
      <c r="T195" s="307"/>
      <c r="U195" s="307"/>
      <c r="V195" s="307"/>
      <c r="W195" s="307"/>
      <c r="X195" s="307"/>
      <c r="Y195" s="307"/>
      <c r="Z195" s="307"/>
    </row>
    <row r="196" ht="12.75" customHeight="1">
      <c r="A196" s="305">
        <f t="shared" si="2"/>
        <v>515</v>
      </c>
      <c r="B196" s="47">
        <f t="shared" si="3"/>
        <v>2</v>
      </c>
      <c r="C196" s="1">
        <f t="shared" si="4"/>
        <v>0</v>
      </c>
      <c r="D196" s="47">
        <f t="shared" si="5"/>
        <v>0</v>
      </c>
      <c r="E196" s="1">
        <f t="shared" si="6"/>
        <v>7</v>
      </c>
      <c r="F196" s="47">
        <f t="shared" si="7"/>
        <v>0</v>
      </c>
      <c r="G196" s="1">
        <f t="shared" si="8"/>
        <v>0</v>
      </c>
      <c r="H196" s="47">
        <f t="shared" si="9"/>
        <v>0</v>
      </c>
      <c r="I196" s="1">
        <f t="shared" si="10"/>
        <v>0</v>
      </c>
      <c r="J196" s="47">
        <f t="shared" si="11"/>
        <v>0</v>
      </c>
      <c r="K196" s="1"/>
      <c r="L196" s="306">
        <f t="shared" si="13"/>
        <v>192</v>
      </c>
      <c r="M196" s="306">
        <f t="shared" si="12"/>
        <v>480</v>
      </c>
      <c r="N196" s="307"/>
      <c r="O196" s="307"/>
      <c r="P196" s="307"/>
      <c r="Q196" s="307"/>
      <c r="R196" s="307"/>
      <c r="S196" s="307"/>
      <c r="T196" s="307"/>
      <c r="U196" s="307"/>
      <c r="V196" s="307"/>
      <c r="W196" s="307"/>
      <c r="X196" s="307"/>
      <c r="Y196" s="307"/>
      <c r="Z196" s="307"/>
    </row>
    <row r="197" ht="12.75" customHeight="1">
      <c r="A197" s="305">
        <f t="shared" si="2"/>
        <v>517.5</v>
      </c>
      <c r="B197" s="47">
        <f t="shared" si="3"/>
        <v>2</v>
      </c>
      <c r="C197" s="1">
        <f t="shared" si="4"/>
        <v>0</v>
      </c>
      <c r="D197" s="47">
        <f t="shared" si="5"/>
        <v>0</v>
      </c>
      <c r="E197" s="1">
        <f t="shared" si="6"/>
        <v>7</v>
      </c>
      <c r="F197" s="47">
        <f t="shared" si="7"/>
        <v>0</v>
      </c>
      <c r="G197" s="1">
        <f t="shared" si="8"/>
        <v>0</v>
      </c>
      <c r="H197" s="47">
        <f t="shared" si="9"/>
        <v>0</v>
      </c>
      <c r="I197" s="1">
        <f t="shared" si="10"/>
        <v>0</v>
      </c>
      <c r="J197" s="47">
        <f t="shared" si="11"/>
        <v>1</v>
      </c>
      <c r="K197" s="1"/>
      <c r="L197" s="306">
        <f t="shared" si="13"/>
        <v>193</v>
      </c>
      <c r="M197" s="306">
        <f t="shared" si="12"/>
        <v>482.5</v>
      </c>
      <c r="N197" s="307"/>
      <c r="O197" s="307"/>
      <c r="P197" s="307"/>
      <c r="Q197" s="307"/>
      <c r="R197" s="307"/>
      <c r="S197" s="307"/>
      <c r="T197" s="307"/>
      <c r="U197" s="307"/>
      <c r="V197" s="307"/>
      <c r="W197" s="307"/>
      <c r="X197" s="307"/>
      <c r="Y197" s="307"/>
      <c r="Z197" s="307"/>
    </row>
    <row r="198" ht="12.75" customHeight="1">
      <c r="A198" s="305">
        <f t="shared" si="2"/>
        <v>520</v>
      </c>
      <c r="B198" s="47">
        <f t="shared" si="3"/>
        <v>2</v>
      </c>
      <c r="C198" s="1">
        <f t="shared" si="4"/>
        <v>0</v>
      </c>
      <c r="D198" s="47">
        <f t="shared" si="5"/>
        <v>0</v>
      </c>
      <c r="E198" s="1">
        <f t="shared" si="6"/>
        <v>7</v>
      </c>
      <c r="F198" s="47">
        <f t="shared" si="7"/>
        <v>0</v>
      </c>
      <c r="G198" s="1">
        <f t="shared" si="8"/>
        <v>0</v>
      </c>
      <c r="H198" s="47">
        <f t="shared" si="9"/>
        <v>0</v>
      </c>
      <c r="I198" s="1">
        <f t="shared" si="10"/>
        <v>1</v>
      </c>
      <c r="J198" s="47">
        <f t="shared" si="11"/>
        <v>0</v>
      </c>
      <c r="K198" s="1"/>
      <c r="L198" s="306">
        <f t="shared" si="13"/>
        <v>194</v>
      </c>
      <c r="M198" s="306">
        <f t="shared" si="12"/>
        <v>485</v>
      </c>
      <c r="N198" s="307"/>
      <c r="O198" s="307"/>
      <c r="P198" s="307"/>
      <c r="Q198" s="307"/>
      <c r="R198" s="307"/>
      <c r="S198" s="307"/>
      <c r="T198" s="307"/>
      <c r="U198" s="307"/>
      <c r="V198" s="307"/>
      <c r="W198" s="307"/>
      <c r="X198" s="307"/>
      <c r="Y198" s="307"/>
      <c r="Z198" s="307"/>
    </row>
    <row r="199" ht="12.75" customHeight="1">
      <c r="A199" s="305">
        <f t="shared" si="2"/>
        <v>522.5</v>
      </c>
      <c r="B199" s="47">
        <f t="shared" si="3"/>
        <v>2</v>
      </c>
      <c r="C199" s="1">
        <f t="shared" si="4"/>
        <v>0</v>
      </c>
      <c r="D199" s="47">
        <f t="shared" si="5"/>
        <v>0</v>
      </c>
      <c r="E199" s="1">
        <f t="shared" si="6"/>
        <v>7</v>
      </c>
      <c r="F199" s="47">
        <f t="shared" si="7"/>
        <v>0</v>
      </c>
      <c r="G199" s="1">
        <f t="shared" si="8"/>
        <v>0</v>
      </c>
      <c r="H199" s="47">
        <f t="shared" si="9"/>
        <v>0</v>
      </c>
      <c r="I199" s="1">
        <f t="shared" si="10"/>
        <v>1</v>
      </c>
      <c r="J199" s="47">
        <f t="shared" si="11"/>
        <v>1</v>
      </c>
      <c r="K199" s="1"/>
      <c r="L199" s="306">
        <f t="shared" si="13"/>
        <v>195</v>
      </c>
      <c r="M199" s="306">
        <f t="shared" si="12"/>
        <v>487.5</v>
      </c>
      <c r="N199" s="307"/>
      <c r="O199" s="307"/>
      <c r="P199" s="307"/>
      <c r="Q199" s="307"/>
      <c r="R199" s="307"/>
      <c r="S199" s="307"/>
      <c r="T199" s="307"/>
      <c r="U199" s="307"/>
      <c r="V199" s="307"/>
      <c r="W199" s="307"/>
      <c r="X199" s="307"/>
      <c r="Y199" s="307"/>
      <c r="Z199" s="307"/>
    </row>
    <row r="200" ht="12.75" customHeight="1">
      <c r="A200" s="305">
        <f t="shared" si="2"/>
        <v>525</v>
      </c>
      <c r="B200" s="47">
        <f t="shared" si="3"/>
        <v>2</v>
      </c>
      <c r="C200" s="1">
        <f t="shared" si="4"/>
        <v>0</v>
      </c>
      <c r="D200" s="47">
        <f t="shared" si="5"/>
        <v>0</v>
      </c>
      <c r="E200" s="1">
        <f t="shared" si="6"/>
        <v>7</v>
      </c>
      <c r="F200" s="47">
        <f t="shared" si="7"/>
        <v>0</v>
      </c>
      <c r="G200" s="1">
        <f t="shared" si="8"/>
        <v>0</v>
      </c>
      <c r="H200" s="47">
        <f t="shared" si="9"/>
        <v>1</v>
      </c>
      <c r="I200" s="1">
        <f t="shared" si="10"/>
        <v>0</v>
      </c>
      <c r="J200" s="47">
        <f t="shared" si="11"/>
        <v>0</v>
      </c>
      <c r="K200" s="1"/>
      <c r="L200" s="306">
        <f t="shared" si="13"/>
        <v>196</v>
      </c>
      <c r="M200" s="306">
        <f t="shared" si="12"/>
        <v>490</v>
      </c>
      <c r="N200" s="307"/>
      <c r="O200" s="307"/>
      <c r="P200" s="307"/>
      <c r="Q200" s="307"/>
      <c r="R200" s="307"/>
      <c r="S200" s="307"/>
      <c r="T200" s="307"/>
      <c r="U200" s="307"/>
      <c r="V200" s="307"/>
      <c r="W200" s="307"/>
      <c r="X200" s="307"/>
      <c r="Y200" s="307"/>
      <c r="Z200" s="307"/>
    </row>
    <row r="201" ht="12.75" customHeight="1">
      <c r="A201" s="305">
        <f t="shared" si="2"/>
        <v>527.5</v>
      </c>
      <c r="B201" s="47">
        <f t="shared" si="3"/>
        <v>2</v>
      </c>
      <c r="C201" s="1">
        <f t="shared" si="4"/>
        <v>0</v>
      </c>
      <c r="D201" s="47">
        <f t="shared" si="5"/>
        <v>0</v>
      </c>
      <c r="E201" s="1">
        <f t="shared" si="6"/>
        <v>7</v>
      </c>
      <c r="F201" s="47">
        <f t="shared" si="7"/>
        <v>0</v>
      </c>
      <c r="G201" s="1">
        <f t="shared" si="8"/>
        <v>0</v>
      </c>
      <c r="H201" s="47">
        <f t="shared" si="9"/>
        <v>1</v>
      </c>
      <c r="I201" s="1">
        <f t="shared" si="10"/>
        <v>0</v>
      </c>
      <c r="J201" s="47">
        <f t="shared" si="11"/>
        <v>1</v>
      </c>
      <c r="K201" s="1"/>
      <c r="L201" s="306">
        <f t="shared" si="13"/>
        <v>197</v>
      </c>
      <c r="M201" s="306">
        <f t="shared" si="12"/>
        <v>492.5</v>
      </c>
      <c r="N201" s="307"/>
      <c r="O201" s="307"/>
      <c r="P201" s="307"/>
      <c r="Q201" s="307"/>
      <c r="R201" s="307"/>
      <c r="S201" s="307"/>
      <c r="T201" s="307"/>
      <c r="U201" s="307"/>
      <c r="V201" s="307"/>
      <c r="W201" s="307"/>
      <c r="X201" s="307"/>
      <c r="Y201" s="307"/>
      <c r="Z201" s="307"/>
    </row>
    <row r="202" ht="12.75" customHeight="1">
      <c r="A202" s="305">
        <f t="shared" si="2"/>
        <v>530</v>
      </c>
      <c r="B202" s="47">
        <f t="shared" si="3"/>
        <v>2</v>
      </c>
      <c r="C202" s="1">
        <f t="shared" si="4"/>
        <v>0</v>
      </c>
      <c r="D202" s="47">
        <f t="shared" si="5"/>
        <v>0</v>
      </c>
      <c r="E202" s="1">
        <f t="shared" si="6"/>
        <v>7</v>
      </c>
      <c r="F202" s="47">
        <f t="shared" si="7"/>
        <v>0</v>
      </c>
      <c r="G202" s="1">
        <f t="shared" si="8"/>
        <v>0</v>
      </c>
      <c r="H202" s="47">
        <f t="shared" si="9"/>
        <v>1</v>
      </c>
      <c r="I202" s="1">
        <f t="shared" si="10"/>
        <v>1</v>
      </c>
      <c r="J202" s="47">
        <f t="shared" si="11"/>
        <v>0</v>
      </c>
      <c r="K202" s="1"/>
      <c r="L202" s="306">
        <f t="shared" si="13"/>
        <v>198</v>
      </c>
      <c r="M202" s="306">
        <f t="shared" si="12"/>
        <v>495</v>
      </c>
      <c r="N202" s="307"/>
      <c r="O202" s="307"/>
      <c r="P202" s="307"/>
      <c r="Q202" s="307"/>
      <c r="R202" s="307"/>
      <c r="S202" s="307"/>
      <c r="T202" s="307"/>
      <c r="U202" s="307"/>
      <c r="V202" s="307"/>
      <c r="W202" s="307"/>
      <c r="X202" s="307"/>
      <c r="Y202" s="307"/>
      <c r="Z202" s="307"/>
    </row>
    <row r="203" ht="12.75" customHeight="1">
      <c r="A203" s="305">
        <f t="shared" si="2"/>
        <v>532.5</v>
      </c>
      <c r="B203" s="47">
        <f t="shared" si="3"/>
        <v>2</v>
      </c>
      <c r="C203" s="1">
        <f t="shared" si="4"/>
        <v>0</v>
      </c>
      <c r="D203" s="47">
        <f t="shared" si="5"/>
        <v>0</v>
      </c>
      <c r="E203" s="1">
        <f t="shared" si="6"/>
        <v>7</v>
      </c>
      <c r="F203" s="47">
        <f t="shared" si="7"/>
        <v>0</v>
      </c>
      <c r="G203" s="1">
        <f t="shared" si="8"/>
        <v>0</v>
      </c>
      <c r="H203" s="47">
        <f t="shared" si="9"/>
        <v>1</v>
      </c>
      <c r="I203" s="1">
        <f t="shared" si="10"/>
        <v>1</v>
      </c>
      <c r="J203" s="47">
        <f t="shared" si="11"/>
        <v>1</v>
      </c>
      <c r="K203" s="1"/>
      <c r="L203" s="306">
        <f t="shared" si="13"/>
        <v>199</v>
      </c>
      <c r="M203" s="306">
        <f t="shared" si="12"/>
        <v>497.5</v>
      </c>
      <c r="N203" s="307"/>
      <c r="O203" s="307"/>
      <c r="P203" s="307"/>
      <c r="Q203" s="307"/>
      <c r="R203" s="307"/>
      <c r="S203" s="307"/>
      <c r="T203" s="307"/>
      <c r="U203" s="307"/>
      <c r="V203" s="307"/>
      <c r="W203" s="307"/>
      <c r="X203" s="307"/>
      <c r="Y203" s="307"/>
      <c r="Z203" s="307"/>
    </row>
    <row r="204" ht="12.75" customHeight="1">
      <c r="A204" s="305">
        <f t="shared" si="2"/>
        <v>535</v>
      </c>
      <c r="B204" s="47">
        <f t="shared" si="3"/>
        <v>2</v>
      </c>
      <c r="C204" s="1">
        <f t="shared" si="4"/>
        <v>0</v>
      </c>
      <c r="D204" s="47">
        <f t="shared" si="5"/>
        <v>0</v>
      </c>
      <c r="E204" s="1">
        <f t="shared" si="6"/>
        <v>7</v>
      </c>
      <c r="F204" s="47">
        <f t="shared" si="7"/>
        <v>0</v>
      </c>
      <c r="G204" s="1">
        <f t="shared" si="8"/>
        <v>1</v>
      </c>
      <c r="H204" s="47">
        <f t="shared" si="9"/>
        <v>0</v>
      </c>
      <c r="I204" s="1">
        <f t="shared" si="10"/>
        <v>0</v>
      </c>
      <c r="J204" s="47">
        <f t="shared" si="11"/>
        <v>0</v>
      </c>
      <c r="K204" s="1"/>
      <c r="L204" s="306">
        <f t="shared" si="13"/>
        <v>200</v>
      </c>
      <c r="M204" s="306">
        <f t="shared" si="12"/>
        <v>500</v>
      </c>
      <c r="N204" s="307"/>
      <c r="O204" s="307"/>
      <c r="P204" s="307"/>
      <c r="Q204" s="307"/>
      <c r="R204" s="307"/>
      <c r="S204" s="307"/>
      <c r="T204" s="307"/>
      <c r="U204" s="307"/>
      <c r="V204" s="307"/>
      <c r="W204" s="307"/>
      <c r="X204" s="307"/>
      <c r="Y204" s="307"/>
      <c r="Z204" s="307"/>
    </row>
    <row r="205" ht="12.75" customHeight="1">
      <c r="A205" s="305">
        <f t="shared" si="2"/>
        <v>537.5</v>
      </c>
      <c r="B205" s="47">
        <f t="shared" si="3"/>
        <v>2</v>
      </c>
      <c r="C205" s="1">
        <f t="shared" si="4"/>
        <v>0</v>
      </c>
      <c r="D205" s="47">
        <f t="shared" si="5"/>
        <v>0</v>
      </c>
      <c r="E205" s="1">
        <f t="shared" si="6"/>
        <v>7</v>
      </c>
      <c r="F205" s="47">
        <f t="shared" si="7"/>
        <v>0</v>
      </c>
      <c r="G205" s="1">
        <f t="shared" si="8"/>
        <v>1</v>
      </c>
      <c r="H205" s="47">
        <f t="shared" si="9"/>
        <v>0</v>
      </c>
      <c r="I205" s="1">
        <f t="shared" si="10"/>
        <v>0</v>
      </c>
      <c r="J205" s="47">
        <f t="shared" si="11"/>
        <v>1</v>
      </c>
      <c r="K205" s="1"/>
      <c r="L205" s="306">
        <f t="shared" si="13"/>
        <v>201</v>
      </c>
      <c r="M205" s="306">
        <f t="shared" si="12"/>
        <v>502.5</v>
      </c>
      <c r="N205" s="307"/>
      <c r="O205" s="307"/>
      <c r="P205" s="307"/>
      <c r="Q205" s="307"/>
      <c r="R205" s="307"/>
      <c r="S205" s="307"/>
      <c r="T205" s="307"/>
      <c r="U205" s="307"/>
      <c r="V205" s="307"/>
      <c r="W205" s="307"/>
      <c r="X205" s="307"/>
      <c r="Y205" s="307"/>
      <c r="Z205" s="307"/>
    </row>
    <row r="206" ht="12.75" customHeight="1">
      <c r="A206" s="305">
        <f t="shared" si="2"/>
        <v>540</v>
      </c>
      <c r="B206" s="47">
        <f t="shared" si="3"/>
        <v>2</v>
      </c>
      <c r="C206" s="1">
        <f t="shared" si="4"/>
        <v>0</v>
      </c>
      <c r="D206" s="47">
        <f t="shared" si="5"/>
        <v>0</v>
      </c>
      <c r="E206" s="1">
        <f t="shared" si="6"/>
        <v>7</v>
      </c>
      <c r="F206" s="47">
        <f t="shared" si="7"/>
        <v>0</v>
      </c>
      <c r="G206" s="1">
        <f t="shared" si="8"/>
        <v>1</v>
      </c>
      <c r="H206" s="47">
        <f t="shared" si="9"/>
        <v>0</v>
      </c>
      <c r="I206" s="1">
        <f t="shared" si="10"/>
        <v>1</v>
      </c>
      <c r="J206" s="47">
        <f t="shared" si="11"/>
        <v>0</v>
      </c>
      <c r="K206" s="1"/>
      <c r="L206" s="306">
        <f t="shared" si="13"/>
        <v>202</v>
      </c>
      <c r="M206" s="306">
        <f t="shared" si="12"/>
        <v>505</v>
      </c>
      <c r="N206" s="307"/>
      <c r="O206" s="307"/>
      <c r="P206" s="307"/>
      <c r="Q206" s="307"/>
      <c r="R206" s="307"/>
      <c r="S206" s="307"/>
      <c r="T206" s="307"/>
      <c r="U206" s="307"/>
      <c r="V206" s="307"/>
      <c r="W206" s="307"/>
      <c r="X206" s="307"/>
      <c r="Y206" s="307"/>
      <c r="Z206" s="307"/>
    </row>
    <row r="207" ht="12.75" customHeight="1">
      <c r="A207" s="305">
        <f t="shared" si="2"/>
        <v>542.5</v>
      </c>
      <c r="B207" s="47">
        <f t="shared" si="3"/>
        <v>2</v>
      </c>
      <c r="C207" s="1">
        <f t="shared" si="4"/>
        <v>0</v>
      </c>
      <c r="D207" s="47">
        <f t="shared" si="5"/>
        <v>0</v>
      </c>
      <c r="E207" s="1">
        <f t="shared" si="6"/>
        <v>7</v>
      </c>
      <c r="F207" s="47">
        <f t="shared" si="7"/>
        <v>0</v>
      </c>
      <c r="G207" s="1">
        <f t="shared" si="8"/>
        <v>1</v>
      </c>
      <c r="H207" s="47">
        <f t="shared" si="9"/>
        <v>0</v>
      </c>
      <c r="I207" s="1">
        <f t="shared" si="10"/>
        <v>1</v>
      </c>
      <c r="J207" s="47">
        <f t="shared" si="11"/>
        <v>1</v>
      </c>
      <c r="K207" s="1"/>
      <c r="L207" s="306">
        <f t="shared" si="13"/>
        <v>203</v>
      </c>
      <c r="M207" s="306">
        <f t="shared" si="12"/>
        <v>507.5</v>
      </c>
      <c r="N207" s="307"/>
      <c r="O207" s="307"/>
      <c r="P207" s="307"/>
      <c r="Q207" s="307"/>
      <c r="R207" s="307"/>
      <c r="S207" s="307"/>
      <c r="T207" s="307"/>
      <c r="U207" s="307"/>
      <c r="V207" s="307"/>
      <c r="W207" s="307"/>
      <c r="X207" s="307"/>
      <c r="Y207" s="307"/>
      <c r="Z207" s="307"/>
    </row>
    <row r="208" ht="12.75" customHeight="1">
      <c r="A208" s="305">
        <f t="shared" si="2"/>
        <v>545</v>
      </c>
      <c r="B208" s="47">
        <f t="shared" si="3"/>
        <v>2</v>
      </c>
      <c r="C208" s="1">
        <f t="shared" si="4"/>
        <v>0</v>
      </c>
      <c r="D208" s="47">
        <f t="shared" si="5"/>
        <v>0</v>
      </c>
      <c r="E208" s="1">
        <f t="shared" si="6"/>
        <v>7</v>
      </c>
      <c r="F208" s="47">
        <f t="shared" si="7"/>
        <v>1</v>
      </c>
      <c r="G208" s="1">
        <f t="shared" si="8"/>
        <v>0</v>
      </c>
      <c r="H208" s="47">
        <f t="shared" si="9"/>
        <v>0</v>
      </c>
      <c r="I208" s="1">
        <f t="shared" si="10"/>
        <v>0</v>
      </c>
      <c r="J208" s="47">
        <f t="shared" si="11"/>
        <v>0</v>
      </c>
      <c r="K208" s="1"/>
      <c r="L208" s="306">
        <f t="shared" si="13"/>
        <v>204</v>
      </c>
      <c r="M208" s="306">
        <f t="shared" si="12"/>
        <v>510</v>
      </c>
      <c r="N208" s="307"/>
      <c r="O208" s="307"/>
      <c r="P208" s="307"/>
      <c r="Q208" s="307"/>
      <c r="R208" s="307"/>
      <c r="S208" s="307"/>
      <c r="T208" s="307"/>
      <c r="U208" s="307"/>
      <c r="V208" s="307"/>
      <c r="W208" s="307"/>
      <c r="X208" s="307"/>
      <c r="Y208" s="307"/>
      <c r="Z208" s="307"/>
    </row>
    <row r="209" ht="12.75" customHeight="1">
      <c r="A209" s="305">
        <f t="shared" si="2"/>
        <v>547.5</v>
      </c>
      <c r="B209" s="47">
        <f t="shared" si="3"/>
        <v>2</v>
      </c>
      <c r="C209" s="1">
        <f t="shared" si="4"/>
        <v>0</v>
      </c>
      <c r="D209" s="47">
        <f t="shared" si="5"/>
        <v>0</v>
      </c>
      <c r="E209" s="1">
        <f t="shared" si="6"/>
        <v>7</v>
      </c>
      <c r="F209" s="47">
        <f t="shared" si="7"/>
        <v>1</v>
      </c>
      <c r="G209" s="1">
        <f t="shared" si="8"/>
        <v>0</v>
      </c>
      <c r="H209" s="47">
        <f t="shared" si="9"/>
        <v>0</v>
      </c>
      <c r="I209" s="1">
        <f t="shared" si="10"/>
        <v>0</v>
      </c>
      <c r="J209" s="47">
        <f t="shared" si="11"/>
        <v>1</v>
      </c>
      <c r="K209" s="1"/>
      <c r="L209" s="306">
        <f t="shared" si="13"/>
        <v>205</v>
      </c>
      <c r="M209" s="306">
        <f t="shared" si="12"/>
        <v>512.5</v>
      </c>
      <c r="N209" s="307"/>
      <c r="O209" s="307"/>
      <c r="P209" s="307"/>
      <c r="Q209" s="307"/>
      <c r="R209" s="307"/>
      <c r="S209" s="307"/>
      <c r="T209" s="307"/>
      <c r="U209" s="307"/>
      <c r="V209" s="307"/>
      <c r="W209" s="307"/>
      <c r="X209" s="307"/>
      <c r="Y209" s="307"/>
      <c r="Z209" s="307"/>
    </row>
    <row r="210" ht="12.75" customHeight="1">
      <c r="A210" s="305">
        <f t="shared" si="2"/>
        <v>550</v>
      </c>
      <c r="B210" s="47">
        <f t="shared" si="3"/>
        <v>2</v>
      </c>
      <c r="C210" s="1">
        <f t="shared" si="4"/>
        <v>0</v>
      </c>
      <c r="D210" s="47">
        <f t="shared" si="5"/>
        <v>0</v>
      </c>
      <c r="E210" s="1">
        <f t="shared" si="6"/>
        <v>7</v>
      </c>
      <c r="F210" s="47">
        <f t="shared" si="7"/>
        <v>1</v>
      </c>
      <c r="G210" s="1">
        <f t="shared" si="8"/>
        <v>0</v>
      </c>
      <c r="H210" s="47">
        <f t="shared" si="9"/>
        <v>0</v>
      </c>
      <c r="I210" s="1">
        <f t="shared" si="10"/>
        <v>1</v>
      </c>
      <c r="J210" s="47">
        <f t="shared" si="11"/>
        <v>0</v>
      </c>
      <c r="K210" s="1"/>
      <c r="L210" s="306">
        <f t="shared" si="13"/>
        <v>206</v>
      </c>
      <c r="M210" s="306">
        <f t="shared" si="12"/>
        <v>515</v>
      </c>
      <c r="N210" s="307"/>
      <c r="O210" s="307"/>
      <c r="P210" s="307"/>
      <c r="Q210" s="307"/>
      <c r="R210" s="307"/>
      <c r="S210" s="307"/>
      <c r="T210" s="307"/>
      <c r="U210" s="307"/>
      <c r="V210" s="307"/>
      <c r="W210" s="307"/>
      <c r="X210" s="307"/>
      <c r="Y210" s="307"/>
      <c r="Z210" s="307"/>
    </row>
    <row r="211" ht="12.75" customHeight="1">
      <c r="A211" s="305">
        <f t="shared" si="2"/>
        <v>552.5</v>
      </c>
      <c r="B211" s="47">
        <f t="shared" si="3"/>
        <v>2</v>
      </c>
      <c r="C211" s="1">
        <f t="shared" si="4"/>
        <v>0</v>
      </c>
      <c r="D211" s="47">
        <f t="shared" si="5"/>
        <v>0</v>
      </c>
      <c r="E211" s="1">
        <f t="shared" si="6"/>
        <v>7</v>
      </c>
      <c r="F211" s="47">
        <f t="shared" si="7"/>
        <v>1</v>
      </c>
      <c r="G211" s="1">
        <f t="shared" si="8"/>
        <v>0</v>
      </c>
      <c r="H211" s="47">
        <f t="shared" si="9"/>
        <v>0</v>
      </c>
      <c r="I211" s="1">
        <f t="shared" si="10"/>
        <v>1</v>
      </c>
      <c r="J211" s="47">
        <f t="shared" si="11"/>
        <v>1</v>
      </c>
      <c r="K211" s="1"/>
      <c r="L211" s="306">
        <f t="shared" si="13"/>
        <v>207</v>
      </c>
      <c r="M211" s="306">
        <f t="shared" si="12"/>
        <v>517.5</v>
      </c>
      <c r="N211" s="307"/>
      <c r="O211" s="307"/>
      <c r="P211" s="307"/>
      <c r="Q211" s="307"/>
      <c r="R211" s="307"/>
      <c r="S211" s="307"/>
      <c r="T211" s="307"/>
      <c r="U211" s="307"/>
      <c r="V211" s="307"/>
      <c r="W211" s="307"/>
      <c r="X211" s="307"/>
      <c r="Y211" s="307"/>
      <c r="Z211" s="307"/>
    </row>
    <row r="212" ht="12.75" customHeight="1">
      <c r="A212" s="305">
        <f t="shared" si="2"/>
        <v>555</v>
      </c>
      <c r="B212" s="47">
        <f t="shared" si="3"/>
        <v>2</v>
      </c>
      <c r="C212" s="1">
        <f t="shared" si="4"/>
        <v>0</v>
      </c>
      <c r="D212" s="47">
        <f t="shared" si="5"/>
        <v>0</v>
      </c>
      <c r="E212" s="1">
        <f t="shared" si="6"/>
        <v>8</v>
      </c>
      <c r="F212" s="47">
        <f t="shared" si="7"/>
        <v>0</v>
      </c>
      <c r="G212" s="1">
        <f t="shared" si="8"/>
        <v>0</v>
      </c>
      <c r="H212" s="47">
        <f t="shared" si="9"/>
        <v>0</v>
      </c>
      <c r="I212" s="1">
        <f t="shared" si="10"/>
        <v>0</v>
      </c>
      <c r="J212" s="47">
        <f t="shared" si="11"/>
        <v>0</v>
      </c>
      <c r="K212" s="1"/>
      <c r="L212" s="306">
        <f t="shared" si="13"/>
        <v>208</v>
      </c>
      <c r="M212" s="306">
        <f t="shared" si="12"/>
        <v>520</v>
      </c>
      <c r="N212" s="307"/>
      <c r="O212" s="307"/>
      <c r="P212" s="307"/>
      <c r="Q212" s="307"/>
      <c r="R212" s="307"/>
      <c r="S212" s="307"/>
      <c r="T212" s="307"/>
      <c r="U212" s="307"/>
      <c r="V212" s="307"/>
      <c r="W212" s="307"/>
      <c r="X212" s="307"/>
      <c r="Y212" s="307"/>
      <c r="Z212" s="307"/>
    </row>
    <row r="213" ht="12.75" customHeight="1">
      <c r="A213" s="305">
        <f t="shared" si="2"/>
        <v>557.5</v>
      </c>
      <c r="B213" s="47">
        <f t="shared" si="3"/>
        <v>2</v>
      </c>
      <c r="C213" s="1">
        <f t="shared" si="4"/>
        <v>0</v>
      </c>
      <c r="D213" s="47">
        <f t="shared" si="5"/>
        <v>0</v>
      </c>
      <c r="E213" s="1">
        <f t="shared" si="6"/>
        <v>8</v>
      </c>
      <c r="F213" s="47">
        <f t="shared" si="7"/>
        <v>0</v>
      </c>
      <c r="G213" s="1">
        <f t="shared" si="8"/>
        <v>0</v>
      </c>
      <c r="H213" s="47">
        <f t="shared" si="9"/>
        <v>0</v>
      </c>
      <c r="I213" s="1">
        <f t="shared" si="10"/>
        <v>0</v>
      </c>
      <c r="J213" s="47">
        <f t="shared" si="11"/>
        <v>1</v>
      </c>
      <c r="K213" s="1"/>
      <c r="L213" s="306">
        <f t="shared" si="13"/>
        <v>209</v>
      </c>
      <c r="M213" s="306">
        <f t="shared" si="12"/>
        <v>522.5</v>
      </c>
      <c r="N213" s="307"/>
      <c r="O213" s="307"/>
      <c r="P213" s="307"/>
      <c r="Q213" s="307"/>
      <c r="R213" s="307"/>
      <c r="S213" s="307"/>
      <c r="T213" s="307"/>
      <c r="U213" s="307"/>
      <c r="V213" s="307"/>
      <c r="W213" s="307"/>
      <c r="X213" s="307"/>
      <c r="Y213" s="307"/>
      <c r="Z213" s="307"/>
    </row>
    <row r="214" ht="12.75" customHeight="1">
      <c r="A214" s="305">
        <f t="shared" si="2"/>
        <v>560</v>
      </c>
      <c r="B214" s="47">
        <f t="shared" si="3"/>
        <v>2</v>
      </c>
      <c r="C214" s="1">
        <f t="shared" si="4"/>
        <v>0</v>
      </c>
      <c r="D214" s="47">
        <f t="shared" si="5"/>
        <v>0</v>
      </c>
      <c r="E214" s="1">
        <f t="shared" si="6"/>
        <v>8</v>
      </c>
      <c r="F214" s="47">
        <f t="shared" si="7"/>
        <v>0</v>
      </c>
      <c r="G214" s="1">
        <f t="shared" si="8"/>
        <v>0</v>
      </c>
      <c r="H214" s="47">
        <f t="shared" si="9"/>
        <v>0</v>
      </c>
      <c r="I214" s="1">
        <f t="shared" si="10"/>
        <v>1</v>
      </c>
      <c r="J214" s="47">
        <f t="shared" si="11"/>
        <v>0</v>
      </c>
      <c r="K214" s="1"/>
      <c r="L214" s="306">
        <f t="shared" si="13"/>
        <v>210</v>
      </c>
      <c r="M214" s="306">
        <f t="shared" si="12"/>
        <v>525</v>
      </c>
      <c r="N214" s="307"/>
      <c r="O214" s="307"/>
      <c r="P214" s="307"/>
      <c r="Q214" s="307"/>
      <c r="R214" s="307"/>
      <c r="S214" s="307"/>
      <c r="T214" s="307"/>
      <c r="U214" s="307"/>
      <c r="V214" s="307"/>
      <c r="W214" s="307"/>
      <c r="X214" s="307"/>
      <c r="Y214" s="307"/>
      <c r="Z214" s="307"/>
    </row>
    <row r="215" ht="12.75" customHeight="1">
      <c r="A215" s="305">
        <f t="shared" si="2"/>
        <v>562.5</v>
      </c>
      <c r="B215" s="47">
        <f t="shared" si="3"/>
        <v>2</v>
      </c>
      <c r="C215" s="1">
        <f t="shared" si="4"/>
        <v>0</v>
      </c>
      <c r="D215" s="47">
        <f t="shared" si="5"/>
        <v>0</v>
      </c>
      <c r="E215" s="1">
        <f t="shared" si="6"/>
        <v>8</v>
      </c>
      <c r="F215" s="47">
        <f t="shared" si="7"/>
        <v>0</v>
      </c>
      <c r="G215" s="1">
        <f t="shared" si="8"/>
        <v>0</v>
      </c>
      <c r="H215" s="47">
        <f t="shared" si="9"/>
        <v>0</v>
      </c>
      <c r="I215" s="1">
        <f t="shared" si="10"/>
        <v>1</v>
      </c>
      <c r="J215" s="47">
        <f t="shared" si="11"/>
        <v>1</v>
      </c>
      <c r="K215" s="1"/>
      <c r="L215" s="306">
        <f t="shared" si="13"/>
        <v>211</v>
      </c>
      <c r="M215" s="306">
        <f t="shared" si="12"/>
        <v>527.5</v>
      </c>
      <c r="N215" s="307"/>
      <c r="O215" s="307"/>
      <c r="P215" s="307"/>
      <c r="Q215" s="307"/>
      <c r="R215" s="307"/>
      <c r="S215" s="307"/>
      <c r="T215" s="307"/>
      <c r="U215" s="307"/>
      <c r="V215" s="307"/>
      <c r="W215" s="307"/>
      <c r="X215" s="307"/>
      <c r="Y215" s="307"/>
      <c r="Z215" s="307"/>
    </row>
    <row r="216" ht="12.75" customHeight="1">
      <c r="A216" s="305">
        <f t="shared" si="2"/>
        <v>565</v>
      </c>
      <c r="B216" s="47">
        <f t="shared" si="3"/>
        <v>2</v>
      </c>
      <c r="C216" s="1">
        <f t="shared" si="4"/>
        <v>0</v>
      </c>
      <c r="D216" s="47">
        <f t="shared" si="5"/>
        <v>0</v>
      </c>
      <c r="E216" s="1">
        <f t="shared" si="6"/>
        <v>8</v>
      </c>
      <c r="F216" s="47">
        <f t="shared" si="7"/>
        <v>0</v>
      </c>
      <c r="G216" s="1">
        <f t="shared" si="8"/>
        <v>0</v>
      </c>
      <c r="H216" s="47">
        <f t="shared" si="9"/>
        <v>1</v>
      </c>
      <c r="I216" s="1">
        <f t="shared" si="10"/>
        <v>0</v>
      </c>
      <c r="J216" s="47">
        <f t="shared" si="11"/>
        <v>0</v>
      </c>
      <c r="K216" s="1"/>
      <c r="L216" s="306">
        <f t="shared" si="13"/>
        <v>212</v>
      </c>
      <c r="M216" s="306">
        <f t="shared" si="12"/>
        <v>530</v>
      </c>
      <c r="N216" s="307"/>
      <c r="O216" s="307"/>
      <c r="P216" s="307"/>
      <c r="Q216" s="307"/>
      <c r="R216" s="307"/>
      <c r="S216" s="307"/>
      <c r="T216" s="307"/>
      <c r="U216" s="307"/>
      <c r="V216" s="307"/>
      <c r="W216" s="307"/>
      <c r="X216" s="307"/>
      <c r="Y216" s="307"/>
      <c r="Z216" s="307"/>
    </row>
    <row r="217" ht="12.75" customHeight="1">
      <c r="A217" s="305">
        <f t="shared" si="2"/>
        <v>567.5</v>
      </c>
      <c r="B217" s="47">
        <f t="shared" si="3"/>
        <v>2</v>
      </c>
      <c r="C217" s="1">
        <f t="shared" si="4"/>
        <v>0</v>
      </c>
      <c r="D217" s="47">
        <f t="shared" si="5"/>
        <v>0</v>
      </c>
      <c r="E217" s="1">
        <f t="shared" si="6"/>
        <v>8</v>
      </c>
      <c r="F217" s="47">
        <f t="shared" si="7"/>
        <v>0</v>
      </c>
      <c r="G217" s="1">
        <f t="shared" si="8"/>
        <v>0</v>
      </c>
      <c r="H217" s="47">
        <f t="shared" si="9"/>
        <v>1</v>
      </c>
      <c r="I217" s="1">
        <f t="shared" si="10"/>
        <v>0</v>
      </c>
      <c r="J217" s="47">
        <f t="shared" si="11"/>
        <v>1</v>
      </c>
      <c r="K217" s="1"/>
      <c r="L217" s="306">
        <f t="shared" si="13"/>
        <v>213</v>
      </c>
      <c r="M217" s="306">
        <f t="shared" si="12"/>
        <v>532.5</v>
      </c>
      <c r="N217" s="307"/>
      <c r="O217" s="307"/>
      <c r="P217" s="307"/>
      <c r="Q217" s="307"/>
      <c r="R217" s="307"/>
      <c r="S217" s="307"/>
      <c r="T217" s="307"/>
      <c r="U217" s="307"/>
      <c r="V217" s="307"/>
      <c r="W217" s="307"/>
      <c r="X217" s="307"/>
      <c r="Y217" s="307"/>
      <c r="Z217" s="307"/>
    </row>
    <row r="218" ht="12.75" customHeight="1">
      <c r="A218" s="305">
        <f t="shared" si="2"/>
        <v>570</v>
      </c>
      <c r="B218" s="47">
        <f t="shared" si="3"/>
        <v>2</v>
      </c>
      <c r="C218" s="1">
        <f t="shared" si="4"/>
        <v>0</v>
      </c>
      <c r="D218" s="47">
        <f t="shared" si="5"/>
        <v>0</v>
      </c>
      <c r="E218" s="1">
        <f t="shared" si="6"/>
        <v>8</v>
      </c>
      <c r="F218" s="47">
        <f t="shared" si="7"/>
        <v>0</v>
      </c>
      <c r="G218" s="1">
        <f t="shared" si="8"/>
        <v>0</v>
      </c>
      <c r="H218" s="47">
        <f t="shared" si="9"/>
        <v>1</v>
      </c>
      <c r="I218" s="1">
        <f t="shared" si="10"/>
        <v>1</v>
      </c>
      <c r="J218" s="47">
        <f t="shared" si="11"/>
        <v>0</v>
      </c>
      <c r="K218" s="1"/>
      <c r="L218" s="306">
        <f t="shared" si="13"/>
        <v>214</v>
      </c>
      <c r="M218" s="306">
        <f t="shared" si="12"/>
        <v>535</v>
      </c>
      <c r="N218" s="307"/>
      <c r="O218" s="307"/>
      <c r="P218" s="307"/>
      <c r="Q218" s="307"/>
      <c r="R218" s="307"/>
      <c r="S218" s="307"/>
      <c r="T218" s="307"/>
      <c r="U218" s="307"/>
      <c r="V218" s="307"/>
      <c r="W218" s="307"/>
      <c r="X218" s="307"/>
      <c r="Y218" s="307"/>
      <c r="Z218" s="307"/>
    </row>
    <row r="219" ht="12.75" customHeight="1">
      <c r="A219" s="305">
        <f t="shared" si="2"/>
        <v>572.5</v>
      </c>
      <c r="B219" s="47">
        <f t="shared" si="3"/>
        <v>2</v>
      </c>
      <c r="C219" s="1">
        <f t="shared" si="4"/>
        <v>0</v>
      </c>
      <c r="D219" s="47">
        <f t="shared" si="5"/>
        <v>0</v>
      </c>
      <c r="E219" s="1">
        <f t="shared" si="6"/>
        <v>8</v>
      </c>
      <c r="F219" s="47">
        <f t="shared" si="7"/>
        <v>0</v>
      </c>
      <c r="G219" s="1">
        <f t="shared" si="8"/>
        <v>0</v>
      </c>
      <c r="H219" s="47">
        <f t="shared" si="9"/>
        <v>1</v>
      </c>
      <c r="I219" s="1">
        <f t="shared" si="10"/>
        <v>1</v>
      </c>
      <c r="J219" s="47">
        <f t="shared" si="11"/>
        <v>1</v>
      </c>
      <c r="K219" s="1"/>
      <c r="L219" s="306">
        <f t="shared" si="13"/>
        <v>215</v>
      </c>
      <c r="M219" s="306">
        <f t="shared" si="12"/>
        <v>537.5</v>
      </c>
      <c r="N219" s="307"/>
      <c r="O219" s="307"/>
      <c r="P219" s="307"/>
      <c r="Q219" s="307"/>
      <c r="R219" s="307"/>
      <c r="S219" s="307"/>
      <c r="T219" s="307"/>
      <c r="U219" s="307"/>
      <c r="V219" s="307"/>
      <c r="W219" s="307"/>
      <c r="X219" s="307"/>
      <c r="Y219" s="307"/>
      <c r="Z219" s="307"/>
    </row>
    <row r="220" ht="12.75" customHeight="1">
      <c r="A220" s="305">
        <f t="shared" si="2"/>
        <v>575</v>
      </c>
      <c r="B220" s="47">
        <f t="shared" si="3"/>
        <v>2</v>
      </c>
      <c r="C220" s="1">
        <f t="shared" si="4"/>
        <v>0</v>
      </c>
      <c r="D220" s="47">
        <f t="shared" si="5"/>
        <v>0</v>
      </c>
      <c r="E220" s="1">
        <f t="shared" si="6"/>
        <v>8</v>
      </c>
      <c r="F220" s="47">
        <f t="shared" si="7"/>
        <v>0</v>
      </c>
      <c r="G220" s="1">
        <f t="shared" si="8"/>
        <v>1</v>
      </c>
      <c r="H220" s="47">
        <f t="shared" si="9"/>
        <v>0</v>
      </c>
      <c r="I220" s="1">
        <f t="shared" si="10"/>
        <v>0</v>
      </c>
      <c r="J220" s="47">
        <f t="shared" si="11"/>
        <v>0</v>
      </c>
      <c r="K220" s="1"/>
      <c r="L220" s="306">
        <f t="shared" si="13"/>
        <v>216</v>
      </c>
      <c r="M220" s="306">
        <f t="shared" si="12"/>
        <v>540</v>
      </c>
      <c r="N220" s="307"/>
      <c r="O220" s="307"/>
      <c r="P220" s="307"/>
      <c r="Q220" s="307"/>
      <c r="R220" s="307"/>
      <c r="S220" s="307"/>
      <c r="T220" s="307"/>
      <c r="U220" s="307"/>
      <c r="V220" s="307"/>
      <c r="W220" s="307"/>
      <c r="X220" s="307"/>
      <c r="Y220" s="307"/>
      <c r="Z220" s="307"/>
    </row>
    <row r="221" ht="12.75" customHeight="1">
      <c r="A221" s="305">
        <f t="shared" si="2"/>
        <v>577.5</v>
      </c>
      <c r="B221" s="47">
        <f t="shared" si="3"/>
        <v>2</v>
      </c>
      <c r="C221" s="1">
        <f t="shared" si="4"/>
        <v>0</v>
      </c>
      <c r="D221" s="47">
        <f t="shared" si="5"/>
        <v>0</v>
      </c>
      <c r="E221" s="1">
        <f t="shared" si="6"/>
        <v>8</v>
      </c>
      <c r="F221" s="47">
        <f t="shared" si="7"/>
        <v>0</v>
      </c>
      <c r="G221" s="1">
        <f t="shared" si="8"/>
        <v>1</v>
      </c>
      <c r="H221" s="47">
        <f t="shared" si="9"/>
        <v>0</v>
      </c>
      <c r="I221" s="1">
        <f t="shared" si="10"/>
        <v>0</v>
      </c>
      <c r="J221" s="47">
        <f t="shared" si="11"/>
        <v>1</v>
      </c>
      <c r="K221" s="1"/>
      <c r="L221" s="306">
        <f t="shared" si="13"/>
        <v>217</v>
      </c>
      <c r="M221" s="306">
        <f t="shared" si="12"/>
        <v>542.5</v>
      </c>
      <c r="N221" s="307"/>
      <c r="O221" s="307"/>
      <c r="P221" s="307"/>
      <c r="Q221" s="307"/>
      <c r="R221" s="307"/>
      <c r="S221" s="307"/>
      <c r="T221" s="307"/>
      <c r="U221" s="307"/>
      <c r="V221" s="307"/>
      <c r="W221" s="307"/>
      <c r="X221" s="307"/>
      <c r="Y221" s="307"/>
      <c r="Z221" s="307"/>
    </row>
    <row r="222" ht="12.75" customHeight="1">
      <c r="A222" s="305">
        <f t="shared" si="2"/>
        <v>580</v>
      </c>
      <c r="B222" s="47">
        <f t="shared" si="3"/>
        <v>2</v>
      </c>
      <c r="C222" s="1">
        <f t="shared" si="4"/>
        <v>0</v>
      </c>
      <c r="D222" s="47">
        <f t="shared" si="5"/>
        <v>0</v>
      </c>
      <c r="E222" s="1">
        <f t="shared" si="6"/>
        <v>8</v>
      </c>
      <c r="F222" s="47">
        <f t="shared" si="7"/>
        <v>0</v>
      </c>
      <c r="G222" s="1">
        <f t="shared" si="8"/>
        <v>1</v>
      </c>
      <c r="H222" s="47">
        <f t="shared" si="9"/>
        <v>0</v>
      </c>
      <c r="I222" s="1">
        <f t="shared" si="10"/>
        <v>1</v>
      </c>
      <c r="J222" s="47">
        <f t="shared" si="11"/>
        <v>0</v>
      </c>
      <c r="K222" s="1"/>
      <c r="L222" s="306">
        <f t="shared" si="13"/>
        <v>218</v>
      </c>
      <c r="M222" s="306">
        <f t="shared" si="12"/>
        <v>545</v>
      </c>
      <c r="N222" s="307"/>
      <c r="O222" s="307"/>
      <c r="P222" s="307"/>
      <c r="Q222" s="307"/>
      <c r="R222" s="307"/>
      <c r="S222" s="307"/>
      <c r="T222" s="307"/>
      <c r="U222" s="307"/>
      <c r="V222" s="307"/>
      <c r="W222" s="307"/>
      <c r="X222" s="307"/>
      <c r="Y222" s="307"/>
      <c r="Z222" s="307"/>
    </row>
    <row r="223" ht="12.75" customHeight="1">
      <c r="A223" s="305">
        <f t="shared" si="2"/>
        <v>582.5</v>
      </c>
      <c r="B223" s="47">
        <f t="shared" si="3"/>
        <v>2</v>
      </c>
      <c r="C223" s="1">
        <f t="shared" si="4"/>
        <v>0</v>
      </c>
      <c r="D223" s="47">
        <f t="shared" si="5"/>
        <v>0</v>
      </c>
      <c r="E223" s="1">
        <f t="shared" si="6"/>
        <v>8</v>
      </c>
      <c r="F223" s="47">
        <f t="shared" si="7"/>
        <v>0</v>
      </c>
      <c r="G223" s="1">
        <f t="shared" si="8"/>
        <v>1</v>
      </c>
      <c r="H223" s="47">
        <f t="shared" si="9"/>
        <v>0</v>
      </c>
      <c r="I223" s="1">
        <f t="shared" si="10"/>
        <v>1</v>
      </c>
      <c r="J223" s="47">
        <f t="shared" si="11"/>
        <v>1</v>
      </c>
      <c r="K223" s="1"/>
      <c r="L223" s="306">
        <f t="shared" si="13"/>
        <v>219</v>
      </c>
      <c r="M223" s="306">
        <f t="shared" si="12"/>
        <v>547.5</v>
      </c>
      <c r="N223" s="307"/>
      <c r="O223" s="307"/>
      <c r="P223" s="307"/>
      <c r="Q223" s="307"/>
      <c r="R223" s="307"/>
      <c r="S223" s="307"/>
      <c r="T223" s="307"/>
      <c r="U223" s="307"/>
      <c r="V223" s="307"/>
      <c r="W223" s="307"/>
      <c r="X223" s="307"/>
      <c r="Y223" s="307"/>
      <c r="Z223" s="307"/>
    </row>
    <row r="224" ht="12.75" customHeight="1">
      <c r="A224" s="305">
        <f t="shared" si="2"/>
        <v>585</v>
      </c>
      <c r="B224" s="47">
        <f t="shared" si="3"/>
        <v>2</v>
      </c>
      <c r="C224" s="1">
        <f t="shared" si="4"/>
        <v>0</v>
      </c>
      <c r="D224" s="47">
        <f t="shared" si="5"/>
        <v>0</v>
      </c>
      <c r="E224" s="1">
        <f t="shared" si="6"/>
        <v>8</v>
      </c>
      <c r="F224" s="47">
        <f t="shared" si="7"/>
        <v>1</v>
      </c>
      <c r="G224" s="1">
        <f t="shared" si="8"/>
        <v>0</v>
      </c>
      <c r="H224" s="47">
        <f t="shared" si="9"/>
        <v>0</v>
      </c>
      <c r="I224" s="1">
        <f t="shared" si="10"/>
        <v>0</v>
      </c>
      <c r="J224" s="47">
        <f t="shared" si="11"/>
        <v>0</v>
      </c>
      <c r="K224" s="1"/>
      <c r="L224" s="306">
        <f t="shared" si="13"/>
        <v>220</v>
      </c>
      <c r="M224" s="306">
        <f t="shared" si="12"/>
        <v>550</v>
      </c>
      <c r="N224" s="307"/>
      <c r="O224" s="307"/>
      <c r="P224" s="307"/>
      <c r="Q224" s="307"/>
      <c r="R224" s="307"/>
      <c r="S224" s="307"/>
      <c r="T224" s="307"/>
      <c r="U224" s="307"/>
      <c r="V224" s="307"/>
      <c r="W224" s="307"/>
      <c r="X224" s="307"/>
      <c r="Y224" s="307"/>
      <c r="Z224" s="307"/>
    </row>
    <row r="225" ht="12.75" customHeight="1">
      <c r="A225" s="305">
        <f t="shared" si="2"/>
        <v>587.5</v>
      </c>
      <c r="B225" s="47">
        <f t="shared" si="3"/>
        <v>2</v>
      </c>
      <c r="C225" s="1">
        <f t="shared" si="4"/>
        <v>0</v>
      </c>
      <c r="D225" s="47">
        <f t="shared" si="5"/>
        <v>0</v>
      </c>
      <c r="E225" s="1">
        <f t="shared" si="6"/>
        <v>8</v>
      </c>
      <c r="F225" s="47">
        <f t="shared" si="7"/>
        <v>1</v>
      </c>
      <c r="G225" s="1">
        <f t="shared" si="8"/>
        <v>0</v>
      </c>
      <c r="H225" s="47">
        <f t="shared" si="9"/>
        <v>0</v>
      </c>
      <c r="I225" s="1">
        <f t="shared" si="10"/>
        <v>0</v>
      </c>
      <c r="J225" s="47">
        <f t="shared" si="11"/>
        <v>1</v>
      </c>
      <c r="K225" s="1"/>
      <c r="L225" s="306">
        <f t="shared" si="13"/>
        <v>221</v>
      </c>
      <c r="M225" s="306">
        <f t="shared" si="12"/>
        <v>552.5</v>
      </c>
      <c r="N225" s="307"/>
      <c r="O225" s="307"/>
      <c r="P225" s="307"/>
      <c r="Q225" s="307"/>
      <c r="R225" s="307"/>
      <c r="S225" s="307"/>
      <c r="T225" s="307"/>
      <c r="U225" s="307"/>
      <c r="V225" s="307"/>
      <c r="W225" s="307"/>
      <c r="X225" s="307"/>
      <c r="Y225" s="307"/>
      <c r="Z225" s="307"/>
    </row>
    <row r="226" ht="12.75" customHeight="1">
      <c r="A226" s="305">
        <f t="shared" si="2"/>
        <v>590</v>
      </c>
      <c r="B226" s="47">
        <f t="shared" si="3"/>
        <v>2</v>
      </c>
      <c r="C226" s="1">
        <f t="shared" si="4"/>
        <v>0</v>
      </c>
      <c r="D226" s="47">
        <f t="shared" si="5"/>
        <v>0</v>
      </c>
      <c r="E226" s="1">
        <f t="shared" si="6"/>
        <v>8</v>
      </c>
      <c r="F226" s="47">
        <f t="shared" si="7"/>
        <v>1</v>
      </c>
      <c r="G226" s="1">
        <f t="shared" si="8"/>
        <v>0</v>
      </c>
      <c r="H226" s="47">
        <f t="shared" si="9"/>
        <v>0</v>
      </c>
      <c r="I226" s="1">
        <f t="shared" si="10"/>
        <v>1</v>
      </c>
      <c r="J226" s="47">
        <f t="shared" si="11"/>
        <v>0</v>
      </c>
      <c r="K226" s="1"/>
      <c r="L226" s="306">
        <f t="shared" si="13"/>
        <v>222</v>
      </c>
      <c r="M226" s="306">
        <f t="shared" si="12"/>
        <v>555</v>
      </c>
      <c r="N226" s="307"/>
      <c r="O226" s="307"/>
      <c r="P226" s="307"/>
      <c r="Q226" s="307"/>
      <c r="R226" s="307"/>
      <c r="S226" s="307"/>
      <c r="T226" s="307"/>
      <c r="U226" s="307"/>
      <c r="V226" s="307"/>
      <c r="W226" s="307"/>
      <c r="X226" s="307"/>
      <c r="Y226" s="307"/>
      <c r="Z226" s="307"/>
    </row>
    <row r="227" ht="12.75" customHeight="1">
      <c r="A227" s="305">
        <f t="shared" si="2"/>
        <v>592.5</v>
      </c>
      <c r="B227" s="47">
        <f t="shared" si="3"/>
        <v>2</v>
      </c>
      <c r="C227" s="1">
        <f t="shared" si="4"/>
        <v>0</v>
      </c>
      <c r="D227" s="47">
        <f t="shared" si="5"/>
        <v>0</v>
      </c>
      <c r="E227" s="1">
        <f t="shared" si="6"/>
        <v>8</v>
      </c>
      <c r="F227" s="47">
        <f t="shared" si="7"/>
        <v>1</v>
      </c>
      <c r="G227" s="1">
        <f t="shared" si="8"/>
        <v>0</v>
      </c>
      <c r="H227" s="47">
        <f t="shared" si="9"/>
        <v>0</v>
      </c>
      <c r="I227" s="1">
        <f t="shared" si="10"/>
        <v>1</v>
      </c>
      <c r="J227" s="47">
        <f t="shared" si="11"/>
        <v>1</v>
      </c>
      <c r="K227" s="1"/>
      <c r="L227" s="306">
        <f t="shared" si="13"/>
        <v>223</v>
      </c>
      <c r="M227" s="306">
        <f t="shared" si="12"/>
        <v>557.5</v>
      </c>
      <c r="N227" s="307"/>
      <c r="O227" s="307"/>
      <c r="P227" s="307"/>
      <c r="Q227" s="307"/>
      <c r="R227" s="307"/>
      <c r="S227" s="307"/>
      <c r="T227" s="307"/>
      <c r="U227" s="307"/>
      <c r="V227" s="307"/>
      <c r="W227" s="307"/>
      <c r="X227" s="307"/>
      <c r="Y227" s="307"/>
      <c r="Z227" s="307"/>
    </row>
    <row r="228" ht="12.75" customHeight="1">
      <c r="A228" s="305">
        <f t="shared" si="2"/>
        <v>595</v>
      </c>
      <c r="B228" s="47">
        <f t="shared" si="3"/>
        <v>2</v>
      </c>
      <c r="C228" s="1">
        <f t="shared" si="4"/>
        <v>0</v>
      </c>
      <c r="D228" s="47">
        <f t="shared" si="5"/>
        <v>0</v>
      </c>
      <c r="E228" s="1">
        <f t="shared" si="6"/>
        <v>8</v>
      </c>
      <c r="F228" s="47">
        <f t="shared" si="7"/>
        <v>1</v>
      </c>
      <c r="G228" s="1">
        <f t="shared" si="8"/>
        <v>0</v>
      </c>
      <c r="H228" s="47">
        <f t="shared" si="9"/>
        <v>1</v>
      </c>
      <c r="I228" s="1">
        <f t="shared" si="10"/>
        <v>0</v>
      </c>
      <c r="J228" s="47">
        <f t="shared" si="11"/>
        <v>0</v>
      </c>
      <c r="K228" s="1"/>
      <c r="L228" s="306">
        <f t="shared" si="13"/>
        <v>224</v>
      </c>
      <c r="M228" s="306">
        <f t="shared" si="12"/>
        <v>560</v>
      </c>
      <c r="N228" s="307"/>
      <c r="O228" s="307"/>
      <c r="P228" s="307"/>
      <c r="Q228" s="307"/>
      <c r="R228" s="307"/>
      <c r="S228" s="307"/>
      <c r="T228" s="307"/>
      <c r="U228" s="307"/>
      <c r="V228" s="307"/>
      <c r="W228" s="307"/>
      <c r="X228" s="307"/>
      <c r="Y228" s="307"/>
      <c r="Z228" s="307"/>
    </row>
    <row r="229" ht="12.75" customHeight="1">
      <c r="A229" s="305">
        <f t="shared" si="2"/>
        <v>597.5</v>
      </c>
      <c r="B229" s="47">
        <f t="shared" si="3"/>
        <v>2</v>
      </c>
      <c r="C229" s="1">
        <f t="shared" si="4"/>
        <v>0</v>
      </c>
      <c r="D229" s="47">
        <f t="shared" si="5"/>
        <v>0</v>
      </c>
      <c r="E229" s="1">
        <f t="shared" si="6"/>
        <v>8</v>
      </c>
      <c r="F229" s="47">
        <f t="shared" si="7"/>
        <v>1</v>
      </c>
      <c r="G229" s="1">
        <f t="shared" si="8"/>
        <v>0</v>
      </c>
      <c r="H229" s="47">
        <f t="shared" si="9"/>
        <v>1</v>
      </c>
      <c r="I229" s="1">
        <f t="shared" si="10"/>
        <v>0</v>
      </c>
      <c r="J229" s="47">
        <f t="shared" si="11"/>
        <v>1</v>
      </c>
      <c r="K229" s="1"/>
      <c r="L229" s="306">
        <f t="shared" si="13"/>
        <v>225</v>
      </c>
      <c r="M229" s="306">
        <f t="shared" si="12"/>
        <v>562.5</v>
      </c>
      <c r="N229" s="307"/>
      <c r="O229" s="307"/>
      <c r="P229" s="307"/>
      <c r="Q229" s="307"/>
      <c r="R229" s="307"/>
      <c r="S229" s="307"/>
      <c r="T229" s="307"/>
      <c r="U229" s="307"/>
      <c r="V229" s="307"/>
      <c r="W229" s="307"/>
      <c r="X229" s="307"/>
      <c r="Y229" s="307"/>
      <c r="Z229" s="307"/>
    </row>
    <row r="230" ht="12.75" customHeight="1">
      <c r="A230" s="305">
        <f t="shared" si="2"/>
        <v>600</v>
      </c>
      <c r="B230" s="47">
        <f t="shared" si="3"/>
        <v>2</v>
      </c>
      <c r="C230" s="1">
        <f t="shared" si="4"/>
        <v>0</v>
      </c>
      <c r="D230" s="47">
        <f t="shared" si="5"/>
        <v>0</v>
      </c>
      <c r="E230" s="1">
        <f t="shared" si="6"/>
        <v>8</v>
      </c>
      <c r="F230" s="47">
        <f t="shared" si="7"/>
        <v>1</v>
      </c>
      <c r="G230" s="1">
        <f t="shared" si="8"/>
        <v>0</v>
      </c>
      <c r="H230" s="47">
        <f t="shared" si="9"/>
        <v>1</v>
      </c>
      <c r="I230" s="1">
        <f t="shared" si="10"/>
        <v>1</v>
      </c>
      <c r="J230" s="47">
        <f t="shared" si="11"/>
        <v>0</v>
      </c>
      <c r="K230" s="1"/>
      <c r="L230" s="306">
        <f t="shared" si="13"/>
        <v>226</v>
      </c>
      <c r="M230" s="306">
        <f t="shared" si="12"/>
        <v>565</v>
      </c>
      <c r="N230" s="307"/>
      <c r="O230" s="307"/>
      <c r="P230" s="307"/>
      <c r="Q230" s="307"/>
      <c r="R230" s="307"/>
      <c r="S230" s="307"/>
      <c r="T230" s="307"/>
      <c r="U230" s="307"/>
      <c r="V230" s="307"/>
      <c r="W230" s="307"/>
      <c r="X230" s="307"/>
      <c r="Y230" s="307"/>
      <c r="Z230" s="307"/>
    </row>
    <row r="231" ht="12.75" customHeight="1">
      <c r="A231" s="305">
        <f t="shared" si="2"/>
        <v>602.5</v>
      </c>
      <c r="B231" s="47">
        <f t="shared" si="3"/>
        <v>2</v>
      </c>
      <c r="C231" s="1">
        <f t="shared" si="4"/>
        <v>0</v>
      </c>
      <c r="D231" s="47">
        <f t="shared" si="5"/>
        <v>0</v>
      </c>
      <c r="E231" s="1">
        <f t="shared" si="6"/>
        <v>8</v>
      </c>
      <c r="F231" s="47">
        <f t="shared" si="7"/>
        <v>1</v>
      </c>
      <c r="G231" s="1">
        <f t="shared" si="8"/>
        <v>0</v>
      </c>
      <c r="H231" s="47">
        <f t="shared" si="9"/>
        <v>1</v>
      </c>
      <c r="I231" s="1">
        <f t="shared" si="10"/>
        <v>1</v>
      </c>
      <c r="J231" s="47">
        <f t="shared" si="11"/>
        <v>1</v>
      </c>
      <c r="K231" s="1"/>
      <c r="L231" s="306">
        <f t="shared" si="13"/>
        <v>227</v>
      </c>
      <c r="M231" s="306">
        <f t="shared" si="12"/>
        <v>567.5</v>
      </c>
      <c r="N231" s="307"/>
      <c r="O231" s="307"/>
      <c r="P231" s="307"/>
      <c r="Q231" s="307"/>
      <c r="R231" s="307"/>
      <c r="S231" s="307"/>
      <c r="T231" s="307"/>
      <c r="U231" s="307"/>
      <c r="V231" s="307"/>
      <c r="W231" s="307"/>
      <c r="X231" s="307"/>
      <c r="Y231" s="307"/>
      <c r="Z231" s="307"/>
    </row>
    <row r="232" ht="12.75" customHeight="1">
      <c r="A232" s="305">
        <f t="shared" si="2"/>
        <v>605</v>
      </c>
      <c r="B232" s="47">
        <f t="shared" si="3"/>
        <v>2</v>
      </c>
      <c r="C232" s="1">
        <f t="shared" si="4"/>
        <v>0</v>
      </c>
      <c r="D232" s="47">
        <f t="shared" si="5"/>
        <v>0</v>
      </c>
      <c r="E232" s="1">
        <f t="shared" si="6"/>
        <v>8</v>
      </c>
      <c r="F232" s="47">
        <f t="shared" si="7"/>
        <v>1</v>
      </c>
      <c r="G232" s="1">
        <f t="shared" si="8"/>
        <v>1</v>
      </c>
      <c r="H232" s="47">
        <f t="shared" si="9"/>
        <v>0</v>
      </c>
      <c r="I232" s="1">
        <f t="shared" si="10"/>
        <v>0</v>
      </c>
      <c r="J232" s="47">
        <f t="shared" si="11"/>
        <v>0</v>
      </c>
      <c r="K232" s="1"/>
      <c r="L232" s="306">
        <f t="shared" si="13"/>
        <v>228</v>
      </c>
      <c r="M232" s="306">
        <f t="shared" si="12"/>
        <v>570</v>
      </c>
      <c r="N232" s="307"/>
      <c r="O232" s="307"/>
      <c r="P232" s="307"/>
      <c r="Q232" s="307"/>
      <c r="R232" s="307"/>
      <c r="S232" s="307"/>
      <c r="T232" s="307"/>
      <c r="U232" s="307"/>
      <c r="V232" s="307"/>
      <c r="W232" s="307"/>
      <c r="X232" s="307"/>
      <c r="Y232" s="307"/>
      <c r="Z232" s="307"/>
    </row>
    <row r="233" ht="12.75" customHeight="1">
      <c r="A233" s="305">
        <f t="shared" si="2"/>
        <v>607.5</v>
      </c>
      <c r="B233" s="47">
        <f t="shared" si="3"/>
        <v>2</v>
      </c>
      <c r="C233" s="1">
        <f t="shared" si="4"/>
        <v>0</v>
      </c>
      <c r="D233" s="47">
        <f t="shared" si="5"/>
        <v>0</v>
      </c>
      <c r="E233" s="1">
        <f t="shared" si="6"/>
        <v>8</v>
      </c>
      <c r="F233" s="47">
        <f t="shared" si="7"/>
        <v>1</v>
      </c>
      <c r="G233" s="1">
        <f t="shared" si="8"/>
        <v>1</v>
      </c>
      <c r="H233" s="47">
        <f t="shared" si="9"/>
        <v>0</v>
      </c>
      <c r="I233" s="1">
        <f t="shared" si="10"/>
        <v>0</v>
      </c>
      <c r="J233" s="47">
        <f t="shared" si="11"/>
        <v>1</v>
      </c>
      <c r="K233" s="1"/>
      <c r="L233" s="306">
        <f t="shared" si="13"/>
        <v>229</v>
      </c>
      <c r="M233" s="306">
        <f t="shared" si="12"/>
        <v>572.5</v>
      </c>
      <c r="N233" s="307"/>
      <c r="O233" s="307"/>
      <c r="P233" s="307"/>
      <c r="Q233" s="307"/>
      <c r="R233" s="307"/>
      <c r="S233" s="307"/>
      <c r="T233" s="307"/>
      <c r="U233" s="307"/>
      <c r="V233" s="307"/>
      <c r="W233" s="307"/>
      <c r="X233" s="307"/>
      <c r="Y233" s="307"/>
      <c r="Z233" s="307"/>
    </row>
    <row r="234" ht="12.75" customHeight="1">
      <c r="A234" s="305">
        <f t="shared" si="2"/>
        <v>610</v>
      </c>
      <c r="B234" s="47">
        <f t="shared" si="3"/>
        <v>2</v>
      </c>
      <c r="C234" s="1">
        <f t="shared" si="4"/>
        <v>0</v>
      </c>
      <c r="D234" s="47">
        <f t="shared" si="5"/>
        <v>0</v>
      </c>
      <c r="E234" s="1">
        <f t="shared" si="6"/>
        <v>8</v>
      </c>
      <c r="F234" s="47">
        <f t="shared" si="7"/>
        <v>1</v>
      </c>
      <c r="G234" s="1">
        <f t="shared" si="8"/>
        <v>1</v>
      </c>
      <c r="H234" s="47">
        <f t="shared" si="9"/>
        <v>0</v>
      </c>
      <c r="I234" s="1">
        <f t="shared" si="10"/>
        <v>1</v>
      </c>
      <c r="J234" s="47">
        <f t="shared" si="11"/>
        <v>0</v>
      </c>
      <c r="K234" s="1"/>
      <c r="L234" s="306">
        <f t="shared" si="13"/>
        <v>230</v>
      </c>
      <c r="M234" s="306">
        <f t="shared" si="12"/>
        <v>575</v>
      </c>
      <c r="N234" s="307"/>
      <c r="O234" s="307"/>
      <c r="P234" s="307"/>
      <c r="Q234" s="307"/>
      <c r="R234" s="307"/>
      <c r="S234" s="307"/>
      <c r="T234" s="307"/>
      <c r="U234" s="307"/>
      <c r="V234" s="307"/>
      <c r="W234" s="307"/>
      <c r="X234" s="307"/>
      <c r="Y234" s="307"/>
      <c r="Z234" s="307"/>
    </row>
    <row r="235" ht="12.75" customHeight="1">
      <c r="A235" s="305">
        <f t="shared" si="2"/>
        <v>612.5</v>
      </c>
      <c r="B235" s="47">
        <f t="shared" si="3"/>
        <v>2</v>
      </c>
      <c r="C235" s="1">
        <f t="shared" si="4"/>
        <v>0</v>
      </c>
      <c r="D235" s="47">
        <f t="shared" si="5"/>
        <v>0</v>
      </c>
      <c r="E235" s="1">
        <f t="shared" si="6"/>
        <v>8</v>
      </c>
      <c r="F235" s="47">
        <f t="shared" si="7"/>
        <v>1</v>
      </c>
      <c r="G235" s="1">
        <f t="shared" si="8"/>
        <v>1</v>
      </c>
      <c r="H235" s="47">
        <f t="shared" si="9"/>
        <v>0</v>
      </c>
      <c r="I235" s="1">
        <f t="shared" si="10"/>
        <v>1</v>
      </c>
      <c r="J235" s="47">
        <f t="shared" si="11"/>
        <v>1</v>
      </c>
      <c r="K235" s="1"/>
      <c r="L235" s="306">
        <f t="shared" si="13"/>
        <v>231</v>
      </c>
      <c r="M235" s="306">
        <f t="shared" si="12"/>
        <v>577.5</v>
      </c>
      <c r="N235" s="307"/>
      <c r="O235" s="307"/>
      <c r="P235" s="307"/>
      <c r="Q235" s="307"/>
      <c r="R235" s="307"/>
      <c r="S235" s="307"/>
      <c r="T235" s="307"/>
      <c r="U235" s="307"/>
      <c r="V235" s="307"/>
      <c r="W235" s="307"/>
      <c r="X235" s="307"/>
      <c r="Y235" s="307"/>
      <c r="Z235" s="307"/>
    </row>
    <row r="236" ht="12.75" customHeight="1">
      <c r="A236" s="305">
        <f t="shared" si="2"/>
        <v>615</v>
      </c>
      <c r="B236" s="47">
        <f t="shared" si="3"/>
        <v>2</v>
      </c>
      <c r="C236" s="1">
        <f t="shared" si="4"/>
        <v>0</v>
      </c>
      <c r="D236" s="47">
        <f t="shared" si="5"/>
        <v>0</v>
      </c>
      <c r="E236" s="1">
        <f t="shared" si="6"/>
        <v>8</v>
      </c>
      <c r="F236" s="47">
        <f t="shared" si="7"/>
        <v>1</v>
      </c>
      <c r="G236" s="1">
        <f t="shared" si="8"/>
        <v>1</v>
      </c>
      <c r="H236" s="47">
        <f t="shared" si="9"/>
        <v>1</v>
      </c>
      <c r="I236" s="1">
        <f t="shared" si="10"/>
        <v>0</v>
      </c>
      <c r="J236" s="47">
        <f t="shared" si="11"/>
        <v>0</v>
      </c>
      <c r="K236" s="1"/>
      <c r="L236" s="306">
        <f t="shared" si="13"/>
        <v>232</v>
      </c>
      <c r="M236" s="306">
        <f t="shared" si="12"/>
        <v>580</v>
      </c>
      <c r="N236" s="307"/>
      <c r="O236" s="307"/>
      <c r="P236" s="307"/>
      <c r="Q236" s="307"/>
      <c r="R236" s="307"/>
      <c r="S236" s="307"/>
      <c r="T236" s="307"/>
      <c r="U236" s="307"/>
      <c r="V236" s="307"/>
      <c r="W236" s="307"/>
      <c r="X236" s="307"/>
      <c r="Y236" s="307"/>
      <c r="Z236" s="307"/>
    </row>
    <row r="237" ht="12.75" customHeight="1">
      <c r="A237" s="305">
        <f t="shared" si="2"/>
        <v>617.5</v>
      </c>
      <c r="B237" s="47">
        <f t="shared" si="3"/>
        <v>2</v>
      </c>
      <c r="C237" s="1">
        <f t="shared" si="4"/>
        <v>0</v>
      </c>
      <c r="D237" s="47">
        <f t="shared" si="5"/>
        <v>0</v>
      </c>
      <c r="E237" s="1">
        <f t="shared" si="6"/>
        <v>8</v>
      </c>
      <c r="F237" s="47">
        <f t="shared" si="7"/>
        <v>1</v>
      </c>
      <c r="G237" s="1">
        <f t="shared" si="8"/>
        <v>1</v>
      </c>
      <c r="H237" s="47">
        <f t="shared" si="9"/>
        <v>1</v>
      </c>
      <c r="I237" s="1">
        <f t="shared" si="10"/>
        <v>0</v>
      </c>
      <c r="J237" s="47">
        <f t="shared" si="11"/>
        <v>1</v>
      </c>
      <c r="K237" s="1"/>
      <c r="L237" s="306">
        <f t="shared" si="13"/>
        <v>233</v>
      </c>
      <c r="M237" s="306">
        <f t="shared" si="12"/>
        <v>582.5</v>
      </c>
      <c r="N237" s="307"/>
      <c r="O237" s="307"/>
      <c r="P237" s="307"/>
      <c r="Q237" s="307"/>
      <c r="R237" s="307"/>
      <c r="S237" s="307"/>
      <c r="T237" s="307"/>
      <c r="U237" s="307"/>
      <c r="V237" s="307"/>
      <c r="W237" s="307"/>
      <c r="X237" s="307"/>
      <c r="Y237" s="307"/>
      <c r="Z237" s="307"/>
    </row>
    <row r="238" ht="12.75" customHeight="1">
      <c r="A238" s="305">
        <f t="shared" si="2"/>
        <v>620</v>
      </c>
      <c r="B238" s="47">
        <f t="shared" si="3"/>
        <v>2</v>
      </c>
      <c r="C238" s="1">
        <f t="shared" si="4"/>
        <v>0</v>
      </c>
      <c r="D238" s="47">
        <f t="shared" si="5"/>
        <v>0</v>
      </c>
      <c r="E238" s="1">
        <f t="shared" si="6"/>
        <v>8</v>
      </c>
      <c r="F238" s="47">
        <f t="shared" si="7"/>
        <v>1</v>
      </c>
      <c r="G238" s="1">
        <f t="shared" si="8"/>
        <v>1</v>
      </c>
      <c r="H238" s="47">
        <f t="shared" si="9"/>
        <v>1</v>
      </c>
      <c r="I238" s="1">
        <f t="shared" si="10"/>
        <v>1</v>
      </c>
      <c r="J238" s="47">
        <f t="shared" si="11"/>
        <v>0</v>
      </c>
      <c r="K238" s="1"/>
      <c r="L238" s="306">
        <f t="shared" si="13"/>
        <v>234</v>
      </c>
      <c r="M238" s="306">
        <f t="shared" si="12"/>
        <v>585</v>
      </c>
      <c r="N238" s="307"/>
      <c r="O238" s="307"/>
      <c r="P238" s="307"/>
      <c r="Q238" s="307"/>
      <c r="R238" s="307"/>
      <c r="S238" s="307"/>
      <c r="T238" s="307"/>
      <c r="U238" s="307"/>
      <c r="V238" s="307"/>
      <c r="W238" s="307"/>
      <c r="X238" s="307"/>
      <c r="Y238" s="307"/>
      <c r="Z238" s="307"/>
    </row>
    <row r="239" ht="12.75" customHeight="1">
      <c r="A239" s="305">
        <f t="shared" si="2"/>
        <v>622.5</v>
      </c>
      <c r="B239" s="47">
        <f t="shared" si="3"/>
        <v>2</v>
      </c>
      <c r="C239" s="1">
        <f t="shared" si="4"/>
        <v>0</v>
      </c>
      <c r="D239" s="47">
        <f t="shared" si="5"/>
        <v>0</v>
      </c>
      <c r="E239" s="1">
        <f t="shared" si="6"/>
        <v>8</v>
      </c>
      <c r="F239" s="47">
        <f t="shared" si="7"/>
        <v>1</v>
      </c>
      <c r="G239" s="1">
        <f t="shared" si="8"/>
        <v>1</v>
      </c>
      <c r="H239" s="47">
        <f t="shared" si="9"/>
        <v>1</v>
      </c>
      <c r="I239" s="1">
        <f t="shared" si="10"/>
        <v>1</v>
      </c>
      <c r="J239" s="47">
        <f t="shared" si="11"/>
        <v>1</v>
      </c>
      <c r="K239" s="1"/>
      <c r="L239" s="306">
        <f t="shared" si="13"/>
        <v>235</v>
      </c>
      <c r="M239" s="306">
        <f t="shared" si="12"/>
        <v>587.5</v>
      </c>
      <c r="N239" s="307"/>
      <c r="O239" s="307"/>
      <c r="P239" s="307"/>
      <c r="Q239" s="307"/>
      <c r="R239" s="307"/>
      <c r="S239" s="307"/>
      <c r="T239" s="307"/>
      <c r="U239" s="307"/>
      <c r="V239" s="307"/>
      <c r="W239" s="307"/>
      <c r="X239" s="307"/>
      <c r="Y239" s="307"/>
      <c r="Z239" s="307"/>
    </row>
    <row r="240" ht="12.75" customHeight="1">
      <c r="A240" s="305">
        <f t="shared" si="2"/>
        <v>625</v>
      </c>
      <c r="B240" s="47">
        <f t="shared" si="3"/>
        <v>2</v>
      </c>
      <c r="C240" s="1">
        <f t="shared" si="4"/>
        <v>0</v>
      </c>
      <c r="D240" s="47">
        <f t="shared" si="5"/>
        <v>0</v>
      </c>
      <c r="E240" s="1">
        <f t="shared" si="6"/>
        <v>8</v>
      </c>
      <c r="F240" s="47">
        <f t="shared" si="7"/>
        <v>1</v>
      </c>
      <c r="G240" s="1">
        <f t="shared" si="8"/>
        <v>1</v>
      </c>
      <c r="H240" s="47">
        <f t="shared" si="9"/>
        <v>2</v>
      </c>
      <c r="I240" s="1">
        <f t="shared" si="10"/>
        <v>0</v>
      </c>
      <c r="J240" s="47">
        <f t="shared" si="11"/>
        <v>0</v>
      </c>
      <c r="K240" s="1"/>
      <c r="L240" s="306">
        <f t="shared" si="13"/>
        <v>236</v>
      </c>
      <c r="M240" s="306">
        <f t="shared" si="12"/>
        <v>590</v>
      </c>
      <c r="N240" s="307"/>
      <c r="O240" s="307"/>
      <c r="P240" s="307"/>
      <c r="Q240" s="307"/>
      <c r="R240" s="307"/>
      <c r="S240" s="307"/>
      <c r="T240" s="307"/>
      <c r="U240" s="307"/>
      <c r="V240" s="307"/>
      <c r="W240" s="307"/>
      <c r="X240" s="307"/>
      <c r="Y240" s="307"/>
      <c r="Z240" s="307"/>
    </row>
    <row r="241" ht="12.75" customHeight="1">
      <c r="A241" s="305">
        <f t="shared" si="2"/>
        <v>627.5</v>
      </c>
      <c r="B241" s="47">
        <f t="shared" si="3"/>
        <v>2</v>
      </c>
      <c r="C241" s="1">
        <f t="shared" si="4"/>
        <v>0</v>
      </c>
      <c r="D241" s="47">
        <f t="shared" si="5"/>
        <v>0</v>
      </c>
      <c r="E241" s="1">
        <f t="shared" si="6"/>
        <v>8</v>
      </c>
      <c r="F241" s="47">
        <f t="shared" si="7"/>
        <v>1</v>
      </c>
      <c r="G241" s="1">
        <f t="shared" si="8"/>
        <v>1</v>
      </c>
      <c r="H241" s="47">
        <f t="shared" si="9"/>
        <v>2</v>
      </c>
      <c r="I241" s="1">
        <f t="shared" si="10"/>
        <v>0</v>
      </c>
      <c r="J241" s="47">
        <f t="shared" si="11"/>
        <v>1</v>
      </c>
      <c r="K241" s="1"/>
      <c r="L241" s="306">
        <f t="shared" si="13"/>
        <v>237</v>
      </c>
      <c r="M241" s="306">
        <f t="shared" si="12"/>
        <v>592.5</v>
      </c>
      <c r="N241" s="307"/>
      <c r="O241" s="307"/>
      <c r="P241" s="307"/>
      <c r="Q241" s="307"/>
      <c r="R241" s="307"/>
      <c r="S241" s="307"/>
      <c r="T241" s="307"/>
      <c r="U241" s="307"/>
      <c r="V241" s="307"/>
      <c r="W241" s="307"/>
      <c r="X241" s="307"/>
      <c r="Y241" s="307"/>
      <c r="Z241" s="307"/>
    </row>
    <row r="242" ht="12.75" customHeight="1">
      <c r="A242" s="305">
        <f t="shared" si="2"/>
        <v>630</v>
      </c>
      <c r="B242" s="47">
        <f t="shared" si="3"/>
        <v>2</v>
      </c>
      <c r="C242" s="1">
        <f t="shared" si="4"/>
        <v>0</v>
      </c>
      <c r="D242" s="47">
        <f t="shared" si="5"/>
        <v>0</v>
      </c>
      <c r="E242" s="1">
        <f t="shared" si="6"/>
        <v>8</v>
      </c>
      <c r="F242" s="47">
        <f t="shared" si="7"/>
        <v>1</v>
      </c>
      <c r="G242" s="1">
        <f t="shared" si="8"/>
        <v>1</v>
      </c>
      <c r="H242" s="47">
        <f t="shared" si="9"/>
        <v>2</v>
      </c>
      <c r="I242" s="1">
        <f t="shared" si="10"/>
        <v>1</v>
      </c>
      <c r="J242" s="47">
        <f t="shared" si="11"/>
        <v>0</v>
      </c>
      <c r="K242" s="1"/>
      <c r="L242" s="306">
        <f t="shared" si="13"/>
        <v>238</v>
      </c>
      <c r="M242" s="306">
        <f t="shared" si="12"/>
        <v>595</v>
      </c>
      <c r="N242" s="307"/>
      <c r="O242" s="307"/>
      <c r="P242" s="307"/>
      <c r="Q242" s="307"/>
      <c r="R242" s="307"/>
      <c r="S242" s="307"/>
      <c r="T242" s="307"/>
      <c r="U242" s="307"/>
      <c r="V242" s="307"/>
      <c r="W242" s="307"/>
      <c r="X242" s="307"/>
      <c r="Y242" s="307"/>
      <c r="Z242" s="307"/>
    </row>
    <row r="243" ht="12.75" customHeight="1">
      <c r="A243" s="305">
        <f t="shared" si="2"/>
        <v>632.5</v>
      </c>
      <c r="B243" s="47">
        <f t="shared" si="3"/>
        <v>2</v>
      </c>
      <c r="C243" s="1">
        <f t="shared" si="4"/>
        <v>0</v>
      </c>
      <c r="D243" s="47">
        <f t="shared" si="5"/>
        <v>0</v>
      </c>
      <c r="E243" s="1">
        <f t="shared" si="6"/>
        <v>8</v>
      </c>
      <c r="F243" s="47">
        <f t="shared" si="7"/>
        <v>1</v>
      </c>
      <c r="G243" s="1">
        <f t="shared" si="8"/>
        <v>1</v>
      </c>
      <c r="H243" s="47">
        <f t="shared" si="9"/>
        <v>2</v>
      </c>
      <c r="I243" s="1">
        <f t="shared" si="10"/>
        <v>1</v>
      </c>
      <c r="J243" s="47">
        <f t="shared" si="11"/>
        <v>1</v>
      </c>
      <c r="K243" s="1"/>
      <c r="L243" s="306">
        <f t="shared" si="13"/>
        <v>239</v>
      </c>
      <c r="M243" s="306">
        <f t="shared" si="12"/>
        <v>597.5</v>
      </c>
      <c r="N243" s="307"/>
      <c r="O243" s="307"/>
      <c r="P243" s="307"/>
      <c r="Q243" s="307"/>
      <c r="R243" s="307"/>
      <c r="S243" s="307"/>
      <c r="T243" s="307"/>
      <c r="U243" s="307"/>
      <c r="V243" s="307"/>
      <c r="W243" s="307"/>
      <c r="X243" s="307"/>
      <c r="Y243" s="307"/>
      <c r="Z243" s="307"/>
    </row>
    <row r="244" ht="12.75" customHeight="1">
      <c r="A244" s="305">
        <f t="shared" si="2"/>
        <v>0</v>
      </c>
      <c r="B244" s="47">
        <f t="shared" si="3"/>
        <v>0</v>
      </c>
      <c r="C244" s="1">
        <f t="shared" si="4"/>
        <v>0</v>
      </c>
      <c r="D244" s="47">
        <f t="shared" si="5"/>
        <v>0</v>
      </c>
      <c r="E244" s="1">
        <f t="shared" si="6"/>
        <v>0</v>
      </c>
      <c r="F244" s="47">
        <f t="shared" si="7"/>
        <v>0</v>
      </c>
      <c r="G244" s="1">
        <f t="shared" si="8"/>
        <v>0</v>
      </c>
      <c r="H244" s="47">
        <f t="shared" si="9"/>
        <v>0</v>
      </c>
      <c r="I244" s="1">
        <f t="shared" si="10"/>
        <v>0</v>
      </c>
      <c r="J244" s="47">
        <f t="shared" si="11"/>
        <v>0</v>
      </c>
      <c r="K244" s="1"/>
      <c r="L244" s="306">
        <f t="shared" si="13"/>
        <v>240</v>
      </c>
      <c r="M244" s="306">
        <f t="shared" si="12"/>
        <v>600</v>
      </c>
      <c r="N244" s="307"/>
      <c r="O244" s="307"/>
      <c r="P244" s="307"/>
      <c r="Q244" s="307"/>
      <c r="R244" s="307"/>
      <c r="S244" s="307"/>
      <c r="T244" s="307"/>
      <c r="U244" s="307"/>
      <c r="V244" s="307"/>
      <c r="W244" s="307"/>
      <c r="X244" s="307"/>
      <c r="Y244" s="307"/>
      <c r="Z244" s="307"/>
    </row>
    <row r="245" ht="12.75" customHeight="1">
      <c r="A245" s="305">
        <f t="shared" si="2"/>
        <v>0</v>
      </c>
      <c r="B245" s="47">
        <f t="shared" si="3"/>
        <v>0</v>
      </c>
      <c r="C245" s="1">
        <f t="shared" si="4"/>
        <v>0</v>
      </c>
      <c r="D245" s="47">
        <f t="shared" si="5"/>
        <v>0</v>
      </c>
      <c r="E245" s="1">
        <f t="shared" si="6"/>
        <v>0</v>
      </c>
      <c r="F245" s="47">
        <f t="shared" si="7"/>
        <v>0</v>
      </c>
      <c r="G245" s="1">
        <f t="shared" si="8"/>
        <v>0</v>
      </c>
      <c r="H245" s="47">
        <f t="shared" si="9"/>
        <v>0</v>
      </c>
      <c r="I245" s="1">
        <f t="shared" si="10"/>
        <v>0</v>
      </c>
      <c r="J245" s="47">
        <f t="shared" si="11"/>
        <v>0</v>
      </c>
      <c r="K245" s="1"/>
      <c r="L245" s="306">
        <f t="shared" si="13"/>
        <v>241</v>
      </c>
      <c r="M245" s="306">
        <f t="shared" si="12"/>
        <v>602.5</v>
      </c>
      <c r="N245" s="307"/>
      <c r="O245" s="307"/>
      <c r="P245" s="307"/>
      <c r="Q245" s="307"/>
      <c r="R245" s="307"/>
      <c r="S245" s="307"/>
      <c r="T245" s="307"/>
      <c r="U245" s="307"/>
      <c r="V245" s="307"/>
      <c r="W245" s="307"/>
      <c r="X245" s="307"/>
      <c r="Y245" s="307"/>
      <c r="Z245" s="307"/>
    </row>
    <row r="246" ht="12.75" customHeight="1">
      <c r="A246" s="305">
        <f t="shared" si="2"/>
        <v>0</v>
      </c>
      <c r="B246" s="47">
        <f t="shared" si="3"/>
        <v>0</v>
      </c>
      <c r="C246" s="1">
        <f t="shared" si="4"/>
        <v>0</v>
      </c>
      <c r="D246" s="47">
        <f t="shared" si="5"/>
        <v>0</v>
      </c>
      <c r="E246" s="1">
        <f t="shared" si="6"/>
        <v>0</v>
      </c>
      <c r="F246" s="47">
        <f t="shared" si="7"/>
        <v>0</v>
      </c>
      <c r="G246" s="1">
        <f t="shared" si="8"/>
        <v>0</v>
      </c>
      <c r="H246" s="47">
        <f t="shared" si="9"/>
        <v>0</v>
      </c>
      <c r="I246" s="1">
        <f t="shared" si="10"/>
        <v>0</v>
      </c>
      <c r="J246" s="47">
        <f t="shared" si="11"/>
        <v>0</v>
      </c>
      <c r="K246" s="1"/>
      <c r="L246" s="306">
        <f t="shared" si="13"/>
        <v>242</v>
      </c>
      <c r="M246" s="306">
        <f t="shared" si="12"/>
        <v>605</v>
      </c>
      <c r="N246" s="307"/>
      <c r="O246" s="307"/>
      <c r="P246" s="307"/>
      <c r="Q246" s="307"/>
      <c r="R246" s="307"/>
      <c r="S246" s="307"/>
      <c r="T246" s="307"/>
      <c r="U246" s="307"/>
      <c r="V246" s="307"/>
      <c r="W246" s="307"/>
      <c r="X246" s="307"/>
      <c r="Y246" s="307"/>
      <c r="Z246" s="307"/>
    </row>
    <row r="247" ht="12.75" customHeight="1">
      <c r="A247" s="305">
        <f t="shared" si="2"/>
        <v>0</v>
      </c>
      <c r="B247" s="47">
        <f t="shared" si="3"/>
        <v>0</v>
      </c>
      <c r="C247" s="1">
        <f t="shared" si="4"/>
        <v>0</v>
      </c>
      <c r="D247" s="47">
        <f t="shared" si="5"/>
        <v>0</v>
      </c>
      <c r="E247" s="1">
        <f t="shared" si="6"/>
        <v>0</v>
      </c>
      <c r="F247" s="47">
        <f t="shared" si="7"/>
        <v>0</v>
      </c>
      <c r="G247" s="1">
        <f t="shared" si="8"/>
        <v>0</v>
      </c>
      <c r="H247" s="47">
        <f t="shared" si="9"/>
        <v>0</v>
      </c>
      <c r="I247" s="1">
        <f t="shared" si="10"/>
        <v>0</v>
      </c>
      <c r="J247" s="47">
        <f t="shared" si="11"/>
        <v>0</v>
      </c>
      <c r="K247" s="1"/>
      <c r="L247" s="306">
        <f t="shared" si="13"/>
        <v>243</v>
      </c>
      <c r="M247" s="306">
        <f t="shared" si="12"/>
        <v>607.5</v>
      </c>
      <c r="N247" s="307"/>
      <c r="O247" s="307"/>
      <c r="P247" s="307"/>
      <c r="Q247" s="307"/>
      <c r="R247" s="307"/>
      <c r="S247" s="307"/>
      <c r="T247" s="307"/>
      <c r="U247" s="307"/>
      <c r="V247" s="307"/>
      <c r="W247" s="307"/>
      <c r="X247" s="307"/>
      <c r="Y247" s="307"/>
      <c r="Z247" s="307"/>
    </row>
    <row r="248" ht="12.75" customHeight="1">
      <c r="A248" s="305">
        <f t="shared" si="2"/>
        <v>0</v>
      </c>
      <c r="B248" s="47">
        <f t="shared" si="3"/>
        <v>0</v>
      </c>
      <c r="C248" s="1">
        <f t="shared" si="4"/>
        <v>0</v>
      </c>
      <c r="D248" s="47">
        <f t="shared" si="5"/>
        <v>0</v>
      </c>
      <c r="E248" s="1">
        <f t="shared" si="6"/>
        <v>0</v>
      </c>
      <c r="F248" s="47">
        <f t="shared" si="7"/>
        <v>0</v>
      </c>
      <c r="G248" s="1">
        <f t="shared" si="8"/>
        <v>0</v>
      </c>
      <c r="H248" s="47">
        <f t="shared" si="9"/>
        <v>0</v>
      </c>
      <c r="I248" s="1">
        <f t="shared" si="10"/>
        <v>0</v>
      </c>
      <c r="J248" s="47">
        <f t="shared" si="11"/>
        <v>0</v>
      </c>
      <c r="K248" s="1"/>
      <c r="L248" s="306">
        <f t="shared" si="13"/>
        <v>244</v>
      </c>
      <c r="M248" s="306">
        <f t="shared" si="12"/>
        <v>610</v>
      </c>
      <c r="N248" s="307"/>
      <c r="O248" s="307"/>
      <c r="P248" s="307"/>
      <c r="Q248" s="307"/>
      <c r="R248" s="307"/>
      <c r="S248" s="307"/>
      <c r="T248" s="307"/>
      <c r="U248" s="307"/>
      <c r="V248" s="307"/>
      <c r="W248" s="307"/>
      <c r="X248" s="307"/>
      <c r="Y248" s="307"/>
      <c r="Z248" s="307"/>
    </row>
    <row r="249" ht="12.75" customHeight="1">
      <c r="A249" s="305">
        <f t="shared" si="2"/>
        <v>0</v>
      </c>
      <c r="B249" s="47">
        <f t="shared" si="3"/>
        <v>0</v>
      </c>
      <c r="C249" s="1">
        <f t="shared" si="4"/>
        <v>0</v>
      </c>
      <c r="D249" s="47">
        <f t="shared" si="5"/>
        <v>0</v>
      </c>
      <c r="E249" s="1">
        <f t="shared" si="6"/>
        <v>0</v>
      </c>
      <c r="F249" s="47">
        <f t="shared" si="7"/>
        <v>0</v>
      </c>
      <c r="G249" s="1">
        <f t="shared" si="8"/>
        <v>0</v>
      </c>
      <c r="H249" s="47">
        <f t="shared" si="9"/>
        <v>0</v>
      </c>
      <c r="I249" s="1">
        <f t="shared" si="10"/>
        <v>0</v>
      </c>
      <c r="J249" s="47">
        <f t="shared" si="11"/>
        <v>0</v>
      </c>
      <c r="K249" s="1"/>
      <c r="L249" s="306">
        <f t="shared" si="13"/>
        <v>245</v>
      </c>
      <c r="M249" s="306">
        <f t="shared" si="12"/>
        <v>612.5</v>
      </c>
      <c r="N249" s="307"/>
      <c r="O249" s="307"/>
      <c r="P249" s="307"/>
      <c r="Q249" s="307"/>
      <c r="R249" s="307"/>
      <c r="S249" s="307"/>
      <c r="T249" s="307"/>
      <c r="U249" s="307"/>
      <c r="V249" s="307"/>
      <c r="W249" s="307"/>
      <c r="X249" s="307"/>
      <c r="Y249" s="307"/>
      <c r="Z249" s="307"/>
    </row>
    <row r="250" ht="12.75" customHeight="1">
      <c r="A250" s="305">
        <f t="shared" si="2"/>
        <v>0</v>
      </c>
      <c r="B250" s="47">
        <f t="shared" si="3"/>
        <v>0</v>
      </c>
      <c r="C250" s="1">
        <f t="shared" si="4"/>
        <v>0</v>
      </c>
      <c r="D250" s="47">
        <f t="shared" si="5"/>
        <v>0</v>
      </c>
      <c r="E250" s="1">
        <f t="shared" si="6"/>
        <v>0</v>
      </c>
      <c r="F250" s="47">
        <f t="shared" si="7"/>
        <v>0</v>
      </c>
      <c r="G250" s="1">
        <f t="shared" si="8"/>
        <v>0</v>
      </c>
      <c r="H250" s="47">
        <f t="shared" si="9"/>
        <v>0</v>
      </c>
      <c r="I250" s="1">
        <f t="shared" si="10"/>
        <v>0</v>
      </c>
      <c r="J250" s="47">
        <f t="shared" si="11"/>
        <v>0</v>
      </c>
      <c r="K250" s="1"/>
      <c r="L250" s="306">
        <f t="shared" si="13"/>
        <v>246</v>
      </c>
      <c r="M250" s="306">
        <f t="shared" si="12"/>
        <v>615</v>
      </c>
      <c r="N250" s="307"/>
      <c r="O250" s="307"/>
      <c r="P250" s="307"/>
      <c r="Q250" s="307"/>
      <c r="R250" s="307"/>
      <c r="S250" s="307"/>
      <c r="T250" s="307"/>
      <c r="U250" s="307"/>
      <c r="V250" s="307"/>
      <c r="W250" s="307"/>
      <c r="X250" s="307"/>
      <c r="Y250" s="307"/>
      <c r="Z250" s="307"/>
    </row>
    <row r="251" ht="12.75" customHeight="1">
      <c r="A251" s="305">
        <f t="shared" si="2"/>
        <v>0</v>
      </c>
      <c r="B251" s="47">
        <f t="shared" si="3"/>
        <v>0</v>
      </c>
      <c r="C251" s="1">
        <f t="shared" si="4"/>
        <v>0</v>
      </c>
      <c r="D251" s="47">
        <f t="shared" si="5"/>
        <v>0</v>
      </c>
      <c r="E251" s="1">
        <f t="shared" si="6"/>
        <v>0</v>
      </c>
      <c r="F251" s="47">
        <f t="shared" si="7"/>
        <v>0</v>
      </c>
      <c r="G251" s="1">
        <f t="shared" si="8"/>
        <v>0</v>
      </c>
      <c r="H251" s="47">
        <f t="shared" si="9"/>
        <v>0</v>
      </c>
      <c r="I251" s="1">
        <f t="shared" si="10"/>
        <v>0</v>
      </c>
      <c r="J251" s="47">
        <f t="shared" si="11"/>
        <v>0</v>
      </c>
      <c r="K251" s="1"/>
      <c r="L251" s="306">
        <f t="shared" si="13"/>
        <v>247</v>
      </c>
      <c r="M251" s="306">
        <f t="shared" si="12"/>
        <v>617.5</v>
      </c>
      <c r="N251" s="307"/>
      <c r="O251" s="307"/>
      <c r="P251" s="307"/>
      <c r="Q251" s="307"/>
      <c r="R251" s="307"/>
      <c r="S251" s="307"/>
      <c r="T251" s="307"/>
      <c r="U251" s="307"/>
      <c r="V251" s="307"/>
      <c r="W251" s="307"/>
      <c r="X251" s="307"/>
      <c r="Y251" s="307"/>
      <c r="Z251" s="307"/>
    </row>
    <row r="252" ht="12.75" customHeight="1">
      <c r="A252" s="305">
        <f t="shared" si="2"/>
        <v>0</v>
      </c>
      <c r="B252" s="47">
        <f t="shared" si="3"/>
        <v>0</v>
      </c>
      <c r="C252" s="1">
        <f t="shared" si="4"/>
        <v>0</v>
      </c>
      <c r="D252" s="47">
        <f t="shared" si="5"/>
        <v>0</v>
      </c>
      <c r="E252" s="1">
        <f t="shared" si="6"/>
        <v>0</v>
      </c>
      <c r="F252" s="47">
        <f t="shared" si="7"/>
        <v>0</v>
      </c>
      <c r="G252" s="1">
        <f t="shared" si="8"/>
        <v>0</v>
      </c>
      <c r="H252" s="47">
        <f t="shared" si="9"/>
        <v>0</v>
      </c>
      <c r="I252" s="1">
        <f t="shared" si="10"/>
        <v>0</v>
      </c>
      <c r="J252" s="47">
        <f t="shared" si="11"/>
        <v>0</v>
      </c>
      <c r="K252" s="1"/>
      <c r="L252" s="306">
        <f t="shared" si="13"/>
        <v>248</v>
      </c>
      <c r="M252" s="306">
        <f t="shared" si="12"/>
        <v>620</v>
      </c>
      <c r="N252" s="307"/>
      <c r="O252" s="307"/>
      <c r="P252" s="307"/>
      <c r="Q252" s="307"/>
      <c r="R252" s="307"/>
      <c r="S252" s="307"/>
      <c r="T252" s="307"/>
      <c r="U252" s="307"/>
      <c r="V252" s="307"/>
      <c r="W252" s="307"/>
      <c r="X252" s="307"/>
      <c r="Y252" s="307"/>
      <c r="Z252" s="307"/>
    </row>
    <row r="253" ht="12.75" customHeight="1">
      <c r="A253" s="305">
        <f t="shared" si="2"/>
        <v>0</v>
      </c>
      <c r="B253" s="47">
        <f t="shared" si="3"/>
        <v>0</v>
      </c>
      <c r="C253" s="1">
        <f t="shared" si="4"/>
        <v>0</v>
      </c>
      <c r="D253" s="47">
        <f t="shared" si="5"/>
        <v>0</v>
      </c>
      <c r="E253" s="1">
        <f t="shared" si="6"/>
        <v>0</v>
      </c>
      <c r="F253" s="47">
        <f t="shared" si="7"/>
        <v>0</v>
      </c>
      <c r="G253" s="1">
        <f t="shared" si="8"/>
        <v>0</v>
      </c>
      <c r="H253" s="47">
        <f t="shared" si="9"/>
        <v>0</v>
      </c>
      <c r="I253" s="1">
        <f t="shared" si="10"/>
        <v>0</v>
      </c>
      <c r="J253" s="47">
        <f t="shared" si="11"/>
        <v>0</v>
      </c>
      <c r="K253" s="1"/>
      <c r="L253" s="306">
        <f t="shared" si="13"/>
        <v>249</v>
      </c>
      <c r="M253" s="306">
        <f t="shared" si="12"/>
        <v>622.5</v>
      </c>
      <c r="N253" s="307"/>
      <c r="O253" s="307"/>
      <c r="P253" s="307"/>
      <c r="Q253" s="307"/>
      <c r="R253" s="307"/>
      <c r="S253" s="307"/>
      <c r="T253" s="307"/>
      <c r="U253" s="307"/>
      <c r="V253" s="307"/>
      <c r="W253" s="307"/>
      <c r="X253" s="307"/>
      <c r="Y253" s="307"/>
      <c r="Z253" s="307"/>
    </row>
    <row r="254" ht="12.75" customHeight="1">
      <c r="A254" s="305">
        <f t="shared" si="2"/>
        <v>0</v>
      </c>
      <c r="B254" s="47">
        <f t="shared" si="3"/>
        <v>0</v>
      </c>
      <c r="C254" s="1">
        <f t="shared" si="4"/>
        <v>0</v>
      </c>
      <c r="D254" s="47">
        <f t="shared" si="5"/>
        <v>0</v>
      </c>
      <c r="E254" s="1">
        <f t="shared" si="6"/>
        <v>0</v>
      </c>
      <c r="F254" s="47">
        <f t="shared" si="7"/>
        <v>0</v>
      </c>
      <c r="G254" s="1">
        <f t="shared" si="8"/>
        <v>0</v>
      </c>
      <c r="H254" s="47">
        <f t="shared" si="9"/>
        <v>0</v>
      </c>
      <c r="I254" s="1">
        <f t="shared" si="10"/>
        <v>0</v>
      </c>
      <c r="J254" s="47">
        <f t="shared" si="11"/>
        <v>0</v>
      </c>
      <c r="K254" s="1"/>
      <c r="L254" s="306">
        <f t="shared" si="13"/>
        <v>250</v>
      </c>
      <c r="M254" s="306">
        <f t="shared" si="12"/>
        <v>625</v>
      </c>
      <c r="N254" s="307"/>
      <c r="O254" s="307"/>
      <c r="P254" s="307"/>
      <c r="Q254" s="307"/>
      <c r="R254" s="307"/>
      <c r="S254" s="307"/>
      <c r="T254" s="307"/>
      <c r="U254" s="307"/>
      <c r="V254" s="307"/>
      <c r="W254" s="307"/>
      <c r="X254" s="307"/>
      <c r="Y254" s="307"/>
      <c r="Z254" s="307"/>
    </row>
    <row r="255" ht="12.75" customHeight="1">
      <c r="A255" s="305">
        <f t="shared" si="2"/>
        <v>0</v>
      </c>
      <c r="B255" s="47">
        <f t="shared" si="3"/>
        <v>0</v>
      </c>
      <c r="C255" s="1">
        <f t="shared" si="4"/>
        <v>0</v>
      </c>
      <c r="D255" s="47">
        <f t="shared" si="5"/>
        <v>0</v>
      </c>
      <c r="E255" s="1">
        <f t="shared" si="6"/>
        <v>0</v>
      </c>
      <c r="F255" s="47">
        <f t="shared" si="7"/>
        <v>0</v>
      </c>
      <c r="G255" s="1">
        <f t="shared" si="8"/>
        <v>0</v>
      </c>
      <c r="H255" s="47">
        <f t="shared" si="9"/>
        <v>0</v>
      </c>
      <c r="I255" s="1">
        <f t="shared" si="10"/>
        <v>0</v>
      </c>
      <c r="J255" s="47">
        <f t="shared" si="11"/>
        <v>0</v>
      </c>
      <c r="K255" s="1"/>
      <c r="L255" s="306">
        <f t="shared" si="13"/>
        <v>251</v>
      </c>
      <c r="M255" s="306">
        <f t="shared" si="12"/>
        <v>627.5</v>
      </c>
      <c r="N255" s="307"/>
      <c r="O255" s="307"/>
      <c r="P255" s="307"/>
      <c r="Q255" s="307"/>
      <c r="R255" s="307"/>
      <c r="S255" s="307"/>
      <c r="T255" s="307"/>
      <c r="U255" s="307"/>
      <c r="V255" s="307"/>
      <c r="W255" s="307"/>
      <c r="X255" s="307"/>
      <c r="Y255" s="307"/>
      <c r="Z255" s="307"/>
    </row>
    <row r="256" ht="12.75" customHeight="1">
      <c r="A256" s="305">
        <f t="shared" si="2"/>
        <v>0</v>
      </c>
      <c r="B256" s="47">
        <f t="shared" si="3"/>
        <v>0</v>
      </c>
      <c r="C256" s="1">
        <f t="shared" si="4"/>
        <v>0</v>
      </c>
      <c r="D256" s="47">
        <f t="shared" si="5"/>
        <v>0</v>
      </c>
      <c r="E256" s="1">
        <f t="shared" si="6"/>
        <v>0</v>
      </c>
      <c r="F256" s="47">
        <f t="shared" si="7"/>
        <v>0</v>
      </c>
      <c r="G256" s="1">
        <f t="shared" si="8"/>
        <v>0</v>
      </c>
      <c r="H256" s="47">
        <f t="shared" si="9"/>
        <v>0</v>
      </c>
      <c r="I256" s="1">
        <f t="shared" si="10"/>
        <v>0</v>
      </c>
      <c r="J256" s="47">
        <f t="shared" si="11"/>
        <v>0</v>
      </c>
      <c r="K256" s="1"/>
      <c r="L256" s="306">
        <f t="shared" si="13"/>
        <v>252</v>
      </c>
      <c r="M256" s="306">
        <f t="shared" si="12"/>
        <v>630</v>
      </c>
      <c r="N256" s="307"/>
      <c r="O256" s="307"/>
      <c r="P256" s="307"/>
      <c r="Q256" s="307"/>
      <c r="R256" s="307"/>
      <c r="S256" s="307"/>
      <c r="T256" s="307"/>
      <c r="U256" s="307"/>
      <c r="V256" s="307"/>
      <c r="W256" s="307"/>
      <c r="X256" s="307"/>
      <c r="Y256" s="307"/>
      <c r="Z256" s="307"/>
    </row>
    <row r="257" ht="12.75" customHeight="1">
      <c r="A257" s="305">
        <f t="shared" si="2"/>
        <v>0</v>
      </c>
      <c r="B257" s="47">
        <f t="shared" si="3"/>
        <v>0</v>
      </c>
      <c r="C257" s="1">
        <f t="shared" si="4"/>
        <v>0</v>
      </c>
      <c r="D257" s="47">
        <f t="shared" si="5"/>
        <v>0</v>
      </c>
      <c r="E257" s="1">
        <f t="shared" si="6"/>
        <v>0</v>
      </c>
      <c r="F257" s="47">
        <f t="shared" si="7"/>
        <v>0</v>
      </c>
      <c r="G257" s="1">
        <f t="shared" si="8"/>
        <v>0</v>
      </c>
      <c r="H257" s="47">
        <f t="shared" si="9"/>
        <v>0</v>
      </c>
      <c r="I257" s="1">
        <f t="shared" si="10"/>
        <v>0</v>
      </c>
      <c r="J257" s="47">
        <f t="shared" si="11"/>
        <v>0</v>
      </c>
      <c r="K257" s="1"/>
      <c r="L257" s="306">
        <f t="shared" si="13"/>
        <v>253</v>
      </c>
      <c r="M257" s="306">
        <f t="shared" si="12"/>
        <v>632.5</v>
      </c>
      <c r="N257" s="307"/>
      <c r="O257" s="307"/>
      <c r="P257" s="307"/>
      <c r="Q257" s="307"/>
      <c r="R257" s="307"/>
      <c r="S257" s="307"/>
      <c r="T257" s="307"/>
      <c r="U257" s="307"/>
      <c r="V257" s="307"/>
      <c r="W257" s="307"/>
      <c r="X257" s="307"/>
      <c r="Y257" s="307"/>
      <c r="Z257" s="307"/>
    </row>
    <row r="258" ht="12.75" customHeight="1">
      <c r="A258" s="305">
        <f t="shared" si="2"/>
        <v>0</v>
      </c>
      <c r="B258" s="47">
        <f t="shared" si="3"/>
        <v>0</v>
      </c>
      <c r="C258" s="1">
        <f t="shared" si="4"/>
        <v>0</v>
      </c>
      <c r="D258" s="47">
        <f t="shared" si="5"/>
        <v>0</v>
      </c>
      <c r="E258" s="1">
        <f t="shared" si="6"/>
        <v>0</v>
      </c>
      <c r="F258" s="47">
        <f t="shared" si="7"/>
        <v>0</v>
      </c>
      <c r="G258" s="1">
        <f t="shared" si="8"/>
        <v>0</v>
      </c>
      <c r="H258" s="47">
        <f t="shared" si="9"/>
        <v>0</v>
      </c>
      <c r="I258" s="1">
        <f t="shared" si="10"/>
        <v>0</v>
      </c>
      <c r="J258" s="47">
        <f t="shared" si="11"/>
        <v>0</v>
      </c>
      <c r="K258" s="1"/>
      <c r="L258" s="306">
        <f t="shared" si="13"/>
        <v>254</v>
      </c>
      <c r="M258" s="306">
        <f t="shared" si="12"/>
        <v>635</v>
      </c>
      <c r="N258" s="307"/>
      <c r="O258" s="307"/>
      <c r="P258" s="307"/>
      <c r="Q258" s="307"/>
      <c r="R258" s="307"/>
      <c r="S258" s="307"/>
      <c r="T258" s="307"/>
      <c r="U258" s="307"/>
      <c r="V258" s="307"/>
      <c r="W258" s="307"/>
      <c r="X258" s="307"/>
      <c r="Y258" s="307"/>
      <c r="Z258" s="307"/>
    </row>
    <row r="259" ht="12.75" customHeight="1">
      <c r="A259" s="305">
        <f t="shared" si="2"/>
        <v>0</v>
      </c>
      <c r="B259" s="47">
        <f t="shared" si="3"/>
        <v>0</v>
      </c>
      <c r="C259" s="1">
        <f t="shared" si="4"/>
        <v>0</v>
      </c>
      <c r="D259" s="47">
        <f t="shared" si="5"/>
        <v>0</v>
      </c>
      <c r="E259" s="1">
        <f t="shared" si="6"/>
        <v>0</v>
      </c>
      <c r="F259" s="47">
        <f t="shared" si="7"/>
        <v>0</v>
      </c>
      <c r="G259" s="1">
        <f t="shared" si="8"/>
        <v>0</v>
      </c>
      <c r="H259" s="47">
        <f t="shared" si="9"/>
        <v>0</v>
      </c>
      <c r="I259" s="1">
        <f t="shared" si="10"/>
        <v>0</v>
      </c>
      <c r="J259" s="47">
        <f t="shared" si="11"/>
        <v>0</v>
      </c>
      <c r="K259" s="1"/>
      <c r="L259" s="306">
        <f t="shared" si="13"/>
        <v>255</v>
      </c>
      <c r="M259" s="306">
        <f t="shared" si="12"/>
        <v>637.5</v>
      </c>
      <c r="N259" s="307"/>
      <c r="O259" s="307"/>
      <c r="P259" s="307"/>
      <c r="Q259" s="307"/>
      <c r="R259" s="307"/>
      <c r="S259" s="307"/>
      <c r="T259" s="307"/>
      <c r="U259" s="307"/>
      <c r="V259" s="307"/>
      <c r="W259" s="307"/>
      <c r="X259" s="307"/>
      <c r="Y259" s="307"/>
      <c r="Z259" s="307"/>
    </row>
    <row r="260" ht="12.75" customHeight="1">
      <c r="A260" s="305">
        <f t="shared" si="2"/>
        <v>0</v>
      </c>
      <c r="B260" s="47">
        <f t="shared" si="3"/>
        <v>0</v>
      </c>
      <c r="C260" s="1">
        <f t="shared" si="4"/>
        <v>0</v>
      </c>
      <c r="D260" s="47">
        <f t="shared" si="5"/>
        <v>0</v>
      </c>
      <c r="E260" s="1">
        <f t="shared" si="6"/>
        <v>0</v>
      </c>
      <c r="F260" s="47">
        <f t="shared" si="7"/>
        <v>0</v>
      </c>
      <c r="G260" s="1">
        <f t="shared" si="8"/>
        <v>0</v>
      </c>
      <c r="H260" s="47">
        <f t="shared" si="9"/>
        <v>0</v>
      </c>
      <c r="I260" s="1">
        <f t="shared" si="10"/>
        <v>0</v>
      </c>
      <c r="J260" s="47">
        <f t="shared" si="11"/>
        <v>0</v>
      </c>
      <c r="K260" s="1"/>
      <c r="L260" s="306">
        <f t="shared" si="13"/>
        <v>256</v>
      </c>
      <c r="M260" s="306">
        <f t="shared" si="12"/>
        <v>640</v>
      </c>
      <c r="N260" s="307"/>
      <c r="O260" s="307"/>
      <c r="P260" s="307"/>
      <c r="Q260" s="307"/>
      <c r="R260" s="307"/>
      <c r="S260" s="307"/>
      <c r="T260" s="307"/>
      <c r="U260" s="307"/>
      <c r="V260" s="307"/>
      <c r="W260" s="307"/>
      <c r="X260" s="307"/>
      <c r="Y260" s="307"/>
      <c r="Z260" s="307"/>
    </row>
    <row r="261" ht="12.75" customHeight="1">
      <c r="A261" s="307"/>
      <c r="B261" s="9"/>
      <c r="C261" s="8"/>
      <c r="D261" s="9"/>
      <c r="E261" s="8"/>
      <c r="F261" s="9"/>
      <c r="G261" s="8"/>
      <c r="H261" s="9"/>
      <c r="I261" s="8"/>
      <c r="J261" s="9"/>
      <c r="K261" s="8"/>
      <c r="L261" s="307"/>
      <c r="M261" s="307"/>
      <c r="N261" s="307"/>
      <c r="O261" s="307"/>
      <c r="P261" s="307"/>
      <c r="Q261" s="307"/>
      <c r="R261" s="307"/>
      <c r="S261" s="307"/>
      <c r="T261" s="307"/>
      <c r="U261" s="307"/>
      <c r="V261" s="307"/>
      <c r="W261" s="307"/>
      <c r="X261" s="307"/>
      <c r="Y261" s="307"/>
      <c r="Z261" s="307"/>
    </row>
    <row r="262" ht="12.75" customHeight="1">
      <c r="A262" s="307"/>
      <c r="B262" s="9"/>
      <c r="C262" s="8"/>
      <c r="D262" s="9"/>
      <c r="E262" s="8"/>
      <c r="F262" s="9"/>
      <c r="G262" s="8"/>
      <c r="H262" s="9"/>
      <c r="I262" s="8"/>
      <c r="J262" s="9"/>
      <c r="K262" s="8"/>
      <c r="L262" s="307"/>
      <c r="M262" s="307"/>
      <c r="N262" s="307"/>
      <c r="O262" s="307"/>
      <c r="P262" s="307"/>
      <c r="Q262" s="307"/>
      <c r="R262" s="307"/>
      <c r="S262" s="307"/>
      <c r="T262" s="307"/>
      <c r="U262" s="307"/>
      <c r="V262" s="307"/>
      <c r="W262" s="307"/>
      <c r="X262" s="307"/>
      <c r="Y262" s="307"/>
      <c r="Z262" s="307"/>
    </row>
    <row r="263" ht="12.75" customHeight="1">
      <c r="A263" s="307"/>
      <c r="B263" s="9"/>
      <c r="C263" s="8"/>
      <c r="D263" s="9"/>
      <c r="E263" s="8"/>
      <c r="F263" s="9"/>
      <c r="G263" s="8"/>
      <c r="H263" s="9"/>
      <c r="I263" s="8"/>
      <c r="J263" s="9"/>
      <c r="K263" s="8"/>
      <c r="L263" s="307"/>
      <c r="M263" s="307"/>
      <c r="N263" s="307"/>
      <c r="O263" s="307"/>
      <c r="P263" s="307"/>
      <c r="Q263" s="307"/>
      <c r="R263" s="307"/>
      <c r="S263" s="307"/>
      <c r="T263" s="307"/>
      <c r="U263" s="307"/>
      <c r="V263" s="307"/>
      <c r="W263" s="307"/>
      <c r="X263" s="307"/>
      <c r="Y263" s="307"/>
      <c r="Z263" s="307"/>
    </row>
    <row r="264" ht="12.75" customHeight="1">
      <c r="A264" s="307"/>
      <c r="B264" s="9"/>
      <c r="C264" s="8"/>
      <c r="D264" s="9"/>
      <c r="E264" s="8"/>
      <c r="F264" s="9"/>
      <c r="G264" s="8"/>
      <c r="H264" s="9"/>
      <c r="I264" s="8"/>
      <c r="J264" s="9"/>
      <c r="K264" s="8"/>
      <c r="L264" s="307"/>
      <c r="M264" s="307"/>
      <c r="N264" s="307"/>
      <c r="O264" s="307"/>
      <c r="P264" s="307"/>
      <c r="Q264" s="307"/>
      <c r="R264" s="307"/>
      <c r="S264" s="307"/>
      <c r="T264" s="307"/>
      <c r="U264" s="307"/>
      <c r="V264" s="307"/>
      <c r="W264" s="307"/>
      <c r="X264" s="307"/>
      <c r="Y264" s="307"/>
      <c r="Z264" s="307"/>
    </row>
    <row r="265" ht="12.75" customHeight="1">
      <c r="A265" s="307"/>
      <c r="B265" s="9"/>
      <c r="C265" s="8"/>
      <c r="D265" s="9"/>
      <c r="E265" s="8"/>
      <c r="F265" s="9"/>
      <c r="G265" s="8"/>
      <c r="H265" s="9"/>
      <c r="I265" s="8"/>
      <c r="J265" s="9"/>
      <c r="K265" s="8"/>
      <c r="L265" s="307"/>
      <c r="M265" s="307"/>
      <c r="N265" s="307"/>
      <c r="O265" s="307"/>
      <c r="P265" s="307"/>
      <c r="Q265" s="307"/>
      <c r="R265" s="307"/>
      <c r="S265" s="307"/>
      <c r="T265" s="307"/>
      <c r="U265" s="307"/>
      <c r="V265" s="307"/>
      <c r="W265" s="307"/>
      <c r="X265" s="307"/>
      <c r="Y265" s="307"/>
      <c r="Z265" s="307"/>
    </row>
    <row r="266" ht="12.75" customHeight="1">
      <c r="A266" s="307"/>
      <c r="B266" s="9"/>
      <c r="C266" s="8"/>
      <c r="D266" s="9"/>
      <c r="E266" s="8"/>
      <c r="F266" s="9"/>
      <c r="G266" s="8"/>
      <c r="H266" s="9"/>
      <c r="I266" s="8"/>
      <c r="J266" s="9"/>
      <c r="K266" s="8"/>
      <c r="L266" s="307"/>
      <c r="M266" s="307"/>
      <c r="N266" s="307"/>
      <c r="O266" s="307"/>
      <c r="P266" s="307"/>
      <c r="Q266" s="307"/>
      <c r="R266" s="307"/>
      <c r="S266" s="307"/>
      <c r="T266" s="307"/>
      <c r="U266" s="307"/>
      <c r="V266" s="307"/>
      <c r="W266" s="307"/>
      <c r="X266" s="307"/>
      <c r="Y266" s="307"/>
      <c r="Z266" s="307"/>
    </row>
    <row r="267" ht="12.75" customHeight="1">
      <c r="A267" s="307"/>
      <c r="B267" s="9"/>
      <c r="C267" s="8"/>
      <c r="D267" s="9"/>
      <c r="E267" s="8"/>
      <c r="F267" s="9"/>
      <c r="G267" s="8"/>
      <c r="H267" s="9"/>
      <c r="I267" s="8"/>
      <c r="J267" s="9"/>
      <c r="K267" s="8"/>
      <c r="L267" s="307"/>
      <c r="M267" s="307"/>
      <c r="N267" s="307"/>
      <c r="O267" s="307"/>
      <c r="P267" s="307"/>
      <c r="Q267" s="307"/>
      <c r="R267" s="307"/>
      <c r="S267" s="307"/>
      <c r="T267" s="307"/>
      <c r="U267" s="307"/>
      <c r="V267" s="307"/>
      <c r="W267" s="307"/>
      <c r="X267" s="307"/>
      <c r="Y267" s="307"/>
      <c r="Z267" s="307"/>
    </row>
    <row r="268" ht="12.75" customHeight="1">
      <c r="A268" s="307"/>
      <c r="B268" s="9"/>
      <c r="C268" s="8"/>
      <c r="D268" s="9"/>
      <c r="E268" s="8"/>
      <c r="F268" s="9"/>
      <c r="G268" s="8"/>
      <c r="H268" s="9"/>
      <c r="I268" s="8"/>
      <c r="J268" s="9"/>
      <c r="K268" s="8"/>
      <c r="L268" s="307"/>
      <c r="M268" s="307"/>
      <c r="N268" s="307"/>
      <c r="O268" s="307"/>
      <c r="P268" s="307"/>
      <c r="Q268" s="307"/>
      <c r="R268" s="307"/>
      <c r="S268" s="307"/>
      <c r="T268" s="307"/>
      <c r="U268" s="307"/>
      <c r="V268" s="307"/>
      <c r="W268" s="307"/>
      <c r="X268" s="307"/>
      <c r="Y268" s="307"/>
      <c r="Z268" s="307"/>
    </row>
    <row r="269" ht="12.75" customHeight="1">
      <c r="A269" s="307"/>
      <c r="B269" s="9"/>
      <c r="C269" s="8"/>
      <c r="D269" s="9"/>
      <c r="E269" s="8"/>
      <c r="F269" s="9"/>
      <c r="G269" s="8"/>
      <c r="H269" s="9"/>
      <c r="I269" s="8"/>
      <c r="J269" s="9"/>
      <c r="K269" s="8"/>
      <c r="L269" s="307"/>
      <c r="M269" s="307"/>
      <c r="N269" s="307"/>
      <c r="O269" s="307"/>
      <c r="P269" s="307"/>
      <c r="Q269" s="307"/>
      <c r="R269" s="307"/>
      <c r="S269" s="307"/>
      <c r="T269" s="307"/>
      <c r="U269" s="307"/>
      <c r="V269" s="307"/>
      <c r="W269" s="307"/>
      <c r="X269" s="307"/>
      <c r="Y269" s="307"/>
      <c r="Z269" s="307"/>
    </row>
    <row r="270" ht="12.75" customHeight="1">
      <c r="A270" s="307"/>
      <c r="B270" s="9"/>
      <c r="C270" s="8"/>
      <c r="D270" s="9"/>
      <c r="E270" s="8"/>
      <c r="F270" s="9"/>
      <c r="G270" s="8"/>
      <c r="H270" s="9"/>
      <c r="I270" s="8"/>
      <c r="J270" s="9"/>
      <c r="K270" s="8"/>
      <c r="L270" s="307"/>
      <c r="M270" s="307"/>
      <c r="N270" s="307"/>
      <c r="O270" s="307"/>
      <c r="P270" s="307"/>
      <c r="Q270" s="307"/>
      <c r="R270" s="307"/>
      <c r="S270" s="307"/>
      <c r="T270" s="307"/>
      <c r="U270" s="307"/>
      <c r="V270" s="307"/>
      <c r="W270" s="307"/>
      <c r="X270" s="307"/>
      <c r="Y270" s="307"/>
      <c r="Z270" s="307"/>
    </row>
    <row r="271" ht="12.75" customHeight="1">
      <c r="A271" s="307"/>
      <c r="B271" s="9"/>
      <c r="C271" s="8"/>
      <c r="D271" s="9"/>
      <c r="E271" s="8"/>
      <c r="F271" s="9"/>
      <c r="G271" s="8"/>
      <c r="H271" s="9"/>
      <c r="I271" s="8"/>
      <c r="J271" s="9"/>
      <c r="K271" s="8"/>
      <c r="L271" s="307"/>
      <c r="M271" s="307"/>
      <c r="N271" s="307"/>
      <c r="O271" s="307"/>
      <c r="P271" s="307"/>
      <c r="Q271" s="307"/>
      <c r="R271" s="307"/>
      <c r="S271" s="307"/>
      <c r="T271" s="307"/>
      <c r="U271" s="307"/>
      <c r="V271" s="307"/>
      <c r="W271" s="307"/>
      <c r="X271" s="307"/>
      <c r="Y271" s="307"/>
      <c r="Z271" s="307"/>
    </row>
    <row r="272" ht="12.75" customHeight="1">
      <c r="A272" s="307"/>
      <c r="B272" s="9"/>
      <c r="C272" s="8"/>
      <c r="D272" s="9"/>
      <c r="E272" s="8"/>
      <c r="F272" s="9"/>
      <c r="G272" s="8"/>
      <c r="H272" s="9"/>
      <c r="I272" s="8"/>
      <c r="J272" s="9"/>
      <c r="K272" s="8"/>
      <c r="L272" s="307"/>
      <c r="M272" s="307"/>
      <c r="N272" s="307"/>
      <c r="O272" s="307"/>
      <c r="P272" s="307"/>
      <c r="Q272" s="307"/>
      <c r="R272" s="307"/>
      <c r="S272" s="307"/>
      <c r="T272" s="307"/>
      <c r="U272" s="307"/>
      <c r="V272" s="307"/>
      <c r="W272" s="307"/>
      <c r="X272" s="307"/>
      <c r="Y272" s="307"/>
      <c r="Z272" s="307"/>
    </row>
    <row r="273" ht="12.75" customHeight="1">
      <c r="A273" s="307"/>
      <c r="B273" s="9"/>
      <c r="C273" s="8"/>
      <c r="D273" s="9"/>
      <c r="E273" s="8"/>
      <c r="F273" s="9"/>
      <c r="G273" s="8"/>
      <c r="H273" s="9"/>
      <c r="I273" s="8"/>
      <c r="J273" s="9"/>
      <c r="K273" s="8"/>
      <c r="L273" s="307"/>
      <c r="M273" s="307"/>
      <c r="N273" s="307"/>
      <c r="O273" s="307"/>
      <c r="P273" s="307"/>
      <c r="Q273" s="307"/>
      <c r="R273" s="307"/>
      <c r="S273" s="307"/>
      <c r="T273" s="307"/>
      <c r="U273" s="307"/>
      <c r="V273" s="307"/>
      <c r="W273" s="307"/>
      <c r="X273" s="307"/>
      <c r="Y273" s="307"/>
      <c r="Z273" s="307"/>
    </row>
    <row r="274" ht="12.75" customHeight="1">
      <c r="A274" s="307"/>
      <c r="B274" s="9"/>
      <c r="C274" s="8"/>
      <c r="D274" s="9"/>
      <c r="E274" s="8"/>
      <c r="F274" s="9"/>
      <c r="G274" s="8"/>
      <c r="H274" s="9"/>
      <c r="I274" s="8"/>
      <c r="J274" s="9"/>
      <c r="K274" s="8"/>
      <c r="L274" s="307"/>
      <c r="M274" s="307"/>
      <c r="N274" s="307"/>
      <c r="O274" s="307"/>
      <c r="P274" s="307"/>
      <c r="Q274" s="307"/>
      <c r="R274" s="307"/>
      <c r="S274" s="307"/>
      <c r="T274" s="307"/>
      <c r="U274" s="307"/>
      <c r="V274" s="307"/>
      <c r="W274" s="307"/>
      <c r="X274" s="307"/>
      <c r="Y274" s="307"/>
      <c r="Z274" s="307"/>
    </row>
    <row r="275" ht="12.75" customHeight="1">
      <c r="A275" s="307"/>
      <c r="B275" s="9"/>
      <c r="C275" s="8"/>
      <c r="D275" s="9"/>
      <c r="E275" s="8"/>
      <c r="F275" s="9"/>
      <c r="G275" s="8"/>
      <c r="H275" s="9"/>
      <c r="I275" s="8"/>
      <c r="J275" s="9"/>
      <c r="K275" s="8"/>
      <c r="L275" s="307"/>
      <c r="M275" s="307"/>
      <c r="N275" s="307"/>
      <c r="O275" s="307"/>
      <c r="P275" s="307"/>
      <c r="Q275" s="307"/>
      <c r="R275" s="307"/>
      <c r="S275" s="307"/>
      <c r="T275" s="307"/>
      <c r="U275" s="307"/>
      <c r="V275" s="307"/>
      <c r="W275" s="307"/>
      <c r="X275" s="307"/>
      <c r="Y275" s="307"/>
      <c r="Z275" s="307"/>
    </row>
    <row r="276" ht="12.75" customHeight="1">
      <c r="A276" s="307"/>
      <c r="B276" s="9"/>
      <c r="C276" s="8"/>
      <c r="D276" s="9"/>
      <c r="E276" s="8"/>
      <c r="F276" s="9"/>
      <c r="G276" s="8"/>
      <c r="H276" s="9"/>
      <c r="I276" s="8"/>
      <c r="J276" s="9"/>
      <c r="K276" s="8"/>
      <c r="L276" s="307"/>
      <c r="M276" s="307"/>
      <c r="N276" s="307"/>
      <c r="O276" s="307"/>
      <c r="P276" s="307"/>
      <c r="Q276" s="307"/>
      <c r="R276" s="307"/>
      <c r="S276" s="307"/>
      <c r="T276" s="307"/>
      <c r="U276" s="307"/>
      <c r="V276" s="307"/>
      <c r="W276" s="307"/>
      <c r="X276" s="307"/>
      <c r="Y276" s="307"/>
      <c r="Z276" s="307"/>
    </row>
    <row r="277" ht="12.75" customHeight="1">
      <c r="A277" s="307"/>
      <c r="B277" s="9"/>
      <c r="C277" s="8"/>
      <c r="D277" s="9"/>
      <c r="E277" s="8"/>
      <c r="F277" s="9"/>
      <c r="G277" s="8"/>
      <c r="H277" s="9"/>
      <c r="I277" s="8"/>
      <c r="J277" s="9"/>
      <c r="K277" s="8"/>
      <c r="L277" s="307"/>
      <c r="M277" s="307"/>
      <c r="N277" s="307"/>
      <c r="O277" s="307"/>
      <c r="P277" s="307"/>
      <c r="Q277" s="307"/>
      <c r="R277" s="307"/>
      <c r="S277" s="307"/>
      <c r="T277" s="307"/>
      <c r="U277" s="307"/>
      <c r="V277" s="307"/>
      <c r="W277" s="307"/>
      <c r="X277" s="307"/>
      <c r="Y277" s="307"/>
      <c r="Z277" s="307"/>
    </row>
    <row r="278" ht="12.75" customHeight="1">
      <c r="A278" s="307"/>
      <c r="B278" s="9"/>
      <c r="C278" s="8"/>
      <c r="D278" s="9"/>
      <c r="E278" s="8"/>
      <c r="F278" s="9"/>
      <c r="G278" s="8"/>
      <c r="H278" s="9"/>
      <c r="I278" s="8"/>
      <c r="J278" s="9"/>
      <c r="K278" s="8"/>
      <c r="L278" s="307"/>
      <c r="M278" s="307"/>
      <c r="N278" s="307"/>
      <c r="O278" s="307"/>
      <c r="P278" s="307"/>
      <c r="Q278" s="307"/>
      <c r="R278" s="307"/>
      <c r="S278" s="307"/>
      <c r="T278" s="307"/>
      <c r="U278" s="307"/>
      <c r="V278" s="307"/>
      <c r="W278" s="307"/>
      <c r="X278" s="307"/>
      <c r="Y278" s="307"/>
      <c r="Z278" s="307"/>
    </row>
    <row r="279" ht="12.75" customHeight="1">
      <c r="A279" s="307"/>
      <c r="B279" s="9"/>
      <c r="C279" s="8"/>
      <c r="D279" s="9"/>
      <c r="E279" s="8"/>
      <c r="F279" s="9"/>
      <c r="G279" s="8"/>
      <c r="H279" s="9"/>
      <c r="I279" s="8"/>
      <c r="J279" s="9"/>
      <c r="K279" s="8"/>
      <c r="L279" s="307"/>
      <c r="M279" s="307"/>
      <c r="N279" s="307"/>
      <c r="O279" s="307"/>
      <c r="P279" s="307"/>
      <c r="Q279" s="307"/>
      <c r="R279" s="307"/>
      <c r="S279" s="307"/>
      <c r="T279" s="307"/>
      <c r="U279" s="307"/>
      <c r="V279" s="307"/>
      <c r="W279" s="307"/>
      <c r="X279" s="307"/>
      <c r="Y279" s="307"/>
      <c r="Z279" s="307"/>
    </row>
    <row r="280" ht="12.75" customHeight="1">
      <c r="A280" s="307"/>
      <c r="B280" s="9"/>
      <c r="C280" s="8"/>
      <c r="D280" s="9"/>
      <c r="E280" s="8"/>
      <c r="F280" s="9"/>
      <c r="G280" s="8"/>
      <c r="H280" s="9"/>
      <c r="I280" s="8"/>
      <c r="J280" s="9"/>
      <c r="K280" s="8"/>
      <c r="L280" s="307"/>
      <c r="M280" s="307"/>
      <c r="N280" s="307"/>
      <c r="O280" s="307"/>
      <c r="P280" s="307"/>
      <c r="Q280" s="307"/>
      <c r="R280" s="307"/>
      <c r="S280" s="307"/>
      <c r="T280" s="307"/>
      <c r="U280" s="307"/>
      <c r="V280" s="307"/>
      <c r="W280" s="307"/>
      <c r="X280" s="307"/>
      <c r="Y280" s="307"/>
      <c r="Z280" s="307"/>
    </row>
    <row r="281" ht="12.75" customHeight="1">
      <c r="A281" s="307"/>
      <c r="B281" s="9"/>
      <c r="C281" s="8"/>
      <c r="D281" s="9"/>
      <c r="E281" s="8"/>
      <c r="F281" s="9"/>
      <c r="G281" s="8"/>
      <c r="H281" s="9"/>
      <c r="I281" s="8"/>
      <c r="J281" s="9"/>
      <c r="K281" s="8"/>
      <c r="L281" s="307"/>
      <c r="M281" s="307"/>
      <c r="N281" s="307"/>
      <c r="O281" s="307"/>
      <c r="P281" s="307"/>
      <c r="Q281" s="307"/>
      <c r="R281" s="307"/>
      <c r="S281" s="307"/>
      <c r="T281" s="307"/>
      <c r="U281" s="307"/>
      <c r="V281" s="307"/>
      <c r="W281" s="307"/>
      <c r="X281" s="307"/>
      <c r="Y281" s="307"/>
      <c r="Z281" s="307"/>
    </row>
    <row r="282" ht="12.75" customHeight="1">
      <c r="A282" s="307"/>
      <c r="B282" s="9"/>
      <c r="C282" s="8"/>
      <c r="D282" s="9"/>
      <c r="E282" s="8"/>
      <c r="F282" s="9"/>
      <c r="G282" s="8"/>
      <c r="H282" s="9"/>
      <c r="I282" s="8"/>
      <c r="J282" s="9"/>
      <c r="K282" s="8"/>
      <c r="L282" s="307"/>
      <c r="M282" s="307"/>
      <c r="N282" s="307"/>
      <c r="O282" s="307"/>
      <c r="P282" s="307"/>
      <c r="Q282" s="307"/>
      <c r="R282" s="307"/>
      <c r="S282" s="307"/>
      <c r="T282" s="307"/>
      <c r="U282" s="307"/>
      <c r="V282" s="307"/>
      <c r="W282" s="307"/>
      <c r="X282" s="307"/>
      <c r="Y282" s="307"/>
      <c r="Z282" s="307"/>
    </row>
    <row r="283" ht="12.75" customHeight="1">
      <c r="A283" s="307"/>
      <c r="B283" s="9"/>
      <c r="C283" s="8"/>
      <c r="D283" s="9"/>
      <c r="E283" s="8"/>
      <c r="F283" s="9"/>
      <c r="G283" s="8"/>
      <c r="H283" s="9"/>
      <c r="I283" s="8"/>
      <c r="J283" s="9"/>
      <c r="K283" s="8"/>
      <c r="L283" s="307"/>
      <c r="M283" s="307"/>
      <c r="N283" s="307"/>
      <c r="O283" s="307"/>
      <c r="P283" s="307"/>
      <c r="Q283" s="307"/>
      <c r="R283" s="307"/>
      <c r="S283" s="307"/>
      <c r="T283" s="307"/>
      <c r="U283" s="307"/>
      <c r="V283" s="307"/>
      <c r="W283" s="307"/>
      <c r="X283" s="307"/>
      <c r="Y283" s="307"/>
      <c r="Z283" s="307"/>
    </row>
    <row r="284" ht="12.75" customHeight="1">
      <c r="A284" s="307"/>
      <c r="B284" s="9"/>
      <c r="C284" s="8"/>
      <c r="D284" s="9"/>
      <c r="E284" s="8"/>
      <c r="F284" s="9"/>
      <c r="G284" s="8"/>
      <c r="H284" s="9"/>
      <c r="I284" s="8"/>
      <c r="J284" s="9"/>
      <c r="K284" s="8"/>
      <c r="L284" s="307"/>
      <c r="M284" s="307"/>
      <c r="N284" s="307"/>
      <c r="O284" s="307"/>
      <c r="P284" s="307"/>
      <c r="Q284" s="307"/>
      <c r="R284" s="307"/>
      <c r="S284" s="307"/>
      <c r="T284" s="307"/>
      <c r="U284" s="307"/>
      <c r="V284" s="307"/>
      <c r="W284" s="307"/>
      <c r="X284" s="307"/>
      <c r="Y284" s="307"/>
      <c r="Z284" s="307"/>
    </row>
    <row r="285" ht="12.75" customHeight="1">
      <c r="A285" s="307"/>
      <c r="B285" s="9"/>
      <c r="C285" s="8"/>
      <c r="D285" s="9"/>
      <c r="E285" s="8"/>
      <c r="F285" s="9"/>
      <c r="G285" s="8"/>
      <c r="H285" s="9"/>
      <c r="I285" s="8"/>
      <c r="J285" s="9"/>
      <c r="K285" s="8"/>
      <c r="L285" s="307"/>
      <c r="M285" s="307"/>
      <c r="N285" s="307"/>
      <c r="O285" s="307"/>
      <c r="P285" s="307"/>
      <c r="Q285" s="307"/>
      <c r="R285" s="307"/>
      <c r="S285" s="307"/>
      <c r="T285" s="307"/>
      <c r="U285" s="307"/>
      <c r="V285" s="307"/>
      <c r="W285" s="307"/>
      <c r="X285" s="307"/>
      <c r="Y285" s="307"/>
      <c r="Z285" s="307"/>
    </row>
    <row r="286" ht="12.75" customHeight="1">
      <c r="A286" s="307"/>
      <c r="B286" s="9"/>
      <c r="C286" s="8"/>
      <c r="D286" s="9"/>
      <c r="E286" s="8"/>
      <c r="F286" s="9"/>
      <c r="G286" s="8"/>
      <c r="H286" s="9"/>
      <c r="I286" s="8"/>
      <c r="J286" s="9"/>
      <c r="K286" s="8"/>
      <c r="L286" s="307"/>
      <c r="M286" s="307"/>
      <c r="N286" s="307"/>
      <c r="O286" s="307"/>
      <c r="P286" s="307"/>
      <c r="Q286" s="307"/>
      <c r="R286" s="307"/>
      <c r="S286" s="307"/>
      <c r="T286" s="307"/>
      <c r="U286" s="307"/>
      <c r="V286" s="307"/>
      <c r="W286" s="307"/>
      <c r="X286" s="307"/>
      <c r="Y286" s="307"/>
      <c r="Z286" s="307"/>
    </row>
    <row r="287" ht="12.75" customHeight="1">
      <c r="A287" s="307"/>
      <c r="B287" s="9"/>
      <c r="C287" s="8"/>
      <c r="D287" s="9"/>
      <c r="E287" s="8"/>
      <c r="F287" s="9"/>
      <c r="G287" s="8"/>
      <c r="H287" s="9"/>
      <c r="I287" s="8"/>
      <c r="J287" s="9"/>
      <c r="K287" s="8"/>
      <c r="L287" s="307"/>
      <c r="M287" s="307"/>
      <c r="N287" s="307"/>
      <c r="O287" s="307"/>
      <c r="P287" s="307"/>
      <c r="Q287" s="307"/>
      <c r="R287" s="307"/>
      <c r="S287" s="307"/>
      <c r="T287" s="307"/>
      <c r="U287" s="307"/>
      <c r="V287" s="307"/>
      <c r="W287" s="307"/>
      <c r="X287" s="307"/>
      <c r="Y287" s="307"/>
      <c r="Z287" s="307"/>
    </row>
    <row r="288" ht="12.75" customHeight="1">
      <c r="A288" s="307"/>
      <c r="B288" s="9"/>
      <c r="C288" s="8"/>
      <c r="D288" s="9"/>
      <c r="E288" s="8"/>
      <c r="F288" s="9"/>
      <c r="G288" s="8"/>
      <c r="H288" s="9"/>
      <c r="I288" s="8"/>
      <c r="J288" s="9"/>
      <c r="K288" s="8"/>
      <c r="L288" s="307"/>
      <c r="M288" s="307"/>
      <c r="N288" s="307"/>
      <c r="O288" s="307"/>
      <c r="P288" s="307"/>
      <c r="Q288" s="307"/>
      <c r="R288" s="307"/>
      <c r="S288" s="307"/>
      <c r="T288" s="307"/>
      <c r="U288" s="307"/>
      <c r="V288" s="307"/>
      <c r="W288" s="307"/>
      <c r="X288" s="307"/>
      <c r="Y288" s="307"/>
      <c r="Z288" s="307"/>
    </row>
    <row r="289" ht="12.75" customHeight="1">
      <c r="A289" s="307"/>
      <c r="B289" s="9"/>
      <c r="C289" s="8"/>
      <c r="D289" s="9"/>
      <c r="E289" s="8"/>
      <c r="F289" s="9"/>
      <c r="G289" s="8"/>
      <c r="H289" s="9"/>
      <c r="I289" s="8"/>
      <c r="J289" s="9"/>
      <c r="K289" s="8"/>
      <c r="L289" s="307"/>
      <c r="M289" s="307"/>
      <c r="N289" s="307"/>
      <c r="O289" s="307"/>
      <c r="P289" s="307"/>
      <c r="Q289" s="307"/>
      <c r="R289" s="307"/>
      <c r="S289" s="307"/>
      <c r="T289" s="307"/>
      <c r="U289" s="307"/>
      <c r="V289" s="307"/>
      <c r="W289" s="307"/>
      <c r="X289" s="307"/>
      <c r="Y289" s="307"/>
      <c r="Z289" s="307"/>
    </row>
    <row r="290" ht="12.75" customHeight="1">
      <c r="A290" s="307"/>
      <c r="B290" s="9"/>
      <c r="C290" s="8"/>
      <c r="D290" s="9"/>
      <c r="E290" s="8"/>
      <c r="F290" s="9"/>
      <c r="G290" s="8"/>
      <c r="H290" s="9"/>
      <c r="I290" s="8"/>
      <c r="J290" s="9"/>
      <c r="K290" s="8"/>
      <c r="L290" s="307"/>
      <c r="M290" s="307"/>
      <c r="N290" s="307"/>
      <c r="O290" s="307"/>
      <c r="P290" s="307"/>
      <c r="Q290" s="307"/>
      <c r="R290" s="307"/>
      <c r="S290" s="307"/>
      <c r="T290" s="307"/>
      <c r="U290" s="307"/>
      <c r="V290" s="307"/>
      <c r="W290" s="307"/>
      <c r="X290" s="307"/>
      <c r="Y290" s="307"/>
      <c r="Z290" s="307"/>
    </row>
    <row r="291" ht="12.75" customHeight="1">
      <c r="A291" s="307"/>
      <c r="B291" s="9"/>
      <c r="C291" s="8"/>
      <c r="D291" s="9"/>
      <c r="E291" s="8"/>
      <c r="F291" s="9"/>
      <c r="G291" s="8"/>
      <c r="H291" s="9"/>
      <c r="I291" s="8"/>
      <c r="J291" s="9"/>
      <c r="K291" s="8"/>
      <c r="L291" s="307"/>
      <c r="M291" s="307"/>
      <c r="N291" s="307"/>
      <c r="O291" s="307"/>
      <c r="P291" s="307"/>
      <c r="Q291" s="307"/>
      <c r="R291" s="307"/>
      <c r="S291" s="307"/>
      <c r="T291" s="307"/>
      <c r="U291" s="307"/>
      <c r="V291" s="307"/>
      <c r="W291" s="307"/>
      <c r="X291" s="307"/>
      <c r="Y291" s="307"/>
      <c r="Z291" s="307"/>
    </row>
    <row r="292" ht="12.75" customHeight="1">
      <c r="A292" s="307"/>
      <c r="B292" s="9"/>
      <c r="C292" s="8"/>
      <c r="D292" s="9"/>
      <c r="E292" s="8"/>
      <c r="F292" s="9"/>
      <c r="G292" s="8"/>
      <c r="H292" s="9"/>
      <c r="I292" s="8"/>
      <c r="J292" s="9"/>
      <c r="K292" s="8"/>
      <c r="L292" s="307"/>
      <c r="M292" s="307"/>
      <c r="N292" s="307"/>
      <c r="O292" s="307"/>
      <c r="P292" s="307"/>
      <c r="Q292" s="307"/>
      <c r="R292" s="307"/>
      <c r="S292" s="307"/>
      <c r="T292" s="307"/>
      <c r="U292" s="307"/>
      <c r="V292" s="307"/>
      <c r="W292" s="307"/>
      <c r="X292" s="307"/>
      <c r="Y292" s="307"/>
      <c r="Z292" s="307"/>
    </row>
    <row r="293" ht="12.75" customHeight="1">
      <c r="A293" s="307"/>
      <c r="B293" s="9"/>
      <c r="C293" s="8"/>
      <c r="D293" s="9"/>
      <c r="E293" s="8"/>
      <c r="F293" s="9"/>
      <c r="G293" s="8"/>
      <c r="H293" s="9"/>
      <c r="I293" s="8"/>
      <c r="J293" s="9"/>
      <c r="K293" s="8"/>
      <c r="L293" s="307"/>
      <c r="M293" s="307"/>
      <c r="N293" s="307"/>
      <c r="O293" s="307"/>
      <c r="P293" s="307"/>
      <c r="Q293" s="307"/>
      <c r="R293" s="307"/>
      <c r="S293" s="307"/>
      <c r="T293" s="307"/>
      <c r="U293" s="307"/>
      <c r="V293" s="307"/>
      <c r="W293" s="307"/>
      <c r="X293" s="307"/>
      <c r="Y293" s="307"/>
      <c r="Z293" s="307"/>
    </row>
    <row r="294" ht="12.75" customHeight="1">
      <c r="A294" s="307"/>
      <c r="B294" s="9"/>
      <c r="C294" s="8"/>
      <c r="D294" s="9"/>
      <c r="E294" s="8"/>
      <c r="F294" s="9"/>
      <c r="G294" s="8"/>
      <c r="H294" s="9"/>
      <c r="I294" s="8"/>
      <c r="J294" s="9"/>
      <c r="K294" s="8"/>
      <c r="L294" s="307"/>
      <c r="M294" s="307"/>
      <c r="N294" s="307"/>
      <c r="O294" s="307"/>
      <c r="P294" s="307"/>
      <c r="Q294" s="307"/>
      <c r="R294" s="307"/>
      <c r="S294" s="307"/>
      <c r="T294" s="307"/>
      <c r="U294" s="307"/>
      <c r="V294" s="307"/>
      <c r="W294" s="307"/>
      <c r="X294" s="307"/>
      <c r="Y294" s="307"/>
      <c r="Z294" s="307"/>
    </row>
    <row r="295" ht="12.75" customHeight="1">
      <c r="A295" s="307"/>
      <c r="B295" s="9"/>
      <c r="C295" s="8"/>
      <c r="D295" s="9"/>
      <c r="E295" s="8"/>
      <c r="F295" s="9"/>
      <c r="G295" s="8"/>
      <c r="H295" s="9"/>
      <c r="I295" s="8"/>
      <c r="J295" s="9"/>
      <c r="K295" s="8"/>
      <c r="L295" s="307"/>
      <c r="M295" s="307"/>
      <c r="N295" s="307"/>
      <c r="O295" s="307"/>
      <c r="P295" s="307"/>
      <c r="Q295" s="307"/>
      <c r="R295" s="307"/>
      <c r="S295" s="307"/>
      <c r="T295" s="307"/>
      <c r="U295" s="307"/>
      <c r="V295" s="307"/>
      <c r="W295" s="307"/>
      <c r="X295" s="307"/>
      <c r="Y295" s="307"/>
      <c r="Z295" s="307"/>
    </row>
    <row r="296" ht="12.75" customHeight="1">
      <c r="A296" s="307"/>
      <c r="B296" s="9"/>
      <c r="C296" s="8"/>
      <c r="D296" s="9"/>
      <c r="E296" s="8"/>
      <c r="F296" s="9"/>
      <c r="G296" s="8"/>
      <c r="H296" s="9"/>
      <c r="I296" s="8"/>
      <c r="J296" s="9"/>
      <c r="K296" s="8"/>
      <c r="L296" s="307"/>
      <c r="M296" s="307"/>
      <c r="N296" s="307"/>
      <c r="O296" s="307"/>
      <c r="P296" s="307"/>
      <c r="Q296" s="307"/>
      <c r="R296" s="307"/>
      <c r="S296" s="307"/>
      <c r="T296" s="307"/>
      <c r="U296" s="307"/>
      <c r="V296" s="307"/>
      <c r="W296" s="307"/>
      <c r="X296" s="307"/>
      <c r="Y296" s="307"/>
      <c r="Z296" s="307"/>
    </row>
    <row r="297" ht="12.75" customHeight="1">
      <c r="A297" s="307"/>
      <c r="B297" s="9"/>
      <c r="C297" s="8"/>
      <c r="D297" s="9"/>
      <c r="E297" s="8"/>
      <c r="F297" s="9"/>
      <c r="G297" s="8"/>
      <c r="H297" s="9"/>
      <c r="I297" s="8"/>
      <c r="J297" s="9"/>
      <c r="K297" s="8"/>
      <c r="L297" s="307"/>
      <c r="M297" s="307"/>
      <c r="N297" s="307"/>
      <c r="O297" s="307"/>
      <c r="P297" s="307"/>
      <c r="Q297" s="307"/>
      <c r="R297" s="307"/>
      <c r="S297" s="307"/>
      <c r="T297" s="307"/>
      <c r="U297" s="307"/>
      <c r="V297" s="307"/>
      <c r="W297" s="307"/>
      <c r="X297" s="307"/>
      <c r="Y297" s="307"/>
      <c r="Z297" s="307"/>
    </row>
    <row r="298" ht="12.75" customHeight="1">
      <c r="A298" s="307"/>
      <c r="B298" s="9"/>
      <c r="C298" s="8"/>
      <c r="D298" s="9"/>
      <c r="E298" s="8"/>
      <c r="F298" s="9"/>
      <c r="G298" s="8"/>
      <c r="H298" s="9"/>
      <c r="I298" s="8"/>
      <c r="J298" s="9"/>
      <c r="K298" s="8"/>
      <c r="L298" s="307"/>
      <c r="M298" s="307"/>
      <c r="N298" s="307"/>
      <c r="O298" s="307"/>
      <c r="P298" s="307"/>
      <c r="Q298" s="307"/>
      <c r="R298" s="307"/>
      <c r="S298" s="307"/>
      <c r="T298" s="307"/>
      <c r="U298" s="307"/>
      <c r="V298" s="307"/>
      <c r="W298" s="307"/>
      <c r="X298" s="307"/>
      <c r="Y298" s="307"/>
      <c r="Z298" s="307"/>
    </row>
    <row r="299" ht="12.75" customHeight="1">
      <c r="A299" s="307"/>
      <c r="B299" s="9"/>
      <c r="C299" s="8"/>
      <c r="D299" s="9"/>
      <c r="E299" s="8"/>
      <c r="F299" s="9"/>
      <c r="G299" s="8"/>
      <c r="H299" s="9"/>
      <c r="I299" s="8"/>
      <c r="J299" s="9"/>
      <c r="K299" s="8"/>
      <c r="L299" s="307"/>
      <c r="M299" s="307"/>
      <c r="N299" s="307"/>
      <c r="O299" s="307"/>
      <c r="P299" s="307"/>
      <c r="Q299" s="307"/>
      <c r="R299" s="307"/>
      <c r="S299" s="307"/>
      <c r="T299" s="307"/>
      <c r="U299" s="307"/>
      <c r="V299" s="307"/>
      <c r="W299" s="307"/>
      <c r="X299" s="307"/>
      <c r="Y299" s="307"/>
      <c r="Z299" s="307"/>
    </row>
    <row r="300" ht="12.75" customHeight="1">
      <c r="A300" s="307"/>
      <c r="B300" s="9"/>
      <c r="C300" s="8"/>
      <c r="D300" s="9"/>
      <c r="E300" s="8"/>
      <c r="F300" s="9"/>
      <c r="G300" s="8"/>
      <c r="H300" s="9"/>
      <c r="I300" s="8"/>
      <c r="J300" s="9"/>
      <c r="K300" s="8"/>
      <c r="L300" s="307"/>
      <c r="M300" s="307"/>
      <c r="N300" s="307"/>
      <c r="O300" s="307"/>
      <c r="P300" s="307"/>
      <c r="Q300" s="307"/>
      <c r="R300" s="307"/>
      <c r="S300" s="307"/>
      <c r="T300" s="307"/>
      <c r="U300" s="307"/>
      <c r="V300" s="307"/>
      <c r="W300" s="307"/>
      <c r="X300" s="307"/>
      <c r="Y300" s="307"/>
      <c r="Z300" s="307"/>
    </row>
    <row r="301" ht="12.75" customHeight="1">
      <c r="A301" s="307"/>
      <c r="B301" s="9"/>
      <c r="C301" s="8"/>
      <c r="D301" s="9"/>
      <c r="E301" s="8"/>
      <c r="F301" s="9"/>
      <c r="G301" s="8"/>
      <c r="H301" s="9"/>
      <c r="I301" s="8"/>
      <c r="J301" s="9"/>
      <c r="K301" s="8"/>
      <c r="L301" s="307"/>
      <c r="M301" s="307"/>
      <c r="N301" s="307"/>
      <c r="O301" s="307"/>
      <c r="P301" s="307"/>
      <c r="Q301" s="307"/>
      <c r="R301" s="307"/>
      <c r="S301" s="307"/>
      <c r="T301" s="307"/>
      <c r="U301" s="307"/>
      <c r="V301" s="307"/>
      <c r="W301" s="307"/>
      <c r="X301" s="307"/>
      <c r="Y301" s="307"/>
      <c r="Z301" s="307"/>
    </row>
    <row r="302" ht="12.75" customHeight="1">
      <c r="A302" s="307"/>
      <c r="B302" s="9"/>
      <c r="C302" s="8"/>
      <c r="D302" s="9"/>
      <c r="E302" s="8"/>
      <c r="F302" s="9"/>
      <c r="G302" s="8"/>
      <c r="H302" s="9"/>
      <c r="I302" s="8"/>
      <c r="J302" s="9"/>
      <c r="K302" s="8"/>
      <c r="L302" s="307"/>
      <c r="M302" s="307"/>
      <c r="N302" s="307"/>
      <c r="O302" s="307"/>
      <c r="P302" s="307"/>
      <c r="Q302" s="307"/>
      <c r="R302" s="307"/>
      <c r="S302" s="307"/>
      <c r="T302" s="307"/>
      <c r="U302" s="307"/>
      <c r="V302" s="307"/>
      <c r="W302" s="307"/>
      <c r="X302" s="307"/>
      <c r="Y302" s="307"/>
      <c r="Z302" s="307"/>
    </row>
    <row r="303" ht="12.75" customHeight="1">
      <c r="A303" s="307"/>
      <c r="B303" s="9"/>
      <c r="C303" s="8"/>
      <c r="D303" s="9"/>
      <c r="E303" s="8"/>
      <c r="F303" s="9"/>
      <c r="G303" s="8"/>
      <c r="H303" s="9"/>
      <c r="I303" s="8"/>
      <c r="J303" s="9"/>
      <c r="K303" s="8"/>
      <c r="L303" s="307"/>
      <c r="M303" s="307"/>
      <c r="N303" s="307"/>
      <c r="O303" s="307"/>
      <c r="P303" s="307"/>
      <c r="Q303" s="307"/>
      <c r="R303" s="307"/>
      <c r="S303" s="307"/>
      <c r="T303" s="307"/>
      <c r="U303" s="307"/>
      <c r="V303" s="307"/>
      <c r="W303" s="307"/>
      <c r="X303" s="307"/>
      <c r="Y303" s="307"/>
      <c r="Z303" s="307"/>
    </row>
    <row r="304" ht="12.75" customHeight="1">
      <c r="A304" s="307"/>
      <c r="B304" s="9"/>
      <c r="C304" s="8"/>
      <c r="D304" s="9"/>
      <c r="E304" s="8"/>
      <c r="F304" s="9"/>
      <c r="G304" s="8"/>
      <c r="H304" s="9"/>
      <c r="I304" s="8"/>
      <c r="J304" s="9"/>
      <c r="K304" s="8"/>
      <c r="L304" s="307"/>
      <c r="M304" s="307"/>
      <c r="N304" s="307"/>
      <c r="O304" s="307"/>
      <c r="P304" s="307"/>
      <c r="Q304" s="307"/>
      <c r="R304" s="307"/>
      <c r="S304" s="307"/>
      <c r="T304" s="307"/>
      <c r="U304" s="307"/>
      <c r="V304" s="307"/>
      <c r="W304" s="307"/>
      <c r="X304" s="307"/>
      <c r="Y304" s="307"/>
      <c r="Z304" s="307"/>
    </row>
    <row r="305" ht="12.75" customHeight="1">
      <c r="A305" s="307"/>
      <c r="B305" s="9"/>
      <c r="C305" s="8"/>
      <c r="D305" s="9"/>
      <c r="E305" s="8"/>
      <c r="F305" s="9"/>
      <c r="G305" s="8"/>
      <c r="H305" s="9"/>
      <c r="I305" s="8"/>
      <c r="J305" s="9"/>
      <c r="K305" s="8"/>
      <c r="L305" s="307"/>
      <c r="M305" s="307"/>
      <c r="N305" s="307"/>
      <c r="O305" s="307"/>
      <c r="P305" s="307"/>
      <c r="Q305" s="307"/>
      <c r="R305" s="307"/>
      <c r="S305" s="307"/>
      <c r="T305" s="307"/>
      <c r="U305" s="307"/>
      <c r="V305" s="307"/>
      <c r="W305" s="307"/>
      <c r="X305" s="307"/>
      <c r="Y305" s="307"/>
      <c r="Z305" s="307"/>
    </row>
    <row r="306" ht="12.75" customHeight="1">
      <c r="A306" s="307"/>
      <c r="B306" s="9"/>
      <c r="C306" s="8"/>
      <c r="D306" s="9"/>
      <c r="E306" s="8"/>
      <c r="F306" s="9"/>
      <c r="G306" s="8"/>
      <c r="H306" s="9"/>
      <c r="I306" s="8"/>
      <c r="J306" s="9"/>
      <c r="K306" s="8"/>
      <c r="L306" s="307"/>
      <c r="M306" s="307"/>
      <c r="N306" s="307"/>
      <c r="O306" s="307"/>
      <c r="P306" s="307"/>
      <c r="Q306" s="307"/>
      <c r="R306" s="307"/>
      <c r="S306" s="307"/>
      <c r="T306" s="307"/>
      <c r="U306" s="307"/>
      <c r="V306" s="307"/>
      <c r="W306" s="307"/>
      <c r="X306" s="307"/>
      <c r="Y306" s="307"/>
      <c r="Z306" s="307"/>
    </row>
    <row r="307" ht="12.75" customHeight="1">
      <c r="A307" s="307"/>
      <c r="B307" s="9"/>
      <c r="C307" s="8"/>
      <c r="D307" s="9"/>
      <c r="E307" s="8"/>
      <c r="F307" s="9"/>
      <c r="G307" s="8"/>
      <c r="H307" s="9"/>
      <c r="I307" s="8"/>
      <c r="J307" s="9"/>
      <c r="K307" s="8"/>
      <c r="L307" s="307"/>
      <c r="M307" s="307"/>
      <c r="N307" s="307"/>
      <c r="O307" s="307"/>
      <c r="P307" s="307"/>
      <c r="Q307" s="307"/>
      <c r="R307" s="307"/>
      <c r="S307" s="307"/>
      <c r="T307" s="307"/>
      <c r="U307" s="307"/>
      <c r="V307" s="307"/>
      <c r="W307" s="307"/>
      <c r="X307" s="307"/>
      <c r="Y307" s="307"/>
      <c r="Z307" s="307"/>
    </row>
    <row r="308" ht="12.75" customHeight="1">
      <c r="A308" s="307"/>
      <c r="B308" s="9"/>
      <c r="C308" s="8"/>
      <c r="D308" s="9"/>
      <c r="E308" s="8"/>
      <c r="F308" s="9"/>
      <c r="G308" s="8"/>
      <c r="H308" s="9"/>
      <c r="I308" s="8"/>
      <c r="J308" s="9"/>
      <c r="K308" s="8"/>
      <c r="L308" s="307"/>
      <c r="M308" s="307"/>
      <c r="N308" s="307"/>
      <c r="O308" s="307"/>
      <c r="P308" s="307"/>
      <c r="Q308" s="307"/>
      <c r="R308" s="307"/>
      <c r="S308" s="307"/>
      <c r="T308" s="307"/>
      <c r="U308" s="307"/>
      <c r="V308" s="307"/>
      <c r="W308" s="307"/>
      <c r="X308" s="307"/>
      <c r="Y308" s="307"/>
      <c r="Z308" s="307"/>
    </row>
    <row r="309" ht="12.75" customHeight="1">
      <c r="A309" s="307"/>
      <c r="B309" s="9"/>
      <c r="C309" s="8"/>
      <c r="D309" s="9"/>
      <c r="E309" s="8"/>
      <c r="F309" s="9"/>
      <c r="G309" s="8"/>
      <c r="H309" s="9"/>
      <c r="I309" s="8"/>
      <c r="J309" s="9"/>
      <c r="K309" s="8"/>
      <c r="L309" s="307"/>
      <c r="M309" s="307"/>
      <c r="N309" s="307"/>
      <c r="O309" s="307"/>
      <c r="P309" s="307"/>
      <c r="Q309" s="307"/>
      <c r="R309" s="307"/>
      <c r="S309" s="307"/>
      <c r="T309" s="307"/>
      <c r="U309" s="307"/>
      <c r="V309" s="307"/>
      <c r="W309" s="307"/>
      <c r="X309" s="307"/>
      <c r="Y309" s="307"/>
      <c r="Z309" s="307"/>
    </row>
    <row r="310" ht="12.75" customHeight="1">
      <c r="A310" s="307"/>
      <c r="B310" s="9"/>
      <c r="C310" s="8"/>
      <c r="D310" s="9"/>
      <c r="E310" s="8"/>
      <c r="F310" s="9"/>
      <c r="G310" s="8"/>
      <c r="H310" s="9"/>
      <c r="I310" s="8"/>
      <c r="J310" s="9"/>
      <c r="K310" s="8"/>
      <c r="L310" s="307"/>
      <c r="M310" s="307"/>
      <c r="N310" s="307"/>
      <c r="O310" s="307"/>
      <c r="P310" s="307"/>
      <c r="Q310" s="307"/>
      <c r="R310" s="307"/>
      <c r="S310" s="307"/>
      <c r="T310" s="307"/>
      <c r="U310" s="307"/>
      <c r="V310" s="307"/>
      <c r="W310" s="307"/>
      <c r="X310" s="307"/>
      <c r="Y310" s="307"/>
      <c r="Z310" s="307"/>
    </row>
    <row r="311" ht="12.75" customHeight="1">
      <c r="A311" s="307"/>
      <c r="B311" s="9"/>
      <c r="C311" s="8"/>
      <c r="D311" s="9"/>
      <c r="E311" s="8"/>
      <c r="F311" s="9"/>
      <c r="G311" s="8"/>
      <c r="H311" s="9"/>
      <c r="I311" s="8"/>
      <c r="J311" s="9"/>
      <c r="K311" s="8"/>
      <c r="L311" s="307"/>
      <c r="M311" s="307"/>
      <c r="N311" s="307"/>
      <c r="O311" s="307"/>
      <c r="P311" s="307"/>
      <c r="Q311" s="307"/>
      <c r="R311" s="307"/>
      <c r="S311" s="307"/>
      <c r="T311" s="307"/>
      <c r="U311" s="307"/>
      <c r="V311" s="307"/>
      <c r="W311" s="307"/>
      <c r="X311" s="307"/>
      <c r="Y311" s="307"/>
      <c r="Z311" s="307"/>
    </row>
    <row r="312" ht="12.75" customHeight="1">
      <c r="A312" s="307"/>
      <c r="B312" s="9"/>
      <c r="C312" s="8"/>
      <c r="D312" s="9"/>
      <c r="E312" s="8"/>
      <c r="F312" s="9"/>
      <c r="G312" s="8"/>
      <c r="H312" s="9"/>
      <c r="I312" s="8"/>
      <c r="J312" s="9"/>
      <c r="K312" s="8"/>
      <c r="L312" s="307"/>
      <c r="M312" s="307"/>
      <c r="N312" s="307"/>
      <c r="O312" s="307"/>
      <c r="P312" s="307"/>
      <c r="Q312" s="307"/>
      <c r="R312" s="307"/>
      <c r="S312" s="307"/>
      <c r="T312" s="307"/>
      <c r="U312" s="307"/>
      <c r="V312" s="307"/>
      <c r="W312" s="307"/>
      <c r="X312" s="307"/>
      <c r="Y312" s="307"/>
      <c r="Z312" s="307"/>
    </row>
    <row r="313" ht="12.75" customHeight="1">
      <c r="A313" s="307"/>
      <c r="B313" s="9"/>
      <c r="C313" s="8"/>
      <c r="D313" s="9"/>
      <c r="E313" s="8"/>
      <c r="F313" s="9"/>
      <c r="G313" s="8"/>
      <c r="H313" s="9"/>
      <c r="I313" s="8"/>
      <c r="J313" s="9"/>
      <c r="K313" s="8"/>
      <c r="L313" s="307"/>
      <c r="M313" s="307"/>
      <c r="N313" s="307"/>
      <c r="O313" s="307"/>
      <c r="P313" s="307"/>
      <c r="Q313" s="307"/>
      <c r="R313" s="307"/>
      <c r="S313" s="307"/>
      <c r="T313" s="307"/>
      <c r="U313" s="307"/>
      <c r="V313" s="307"/>
      <c r="W313" s="307"/>
      <c r="X313" s="307"/>
      <c r="Y313" s="307"/>
      <c r="Z313" s="307"/>
    </row>
    <row r="314" ht="12.75" customHeight="1">
      <c r="A314" s="307"/>
      <c r="B314" s="9"/>
      <c r="C314" s="8"/>
      <c r="D314" s="9"/>
      <c r="E314" s="8"/>
      <c r="F314" s="9"/>
      <c r="G314" s="8"/>
      <c r="H314" s="9"/>
      <c r="I314" s="8"/>
      <c r="J314" s="9"/>
      <c r="K314" s="8"/>
      <c r="L314" s="307"/>
      <c r="M314" s="307"/>
      <c r="N314" s="307"/>
      <c r="O314" s="307"/>
      <c r="P314" s="307"/>
      <c r="Q314" s="307"/>
      <c r="R314" s="307"/>
      <c r="S314" s="307"/>
      <c r="T314" s="307"/>
      <c r="U314" s="307"/>
      <c r="V314" s="307"/>
      <c r="W314" s="307"/>
      <c r="X314" s="307"/>
      <c r="Y314" s="307"/>
      <c r="Z314" s="307"/>
    </row>
    <row r="315" ht="12.75" customHeight="1">
      <c r="A315" s="307"/>
      <c r="B315" s="9"/>
      <c r="C315" s="8"/>
      <c r="D315" s="9"/>
      <c r="E315" s="8"/>
      <c r="F315" s="9"/>
      <c r="G315" s="8"/>
      <c r="H315" s="9"/>
      <c r="I315" s="8"/>
      <c r="J315" s="9"/>
      <c r="K315" s="8"/>
      <c r="L315" s="307"/>
      <c r="M315" s="307"/>
      <c r="N315" s="307"/>
      <c r="O315" s="307"/>
      <c r="P315" s="307"/>
      <c r="Q315" s="307"/>
      <c r="R315" s="307"/>
      <c r="S315" s="307"/>
      <c r="T315" s="307"/>
      <c r="U315" s="307"/>
      <c r="V315" s="307"/>
      <c r="W315" s="307"/>
      <c r="X315" s="307"/>
      <c r="Y315" s="307"/>
      <c r="Z315" s="307"/>
    </row>
    <row r="316" ht="12.75" customHeight="1">
      <c r="A316" s="307"/>
      <c r="B316" s="9"/>
      <c r="C316" s="8"/>
      <c r="D316" s="9"/>
      <c r="E316" s="8"/>
      <c r="F316" s="9"/>
      <c r="G316" s="8"/>
      <c r="H316" s="9"/>
      <c r="I316" s="8"/>
      <c r="J316" s="9"/>
      <c r="K316" s="8"/>
      <c r="L316" s="307"/>
      <c r="M316" s="307"/>
      <c r="N316" s="307"/>
      <c r="O316" s="307"/>
      <c r="P316" s="307"/>
      <c r="Q316" s="307"/>
      <c r="R316" s="307"/>
      <c r="S316" s="307"/>
      <c r="T316" s="307"/>
      <c r="U316" s="307"/>
      <c r="V316" s="307"/>
      <c r="W316" s="307"/>
      <c r="X316" s="307"/>
      <c r="Y316" s="307"/>
      <c r="Z316" s="307"/>
    </row>
    <row r="317" ht="12.75" customHeight="1">
      <c r="A317" s="307"/>
      <c r="B317" s="9"/>
      <c r="C317" s="8"/>
      <c r="D317" s="9"/>
      <c r="E317" s="8"/>
      <c r="F317" s="9"/>
      <c r="G317" s="8"/>
      <c r="H317" s="9"/>
      <c r="I317" s="8"/>
      <c r="J317" s="9"/>
      <c r="K317" s="8"/>
      <c r="L317" s="307"/>
      <c r="M317" s="307"/>
      <c r="N317" s="307"/>
      <c r="O317" s="307"/>
      <c r="P317" s="307"/>
      <c r="Q317" s="307"/>
      <c r="R317" s="307"/>
      <c r="S317" s="307"/>
      <c r="T317" s="307"/>
      <c r="U317" s="307"/>
      <c r="V317" s="307"/>
      <c r="W317" s="307"/>
      <c r="X317" s="307"/>
      <c r="Y317" s="307"/>
      <c r="Z317" s="307"/>
    </row>
    <row r="318" ht="12.75" customHeight="1">
      <c r="A318" s="307"/>
      <c r="B318" s="9"/>
      <c r="C318" s="8"/>
      <c r="D318" s="9"/>
      <c r="E318" s="8"/>
      <c r="F318" s="9"/>
      <c r="G318" s="8"/>
      <c r="H318" s="9"/>
      <c r="I318" s="8"/>
      <c r="J318" s="9"/>
      <c r="K318" s="8"/>
      <c r="L318" s="307"/>
      <c r="M318" s="307"/>
      <c r="N318" s="307"/>
      <c r="O318" s="307"/>
      <c r="P318" s="307"/>
      <c r="Q318" s="307"/>
      <c r="R318" s="307"/>
      <c r="S318" s="307"/>
      <c r="T318" s="307"/>
      <c r="U318" s="307"/>
      <c r="V318" s="307"/>
      <c r="W318" s="307"/>
      <c r="X318" s="307"/>
      <c r="Y318" s="307"/>
      <c r="Z318" s="307"/>
    </row>
    <row r="319" ht="12.75" customHeight="1">
      <c r="A319" s="307"/>
      <c r="B319" s="9"/>
      <c r="C319" s="8"/>
      <c r="D319" s="9"/>
      <c r="E319" s="8"/>
      <c r="F319" s="9"/>
      <c r="G319" s="8"/>
      <c r="H319" s="9"/>
      <c r="I319" s="8"/>
      <c r="J319" s="9"/>
      <c r="K319" s="8"/>
      <c r="L319" s="307"/>
      <c r="M319" s="307"/>
      <c r="N319" s="307"/>
      <c r="O319" s="307"/>
      <c r="P319" s="307"/>
      <c r="Q319" s="307"/>
      <c r="R319" s="307"/>
      <c r="S319" s="307"/>
      <c r="T319" s="307"/>
      <c r="U319" s="307"/>
      <c r="V319" s="307"/>
      <c r="W319" s="307"/>
      <c r="X319" s="307"/>
      <c r="Y319" s="307"/>
      <c r="Z319" s="307"/>
    </row>
    <row r="320" ht="12.75" customHeight="1">
      <c r="A320" s="307"/>
      <c r="B320" s="9"/>
      <c r="C320" s="8"/>
      <c r="D320" s="9"/>
      <c r="E320" s="8"/>
      <c r="F320" s="9"/>
      <c r="G320" s="8"/>
      <c r="H320" s="9"/>
      <c r="I320" s="8"/>
      <c r="J320" s="9"/>
      <c r="K320" s="8"/>
      <c r="L320" s="307"/>
      <c r="M320" s="307"/>
      <c r="N320" s="307"/>
      <c r="O320" s="307"/>
      <c r="P320" s="307"/>
      <c r="Q320" s="307"/>
      <c r="R320" s="307"/>
      <c r="S320" s="307"/>
      <c r="T320" s="307"/>
      <c r="U320" s="307"/>
      <c r="V320" s="307"/>
      <c r="W320" s="307"/>
      <c r="X320" s="307"/>
      <c r="Y320" s="307"/>
      <c r="Z320" s="307"/>
    </row>
    <row r="321" ht="12.75" customHeight="1">
      <c r="A321" s="307"/>
      <c r="B321" s="9"/>
      <c r="C321" s="8"/>
      <c r="D321" s="9"/>
      <c r="E321" s="8"/>
      <c r="F321" s="9"/>
      <c r="G321" s="8"/>
      <c r="H321" s="9"/>
      <c r="I321" s="8"/>
      <c r="J321" s="9"/>
      <c r="K321" s="8"/>
      <c r="L321" s="307"/>
      <c r="M321" s="307"/>
      <c r="N321" s="307"/>
      <c r="O321" s="307"/>
      <c r="P321" s="307"/>
      <c r="Q321" s="307"/>
      <c r="R321" s="307"/>
      <c r="S321" s="307"/>
      <c r="T321" s="307"/>
      <c r="U321" s="307"/>
      <c r="V321" s="307"/>
      <c r="W321" s="307"/>
      <c r="X321" s="307"/>
      <c r="Y321" s="307"/>
      <c r="Z321" s="307"/>
    </row>
    <row r="322" ht="12.75" customHeight="1">
      <c r="A322" s="307"/>
      <c r="B322" s="9"/>
      <c r="C322" s="8"/>
      <c r="D322" s="9"/>
      <c r="E322" s="8"/>
      <c r="F322" s="9"/>
      <c r="G322" s="8"/>
      <c r="H322" s="9"/>
      <c r="I322" s="8"/>
      <c r="J322" s="9"/>
      <c r="K322" s="8"/>
      <c r="L322" s="307"/>
      <c r="M322" s="307"/>
      <c r="N322" s="307"/>
      <c r="O322" s="307"/>
      <c r="P322" s="307"/>
      <c r="Q322" s="307"/>
      <c r="R322" s="307"/>
      <c r="S322" s="307"/>
      <c r="T322" s="307"/>
      <c r="U322" s="307"/>
      <c r="V322" s="307"/>
      <c r="W322" s="307"/>
      <c r="X322" s="307"/>
      <c r="Y322" s="307"/>
      <c r="Z322" s="307"/>
    </row>
    <row r="323" ht="12.75" customHeight="1">
      <c r="A323" s="307"/>
      <c r="B323" s="9"/>
      <c r="C323" s="8"/>
      <c r="D323" s="9"/>
      <c r="E323" s="8"/>
      <c r="F323" s="9"/>
      <c r="G323" s="8"/>
      <c r="H323" s="9"/>
      <c r="I323" s="8"/>
      <c r="J323" s="9"/>
      <c r="K323" s="8"/>
      <c r="L323" s="307"/>
      <c r="M323" s="307"/>
      <c r="N323" s="307"/>
      <c r="O323" s="307"/>
      <c r="P323" s="307"/>
      <c r="Q323" s="307"/>
      <c r="R323" s="307"/>
      <c r="S323" s="307"/>
      <c r="T323" s="307"/>
      <c r="U323" s="307"/>
      <c r="V323" s="307"/>
      <c r="W323" s="307"/>
      <c r="X323" s="307"/>
      <c r="Y323" s="307"/>
      <c r="Z323" s="307"/>
    </row>
    <row r="324" ht="12.75" customHeight="1">
      <c r="A324" s="307"/>
      <c r="B324" s="9"/>
      <c r="C324" s="8"/>
      <c r="D324" s="9"/>
      <c r="E324" s="8"/>
      <c r="F324" s="9"/>
      <c r="G324" s="8"/>
      <c r="H324" s="9"/>
      <c r="I324" s="8"/>
      <c r="J324" s="9"/>
      <c r="K324" s="8"/>
      <c r="L324" s="307"/>
      <c r="M324" s="307"/>
      <c r="N324" s="307"/>
      <c r="O324" s="307"/>
      <c r="P324" s="307"/>
      <c r="Q324" s="307"/>
      <c r="R324" s="307"/>
      <c r="S324" s="307"/>
      <c r="T324" s="307"/>
      <c r="U324" s="307"/>
      <c r="V324" s="307"/>
      <c r="W324" s="307"/>
      <c r="X324" s="307"/>
      <c r="Y324" s="307"/>
      <c r="Z324" s="307"/>
    </row>
    <row r="325" ht="12.75" customHeight="1">
      <c r="A325" s="307"/>
      <c r="B325" s="9"/>
      <c r="C325" s="8"/>
      <c r="D325" s="9"/>
      <c r="E325" s="8"/>
      <c r="F325" s="9"/>
      <c r="G325" s="8"/>
      <c r="H325" s="9"/>
      <c r="I325" s="8"/>
      <c r="J325" s="9"/>
      <c r="K325" s="8"/>
      <c r="L325" s="307"/>
      <c r="M325" s="307"/>
      <c r="N325" s="307"/>
      <c r="O325" s="307"/>
      <c r="P325" s="307"/>
      <c r="Q325" s="307"/>
      <c r="R325" s="307"/>
      <c r="S325" s="307"/>
      <c r="T325" s="307"/>
      <c r="U325" s="307"/>
      <c r="V325" s="307"/>
      <c r="W325" s="307"/>
      <c r="X325" s="307"/>
      <c r="Y325" s="307"/>
      <c r="Z325" s="307"/>
    </row>
    <row r="326" ht="12.75" customHeight="1">
      <c r="A326" s="307"/>
      <c r="B326" s="9"/>
      <c r="C326" s="8"/>
      <c r="D326" s="9"/>
      <c r="E326" s="8"/>
      <c r="F326" s="9"/>
      <c r="G326" s="8"/>
      <c r="H326" s="9"/>
      <c r="I326" s="8"/>
      <c r="J326" s="9"/>
      <c r="K326" s="8"/>
      <c r="L326" s="307"/>
      <c r="M326" s="307"/>
      <c r="N326" s="307"/>
      <c r="O326" s="307"/>
      <c r="P326" s="307"/>
      <c r="Q326" s="307"/>
      <c r="R326" s="307"/>
      <c r="S326" s="307"/>
      <c r="T326" s="307"/>
      <c r="U326" s="307"/>
      <c r="V326" s="307"/>
      <c r="W326" s="307"/>
      <c r="X326" s="307"/>
      <c r="Y326" s="307"/>
      <c r="Z326" s="307"/>
    </row>
    <row r="327" ht="12.75" customHeight="1">
      <c r="A327" s="307"/>
      <c r="B327" s="9"/>
      <c r="C327" s="8"/>
      <c r="D327" s="9"/>
      <c r="E327" s="8"/>
      <c r="F327" s="9"/>
      <c r="G327" s="8"/>
      <c r="H327" s="9"/>
      <c r="I327" s="8"/>
      <c r="J327" s="9"/>
      <c r="K327" s="8"/>
      <c r="L327" s="307"/>
      <c r="M327" s="307"/>
      <c r="N327" s="307"/>
      <c r="O327" s="307"/>
      <c r="P327" s="307"/>
      <c r="Q327" s="307"/>
      <c r="R327" s="307"/>
      <c r="S327" s="307"/>
      <c r="T327" s="307"/>
      <c r="U327" s="307"/>
      <c r="V327" s="307"/>
      <c r="W327" s="307"/>
      <c r="X327" s="307"/>
      <c r="Y327" s="307"/>
      <c r="Z327" s="307"/>
    </row>
    <row r="328" ht="12.75" customHeight="1">
      <c r="A328" s="307"/>
      <c r="B328" s="9"/>
      <c r="C328" s="8"/>
      <c r="D328" s="9"/>
      <c r="E328" s="8"/>
      <c r="F328" s="9"/>
      <c r="G328" s="8"/>
      <c r="H328" s="9"/>
      <c r="I328" s="8"/>
      <c r="J328" s="9"/>
      <c r="K328" s="8"/>
      <c r="L328" s="307"/>
      <c r="M328" s="307"/>
      <c r="N328" s="307"/>
      <c r="O328" s="307"/>
      <c r="P328" s="307"/>
      <c r="Q328" s="307"/>
      <c r="R328" s="307"/>
      <c r="S328" s="307"/>
      <c r="T328" s="307"/>
      <c r="U328" s="307"/>
      <c r="V328" s="307"/>
      <c r="W328" s="307"/>
      <c r="X328" s="307"/>
      <c r="Y328" s="307"/>
      <c r="Z328" s="307"/>
    </row>
    <row r="329" ht="12.75" customHeight="1">
      <c r="A329" s="307"/>
      <c r="B329" s="9"/>
      <c r="C329" s="8"/>
      <c r="D329" s="9"/>
      <c r="E329" s="8"/>
      <c r="F329" s="9"/>
      <c r="G329" s="8"/>
      <c r="H329" s="9"/>
      <c r="I329" s="8"/>
      <c r="J329" s="9"/>
      <c r="K329" s="8"/>
      <c r="L329" s="307"/>
      <c r="M329" s="307"/>
      <c r="N329" s="307"/>
      <c r="O329" s="307"/>
      <c r="P329" s="307"/>
      <c r="Q329" s="307"/>
      <c r="R329" s="307"/>
      <c r="S329" s="307"/>
      <c r="T329" s="307"/>
      <c r="U329" s="307"/>
      <c r="V329" s="307"/>
      <c r="W329" s="307"/>
      <c r="X329" s="307"/>
      <c r="Y329" s="307"/>
      <c r="Z329" s="307"/>
    </row>
    <row r="330" ht="12.75" customHeight="1">
      <c r="A330" s="307"/>
      <c r="B330" s="9"/>
      <c r="C330" s="8"/>
      <c r="D330" s="9"/>
      <c r="E330" s="8"/>
      <c r="F330" s="9"/>
      <c r="G330" s="8"/>
      <c r="H330" s="9"/>
      <c r="I330" s="8"/>
      <c r="J330" s="9"/>
      <c r="K330" s="8"/>
      <c r="L330" s="307"/>
      <c r="M330" s="307"/>
      <c r="N330" s="307"/>
      <c r="O330" s="307"/>
      <c r="P330" s="307"/>
      <c r="Q330" s="307"/>
      <c r="R330" s="307"/>
      <c r="S330" s="307"/>
      <c r="T330" s="307"/>
      <c r="U330" s="307"/>
      <c r="V330" s="307"/>
      <c r="W330" s="307"/>
      <c r="X330" s="307"/>
      <c r="Y330" s="307"/>
      <c r="Z330" s="307"/>
    </row>
    <row r="331" ht="12.75" customHeight="1">
      <c r="A331" s="307"/>
      <c r="B331" s="9"/>
      <c r="C331" s="8"/>
      <c r="D331" s="9"/>
      <c r="E331" s="8"/>
      <c r="F331" s="9"/>
      <c r="G331" s="8"/>
      <c r="H331" s="9"/>
      <c r="I331" s="8"/>
      <c r="J331" s="9"/>
      <c r="K331" s="8"/>
      <c r="L331" s="307"/>
      <c r="M331" s="307"/>
      <c r="N331" s="307"/>
      <c r="O331" s="307"/>
      <c r="P331" s="307"/>
      <c r="Q331" s="307"/>
      <c r="R331" s="307"/>
      <c r="S331" s="307"/>
      <c r="T331" s="307"/>
      <c r="U331" s="307"/>
      <c r="V331" s="307"/>
      <c r="W331" s="307"/>
      <c r="X331" s="307"/>
      <c r="Y331" s="307"/>
      <c r="Z331" s="307"/>
    </row>
    <row r="332" ht="12.75" customHeight="1">
      <c r="A332" s="307"/>
      <c r="B332" s="9"/>
      <c r="C332" s="8"/>
      <c r="D332" s="9"/>
      <c r="E332" s="8"/>
      <c r="F332" s="9"/>
      <c r="G332" s="8"/>
      <c r="H332" s="9"/>
      <c r="I332" s="8"/>
      <c r="J332" s="9"/>
      <c r="K332" s="8"/>
      <c r="L332" s="307"/>
      <c r="M332" s="307"/>
      <c r="N332" s="307"/>
      <c r="O332" s="307"/>
      <c r="P332" s="307"/>
      <c r="Q332" s="307"/>
      <c r="R332" s="307"/>
      <c r="S332" s="307"/>
      <c r="T332" s="307"/>
      <c r="U332" s="307"/>
      <c r="V332" s="307"/>
      <c r="W332" s="307"/>
      <c r="X332" s="307"/>
      <c r="Y332" s="307"/>
      <c r="Z332" s="307"/>
    </row>
    <row r="333" ht="12.75" customHeight="1">
      <c r="A333" s="307"/>
      <c r="B333" s="9"/>
      <c r="C333" s="8"/>
      <c r="D333" s="9"/>
      <c r="E333" s="8"/>
      <c r="F333" s="9"/>
      <c r="G333" s="8"/>
      <c r="H333" s="9"/>
      <c r="I333" s="8"/>
      <c r="J333" s="9"/>
      <c r="K333" s="8"/>
      <c r="L333" s="307"/>
      <c r="M333" s="307"/>
      <c r="N333" s="307"/>
      <c r="O333" s="307"/>
      <c r="P333" s="307"/>
      <c r="Q333" s="307"/>
      <c r="R333" s="307"/>
      <c r="S333" s="307"/>
      <c r="T333" s="307"/>
      <c r="U333" s="307"/>
      <c r="V333" s="307"/>
      <c r="W333" s="307"/>
      <c r="X333" s="307"/>
      <c r="Y333" s="307"/>
      <c r="Z333" s="307"/>
    </row>
    <row r="334" ht="12.75" customHeight="1">
      <c r="A334" s="307"/>
      <c r="B334" s="9"/>
      <c r="C334" s="8"/>
      <c r="D334" s="9"/>
      <c r="E334" s="8"/>
      <c r="F334" s="9"/>
      <c r="G334" s="8"/>
      <c r="H334" s="9"/>
      <c r="I334" s="8"/>
      <c r="J334" s="9"/>
      <c r="K334" s="8"/>
      <c r="L334" s="307"/>
      <c r="M334" s="307"/>
      <c r="N334" s="307"/>
      <c r="O334" s="307"/>
      <c r="P334" s="307"/>
      <c r="Q334" s="307"/>
      <c r="R334" s="307"/>
      <c r="S334" s="307"/>
      <c r="T334" s="307"/>
      <c r="U334" s="307"/>
      <c r="V334" s="307"/>
      <c r="W334" s="307"/>
      <c r="X334" s="307"/>
      <c r="Y334" s="307"/>
      <c r="Z334" s="307"/>
    </row>
    <row r="335" ht="12.75" customHeight="1">
      <c r="A335" s="307"/>
      <c r="B335" s="9"/>
      <c r="C335" s="8"/>
      <c r="D335" s="9"/>
      <c r="E335" s="8"/>
      <c r="F335" s="9"/>
      <c r="G335" s="8"/>
      <c r="H335" s="9"/>
      <c r="I335" s="8"/>
      <c r="J335" s="9"/>
      <c r="K335" s="8"/>
      <c r="L335" s="307"/>
      <c r="M335" s="307"/>
      <c r="N335" s="307"/>
      <c r="O335" s="307"/>
      <c r="P335" s="307"/>
      <c r="Q335" s="307"/>
      <c r="R335" s="307"/>
      <c r="S335" s="307"/>
      <c r="T335" s="307"/>
      <c r="U335" s="307"/>
      <c r="V335" s="307"/>
      <c r="W335" s="307"/>
      <c r="X335" s="307"/>
      <c r="Y335" s="307"/>
      <c r="Z335" s="307"/>
    </row>
    <row r="336" ht="12.75" customHeight="1">
      <c r="A336" s="307"/>
      <c r="B336" s="9"/>
      <c r="C336" s="8"/>
      <c r="D336" s="9"/>
      <c r="E336" s="8"/>
      <c r="F336" s="9"/>
      <c r="G336" s="8"/>
      <c r="H336" s="9"/>
      <c r="I336" s="8"/>
      <c r="J336" s="9"/>
      <c r="K336" s="8"/>
      <c r="L336" s="307"/>
      <c r="M336" s="307"/>
      <c r="N336" s="307"/>
      <c r="O336" s="307"/>
      <c r="P336" s="307"/>
      <c r="Q336" s="307"/>
      <c r="R336" s="307"/>
      <c r="S336" s="307"/>
      <c r="T336" s="307"/>
      <c r="U336" s="307"/>
      <c r="V336" s="307"/>
      <c r="W336" s="307"/>
      <c r="X336" s="307"/>
      <c r="Y336" s="307"/>
      <c r="Z336" s="307"/>
    </row>
    <row r="337" ht="12.75" customHeight="1">
      <c r="A337" s="307"/>
      <c r="B337" s="9"/>
      <c r="C337" s="8"/>
      <c r="D337" s="9"/>
      <c r="E337" s="8"/>
      <c r="F337" s="9"/>
      <c r="G337" s="8"/>
      <c r="H337" s="9"/>
      <c r="I337" s="8"/>
      <c r="J337" s="9"/>
      <c r="K337" s="8"/>
      <c r="L337" s="307"/>
      <c r="M337" s="307"/>
      <c r="N337" s="307"/>
      <c r="O337" s="307"/>
      <c r="P337" s="307"/>
      <c r="Q337" s="307"/>
      <c r="R337" s="307"/>
      <c r="S337" s="307"/>
      <c r="T337" s="307"/>
      <c r="U337" s="307"/>
      <c r="V337" s="307"/>
      <c r="W337" s="307"/>
      <c r="X337" s="307"/>
      <c r="Y337" s="307"/>
      <c r="Z337" s="307"/>
    </row>
    <row r="338" ht="12.75" customHeight="1">
      <c r="A338" s="307"/>
      <c r="B338" s="9"/>
      <c r="C338" s="8"/>
      <c r="D338" s="9"/>
      <c r="E338" s="8"/>
      <c r="F338" s="9"/>
      <c r="G338" s="8"/>
      <c r="H338" s="9"/>
      <c r="I338" s="8"/>
      <c r="J338" s="9"/>
      <c r="K338" s="8"/>
      <c r="L338" s="307"/>
      <c r="M338" s="307"/>
      <c r="N338" s="307"/>
      <c r="O338" s="307"/>
      <c r="P338" s="307"/>
      <c r="Q338" s="307"/>
      <c r="R338" s="307"/>
      <c r="S338" s="307"/>
      <c r="T338" s="307"/>
      <c r="U338" s="307"/>
      <c r="V338" s="307"/>
      <c r="W338" s="307"/>
      <c r="X338" s="307"/>
      <c r="Y338" s="307"/>
      <c r="Z338" s="307"/>
    </row>
    <row r="339" ht="12.75" customHeight="1">
      <c r="A339" s="307"/>
      <c r="B339" s="9"/>
      <c r="C339" s="8"/>
      <c r="D339" s="9"/>
      <c r="E339" s="8"/>
      <c r="F339" s="9"/>
      <c r="G339" s="8"/>
      <c r="H339" s="9"/>
      <c r="I339" s="8"/>
      <c r="J339" s="9"/>
      <c r="K339" s="8"/>
      <c r="L339" s="307"/>
      <c r="M339" s="307"/>
      <c r="N339" s="307"/>
      <c r="O339" s="307"/>
      <c r="P339" s="307"/>
      <c r="Q339" s="307"/>
      <c r="R339" s="307"/>
      <c r="S339" s="307"/>
      <c r="T339" s="307"/>
      <c r="U339" s="307"/>
      <c r="V339" s="307"/>
      <c r="W339" s="307"/>
      <c r="X339" s="307"/>
      <c r="Y339" s="307"/>
      <c r="Z339" s="307"/>
    </row>
    <row r="340" ht="12.75" customHeight="1">
      <c r="A340" s="307"/>
      <c r="B340" s="9"/>
      <c r="C340" s="8"/>
      <c r="D340" s="9"/>
      <c r="E340" s="8"/>
      <c r="F340" s="9"/>
      <c r="G340" s="8"/>
      <c r="H340" s="9"/>
      <c r="I340" s="8"/>
      <c r="J340" s="9"/>
      <c r="K340" s="8"/>
      <c r="L340" s="307"/>
      <c r="M340" s="307"/>
      <c r="N340" s="307"/>
      <c r="O340" s="307"/>
      <c r="P340" s="307"/>
      <c r="Q340" s="307"/>
      <c r="R340" s="307"/>
      <c r="S340" s="307"/>
      <c r="T340" s="307"/>
      <c r="U340" s="307"/>
      <c r="V340" s="307"/>
      <c r="W340" s="307"/>
      <c r="X340" s="307"/>
      <c r="Y340" s="307"/>
      <c r="Z340" s="307"/>
    </row>
    <row r="341" ht="12.75" customHeight="1">
      <c r="A341" s="307"/>
      <c r="B341" s="9"/>
      <c r="C341" s="8"/>
      <c r="D341" s="9"/>
      <c r="E341" s="8"/>
      <c r="F341" s="9"/>
      <c r="G341" s="8"/>
      <c r="H341" s="9"/>
      <c r="I341" s="8"/>
      <c r="J341" s="9"/>
      <c r="K341" s="8"/>
      <c r="L341" s="307"/>
      <c r="M341" s="307"/>
      <c r="N341" s="307"/>
      <c r="O341" s="307"/>
      <c r="P341" s="307"/>
      <c r="Q341" s="307"/>
      <c r="R341" s="307"/>
      <c r="S341" s="307"/>
      <c r="T341" s="307"/>
      <c r="U341" s="307"/>
      <c r="V341" s="307"/>
      <c r="W341" s="307"/>
      <c r="X341" s="307"/>
      <c r="Y341" s="307"/>
      <c r="Z341" s="307"/>
    </row>
    <row r="342" ht="12.75" customHeight="1">
      <c r="A342" s="307"/>
      <c r="B342" s="9"/>
      <c r="C342" s="8"/>
      <c r="D342" s="9"/>
      <c r="E342" s="8"/>
      <c r="F342" s="9"/>
      <c r="G342" s="8"/>
      <c r="H342" s="9"/>
      <c r="I342" s="8"/>
      <c r="J342" s="9"/>
      <c r="K342" s="8"/>
      <c r="L342" s="307"/>
      <c r="M342" s="307"/>
      <c r="N342" s="307"/>
      <c r="O342" s="307"/>
      <c r="P342" s="307"/>
      <c r="Q342" s="307"/>
      <c r="R342" s="307"/>
      <c r="S342" s="307"/>
      <c r="T342" s="307"/>
      <c r="U342" s="307"/>
      <c r="V342" s="307"/>
      <c r="W342" s="307"/>
      <c r="X342" s="307"/>
      <c r="Y342" s="307"/>
      <c r="Z342" s="307"/>
    </row>
    <row r="343" ht="12.75" customHeight="1">
      <c r="A343" s="307"/>
      <c r="B343" s="9"/>
      <c r="C343" s="8"/>
      <c r="D343" s="9"/>
      <c r="E343" s="8"/>
      <c r="F343" s="9"/>
      <c r="G343" s="8"/>
      <c r="H343" s="9"/>
      <c r="I343" s="8"/>
      <c r="J343" s="9"/>
      <c r="K343" s="8"/>
      <c r="L343" s="307"/>
      <c r="M343" s="307"/>
      <c r="N343" s="307"/>
      <c r="O343" s="307"/>
      <c r="P343" s="307"/>
      <c r="Q343" s="307"/>
      <c r="R343" s="307"/>
      <c r="S343" s="307"/>
      <c r="T343" s="307"/>
      <c r="U343" s="307"/>
      <c r="V343" s="307"/>
      <c r="W343" s="307"/>
      <c r="X343" s="307"/>
      <c r="Y343" s="307"/>
      <c r="Z343" s="307"/>
    </row>
    <row r="344" ht="12.75" customHeight="1">
      <c r="A344" s="307"/>
      <c r="B344" s="9"/>
      <c r="C344" s="8"/>
      <c r="D344" s="9"/>
      <c r="E344" s="8"/>
      <c r="F344" s="9"/>
      <c r="G344" s="8"/>
      <c r="H344" s="9"/>
      <c r="I344" s="8"/>
      <c r="J344" s="9"/>
      <c r="K344" s="8"/>
      <c r="L344" s="307"/>
      <c r="M344" s="307"/>
      <c r="N344" s="307"/>
      <c r="O344" s="307"/>
      <c r="P344" s="307"/>
      <c r="Q344" s="307"/>
      <c r="R344" s="307"/>
      <c r="S344" s="307"/>
      <c r="T344" s="307"/>
      <c r="U344" s="307"/>
      <c r="V344" s="307"/>
      <c r="W344" s="307"/>
      <c r="X344" s="307"/>
      <c r="Y344" s="307"/>
      <c r="Z344" s="307"/>
    </row>
    <row r="345" ht="12.75" customHeight="1">
      <c r="A345" s="307"/>
      <c r="B345" s="9"/>
      <c r="C345" s="8"/>
      <c r="D345" s="9"/>
      <c r="E345" s="8"/>
      <c r="F345" s="9"/>
      <c r="G345" s="8"/>
      <c r="H345" s="9"/>
      <c r="I345" s="8"/>
      <c r="J345" s="9"/>
      <c r="K345" s="8"/>
      <c r="L345" s="307"/>
      <c r="M345" s="307"/>
      <c r="N345" s="307"/>
      <c r="O345" s="307"/>
      <c r="P345" s="307"/>
      <c r="Q345" s="307"/>
      <c r="R345" s="307"/>
      <c r="S345" s="307"/>
      <c r="T345" s="307"/>
      <c r="U345" s="307"/>
      <c r="V345" s="307"/>
      <c r="W345" s="307"/>
      <c r="X345" s="307"/>
      <c r="Y345" s="307"/>
      <c r="Z345" s="307"/>
    </row>
    <row r="346" ht="12.75" customHeight="1">
      <c r="A346" s="307"/>
      <c r="B346" s="9"/>
      <c r="C346" s="8"/>
      <c r="D346" s="9"/>
      <c r="E346" s="8"/>
      <c r="F346" s="9"/>
      <c r="G346" s="8"/>
      <c r="H346" s="9"/>
      <c r="I346" s="8"/>
      <c r="J346" s="9"/>
      <c r="K346" s="8"/>
      <c r="L346" s="307"/>
      <c r="M346" s="307"/>
      <c r="N346" s="307"/>
      <c r="O346" s="307"/>
      <c r="P346" s="307"/>
      <c r="Q346" s="307"/>
      <c r="R346" s="307"/>
      <c r="S346" s="307"/>
      <c r="T346" s="307"/>
      <c r="U346" s="307"/>
      <c r="V346" s="307"/>
      <c r="W346" s="307"/>
      <c r="X346" s="307"/>
      <c r="Y346" s="307"/>
      <c r="Z346" s="307"/>
    </row>
    <row r="347" ht="12.75" customHeight="1">
      <c r="A347" s="307"/>
      <c r="B347" s="9"/>
      <c r="C347" s="8"/>
      <c r="D347" s="9"/>
      <c r="E347" s="8"/>
      <c r="F347" s="9"/>
      <c r="G347" s="8"/>
      <c r="H347" s="9"/>
      <c r="I347" s="8"/>
      <c r="J347" s="9"/>
      <c r="K347" s="8"/>
      <c r="L347" s="307"/>
      <c r="M347" s="307"/>
      <c r="N347" s="307"/>
      <c r="O347" s="307"/>
      <c r="P347" s="307"/>
      <c r="Q347" s="307"/>
      <c r="R347" s="307"/>
      <c r="S347" s="307"/>
      <c r="T347" s="307"/>
      <c r="U347" s="307"/>
      <c r="V347" s="307"/>
      <c r="W347" s="307"/>
      <c r="X347" s="307"/>
      <c r="Y347" s="307"/>
      <c r="Z347" s="307"/>
    </row>
    <row r="348" ht="12.75" customHeight="1">
      <c r="A348" s="307"/>
      <c r="B348" s="9"/>
      <c r="C348" s="8"/>
      <c r="D348" s="9"/>
      <c r="E348" s="8"/>
      <c r="F348" s="9"/>
      <c r="G348" s="8"/>
      <c r="H348" s="9"/>
      <c r="I348" s="8"/>
      <c r="J348" s="9"/>
      <c r="K348" s="8"/>
      <c r="L348" s="307"/>
      <c r="M348" s="307"/>
      <c r="N348" s="307"/>
      <c r="O348" s="307"/>
      <c r="P348" s="307"/>
      <c r="Q348" s="307"/>
      <c r="R348" s="307"/>
      <c r="S348" s="307"/>
      <c r="T348" s="307"/>
      <c r="U348" s="307"/>
      <c r="V348" s="307"/>
      <c r="W348" s="307"/>
      <c r="X348" s="307"/>
      <c r="Y348" s="307"/>
      <c r="Z348" s="307"/>
    </row>
    <row r="349" ht="12.75" customHeight="1">
      <c r="A349" s="307"/>
      <c r="B349" s="9"/>
      <c r="C349" s="8"/>
      <c r="D349" s="9"/>
      <c r="E349" s="8"/>
      <c r="F349" s="9"/>
      <c r="G349" s="8"/>
      <c r="H349" s="9"/>
      <c r="I349" s="8"/>
      <c r="J349" s="9"/>
      <c r="K349" s="8"/>
      <c r="L349" s="307"/>
      <c r="M349" s="307"/>
      <c r="N349" s="307"/>
      <c r="O349" s="307"/>
      <c r="P349" s="307"/>
      <c r="Q349" s="307"/>
      <c r="R349" s="307"/>
      <c r="S349" s="307"/>
      <c r="T349" s="307"/>
      <c r="U349" s="307"/>
      <c r="V349" s="307"/>
      <c r="W349" s="307"/>
      <c r="X349" s="307"/>
      <c r="Y349" s="307"/>
      <c r="Z349" s="307"/>
    </row>
    <row r="350" ht="12.75" customHeight="1">
      <c r="A350" s="307"/>
      <c r="B350" s="9"/>
      <c r="C350" s="8"/>
      <c r="D350" s="9"/>
      <c r="E350" s="8"/>
      <c r="F350" s="9"/>
      <c r="G350" s="8"/>
      <c r="H350" s="9"/>
      <c r="I350" s="8"/>
      <c r="J350" s="9"/>
      <c r="K350" s="8"/>
      <c r="L350" s="307"/>
      <c r="M350" s="307"/>
      <c r="N350" s="307"/>
      <c r="O350" s="307"/>
      <c r="P350" s="307"/>
      <c r="Q350" s="307"/>
      <c r="R350" s="307"/>
      <c r="S350" s="307"/>
      <c r="T350" s="307"/>
      <c r="U350" s="307"/>
      <c r="V350" s="307"/>
      <c r="W350" s="307"/>
      <c r="X350" s="307"/>
      <c r="Y350" s="307"/>
      <c r="Z350" s="307"/>
    </row>
    <row r="351" ht="12.75" customHeight="1">
      <c r="A351" s="307"/>
      <c r="B351" s="9"/>
      <c r="C351" s="8"/>
      <c r="D351" s="9"/>
      <c r="E351" s="8"/>
      <c r="F351" s="9"/>
      <c r="G351" s="8"/>
      <c r="H351" s="9"/>
      <c r="I351" s="8"/>
      <c r="J351" s="9"/>
      <c r="K351" s="8"/>
      <c r="L351" s="307"/>
      <c r="M351" s="307"/>
      <c r="N351" s="307"/>
      <c r="O351" s="307"/>
      <c r="P351" s="307"/>
      <c r="Q351" s="307"/>
      <c r="R351" s="307"/>
      <c r="S351" s="307"/>
      <c r="T351" s="307"/>
      <c r="U351" s="307"/>
      <c r="V351" s="307"/>
      <c r="W351" s="307"/>
      <c r="X351" s="307"/>
      <c r="Y351" s="307"/>
      <c r="Z351" s="307"/>
    </row>
    <row r="352" ht="12.75" customHeight="1">
      <c r="A352" s="307"/>
      <c r="B352" s="9"/>
      <c r="C352" s="8"/>
      <c r="D352" s="9"/>
      <c r="E352" s="8"/>
      <c r="F352" s="9"/>
      <c r="G352" s="8"/>
      <c r="H352" s="9"/>
      <c r="I352" s="8"/>
      <c r="J352" s="9"/>
      <c r="K352" s="8"/>
      <c r="L352" s="307"/>
      <c r="M352" s="307"/>
      <c r="N352" s="307"/>
      <c r="O352" s="307"/>
      <c r="P352" s="307"/>
      <c r="Q352" s="307"/>
      <c r="R352" s="307"/>
      <c r="S352" s="307"/>
      <c r="T352" s="307"/>
      <c r="U352" s="307"/>
      <c r="V352" s="307"/>
      <c r="W352" s="307"/>
      <c r="X352" s="307"/>
      <c r="Y352" s="307"/>
      <c r="Z352" s="307"/>
    </row>
    <row r="353" ht="12.75" customHeight="1">
      <c r="A353" s="307"/>
      <c r="B353" s="9"/>
      <c r="C353" s="8"/>
      <c r="D353" s="9"/>
      <c r="E353" s="8"/>
      <c r="F353" s="9"/>
      <c r="G353" s="8"/>
      <c r="H353" s="9"/>
      <c r="I353" s="8"/>
      <c r="J353" s="9"/>
      <c r="K353" s="8"/>
      <c r="L353" s="307"/>
      <c r="M353" s="307"/>
      <c r="N353" s="307"/>
      <c r="O353" s="307"/>
      <c r="P353" s="307"/>
      <c r="Q353" s="307"/>
      <c r="R353" s="307"/>
      <c r="S353" s="307"/>
      <c r="T353" s="307"/>
      <c r="U353" s="307"/>
      <c r="V353" s="307"/>
      <c r="W353" s="307"/>
      <c r="X353" s="307"/>
      <c r="Y353" s="307"/>
      <c r="Z353" s="307"/>
    </row>
    <row r="354" ht="12.75" customHeight="1">
      <c r="A354" s="307"/>
      <c r="B354" s="9"/>
      <c r="C354" s="8"/>
      <c r="D354" s="9"/>
      <c r="E354" s="8"/>
      <c r="F354" s="9"/>
      <c r="G354" s="8"/>
      <c r="H354" s="9"/>
      <c r="I354" s="8"/>
      <c r="J354" s="9"/>
      <c r="K354" s="8"/>
      <c r="L354" s="307"/>
      <c r="M354" s="307"/>
      <c r="N354" s="307"/>
      <c r="O354" s="307"/>
      <c r="P354" s="307"/>
      <c r="Q354" s="307"/>
      <c r="R354" s="307"/>
      <c r="S354" s="307"/>
      <c r="T354" s="307"/>
      <c r="U354" s="307"/>
      <c r="V354" s="307"/>
      <c r="W354" s="307"/>
      <c r="X354" s="307"/>
      <c r="Y354" s="307"/>
      <c r="Z354" s="307"/>
    </row>
    <row r="355" ht="12.75" customHeight="1">
      <c r="A355" s="307"/>
      <c r="B355" s="9"/>
      <c r="C355" s="8"/>
      <c r="D355" s="9"/>
      <c r="E355" s="8"/>
      <c r="F355" s="9"/>
      <c r="G355" s="8"/>
      <c r="H355" s="9"/>
      <c r="I355" s="8"/>
      <c r="J355" s="9"/>
      <c r="K355" s="8"/>
      <c r="L355" s="307"/>
      <c r="M355" s="307"/>
      <c r="N355" s="307"/>
      <c r="O355" s="307"/>
      <c r="P355" s="307"/>
      <c r="Q355" s="307"/>
      <c r="R355" s="307"/>
      <c r="S355" s="307"/>
      <c r="T355" s="307"/>
      <c r="U355" s="307"/>
      <c r="V355" s="307"/>
      <c r="W355" s="307"/>
      <c r="X355" s="307"/>
      <c r="Y355" s="307"/>
      <c r="Z355" s="307"/>
    </row>
    <row r="356" ht="12.75" customHeight="1">
      <c r="A356" s="307"/>
      <c r="B356" s="9"/>
      <c r="C356" s="8"/>
      <c r="D356" s="9"/>
      <c r="E356" s="8"/>
      <c r="F356" s="9"/>
      <c r="G356" s="8"/>
      <c r="H356" s="9"/>
      <c r="I356" s="8"/>
      <c r="J356" s="9"/>
      <c r="K356" s="8"/>
      <c r="L356" s="307"/>
      <c r="M356" s="307"/>
      <c r="N356" s="307"/>
      <c r="O356" s="307"/>
      <c r="P356" s="307"/>
      <c r="Q356" s="307"/>
      <c r="R356" s="307"/>
      <c r="S356" s="307"/>
      <c r="T356" s="307"/>
      <c r="U356" s="307"/>
      <c r="V356" s="307"/>
      <c r="W356" s="307"/>
      <c r="X356" s="307"/>
      <c r="Y356" s="307"/>
      <c r="Z356" s="307"/>
    </row>
    <row r="357" ht="12.75" customHeight="1">
      <c r="A357" s="307"/>
      <c r="B357" s="9"/>
      <c r="C357" s="8"/>
      <c r="D357" s="9"/>
      <c r="E357" s="8"/>
      <c r="F357" s="9"/>
      <c r="G357" s="8"/>
      <c r="H357" s="9"/>
      <c r="I357" s="8"/>
      <c r="J357" s="9"/>
      <c r="K357" s="8"/>
      <c r="L357" s="307"/>
      <c r="M357" s="307"/>
      <c r="N357" s="307"/>
      <c r="O357" s="307"/>
      <c r="P357" s="307"/>
      <c r="Q357" s="307"/>
      <c r="R357" s="307"/>
      <c r="S357" s="307"/>
      <c r="T357" s="307"/>
      <c r="U357" s="307"/>
      <c r="V357" s="307"/>
      <c r="W357" s="307"/>
      <c r="X357" s="307"/>
      <c r="Y357" s="307"/>
      <c r="Z357" s="307"/>
    </row>
    <row r="358" ht="12.75" customHeight="1">
      <c r="A358" s="307"/>
      <c r="B358" s="9"/>
      <c r="C358" s="8"/>
      <c r="D358" s="9"/>
      <c r="E358" s="8"/>
      <c r="F358" s="9"/>
      <c r="G358" s="8"/>
      <c r="H358" s="9"/>
      <c r="I358" s="8"/>
      <c r="J358" s="9"/>
      <c r="K358" s="8"/>
      <c r="L358" s="307"/>
      <c r="M358" s="307"/>
      <c r="N358" s="307"/>
      <c r="O358" s="307"/>
      <c r="P358" s="307"/>
      <c r="Q358" s="307"/>
      <c r="R358" s="307"/>
      <c r="S358" s="307"/>
      <c r="T358" s="307"/>
      <c r="U358" s="307"/>
      <c r="V358" s="307"/>
      <c r="W358" s="307"/>
      <c r="X358" s="307"/>
      <c r="Y358" s="307"/>
      <c r="Z358" s="307"/>
    </row>
    <row r="359" ht="12.75" customHeight="1">
      <c r="A359" s="307"/>
      <c r="B359" s="9"/>
      <c r="C359" s="8"/>
      <c r="D359" s="9"/>
      <c r="E359" s="8"/>
      <c r="F359" s="9"/>
      <c r="G359" s="8"/>
      <c r="H359" s="9"/>
      <c r="I359" s="8"/>
      <c r="J359" s="9"/>
      <c r="K359" s="8"/>
      <c r="L359" s="307"/>
      <c r="M359" s="307"/>
      <c r="N359" s="307"/>
      <c r="O359" s="307"/>
      <c r="P359" s="307"/>
      <c r="Q359" s="307"/>
      <c r="R359" s="307"/>
      <c r="S359" s="307"/>
      <c r="T359" s="307"/>
      <c r="U359" s="307"/>
      <c r="V359" s="307"/>
      <c r="W359" s="307"/>
      <c r="X359" s="307"/>
      <c r="Y359" s="307"/>
      <c r="Z359" s="307"/>
    </row>
    <row r="360" ht="12.75" customHeight="1">
      <c r="A360" s="307"/>
      <c r="B360" s="9"/>
      <c r="C360" s="8"/>
      <c r="D360" s="9"/>
      <c r="E360" s="8"/>
      <c r="F360" s="9"/>
      <c r="G360" s="8"/>
      <c r="H360" s="9"/>
      <c r="I360" s="8"/>
      <c r="J360" s="9"/>
      <c r="K360" s="8"/>
      <c r="L360" s="307"/>
      <c r="M360" s="307"/>
      <c r="N360" s="307"/>
      <c r="O360" s="307"/>
      <c r="P360" s="307"/>
      <c r="Q360" s="307"/>
      <c r="R360" s="307"/>
      <c r="S360" s="307"/>
      <c r="T360" s="307"/>
      <c r="U360" s="307"/>
      <c r="V360" s="307"/>
      <c r="W360" s="307"/>
      <c r="X360" s="307"/>
      <c r="Y360" s="307"/>
      <c r="Z360" s="307"/>
    </row>
    <row r="361" ht="12.75" customHeight="1">
      <c r="A361" s="307"/>
      <c r="B361" s="9"/>
      <c r="C361" s="8"/>
      <c r="D361" s="9"/>
      <c r="E361" s="8"/>
      <c r="F361" s="9"/>
      <c r="G361" s="8"/>
      <c r="H361" s="9"/>
      <c r="I361" s="8"/>
      <c r="J361" s="9"/>
      <c r="K361" s="8"/>
      <c r="L361" s="307"/>
      <c r="M361" s="307"/>
      <c r="N361" s="307"/>
      <c r="O361" s="307"/>
      <c r="P361" s="307"/>
      <c r="Q361" s="307"/>
      <c r="R361" s="307"/>
      <c r="S361" s="307"/>
      <c r="T361" s="307"/>
      <c r="U361" s="307"/>
      <c r="V361" s="307"/>
      <c r="W361" s="307"/>
      <c r="X361" s="307"/>
      <c r="Y361" s="307"/>
      <c r="Z361" s="307"/>
    </row>
    <row r="362" ht="12.75" customHeight="1">
      <c r="A362" s="307"/>
      <c r="B362" s="9"/>
      <c r="C362" s="8"/>
      <c r="D362" s="9"/>
      <c r="E362" s="8"/>
      <c r="F362" s="9"/>
      <c r="G362" s="8"/>
      <c r="H362" s="9"/>
      <c r="I362" s="8"/>
      <c r="J362" s="9"/>
      <c r="K362" s="8"/>
      <c r="L362" s="307"/>
      <c r="M362" s="307"/>
      <c r="N362" s="307"/>
      <c r="O362" s="307"/>
      <c r="P362" s="307"/>
      <c r="Q362" s="307"/>
      <c r="R362" s="307"/>
      <c r="S362" s="307"/>
      <c r="T362" s="307"/>
      <c r="U362" s="307"/>
      <c r="V362" s="307"/>
      <c r="W362" s="307"/>
      <c r="X362" s="307"/>
      <c r="Y362" s="307"/>
      <c r="Z362" s="307"/>
    </row>
    <row r="363" ht="12.75" customHeight="1">
      <c r="A363" s="307"/>
      <c r="B363" s="9"/>
      <c r="C363" s="8"/>
      <c r="D363" s="9"/>
      <c r="E363" s="8"/>
      <c r="F363" s="9"/>
      <c r="G363" s="8"/>
      <c r="H363" s="9"/>
      <c r="I363" s="8"/>
      <c r="J363" s="9"/>
      <c r="K363" s="8"/>
      <c r="L363" s="307"/>
      <c r="M363" s="307"/>
      <c r="N363" s="307"/>
      <c r="O363" s="307"/>
      <c r="P363" s="307"/>
      <c r="Q363" s="307"/>
      <c r="R363" s="307"/>
      <c r="S363" s="307"/>
      <c r="T363" s="307"/>
      <c r="U363" s="307"/>
      <c r="V363" s="307"/>
      <c r="W363" s="307"/>
      <c r="X363" s="307"/>
      <c r="Y363" s="307"/>
      <c r="Z363" s="307"/>
    </row>
    <row r="364" ht="12.75" customHeight="1">
      <c r="A364" s="307"/>
      <c r="B364" s="9"/>
      <c r="C364" s="8"/>
      <c r="D364" s="9"/>
      <c r="E364" s="8"/>
      <c r="F364" s="9"/>
      <c r="G364" s="8"/>
      <c r="H364" s="9"/>
      <c r="I364" s="8"/>
      <c r="J364" s="9"/>
      <c r="K364" s="8"/>
      <c r="L364" s="307"/>
      <c r="M364" s="307"/>
      <c r="N364" s="307"/>
      <c r="O364" s="307"/>
      <c r="P364" s="307"/>
      <c r="Q364" s="307"/>
      <c r="R364" s="307"/>
      <c r="S364" s="307"/>
      <c r="T364" s="307"/>
      <c r="U364" s="307"/>
      <c r="V364" s="307"/>
      <c r="W364" s="307"/>
      <c r="X364" s="307"/>
      <c r="Y364" s="307"/>
      <c r="Z364" s="307"/>
    </row>
    <row r="365" ht="12.75" customHeight="1">
      <c r="A365" s="307"/>
      <c r="B365" s="9"/>
      <c r="C365" s="8"/>
      <c r="D365" s="9"/>
      <c r="E365" s="8"/>
      <c r="F365" s="9"/>
      <c r="G365" s="8"/>
      <c r="H365" s="9"/>
      <c r="I365" s="8"/>
      <c r="J365" s="9"/>
      <c r="K365" s="8"/>
      <c r="L365" s="307"/>
      <c r="M365" s="307"/>
      <c r="N365" s="307"/>
      <c r="O365" s="307"/>
      <c r="P365" s="307"/>
      <c r="Q365" s="307"/>
      <c r="R365" s="307"/>
      <c r="S365" s="307"/>
      <c r="T365" s="307"/>
      <c r="U365" s="307"/>
      <c r="V365" s="307"/>
      <c r="W365" s="307"/>
      <c r="X365" s="307"/>
      <c r="Y365" s="307"/>
      <c r="Z365" s="307"/>
    </row>
    <row r="366" ht="12.75" customHeight="1">
      <c r="A366" s="307"/>
      <c r="B366" s="9"/>
      <c r="C366" s="8"/>
      <c r="D366" s="9"/>
      <c r="E366" s="8"/>
      <c r="F366" s="9"/>
      <c r="G366" s="8"/>
      <c r="H366" s="9"/>
      <c r="I366" s="8"/>
      <c r="J366" s="9"/>
      <c r="K366" s="8"/>
      <c r="L366" s="307"/>
      <c r="M366" s="307"/>
      <c r="N366" s="307"/>
      <c r="O366" s="307"/>
      <c r="P366" s="307"/>
      <c r="Q366" s="307"/>
      <c r="R366" s="307"/>
      <c r="S366" s="307"/>
      <c r="T366" s="307"/>
      <c r="U366" s="307"/>
      <c r="V366" s="307"/>
      <c r="W366" s="307"/>
      <c r="X366" s="307"/>
      <c r="Y366" s="307"/>
      <c r="Z366" s="307"/>
    </row>
    <row r="367" ht="12.75" customHeight="1">
      <c r="A367" s="307"/>
      <c r="B367" s="9"/>
      <c r="C367" s="8"/>
      <c r="D367" s="9"/>
      <c r="E367" s="8"/>
      <c r="F367" s="9"/>
      <c r="G367" s="8"/>
      <c r="H367" s="9"/>
      <c r="I367" s="8"/>
      <c r="J367" s="9"/>
      <c r="K367" s="8"/>
      <c r="L367" s="307"/>
      <c r="M367" s="307"/>
      <c r="N367" s="307"/>
      <c r="O367" s="307"/>
      <c r="P367" s="307"/>
      <c r="Q367" s="307"/>
      <c r="R367" s="307"/>
      <c r="S367" s="307"/>
      <c r="T367" s="307"/>
      <c r="U367" s="307"/>
      <c r="V367" s="307"/>
      <c r="W367" s="307"/>
      <c r="X367" s="307"/>
      <c r="Y367" s="307"/>
      <c r="Z367" s="307"/>
    </row>
    <row r="368" ht="12.75" customHeight="1">
      <c r="A368" s="307"/>
      <c r="B368" s="9"/>
      <c r="C368" s="8"/>
      <c r="D368" s="9"/>
      <c r="E368" s="8"/>
      <c r="F368" s="9"/>
      <c r="G368" s="8"/>
      <c r="H368" s="9"/>
      <c r="I368" s="8"/>
      <c r="J368" s="9"/>
      <c r="K368" s="8"/>
      <c r="L368" s="307"/>
      <c r="M368" s="307"/>
      <c r="N368" s="307"/>
      <c r="O368" s="307"/>
      <c r="P368" s="307"/>
      <c r="Q368" s="307"/>
      <c r="R368" s="307"/>
      <c r="S368" s="307"/>
      <c r="T368" s="307"/>
      <c r="U368" s="307"/>
      <c r="V368" s="307"/>
      <c r="W368" s="307"/>
      <c r="X368" s="307"/>
      <c r="Y368" s="307"/>
      <c r="Z368" s="307"/>
    </row>
    <row r="369" ht="12.75" customHeight="1">
      <c r="A369" s="307"/>
      <c r="B369" s="9"/>
      <c r="C369" s="8"/>
      <c r="D369" s="9"/>
      <c r="E369" s="8"/>
      <c r="F369" s="9"/>
      <c r="G369" s="8"/>
      <c r="H369" s="9"/>
      <c r="I369" s="8"/>
      <c r="J369" s="9"/>
      <c r="K369" s="8"/>
      <c r="L369" s="307"/>
      <c r="M369" s="307"/>
      <c r="N369" s="307"/>
      <c r="O369" s="307"/>
      <c r="P369" s="307"/>
      <c r="Q369" s="307"/>
      <c r="R369" s="307"/>
      <c r="S369" s="307"/>
      <c r="T369" s="307"/>
      <c r="U369" s="307"/>
      <c r="V369" s="307"/>
      <c r="W369" s="307"/>
      <c r="X369" s="307"/>
      <c r="Y369" s="307"/>
      <c r="Z369" s="307"/>
    </row>
    <row r="370" ht="12.75" customHeight="1">
      <c r="A370" s="307"/>
      <c r="B370" s="9"/>
      <c r="C370" s="8"/>
      <c r="D370" s="9"/>
      <c r="E370" s="8"/>
      <c r="F370" s="9"/>
      <c r="G370" s="8"/>
      <c r="H370" s="9"/>
      <c r="I370" s="8"/>
      <c r="J370" s="9"/>
      <c r="K370" s="8"/>
      <c r="L370" s="307"/>
      <c r="M370" s="307"/>
      <c r="N370" s="307"/>
      <c r="O370" s="307"/>
      <c r="P370" s="307"/>
      <c r="Q370" s="307"/>
      <c r="R370" s="307"/>
      <c r="S370" s="307"/>
      <c r="T370" s="307"/>
      <c r="U370" s="307"/>
      <c r="V370" s="307"/>
      <c r="W370" s="307"/>
      <c r="X370" s="307"/>
      <c r="Y370" s="307"/>
      <c r="Z370" s="307"/>
    </row>
    <row r="371" ht="12.75" customHeight="1">
      <c r="A371" s="307"/>
      <c r="B371" s="9"/>
      <c r="C371" s="8"/>
      <c r="D371" s="9"/>
      <c r="E371" s="8"/>
      <c r="F371" s="9"/>
      <c r="G371" s="8"/>
      <c r="H371" s="9"/>
      <c r="I371" s="8"/>
      <c r="J371" s="9"/>
      <c r="K371" s="8"/>
      <c r="L371" s="307"/>
      <c r="M371" s="307"/>
      <c r="N371" s="307"/>
      <c r="O371" s="307"/>
      <c r="P371" s="307"/>
      <c r="Q371" s="307"/>
      <c r="R371" s="307"/>
      <c r="S371" s="307"/>
      <c r="T371" s="307"/>
      <c r="U371" s="307"/>
      <c r="V371" s="307"/>
      <c r="W371" s="307"/>
      <c r="X371" s="307"/>
      <c r="Y371" s="307"/>
      <c r="Z371" s="307"/>
    </row>
    <row r="372" ht="12.75" customHeight="1">
      <c r="A372" s="307"/>
      <c r="B372" s="9"/>
      <c r="C372" s="8"/>
      <c r="D372" s="9"/>
      <c r="E372" s="8"/>
      <c r="F372" s="9"/>
      <c r="G372" s="8"/>
      <c r="H372" s="9"/>
      <c r="I372" s="8"/>
      <c r="J372" s="9"/>
      <c r="K372" s="8"/>
      <c r="L372" s="307"/>
      <c r="M372" s="307"/>
      <c r="N372" s="307"/>
      <c r="O372" s="307"/>
      <c r="P372" s="307"/>
      <c r="Q372" s="307"/>
      <c r="R372" s="307"/>
      <c r="S372" s="307"/>
      <c r="T372" s="307"/>
      <c r="U372" s="307"/>
      <c r="V372" s="307"/>
      <c r="W372" s="307"/>
      <c r="X372" s="307"/>
      <c r="Y372" s="307"/>
      <c r="Z372" s="307"/>
    </row>
    <row r="373" ht="12.75" customHeight="1">
      <c r="A373" s="307"/>
      <c r="B373" s="9"/>
      <c r="C373" s="8"/>
      <c r="D373" s="9"/>
      <c r="E373" s="8"/>
      <c r="F373" s="9"/>
      <c r="G373" s="8"/>
      <c r="H373" s="9"/>
      <c r="I373" s="8"/>
      <c r="J373" s="9"/>
      <c r="K373" s="8"/>
      <c r="L373" s="307"/>
      <c r="M373" s="307"/>
      <c r="N373" s="307"/>
      <c r="O373" s="307"/>
      <c r="P373" s="307"/>
      <c r="Q373" s="307"/>
      <c r="R373" s="307"/>
      <c r="S373" s="307"/>
      <c r="T373" s="307"/>
      <c r="U373" s="307"/>
      <c r="V373" s="307"/>
      <c r="W373" s="307"/>
      <c r="X373" s="307"/>
      <c r="Y373" s="307"/>
      <c r="Z373" s="307"/>
    </row>
    <row r="374" ht="12.75" customHeight="1">
      <c r="A374" s="307"/>
      <c r="B374" s="9"/>
      <c r="C374" s="8"/>
      <c r="D374" s="9"/>
      <c r="E374" s="8"/>
      <c r="F374" s="9"/>
      <c r="G374" s="8"/>
      <c r="H374" s="9"/>
      <c r="I374" s="8"/>
      <c r="J374" s="9"/>
      <c r="K374" s="8"/>
      <c r="L374" s="307"/>
      <c r="M374" s="307"/>
      <c r="N374" s="307"/>
      <c r="O374" s="307"/>
      <c r="P374" s="307"/>
      <c r="Q374" s="307"/>
      <c r="R374" s="307"/>
      <c r="S374" s="307"/>
      <c r="T374" s="307"/>
      <c r="U374" s="307"/>
      <c r="V374" s="307"/>
      <c r="W374" s="307"/>
      <c r="X374" s="307"/>
      <c r="Y374" s="307"/>
      <c r="Z374" s="307"/>
    </row>
    <row r="375" ht="12.75" customHeight="1">
      <c r="A375" s="307"/>
      <c r="B375" s="9"/>
      <c r="C375" s="8"/>
      <c r="D375" s="9"/>
      <c r="E375" s="8"/>
      <c r="F375" s="9"/>
      <c r="G375" s="8"/>
      <c r="H375" s="9"/>
      <c r="I375" s="8"/>
      <c r="J375" s="9"/>
      <c r="K375" s="8"/>
      <c r="L375" s="307"/>
      <c r="M375" s="307"/>
      <c r="N375" s="307"/>
      <c r="O375" s="307"/>
      <c r="P375" s="307"/>
      <c r="Q375" s="307"/>
      <c r="R375" s="307"/>
      <c r="S375" s="307"/>
      <c r="T375" s="307"/>
      <c r="U375" s="307"/>
      <c r="V375" s="307"/>
      <c r="W375" s="307"/>
      <c r="X375" s="307"/>
      <c r="Y375" s="307"/>
      <c r="Z375" s="307"/>
    </row>
    <row r="376" ht="12.75" customHeight="1">
      <c r="A376" s="307"/>
      <c r="B376" s="9"/>
      <c r="C376" s="8"/>
      <c r="D376" s="9"/>
      <c r="E376" s="8"/>
      <c r="F376" s="9"/>
      <c r="G376" s="8"/>
      <c r="H376" s="9"/>
      <c r="I376" s="8"/>
      <c r="J376" s="9"/>
      <c r="K376" s="8"/>
      <c r="L376" s="307"/>
      <c r="M376" s="307"/>
      <c r="N376" s="307"/>
      <c r="O376" s="307"/>
      <c r="P376" s="307"/>
      <c r="Q376" s="307"/>
      <c r="R376" s="307"/>
      <c r="S376" s="307"/>
      <c r="T376" s="307"/>
      <c r="U376" s="307"/>
      <c r="V376" s="307"/>
      <c r="W376" s="307"/>
      <c r="X376" s="307"/>
      <c r="Y376" s="307"/>
      <c r="Z376" s="307"/>
    </row>
    <row r="377" ht="12.75" customHeight="1">
      <c r="A377" s="307"/>
      <c r="B377" s="9"/>
      <c r="C377" s="8"/>
      <c r="D377" s="9"/>
      <c r="E377" s="8"/>
      <c r="F377" s="9"/>
      <c r="G377" s="8"/>
      <c r="H377" s="9"/>
      <c r="I377" s="8"/>
      <c r="J377" s="9"/>
      <c r="K377" s="8"/>
      <c r="L377" s="307"/>
      <c r="M377" s="307"/>
      <c r="N377" s="307"/>
      <c r="O377" s="307"/>
      <c r="P377" s="307"/>
      <c r="Q377" s="307"/>
      <c r="R377" s="307"/>
      <c r="S377" s="307"/>
      <c r="T377" s="307"/>
      <c r="U377" s="307"/>
      <c r="V377" s="307"/>
      <c r="W377" s="307"/>
      <c r="X377" s="307"/>
      <c r="Y377" s="307"/>
      <c r="Z377" s="307"/>
    </row>
    <row r="378" ht="12.75" customHeight="1">
      <c r="A378" s="307"/>
      <c r="B378" s="9"/>
      <c r="C378" s="8"/>
      <c r="D378" s="9"/>
      <c r="E378" s="8"/>
      <c r="F378" s="9"/>
      <c r="G378" s="8"/>
      <c r="H378" s="9"/>
      <c r="I378" s="8"/>
      <c r="J378" s="9"/>
      <c r="K378" s="8"/>
      <c r="L378" s="307"/>
      <c r="M378" s="307"/>
      <c r="N378" s="307"/>
      <c r="O378" s="307"/>
      <c r="P378" s="307"/>
      <c r="Q378" s="307"/>
      <c r="R378" s="307"/>
      <c r="S378" s="307"/>
      <c r="T378" s="307"/>
      <c r="U378" s="307"/>
      <c r="V378" s="307"/>
      <c r="W378" s="307"/>
      <c r="X378" s="307"/>
      <c r="Y378" s="307"/>
      <c r="Z378" s="307"/>
    </row>
    <row r="379" ht="12.75" customHeight="1">
      <c r="A379" s="307"/>
      <c r="B379" s="9"/>
      <c r="C379" s="8"/>
      <c r="D379" s="9"/>
      <c r="E379" s="8"/>
      <c r="F379" s="9"/>
      <c r="G379" s="8"/>
      <c r="H379" s="9"/>
      <c r="I379" s="8"/>
      <c r="J379" s="9"/>
      <c r="K379" s="8"/>
      <c r="L379" s="307"/>
      <c r="M379" s="307"/>
      <c r="N379" s="307"/>
      <c r="O379" s="307"/>
      <c r="P379" s="307"/>
      <c r="Q379" s="307"/>
      <c r="R379" s="307"/>
      <c r="S379" s="307"/>
      <c r="T379" s="307"/>
      <c r="U379" s="307"/>
      <c r="V379" s="307"/>
      <c r="W379" s="307"/>
      <c r="X379" s="307"/>
      <c r="Y379" s="307"/>
      <c r="Z379" s="307"/>
    </row>
    <row r="380" ht="12.75" customHeight="1">
      <c r="A380" s="307"/>
      <c r="B380" s="9"/>
      <c r="C380" s="8"/>
      <c r="D380" s="9"/>
      <c r="E380" s="8"/>
      <c r="F380" s="9"/>
      <c r="G380" s="8"/>
      <c r="H380" s="9"/>
      <c r="I380" s="8"/>
      <c r="J380" s="9"/>
      <c r="K380" s="8"/>
      <c r="L380" s="307"/>
      <c r="M380" s="307"/>
      <c r="N380" s="307"/>
      <c r="O380" s="307"/>
      <c r="P380" s="307"/>
      <c r="Q380" s="307"/>
      <c r="R380" s="307"/>
      <c r="S380" s="307"/>
      <c r="T380" s="307"/>
      <c r="U380" s="307"/>
      <c r="V380" s="307"/>
      <c r="W380" s="307"/>
      <c r="X380" s="307"/>
      <c r="Y380" s="307"/>
      <c r="Z380" s="307"/>
    </row>
    <row r="381" ht="12.75" customHeight="1">
      <c r="A381" s="307"/>
      <c r="B381" s="9"/>
      <c r="C381" s="8"/>
      <c r="D381" s="9"/>
      <c r="E381" s="8"/>
      <c r="F381" s="9"/>
      <c r="G381" s="8"/>
      <c r="H381" s="9"/>
      <c r="I381" s="8"/>
      <c r="J381" s="9"/>
      <c r="K381" s="8"/>
      <c r="L381" s="307"/>
      <c r="M381" s="307"/>
      <c r="N381" s="307"/>
      <c r="O381" s="307"/>
      <c r="P381" s="307"/>
      <c r="Q381" s="307"/>
      <c r="R381" s="307"/>
      <c r="S381" s="307"/>
      <c r="T381" s="307"/>
      <c r="U381" s="307"/>
      <c r="V381" s="307"/>
      <c r="W381" s="307"/>
      <c r="X381" s="307"/>
      <c r="Y381" s="307"/>
      <c r="Z381" s="307"/>
    </row>
    <row r="382" ht="12.75" customHeight="1">
      <c r="A382" s="307"/>
      <c r="B382" s="9"/>
      <c r="C382" s="8"/>
      <c r="D382" s="9"/>
      <c r="E382" s="8"/>
      <c r="F382" s="9"/>
      <c r="G382" s="8"/>
      <c r="H382" s="9"/>
      <c r="I382" s="8"/>
      <c r="J382" s="9"/>
      <c r="K382" s="8"/>
      <c r="L382" s="307"/>
      <c r="M382" s="307"/>
      <c r="N382" s="307"/>
      <c r="O382" s="307"/>
      <c r="P382" s="307"/>
      <c r="Q382" s="307"/>
      <c r="R382" s="307"/>
      <c r="S382" s="307"/>
      <c r="T382" s="307"/>
      <c r="U382" s="307"/>
      <c r="V382" s="307"/>
      <c r="W382" s="307"/>
      <c r="X382" s="307"/>
      <c r="Y382" s="307"/>
      <c r="Z382" s="307"/>
    </row>
    <row r="383" ht="12.75" customHeight="1">
      <c r="A383" s="307"/>
      <c r="B383" s="9"/>
      <c r="C383" s="8"/>
      <c r="D383" s="9"/>
      <c r="E383" s="8"/>
      <c r="F383" s="9"/>
      <c r="G383" s="8"/>
      <c r="H383" s="9"/>
      <c r="I383" s="8"/>
      <c r="J383" s="9"/>
      <c r="K383" s="8"/>
      <c r="L383" s="307"/>
      <c r="M383" s="307"/>
      <c r="N383" s="307"/>
      <c r="O383" s="307"/>
      <c r="P383" s="307"/>
      <c r="Q383" s="307"/>
      <c r="R383" s="307"/>
      <c r="S383" s="307"/>
      <c r="T383" s="307"/>
      <c r="U383" s="307"/>
      <c r="V383" s="307"/>
      <c r="W383" s="307"/>
      <c r="X383" s="307"/>
      <c r="Y383" s="307"/>
      <c r="Z383" s="307"/>
    </row>
    <row r="384" ht="12.75" customHeight="1">
      <c r="A384" s="307"/>
      <c r="B384" s="9"/>
      <c r="C384" s="8"/>
      <c r="D384" s="9"/>
      <c r="E384" s="8"/>
      <c r="F384" s="9"/>
      <c r="G384" s="8"/>
      <c r="H384" s="9"/>
      <c r="I384" s="8"/>
      <c r="J384" s="9"/>
      <c r="K384" s="8"/>
      <c r="L384" s="307"/>
      <c r="M384" s="307"/>
      <c r="N384" s="307"/>
      <c r="O384" s="307"/>
      <c r="P384" s="307"/>
      <c r="Q384" s="307"/>
      <c r="R384" s="307"/>
      <c r="S384" s="307"/>
      <c r="T384" s="307"/>
      <c r="U384" s="307"/>
      <c r="V384" s="307"/>
      <c r="W384" s="307"/>
      <c r="X384" s="307"/>
      <c r="Y384" s="307"/>
      <c r="Z384" s="307"/>
    </row>
    <row r="385" ht="12.75" customHeight="1">
      <c r="A385" s="307"/>
      <c r="B385" s="9"/>
      <c r="C385" s="8"/>
      <c r="D385" s="9"/>
      <c r="E385" s="8"/>
      <c r="F385" s="9"/>
      <c r="G385" s="8"/>
      <c r="H385" s="9"/>
      <c r="I385" s="8"/>
      <c r="J385" s="9"/>
      <c r="K385" s="8"/>
      <c r="L385" s="307"/>
      <c r="M385" s="307"/>
      <c r="N385" s="307"/>
      <c r="O385" s="307"/>
      <c r="P385" s="307"/>
      <c r="Q385" s="307"/>
      <c r="R385" s="307"/>
      <c r="S385" s="307"/>
      <c r="T385" s="307"/>
      <c r="U385" s="307"/>
      <c r="V385" s="307"/>
      <c r="W385" s="307"/>
      <c r="X385" s="307"/>
      <c r="Y385" s="307"/>
      <c r="Z385" s="307"/>
    </row>
    <row r="386" ht="12.75" customHeight="1">
      <c r="A386" s="307"/>
      <c r="B386" s="9"/>
      <c r="C386" s="8"/>
      <c r="D386" s="9"/>
      <c r="E386" s="8"/>
      <c r="F386" s="9"/>
      <c r="G386" s="8"/>
      <c r="H386" s="9"/>
      <c r="I386" s="8"/>
      <c r="J386" s="9"/>
      <c r="K386" s="8"/>
      <c r="L386" s="307"/>
      <c r="M386" s="307"/>
      <c r="N386" s="307"/>
      <c r="O386" s="307"/>
      <c r="P386" s="307"/>
      <c r="Q386" s="307"/>
      <c r="R386" s="307"/>
      <c r="S386" s="307"/>
      <c r="T386" s="307"/>
      <c r="U386" s="307"/>
      <c r="V386" s="307"/>
      <c r="W386" s="307"/>
      <c r="X386" s="307"/>
      <c r="Y386" s="307"/>
      <c r="Z386" s="307"/>
    </row>
    <row r="387" ht="12.75" customHeight="1">
      <c r="A387" s="307"/>
      <c r="B387" s="9"/>
      <c r="C387" s="8"/>
      <c r="D387" s="9"/>
      <c r="E387" s="8"/>
      <c r="F387" s="9"/>
      <c r="G387" s="8"/>
      <c r="H387" s="9"/>
      <c r="I387" s="8"/>
      <c r="J387" s="9"/>
      <c r="K387" s="8"/>
      <c r="L387" s="307"/>
      <c r="M387" s="307"/>
      <c r="N387" s="307"/>
      <c r="O387" s="307"/>
      <c r="P387" s="307"/>
      <c r="Q387" s="307"/>
      <c r="R387" s="307"/>
      <c r="S387" s="307"/>
      <c r="T387" s="307"/>
      <c r="U387" s="307"/>
      <c r="V387" s="307"/>
      <c r="W387" s="307"/>
      <c r="X387" s="307"/>
      <c r="Y387" s="307"/>
      <c r="Z387" s="307"/>
    </row>
    <row r="388" ht="12.75" customHeight="1">
      <c r="A388" s="307"/>
      <c r="B388" s="9"/>
      <c r="C388" s="8"/>
      <c r="D388" s="9"/>
      <c r="E388" s="8"/>
      <c r="F388" s="9"/>
      <c r="G388" s="8"/>
      <c r="H388" s="9"/>
      <c r="I388" s="8"/>
      <c r="J388" s="9"/>
      <c r="K388" s="8"/>
      <c r="L388" s="307"/>
      <c r="M388" s="307"/>
      <c r="N388" s="307"/>
      <c r="O388" s="307"/>
      <c r="P388" s="307"/>
      <c r="Q388" s="307"/>
      <c r="R388" s="307"/>
      <c r="S388" s="307"/>
      <c r="T388" s="307"/>
      <c r="U388" s="307"/>
      <c r="V388" s="307"/>
      <c r="W388" s="307"/>
      <c r="X388" s="307"/>
      <c r="Y388" s="307"/>
      <c r="Z388" s="307"/>
    </row>
    <row r="389" ht="12.75" customHeight="1">
      <c r="A389" s="307"/>
      <c r="B389" s="9"/>
      <c r="C389" s="8"/>
      <c r="D389" s="9"/>
      <c r="E389" s="8"/>
      <c r="F389" s="9"/>
      <c r="G389" s="8"/>
      <c r="H389" s="9"/>
      <c r="I389" s="8"/>
      <c r="J389" s="9"/>
      <c r="K389" s="8"/>
      <c r="L389" s="307"/>
      <c r="M389" s="307"/>
      <c r="N389" s="307"/>
      <c r="O389" s="307"/>
      <c r="P389" s="307"/>
      <c r="Q389" s="307"/>
      <c r="R389" s="307"/>
      <c r="S389" s="307"/>
      <c r="T389" s="307"/>
      <c r="U389" s="307"/>
      <c r="V389" s="307"/>
      <c r="W389" s="307"/>
      <c r="X389" s="307"/>
      <c r="Y389" s="307"/>
      <c r="Z389" s="307"/>
    </row>
    <row r="390" ht="12.75" customHeight="1">
      <c r="A390" s="307"/>
      <c r="B390" s="9"/>
      <c r="C390" s="8"/>
      <c r="D390" s="9"/>
      <c r="E390" s="8"/>
      <c r="F390" s="9"/>
      <c r="G390" s="8"/>
      <c r="H390" s="9"/>
      <c r="I390" s="8"/>
      <c r="J390" s="9"/>
      <c r="K390" s="8"/>
      <c r="L390" s="307"/>
      <c r="M390" s="307"/>
      <c r="N390" s="307"/>
      <c r="O390" s="307"/>
      <c r="P390" s="307"/>
      <c r="Q390" s="307"/>
      <c r="R390" s="307"/>
      <c r="S390" s="307"/>
      <c r="T390" s="307"/>
      <c r="U390" s="307"/>
      <c r="V390" s="307"/>
      <c r="W390" s="307"/>
      <c r="X390" s="307"/>
      <c r="Y390" s="307"/>
      <c r="Z390" s="307"/>
    </row>
    <row r="391" ht="12.75" customHeight="1">
      <c r="A391" s="307"/>
      <c r="B391" s="9"/>
      <c r="C391" s="8"/>
      <c r="D391" s="9"/>
      <c r="E391" s="8"/>
      <c r="F391" s="9"/>
      <c r="G391" s="8"/>
      <c r="H391" s="9"/>
      <c r="I391" s="8"/>
      <c r="J391" s="9"/>
      <c r="K391" s="8"/>
      <c r="L391" s="307"/>
      <c r="M391" s="307"/>
      <c r="N391" s="307"/>
      <c r="O391" s="307"/>
      <c r="P391" s="307"/>
      <c r="Q391" s="307"/>
      <c r="R391" s="307"/>
      <c r="S391" s="307"/>
      <c r="T391" s="307"/>
      <c r="U391" s="307"/>
      <c r="V391" s="307"/>
      <c r="W391" s="307"/>
      <c r="X391" s="307"/>
      <c r="Y391" s="307"/>
      <c r="Z391" s="307"/>
    </row>
    <row r="392" ht="12.75" customHeight="1">
      <c r="A392" s="307"/>
      <c r="B392" s="9"/>
      <c r="C392" s="8"/>
      <c r="D392" s="9"/>
      <c r="E392" s="8"/>
      <c r="F392" s="9"/>
      <c r="G392" s="8"/>
      <c r="H392" s="9"/>
      <c r="I392" s="8"/>
      <c r="J392" s="9"/>
      <c r="K392" s="8"/>
      <c r="L392" s="307"/>
      <c r="M392" s="307"/>
      <c r="N392" s="307"/>
      <c r="O392" s="307"/>
      <c r="P392" s="307"/>
      <c r="Q392" s="307"/>
      <c r="R392" s="307"/>
      <c r="S392" s="307"/>
      <c r="T392" s="307"/>
      <c r="U392" s="307"/>
      <c r="V392" s="307"/>
      <c r="W392" s="307"/>
      <c r="X392" s="307"/>
      <c r="Y392" s="307"/>
      <c r="Z392" s="307"/>
    </row>
    <row r="393" ht="12.75" customHeight="1">
      <c r="A393" s="307"/>
      <c r="B393" s="9"/>
      <c r="C393" s="8"/>
      <c r="D393" s="9"/>
      <c r="E393" s="8"/>
      <c r="F393" s="9"/>
      <c r="G393" s="8"/>
      <c r="H393" s="9"/>
      <c r="I393" s="8"/>
      <c r="J393" s="9"/>
      <c r="K393" s="8"/>
      <c r="L393" s="307"/>
      <c r="M393" s="307"/>
      <c r="N393" s="307"/>
      <c r="O393" s="307"/>
      <c r="P393" s="307"/>
      <c r="Q393" s="307"/>
      <c r="R393" s="307"/>
      <c r="S393" s="307"/>
      <c r="T393" s="307"/>
      <c r="U393" s="307"/>
      <c r="V393" s="307"/>
      <c r="W393" s="307"/>
      <c r="X393" s="307"/>
      <c r="Y393" s="307"/>
      <c r="Z393" s="307"/>
    </row>
    <row r="394" ht="12.75" customHeight="1">
      <c r="A394" s="307"/>
      <c r="B394" s="9"/>
      <c r="C394" s="8"/>
      <c r="D394" s="9"/>
      <c r="E394" s="8"/>
      <c r="F394" s="9"/>
      <c r="G394" s="8"/>
      <c r="H394" s="9"/>
      <c r="I394" s="8"/>
      <c r="J394" s="9"/>
      <c r="K394" s="8"/>
      <c r="L394" s="307"/>
      <c r="M394" s="307"/>
      <c r="N394" s="307"/>
      <c r="O394" s="307"/>
      <c r="P394" s="307"/>
      <c r="Q394" s="307"/>
      <c r="R394" s="307"/>
      <c r="S394" s="307"/>
      <c r="T394" s="307"/>
      <c r="U394" s="307"/>
      <c r="V394" s="307"/>
      <c r="W394" s="307"/>
      <c r="X394" s="307"/>
      <c r="Y394" s="307"/>
      <c r="Z394" s="307"/>
    </row>
    <row r="395" ht="12.75" customHeight="1">
      <c r="A395" s="307"/>
      <c r="B395" s="9"/>
      <c r="C395" s="8"/>
      <c r="D395" s="9"/>
      <c r="E395" s="8"/>
      <c r="F395" s="9"/>
      <c r="G395" s="8"/>
      <c r="H395" s="9"/>
      <c r="I395" s="8"/>
      <c r="J395" s="9"/>
      <c r="K395" s="8"/>
      <c r="L395" s="307"/>
      <c r="M395" s="307"/>
      <c r="N395" s="307"/>
      <c r="O395" s="307"/>
      <c r="P395" s="307"/>
      <c r="Q395" s="307"/>
      <c r="R395" s="307"/>
      <c r="S395" s="307"/>
      <c r="T395" s="307"/>
      <c r="U395" s="307"/>
      <c r="V395" s="307"/>
      <c r="W395" s="307"/>
      <c r="X395" s="307"/>
      <c r="Y395" s="307"/>
      <c r="Z395" s="307"/>
    </row>
    <row r="396" ht="12.75" customHeight="1">
      <c r="A396" s="307"/>
      <c r="B396" s="9"/>
      <c r="C396" s="8"/>
      <c r="D396" s="9"/>
      <c r="E396" s="8"/>
      <c r="F396" s="9"/>
      <c r="G396" s="8"/>
      <c r="H396" s="9"/>
      <c r="I396" s="8"/>
      <c r="J396" s="9"/>
      <c r="K396" s="8"/>
      <c r="L396" s="307"/>
      <c r="M396" s="307"/>
      <c r="N396" s="307"/>
      <c r="O396" s="307"/>
      <c r="P396" s="307"/>
      <c r="Q396" s="307"/>
      <c r="R396" s="307"/>
      <c r="S396" s="307"/>
      <c r="T396" s="307"/>
      <c r="U396" s="307"/>
      <c r="V396" s="307"/>
      <c r="W396" s="307"/>
      <c r="X396" s="307"/>
      <c r="Y396" s="307"/>
      <c r="Z396" s="307"/>
    </row>
    <row r="397" ht="12.75" customHeight="1">
      <c r="A397" s="307"/>
      <c r="B397" s="9"/>
      <c r="C397" s="8"/>
      <c r="D397" s="9"/>
      <c r="E397" s="8"/>
      <c r="F397" s="9"/>
      <c r="G397" s="8"/>
      <c r="H397" s="9"/>
      <c r="I397" s="8"/>
      <c r="J397" s="9"/>
      <c r="K397" s="8"/>
      <c r="L397" s="307"/>
      <c r="M397" s="307"/>
      <c r="N397" s="307"/>
      <c r="O397" s="307"/>
      <c r="P397" s="307"/>
      <c r="Q397" s="307"/>
      <c r="R397" s="307"/>
      <c r="S397" s="307"/>
      <c r="T397" s="307"/>
      <c r="U397" s="307"/>
      <c r="V397" s="307"/>
      <c r="W397" s="307"/>
      <c r="X397" s="307"/>
      <c r="Y397" s="307"/>
      <c r="Z397" s="307"/>
    </row>
    <row r="398" ht="12.75" customHeight="1">
      <c r="A398" s="307"/>
      <c r="B398" s="9"/>
      <c r="C398" s="8"/>
      <c r="D398" s="9"/>
      <c r="E398" s="8"/>
      <c r="F398" s="9"/>
      <c r="G398" s="8"/>
      <c r="H398" s="9"/>
      <c r="I398" s="8"/>
      <c r="J398" s="9"/>
      <c r="K398" s="8"/>
      <c r="L398" s="307"/>
      <c r="M398" s="307"/>
      <c r="N398" s="307"/>
      <c r="O398" s="307"/>
      <c r="P398" s="307"/>
      <c r="Q398" s="307"/>
      <c r="R398" s="307"/>
      <c r="S398" s="307"/>
      <c r="T398" s="307"/>
      <c r="U398" s="307"/>
      <c r="V398" s="307"/>
      <c r="W398" s="307"/>
      <c r="X398" s="307"/>
      <c r="Y398" s="307"/>
      <c r="Z398" s="307"/>
    </row>
    <row r="399" ht="12.75" customHeight="1">
      <c r="A399" s="307"/>
      <c r="B399" s="9"/>
      <c r="C399" s="8"/>
      <c r="D399" s="9"/>
      <c r="E399" s="8"/>
      <c r="F399" s="9"/>
      <c r="G399" s="8"/>
      <c r="H399" s="9"/>
      <c r="I399" s="8"/>
      <c r="J399" s="9"/>
      <c r="K399" s="8"/>
      <c r="L399" s="307"/>
      <c r="M399" s="307"/>
      <c r="N399" s="307"/>
      <c r="O399" s="307"/>
      <c r="P399" s="307"/>
      <c r="Q399" s="307"/>
      <c r="R399" s="307"/>
      <c r="S399" s="307"/>
      <c r="T399" s="307"/>
      <c r="U399" s="307"/>
      <c r="V399" s="307"/>
      <c r="W399" s="307"/>
      <c r="X399" s="307"/>
      <c r="Y399" s="307"/>
      <c r="Z399" s="307"/>
    </row>
    <row r="400" ht="12.75" customHeight="1">
      <c r="A400" s="307"/>
      <c r="B400" s="9"/>
      <c r="C400" s="8"/>
      <c r="D400" s="9"/>
      <c r="E400" s="8"/>
      <c r="F400" s="9"/>
      <c r="G400" s="8"/>
      <c r="H400" s="9"/>
      <c r="I400" s="8"/>
      <c r="J400" s="9"/>
      <c r="K400" s="8"/>
      <c r="L400" s="307"/>
      <c r="M400" s="307"/>
      <c r="N400" s="307"/>
      <c r="O400" s="307"/>
      <c r="P400" s="307"/>
      <c r="Q400" s="307"/>
      <c r="R400" s="307"/>
      <c r="S400" s="307"/>
      <c r="T400" s="307"/>
      <c r="U400" s="307"/>
      <c r="V400" s="307"/>
      <c r="W400" s="307"/>
      <c r="X400" s="307"/>
      <c r="Y400" s="307"/>
      <c r="Z400" s="307"/>
    </row>
    <row r="401" ht="12.75" customHeight="1">
      <c r="A401" s="307"/>
      <c r="B401" s="9"/>
      <c r="C401" s="8"/>
      <c r="D401" s="9"/>
      <c r="E401" s="8"/>
      <c r="F401" s="9"/>
      <c r="G401" s="8"/>
      <c r="H401" s="9"/>
      <c r="I401" s="8"/>
      <c r="J401" s="9"/>
      <c r="K401" s="8"/>
      <c r="L401" s="307"/>
      <c r="M401" s="307"/>
      <c r="N401" s="307"/>
      <c r="O401" s="307"/>
      <c r="P401" s="307"/>
      <c r="Q401" s="307"/>
      <c r="R401" s="307"/>
      <c r="S401" s="307"/>
      <c r="T401" s="307"/>
      <c r="U401" s="307"/>
      <c r="V401" s="307"/>
      <c r="W401" s="307"/>
      <c r="X401" s="307"/>
      <c r="Y401" s="307"/>
      <c r="Z401" s="307"/>
    </row>
    <row r="402" ht="12.75" customHeight="1">
      <c r="A402" s="307"/>
      <c r="B402" s="9"/>
      <c r="C402" s="8"/>
      <c r="D402" s="9"/>
      <c r="E402" s="8"/>
      <c r="F402" s="9"/>
      <c r="G402" s="8"/>
      <c r="H402" s="9"/>
      <c r="I402" s="8"/>
      <c r="J402" s="9"/>
      <c r="K402" s="8"/>
      <c r="L402" s="307"/>
      <c r="M402" s="307"/>
      <c r="N402" s="307"/>
      <c r="O402" s="307"/>
      <c r="P402" s="307"/>
      <c r="Q402" s="307"/>
      <c r="R402" s="307"/>
      <c r="S402" s="307"/>
      <c r="T402" s="307"/>
      <c r="U402" s="307"/>
      <c r="V402" s="307"/>
      <c r="W402" s="307"/>
      <c r="X402" s="307"/>
      <c r="Y402" s="307"/>
      <c r="Z402" s="307"/>
    </row>
    <row r="403" ht="12.75" customHeight="1">
      <c r="A403" s="307"/>
      <c r="B403" s="9"/>
      <c r="C403" s="8"/>
      <c r="D403" s="9"/>
      <c r="E403" s="8"/>
      <c r="F403" s="9"/>
      <c r="G403" s="8"/>
      <c r="H403" s="9"/>
      <c r="I403" s="8"/>
      <c r="J403" s="9"/>
      <c r="K403" s="8"/>
      <c r="L403" s="307"/>
      <c r="M403" s="307"/>
      <c r="N403" s="307"/>
      <c r="O403" s="307"/>
      <c r="P403" s="307"/>
      <c r="Q403" s="307"/>
      <c r="R403" s="307"/>
      <c r="S403" s="307"/>
      <c r="T403" s="307"/>
      <c r="U403" s="307"/>
      <c r="V403" s="307"/>
      <c r="W403" s="307"/>
      <c r="X403" s="307"/>
      <c r="Y403" s="307"/>
      <c r="Z403" s="307"/>
    </row>
    <row r="404" ht="12.75" customHeight="1">
      <c r="A404" s="307"/>
      <c r="B404" s="9"/>
      <c r="C404" s="8"/>
      <c r="D404" s="9"/>
      <c r="E404" s="8"/>
      <c r="F404" s="9"/>
      <c r="G404" s="8"/>
      <c r="H404" s="9"/>
      <c r="I404" s="8"/>
      <c r="J404" s="9"/>
      <c r="K404" s="8"/>
      <c r="L404" s="307"/>
      <c r="M404" s="307"/>
      <c r="N404" s="307"/>
      <c r="O404" s="307"/>
      <c r="P404" s="307"/>
      <c r="Q404" s="307"/>
      <c r="R404" s="307"/>
      <c r="S404" s="307"/>
      <c r="T404" s="307"/>
      <c r="U404" s="307"/>
      <c r="V404" s="307"/>
      <c r="W404" s="307"/>
      <c r="X404" s="307"/>
      <c r="Y404" s="307"/>
      <c r="Z404" s="307"/>
    </row>
    <row r="405" ht="12.75" customHeight="1">
      <c r="A405" s="307"/>
      <c r="B405" s="9"/>
      <c r="C405" s="8"/>
      <c r="D405" s="9"/>
      <c r="E405" s="8"/>
      <c r="F405" s="9"/>
      <c r="G405" s="8"/>
      <c r="H405" s="9"/>
      <c r="I405" s="8"/>
      <c r="J405" s="9"/>
      <c r="K405" s="8"/>
      <c r="L405" s="307"/>
      <c r="M405" s="307"/>
      <c r="N405" s="307"/>
      <c r="O405" s="307"/>
      <c r="P405" s="307"/>
      <c r="Q405" s="307"/>
      <c r="R405" s="307"/>
      <c r="S405" s="307"/>
      <c r="T405" s="307"/>
      <c r="U405" s="307"/>
      <c r="V405" s="307"/>
      <c r="W405" s="307"/>
      <c r="X405" s="307"/>
      <c r="Y405" s="307"/>
      <c r="Z405" s="307"/>
    </row>
    <row r="406" ht="12.75" customHeight="1">
      <c r="A406" s="307"/>
      <c r="B406" s="9"/>
      <c r="C406" s="8"/>
      <c r="D406" s="9"/>
      <c r="E406" s="8"/>
      <c r="F406" s="9"/>
      <c r="G406" s="8"/>
      <c r="H406" s="9"/>
      <c r="I406" s="8"/>
      <c r="J406" s="9"/>
      <c r="K406" s="8"/>
      <c r="L406" s="307"/>
      <c r="M406" s="307"/>
      <c r="N406" s="307"/>
      <c r="O406" s="307"/>
      <c r="P406" s="307"/>
      <c r="Q406" s="307"/>
      <c r="R406" s="307"/>
      <c r="S406" s="307"/>
      <c r="T406" s="307"/>
      <c r="U406" s="307"/>
      <c r="V406" s="307"/>
      <c r="W406" s="307"/>
      <c r="X406" s="307"/>
      <c r="Y406" s="307"/>
      <c r="Z406" s="307"/>
    </row>
    <row r="407" ht="12.75" customHeight="1">
      <c r="A407" s="307"/>
      <c r="B407" s="9"/>
      <c r="C407" s="8"/>
      <c r="D407" s="9"/>
      <c r="E407" s="8"/>
      <c r="F407" s="9"/>
      <c r="G407" s="8"/>
      <c r="H407" s="9"/>
      <c r="I407" s="8"/>
      <c r="J407" s="9"/>
      <c r="K407" s="8"/>
      <c r="L407" s="307"/>
      <c r="M407" s="307"/>
      <c r="N407" s="307"/>
      <c r="O407" s="307"/>
      <c r="P407" s="307"/>
      <c r="Q407" s="307"/>
      <c r="R407" s="307"/>
      <c r="S407" s="307"/>
      <c r="T407" s="307"/>
      <c r="U407" s="307"/>
      <c r="V407" s="307"/>
      <c r="W407" s="307"/>
      <c r="X407" s="307"/>
      <c r="Y407" s="307"/>
      <c r="Z407" s="307"/>
    </row>
    <row r="408" ht="12.75" customHeight="1">
      <c r="A408" s="307"/>
      <c r="B408" s="9"/>
      <c r="C408" s="8"/>
      <c r="D408" s="9"/>
      <c r="E408" s="8"/>
      <c r="F408" s="9"/>
      <c r="G408" s="8"/>
      <c r="H408" s="9"/>
      <c r="I408" s="8"/>
      <c r="J408" s="9"/>
      <c r="K408" s="8"/>
      <c r="L408" s="307"/>
      <c r="M408" s="307"/>
      <c r="N408" s="307"/>
      <c r="O408" s="307"/>
      <c r="P408" s="307"/>
      <c r="Q408" s="307"/>
      <c r="R408" s="307"/>
      <c r="S408" s="307"/>
      <c r="T408" s="307"/>
      <c r="U408" s="307"/>
      <c r="V408" s="307"/>
      <c r="W408" s="307"/>
      <c r="X408" s="307"/>
      <c r="Y408" s="307"/>
      <c r="Z408" s="307"/>
    </row>
    <row r="409" ht="12.75" customHeight="1">
      <c r="A409" s="307"/>
      <c r="B409" s="9"/>
      <c r="C409" s="8"/>
      <c r="D409" s="9"/>
      <c r="E409" s="8"/>
      <c r="F409" s="9"/>
      <c r="G409" s="8"/>
      <c r="H409" s="9"/>
      <c r="I409" s="8"/>
      <c r="J409" s="9"/>
      <c r="K409" s="8"/>
      <c r="L409" s="307"/>
      <c r="M409" s="307"/>
      <c r="N409" s="307"/>
      <c r="O409" s="307"/>
      <c r="P409" s="307"/>
      <c r="Q409" s="307"/>
      <c r="R409" s="307"/>
      <c r="S409" s="307"/>
      <c r="T409" s="307"/>
      <c r="U409" s="307"/>
      <c r="V409" s="307"/>
      <c r="W409" s="307"/>
      <c r="X409" s="307"/>
      <c r="Y409" s="307"/>
      <c r="Z409" s="307"/>
    </row>
    <row r="410" ht="12.75" customHeight="1">
      <c r="A410" s="307"/>
      <c r="B410" s="9"/>
      <c r="C410" s="8"/>
      <c r="D410" s="9"/>
      <c r="E410" s="8"/>
      <c r="F410" s="9"/>
      <c r="G410" s="8"/>
      <c r="H410" s="9"/>
      <c r="I410" s="8"/>
      <c r="J410" s="9"/>
      <c r="K410" s="8"/>
      <c r="L410" s="307"/>
      <c r="M410" s="307"/>
      <c r="N410" s="307"/>
      <c r="O410" s="307"/>
      <c r="P410" s="307"/>
      <c r="Q410" s="307"/>
      <c r="R410" s="307"/>
      <c r="S410" s="307"/>
      <c r="T410" s="307"/>
      <c r="U410" s="307"/>
      <c r="V410" s="307"/>
      <c r="W410" s="307"/>
      <c r="X410" s="307"/>
      <c r="Y410" s="307"/>
      <c r="Z410" s="307"/>
    </row>
    <row r="411" ht="12.75" customHeight="1">
      <c r="A411" s="307"/>
      <c r="B411" s="9"/>
      <c r="C411" s="8"/>
      <c r="D411" s="9"/>
      <c r="E411" s="8"/>
      <c r="F411" s="9"/>
      <c r="G411" s="8"/>
      <c r="H411" s="9"/>
      <c r="I411" s="8"/>
      <c r="J411" s="9"/>
      <c r="K411" s="8"/>
      <c r="L411" s="307"/>
      <c r="M411" s="307"/>
      <c r="N411" s="307"/>
      <c r="O411" s="307"/>
      <c r="P411" s="307"/>
      <c r="Q411" s="307"/>
      <c r="R411" s="307"/>
      <c r="S411" s="307"/>
      <c r="T411" s="307"/>
      <c r="U411" s="307"/>
      <c r="V411" s="307"/>
      <c r="W411" s="307"/>
      <c r="X411" s="307"/>
      <c r="Y411" s="307"/>
      <c r="Z411" s="307"/>
    </row>
    <row r="412" ht="12.75" customHeight="1">
      <c r="A412" s="307"/>
      <c r="B412" s="9"/>
      <c r="C412" s="8"/>
      <c r="D412" s="9"/>
      <c r="E412" s="8"/>
      <c r="F412" s="9"/>
      <c r="G412" s="8"/>
      <c r="H412" s="9"/>
      <c r="I412" s="8"/>
      <c r="J412" s="9"/>
      <c r="K412" s="8"/>
      <c r="L412" s="307"/>
      <c r="M412" s="307"/>
      <c r="N412" s="307"/>
      <c r="O412" s="307"/>
      <c r="P412" s="307"/>
      <c r="Q412" s="307"/>
      <c r="R412" s="307"/>
      <c r="S412" s="307"/>
      <c r="T412" s="307"/>
      <c r="U412" s="307"/>
      <c r="V412" s="307"/>
      <c r="W412" s="307"/>
      <c r="X412" s="307"/>
      <c r="Y412" s="307"/>
      <c r="Z412" s="307"/>
    </row>
    <row r="413" ht="12.75" customHeight="1">
      <c r="A413" s="307"/>
      <c r="B413" s="9"/>
      <c r="C413" s="8"/>
      <c r="D413" s="9"/>
      <c r="E413" s="8"/>
      <c r="F413" s="9"/>
      <c r="G413" s="8"/>
      <c r="H413" s="9"/>
      <c r="I413" s="8"/>
      <c r="J413" s="9"/>
      <c r="K413" s="8"/>
      <c r="L413" s="307"/>
      <c r="M413" s="307"/>
      <c r="N413" s="307"/>
      <c r="O413" s="307"/>
      <c r="P413" s="307"/>
      <c r="Q413" s="307"/>
      <c r="R413" s="307"/>
      <c r="S413" s="307"/>
      <c r="T413" s="307"/>
      <c r="U413" s="307"/>
      <c r="V413" s="307"/>
      <c r="W413" s="307"/>
      <c r="X413" s="307"/>
      <c r="Y413" s="307"/>
      <c r="Z413" s="307"/>
    </row>
    <row r="414" ht="12.75" customHeight="1">
      <c r="A414" s="307"/>
      <c r="B414" s="9"/>
      <c r="C414" s="8"/>
      <c r="D414" s="9"/>
      <c r="E414" s="8"/>
      <c r="F414" s="9"/>
      <c r="G414" s="8"/>
      <c r="H414" s="9"/>
      <c r="I414" s="8"/>
      <c r="J414" s="9"/>
      <c r="K414" s="8"/>
      <c r="L414" s="307"/>
      <c r="M414" s="307"/>
      <c r="N414" s="307"/>
      <c r="O414" s="307"/>
      <c r="P414" s="307"/>
      <c r="Q414" s="307"/>
      <c r="R414" s="307"/>
      <c r="S414" s="307"/>
      <c r="T414" s="307"/>
      <c r="U414" s="307"/>
      <c r="V414" s="307"/>
      <c r="W414" s="307"/>
      <c r="X414" s="307"/>
      <c r="Y414" s="307"/>
      <c r="Z414" s="307"/>
    </row>
    <row r="415" ht="12.75" customHeight="1">
      <c r="A415" s="307"/>
      <c r="B415" s="9"/>
      <c r="C415" s="8"/>
      <c r="D415" s="9"/>
      <c r="E415" s="8"/>
      <c r="F415" s="9"/>
      <c r="G415" s="8"/>
      <c r="H415" s="9"/>
      <c r="I415" s="8"/>
      <c r="J415" s="9"/>
      <c r="K415" s="8"/>
      <c r="L415" s="307"/>
      <c r="M415" s="307"/>
      <c r="N415" s="307"/>
      <c r="O415" s="307"/>
      <c r="P415" s="307"/>
      <c r="Q415" s="307"/>
      <c r="R415" s="307"/>
      <c r="S415" s="307"/>
      <c r="T415" s="307"/>
      <c r="U415" s="307"/>
      <c r="V415" s="307"/>
      <c r="W415" s="307"/>
      <c r="X415" s="307"/>
      <c r="Y415" s="307"/>
      <c r="Z415" s="307"/>
    </row>
    <row r="416" ht="12.75" customHeight="1">
      <c r="A416" s="307"/>
      <c r="B416" s="9"/>
      <c r="C416" s="8"/>
      <c r="D416" s="9"/>
      <c r="E416" s="8"/>
      <c r="F416" s="9"/>
      <c r="G416" s="8"/>
      <c r="H416" s="9"/>
      <c r="I416" s="8"/>
      <c r="J416" s="9"/>
      <c r="K416" s="8"/>
      <c r="L416" s="307"/>
      <c r="M416" s="307"/>
      <c r="N416" s="307"/>
      <c r="O416" s="307"/>
      <c r="P416" s="307"/>
      <c r="Q416" s="307"/>
      <c r="R416" s="307"/>
      <c r="S416" s="307"/>
      <c r="T416" s="307"/>
      <c r="U416" s="307"/>
      <c r="V416" s="307"/>
      <c r="W416" s="307"/>
      <c r="X416" s="307"/>
      <c r="Y416" s="307"/>
      <c r="Z416" s="307"/>
    </row>
    <row r="417" ht="12.75" customHeight="1">
      <c r="A417" s="307"/>
      <c r="B417" s="9"/>
      <c r="C417" s="8"/>
      <c r="D417" s="9"/>
      <c r="E417" s="8"/>
      <c r="F417" s="9"/>
      <c r="G417" s="8"/>
      <c r="H417" s="9"/>
      <c r="I417" s="8"/>
      <c r="J417" s="9"/>
      <c r="K417" s="8"/>
      <c r="L417" s="307"/>
      <c r="M417" s="307"/>
      <c r="N417" s="307"/>
      <c r="O417" s="307"/>
      <c r="P417" s="307"/>
      <c r="Q417" s="307"/>
      <c r="R417" s="307"/>
      <c r="S417" s="307"/>
      <c r="T417" s="307"/>
      <c r="U417" s="307"/>
      <c r="V417" s="307"/>
      <c r="W417" s="307"/>
      <c r="X417" s="307"/>
      <c r="Y417" s="307"/>
      <c r="Z417" s="307"/>
    </row>
    <row r="418" ht="12.75" customHeight="1">
      <c r="A418" s="307"/>
      <c r="B418" s="9"/>
      <c r="C418" s="8"/>
      <c r="D418" s="9"/>
      <c r="E418" s="8"/>
      <c r="F418" s="9"/>
      <c r="G418" s="8"/>
      <c r="H418" s="9"/>
      <c r="I418" s="8"/>
      <c r="J418" s="9"/>
      <c r="K418" s="8"/>
      <c r="L418" s="307"/>
      <c r="M418" s="307"/>
      <c r="N418" s="307"/>
      <c r="O418" s="307"/>
      <c r="P418" s="307"/>
      <c r="Q418" s="307"/>
      <c r="R418" s="307"/>
      <c r="S418" s="307"/>
      <c r="T418" s="307"/>
      <c r="U418" s="307"/>
      <c r="V418" s="307"/>
      <c r="W418" s="307"/>
      <c r="X418" s="307"/>
      <c r="Y418" s="307"/>
      <c r="Z418" s="307"/>
    </row>
    <row r="419" ht="12.75" customHeight="1">
      <c r="A419" s="307"/>
      <c r="B419" s="9"/>
      <c r="C419" s="8"/>
      <c r="D419" s="9"/>
      <c r="E419" s="8"/>
      <c r="F419" s="9"/>
      <c r="G419" s="8"/>
      <c r="H419" s="9"/>
      <c r="I419" s="8"/>
      <c r="J419" s="9"/>
      <c r="K419" s="8"/>
      <c r="L419" s="307"/>
      <c r="M419" s="307"/>
      <c r="N419" s="307"/>
      <c r="O419" s="307"/>
      <c r="P419" s="307"/>
      <c r="Q419" s="307"/>
      <c r="R419" s="307"/>
      <c r="S419" s="307"/>
      <c r="T419" s="307"/>
      <c r="U419" s="307"/>
      <c r="V419" s="307"/>
      <c r="W419" s="307"/>
      <c r="X419" s="307"/>
      <c r="Y419" s="307"/>
      <c r="Z419" s="307"/>
    </row>
    <row r="420" ht="12.75" customHeight="1">
      <c r="A420" s="307"/>
      <c r="B420" s="9"/>
      <c r="C420" s="8"/>
      <c r="D420" s="9"/>
      <c r="E420" s="8"/>
      <c r="F420" s="9"/>
      <c r="G420" s="8"/>
      <c r="H420" s="9"/>
      <c r="I420" s="8"/>
      <c r="J420" s="9"/>
      <c r="K420" s="8"/>
      <c r="L420" s="307"/>
      <c r="M420" s="307"/>
      <c r="N420" s="307"/>
      <c r="O420" s="307"/>
      <c r="P420" s="307"/>
      <c r="Q420" s="307"/>
      <c r="R420" s="307"/>
      <c r="S420" s="307"/>
      <c r="T420" s="307"/>
      <c r="U420" s="307"/>
      <c r="V420" s="307"/>
      <c r="W420" s="307"/>
      <c r="X420" s="307"/>
      <c r="Y420" s="307"/>
      <c r="Z420" s="307"/>
    </row>
    <row r="421" ht="12.75" customHeight="1">
      <c r="A421" s="307"/>
      <c r="B421" s="9"/>
      <c r="C421" s="8"/>
      <c r="D421" s="9"/>
      <c r="E421" s="8"/>
      <c r="F421" s="9"/>
      <c r="G421" s="8"/>
      <c r="H421" s="9"/>
      <c r="I421" s="8"/>
      <c r="J421" s="9"/>
      <c r="K421" s="8"/>
      <c r="L421" s="307"/>
      <c r="M421" s="307"/>
      <c r="N421" s="307"/>
      <c r="O421" s="307"/>
      <c r="P421" s="307"/>
      <c r="Q421" s="307"/>
      <c r="R421" s="307"/>
      <c r="S421" s="307"/>
      <c r="T421" s="307"/>
      <c r="U421" s="307"/>
      <c r="V421" s="307"/>
      <c r="W421" s="307"/>
      <c r="X421" s="307"/>
      <c r="Y421" s="307"/>
      <c r="Z421" s="307"/>
    </row>
    <row r="422" ht="12.75" customHeight="1">
      <c r="A422" s="307"/>
      <c r="B422" s="9"/>
      <c r="C422" s="8"/>
      <c r="D422" s="9"/>
      <c r="E422" s="8"/>
      <c r="F422" s="9"/>
      <c r="G422" s="8"/>
      <c r="H422" s="9"/>
      <c r="I422" s="8"/>
      <c r="J422" s="9"/>
      <c r="K422" s="8"/>
      <c r="L422" s="307"/>
      <c r="M422" s="307"/>
      <c r="N422" s="307"/>
      <c r="O422" s="307"/>
      <c r="P422" s="307"/>
      <c r="Q422" s="307"/>
      <c r="R422" s="307"/>
      <c r="S422" s="307"/>
      <c r="T422" s="307"/>
      <c r="U422" s="307"/>
      <c r="V422" s="307"/>
      <c r="W422" s="307"/>
      <c r="X422" s="307"/>
      <c r="Y422" s="307"/>
      <c r="Z422" s="307"/>
    </row>
    <row r="423" ht="12.75" customHeight="1">
      <c r="A423" s="307"/>
      <c r="B423" s="9"/>
      <c r="C423" s="8"/>
      <c r="D423" s="9"/>
      <c r="E423" s="8"/>
      <c r="F423" s="9"/>
      <c r="G423" s="8"/>
      <c r="H423" s="9"/>
      <c r="I423" s="8"/>
      <c r="J423" s="9"/>
      <c r="K423" s="8"/>
      <c r="L423" s="307"/>
      <c r="M423" s="307"/>
      <c r="N423" s="307"/>
      <c r="O423" s="307"/>
      <c r="P423" s="307"/>
      <c r="Q423" s="307"/>
      <c r="R423" s="307"/>
      <c r="S423" s="307"/>
      <c r="T423" s="307"/>
      <c r="U423" s="307"/>
      <c r="V423" s="307"/>
      <c r="W423" s="307"/>
      <c r="X423" s="307"/>
      <c r="Y423" s="307"/>
      <c r="Z423" s="307"/>
    </row>
    <row r="424" ht="12.75" customHeight="1">
      <c r="A424" s="307"/>
      <c r="B424" s="9"/>
      <c r="C424" s="8"/>
      <c r="D424" s="9"/>
      <c r="E424" s="8"/>
      <c r="F424" s="9"/>
      <c r="G424" s="8"/>
      <c r="H424" s="9"/>
      <c r="I424" s="8"/>
      <c r="J424" s="9"/>
      <c r="K424" s="8"/>
      <c r="L424" s="307"/>
      <c r="M424" s="307"/>
      <c r="N424" s="307"/>
      <c r="O424" s="307"/>
      <c r="P424" s="307"/>
      <c r="Q424" s="307"/>
      <c r="R424" s="307"/>
      <c r="S424" s="307"/>
      <c r="T424" s="307"/>
      <c r="U424" s="307"/>
      <c r="V424" s="307"/>
      <c r="W424" s="307"/>
      <c r="X424" s="307"/>
      <c r="Y424" s="307"/>
      <c r="Z424" s="307"/>
    </row>
    <row r="425" ht="12.75" customHeight="1">
      <c r="A425" s="307"/>
      <c r="B425" s="9"/>
      <c r="C425" s="8"/>
      <c r="D425" s="9"/>
      <c r="E425" s="8"/>
      <c r="F425" s="9"/>
      <c r="G425" s="8"/>
      <c r="H425" s="9"/>
      <c r="I425" s="8"/>
      <c r="J425" s="9"/>
      <c r="K425" s="8"/>
      <c r="L425" s="307"/>
      <c r="M425" s="307"/>
      <c r="N425" s="307"/>
      <c r="O425" s="307"/>
      <c r="P425" s="307"/>
      <c r="Q425" s="307"/>
      <c r="R425" s="307"/>
      <c r="S425" s="307"/>
      <c r="T425" s="307"/>
      <c r="U425" s="307"/>
      <c r="V425" s="307"/>
      <c r="W425" s="307"/>
      <c r="X425" s="307"/>
      <c r="Y425" s="307"/>
      <c r="Z425" s="307"/>
    </row>
    <row r="426" ht="12.75" customHeight="1">
      <c r="A426" s="307"/>
      <c r="B426" s="9"/>
      <c r="C426" s="8"/>
      <c r="D426" s="9"/>
      <c r="E426" s="8"/>
      <c r="F426" s="9"/>
      <c r="G426" s="8"/>
      <c r="H426" s="9"/>
      <c r="I426" s="8"/>
      <c r="J426" s="9"/>
      <c r="K426" s="8"/>
      <c r="L426" s="307"/>
      <c r="M426" s="307"/>
      <c r="N426" s="307"/>
      <c r="O426" s="307"/>
      <c r="P426" s="307"/>
      <c r="Q426" s="307"/>
      <c r="R426" s="307"/>
      <c r="S426" s="307"/>
      <c r="T426" s="307"/>
      <c r="U426" s="307"/>
      <c r="V426" s="307"/>
      <c r="W426" s="307"/>
      <c r="X426" s="307"/>
      <c r="Y426" s="307"/>
      <c r="Z426" s="307"/>
    </row>
    <row r="427" ht="12.75" customHeight="1">
      <c r="A427" s="307"/>
      <c r="B427" s="9"/>
      <c r="C427" s="8"/>
      <c r="D427" s="9"/>
      <c r="E427" s="8"/>
      <c r="F427" s="9"/>
      <c r="G427" s="8"/>
      <c r="H427" s="9"/>
      <c r="I427" s="8"/>
      <c r="J427" s="9"/>
      <c r="K427" s="8"/>
      <c r="L427" s="307"/>
      <c r="M427" s="307"/>
      <c r="N427" s="307"/>
      <c r="O427" s="307"/>
      <c r="P427" s="307"/>
      <c r="Q427" s="307"/>
      <c r="R427" s="307"/>
      <c r="S427" s="307"/>
      <c r="T427" s="307"/>
      <c r="U427" s="307"/>
      <c r="V427" s="307"/>
      <c r="W427" s="307"/>
      <c r="X427" s="307"/>
      <c r="Y427" s="307"/>
      <c r="Z427" s="307"/>
    </row>
    <row r="428" ht="12.75" customHeight="1">
      <c r="A428" s="307"/>
      <c r="B428" s="9"/>
      <c r="C428" s="8"/>
      <c r="D428" s="9"/>
      <c r="E428" s="8"/>
      <c r="F428" s="9"/>
      <c r="G428" s="8"/>
      <c r="H428" s="9"/>
      <c r="I428" s="8"/>
      <c r="J428" s="9"/>
      <c r="K428" s="8"/>
      <c r="L428" s="307"/>
      <c r="M428" s="307"/>
      <c r="N428" s="307"/>
      <c r="O428" s="307"/>
      <c r="P428" s="307"/>
      <c r="Q428" s="307"/>
      <c r="R428" s="307"/>
      <c r="S428" s="307"/>
      <c r="T428" s="307"/>
      <c r="U428" s="307"/>
      <c r="V428" s="307"/>
      <c r="W428" s="307"/>
      <c r="X428" s="307"/>
      <c r="Y428" s="307"/>
      <c r="Z428" s="307"/>
    </row>
    <row r="429" ht="12.75" customHeight="1">
      <c r="A429" s="307"/>
      <c r="B429" s="9"/>
      <c r="C429" s="8"/>
      <c r="D429" s="9"/>
      <c r="E429" s="8"/>
      <c r="F429" s="9"/>
      <c r="G429" s="8"/>
      <c r="H429" s="9"/>
      <c r="I429" s="8"/>
      <c r="J429" s="9"/>
      <c r="K429" s="8"/>
      <c r="L429" s="307"/>
      <c r="M429" s="307"/>
      <c r="N429" s="307"/>
      <c r="O429" s="307"/>
      <c r="P429" s="307"/>
      <c r="Q429" s="307"/>
      <c r="R429" s="307"/>
      <c r="S429" s="307"/>
      <c r="T429" s="307"/>
      <c r="U429" s="307"/>
      <c r="V429" s="307"/>
      <c r="W429" s="307"/>
      <c r="X429" s="307"/>
      <c r="Y429" s="307"/>
      <c r="Z429" s="307"/>
    </row>
    <row r="430" ht="12.75" customHeight="1">
      <c r="A430" s="307"/>
      <c r="B430" s="9"/>
      <c r="C430" s="8"/>
      <c r="D430" s="9"/>
      <c r="E430" s="8"/>
      <c r="F430" s="9"/>
      <c r="G430" s="8"/>
      <c r="H430" s="9"/>
      <c r="I430" s="8"/>
      <c r="J430" s="9"/>
      <c r="K430" s="8"/>
      <c r="L430" s="307"/>
      <c r="M430" s="307"/>
      <c r="N430" s="307"/>
      <c r="O430" s="307"/>
      <c r="P430" s="307"/>
      <c r="Q430" s="307"/>
      <c r="R430" s="307"/>
      <c r="S430" s="307"/>
      <c r="T430" s="307"/>
      <c r="U430" s="307"/>
      <c r="V430" s="307"/>
      <c r="W430" s="307"/>
      <c r="X430" s="307"/>
      <c r="Y430" s="307"/>
      <c r="Z430" s="307"/>
    </row>
    <row r="431" ht="12.75" customHeight="1">
      <c r="A431" s="307"/>
      <c r="B431" s="9"/>
      <c r="C431" s="8"/>
      <c r="D431" s="9"/>
      <c r="E431" s="8"/>
      <c r="F431" s="9"/>
      <c r="G431" s="8"/>
      <c r="H431" s="9"/>
      <c r="I431" s="8"/>
      <c r="J431" s="9"/>
      <c r="K431" s="8"/>
      <c r="L431" s="307"/>
      <c r="M431" s="307"/>
      <c r="N431" s="307"/>
      <c r="O431" s="307"/>
      <c r="P431" s="307"/>
      <c r="Q431" s="307"/>
      <c r="R431" s="307"/>
      <c r="S431" s="307"/>
      <c r="T431" s="307"/>
      <c r="U431" s="307"/>
      <c r="V431" s="307"/>
      <c r="W431" s="307"/>
      <c r="X431" s="307"/>
      <c r="Y431" s="307"/>
      <c r="Z431" s="307"/>
    </row>
    <row r="432" ht="12.75" customHeight="1">
      <c r="A432" s="307"/>
      <c r="B432" s="9"/>
      <c r="C432" s="8"/>
      <c r="D432" s="9"/>
      <c r="E432" s="8"/>
      <c r="F432" s="9"/>
      <c r="G432" s="8"/>
      <c r="H432" s="9"/>
      <c r="I432" s="8"/>
      <c r="J432" s="9"/>
      <c r="K432" s="8"/>
      <c r="L432" s="307"/>
      <c r="M432" s="307"/>
      <c r="N432" s="307"/>
      <c r="O432" s="307"/>
      <c r="P432" s="307"/>
      <c r="Q432" s="307"/>
      <c r="R432" s="307"/>
      <c r="S432" s="307"/>
      <c r="T432" s="307"/>
      <c r="U432" s="307"/>
      <c r="V432" s="307"/>
      <c r="W432" s="307"/>
      <c r="X432" s="307"/>
      <c r="Y432" s="307"/>
      <c r="Z432" s="307"/>
    </row>
    <row r="433" ht="12.75" customHeight="1">
      <c r="A433" s="307"/>
      <c r="B433" s="9"/>
      <c r="C433" s="8"/>
      <c r="D433" s="9"/>
      <c r="E433" s="8"/>
      <c r="F433" s="9"/>
      <c r="G433" s="8"/>
      <c r="H433" s="9"/>
      <c r="I433" s="8"/>
      <c r="J433" s="9"/>
      <c r="K433" s="8"/>
      <c r="L433" s="307"/>
      <c r="M433" s="307"/>
      <c r="N433" s="307"/>
      <c r="O433" s="307"/>
      <c r="P433" s="307"/>
      <c r="Q433" s="307"/>
      <c r="R433" s="307"/>
      <c r="S433" s="307"/>
      <c r="T433" s="307"/>
      <c r="U433" s="307"/>
      <c r="V433" s="307"/>
      <c r="W433" s="307"/>
      <c r="X433" s="307"/>
      <c r="Y433" s="307"/>
      <c r="Z433" s="307"/>
    </row>
    <row r="434" ht="12.75" customHeight="1">
      <c r="A434" s="307"/>
      <c r="B434" s="9"/>
      <c r="C434" s="8"/>
      <c r="D434" s="9"/>
      <c r="E434" s="8"/>
      <c r="F434" s="9"/>
      <c r="G434" s="8"/>
      <c r="H434" s="9"/>
      <c r="I434" s="8"/>
      <c r="J434" s="9"/>
      <c r="K434" s="8"/>
      <c r="L434" s="307"/>
      <c r="M434" s="307"/>
      <c r="N434" s="307"/>
      <c r="O434" s="307"/>
      <c r="P434" s="307"/>
      <c r="Q434" s="307"/>
      <c r="R434" s="307"/>
      <c r="S434" s="307"/>
      <c r="T434" s="307"/>
      <c r="U434" s="307"/>
      <c r="V434" s="307"/>
      <c r="W434" s="307"/>
      <c r="X434" s="307"/>
      <c r="Y434" s="307"/>
      <c r="Z434" s="307"/>
    </row>
    <row r="435" ht="12.75" customHeight="1">
      <c r="A435" s="307"/>
      <c r="B435" s="9"/>
      <c r="C435" s="8"/>
      <c r="D435" s="9"/>
      <c r="E435" s="8"/>
      <c r="F435" s="9"/>
      <c r="G435" s="8"/>
      <c r="H435" s="9"/>
      <c r="I435" s="8"/>
      <c r="J435" s="9"/>
      <c r="K435" s="8"/>
      <c r="L435" s="307"/>
      <c r="M435" s="307"/>
      <c r="N435" s="307"/>
      <c r="O435" s="307"/>
      <c r="P435" s="307"/>
      <c r="Q435" s="307"/>
      <c r="R435" s="307"/>
      <c r="S435" s="307"/>
      <c r="T435" s="307"/>
      <c r="U435" s="307"/>
      <c r="V435" s="307"/>
      <c r="W435" s="307"/>
      <c r="X435" s="307"/>
      <c r="Y435" s="307"/>
      <c r="Z435" s="307"/>
    </row>
    <row r="436" ht="12.75" customHeight="1">
      <c r="A436" s="307"/>
      <c r="B436" s="9"/>
      <c r="C436" s="8"/>
      <c r="D436" s="9"/>
      <c r="E436" s="8"/>
      <c r="F436" s="9"/>
      <c r="G436" s="8"/>
      <c r="H436" s="9"/>
      <c r="I436" s="8"/>
      <c r="J436" s="9"/>
      <c r="K436" s="8"/>
      <c r="L436" s="307"/>
      <c r="M436" s="307"/>
      <c r="N436" s="307"/>
      <c r="O436" s="307"/>
      <c r="P436" s="307"/>
      <c r="Q436" s="307"/>
      <c r="R436" s="307"/>
      <c r="S436" s="307"/>
      <c r="T436" s="307"/>
      <c r="U436" s="307"/>
      <c r="V436" s="307"/>
      <c r="W436" s="307"/>
      <c r="X436" s="307"/>
      <c r="Y436" s="307"/>
      <c r="Z436" s="307"/>
    </row>
    <row r="437" ht="12.75" customHeight="1">
      <c r="A437" s="307"/>
      <c r="B437" s="9"/>
      <c r="C437" s="8"/>
      <c r="D437" s="9"/>
      <c r="E437" s="8"/>
      <c r="F437" s="9"/>
      <c r="G437" s="8"/>
      <c r="H437" s="9"/>
      <c r="I437" s="8"/>
      <c r="J437" s="9"/>
      <c r="K437" s="8"/>
      <c r="L437" s="307"/>
      <c r="M437" s="307"/>
      <c r="N437" s="307"/>
      <c r="O437" s="307"/>
      <c r="P437" s="307"/>
      <c r="Q437" s="307"/>
      <c r="R437" s="307"/>
      <c r="S437" s="307"/>
      <c r="T437" s="307"/>
      <c r="U437" s="307"/>
      <c r="V437" s="307"/>
      <c r="W437" s="307"/>
      <c r="X437" s="307"/>
      <c r="Y437" s="307"/>
      <c r="Z437" s="307"/>
    </row>
    <row r="438" ht="12.75" customHeight="1">
      <c r="A438" s="307"/>
      <c r="B438" s="9"/>
      <c r="C438" s="8"/>
      <c r="D438" s="9"/>
      <c r="E438" s="8"/>
      <c r="F438" s="9"/>
      <c r="G438" s="8"/>
      <c r="H438" s="9"/>
      <c r="I438" s="8"/>
      <c r="J438" s="9"/>
      <c r="K438" s="8"/>
      <c r="L438" s="307"/>
      <c r="M438" s="307"/>
      <c r="N438" s="307"/>
      <c r="O438" s="307"/>
      <c r="P438" s="307"/>
      <c r="Q438" s="307"/>
      <c r="R438" s="307"/>
      <c r="S438" s="307"/>
      <c r="T438" s="307"/>
      <c r="U438" s="307"/>
      <c r="V438" s="307"/>
      <c r="W438" s="307"/>
      <c r="X438" s="307"/>
      <c r="Y438" s="307"/>
      <c r="Z438" s="307"/>
    </row>
    <row r="439" ht="12.75" customHeight="1">
      <c r="A439" s="307"/>
      <c r="B439" s="9"/>
      <c r="C439" s="8"/>
      <c r="D439" s="9"/>
      <c r="E439" s="8"/>
      <c r="F439" s="9"/>
      <c r="G439" s="8"/>
      <c r="H439" s="9"/>
      <c r="I439" s="8"/>
      <c r="J439" s="9"/>
      <c r="K439" s="8"/>
      <c r="L439" s="307"/>
      <c r="M439" s="307"/>
      <c r="N439" s="307"/>
      <c r="O439" s="307"/>
      <c r="P439" s="307"/>
      <c r="Q439" s="307"/>
      <c r="R439" s="307"/>
      <c r="S439" s="307"/>
      <c r="T439" s="307"/>
      <c r="U439" s="307"/>
      <c r="V439" s="307"/>
      <c r="W439" s="307"/>
      <c r="X439" s="307"/>
      <c r="Y439" s="307"/>
      <c r="Z439" s="307"/>
    </row>
    <row r="440" ht="12.75" customHeight="1">
      <c r="A440" s="307"/>
      <c r="B440" s="9"/>
      <c r="C440" s="8"/>
      <c r="D440" s="9"/>
      <c r="E440" s="8"/>
      <c r="F440" s="9"/>
      <c r="G440" s="8"/>
      <c r="H440" s="9"/>
      <c r="I440" s="8"/>
      <c r="J440" s="9"/>
      <c r="K440" s="8"/>
      <c r="L440" s="307"/>
      <c r="M440" s="307"/>
      <c r="N440" s="307"/>
      <c r="O440" s="307"/>
      <c r="P440" s="307"/>
      <c r="Q440" s="307"/>
      <c r="R440" s="307"/>
      <c r="S440" s="307"/>
      <c r="T440" s="307"/>
      <c r="U440" s="307"/>
      <c r="V440" s="307"/>
      <c r="W440" s="307"/>
      <c r="X440" s="307"/>
      <c r="Y440" s="307"/>
      <c r="Z440" s="307"/>
    </row>
    <row r="441" ht="12.75" customHeight="1">
      <c r="A441" s="307"/>
      <c r="B441" s="9"/>
      <c r="C441" s="8"/>
      <c r="D441" s="9"/>
      <c r="E441" s="8"/>
      <c r="F441" s="9"/>
      <c r="G441" s="8"/>
      <c r="H441" s="9"/>
      <c r="I441" s="8"/>
      <c r="J441" s="9"/>
      <c r="K441" s="8"/>
      <c r="L441" s="307"/>
      <c r="M441" s="307"/>
      <c r="N441" s="307"/>
      <c r="O441" s="307"/>
      <c r="P441" s="307"/>
      <c r="Q441" s="307"/>
      <c r="R441" s="307"/>
      <c r="S441" s="307"/>
      <c r="T441" s="307"/>
      <c r="U441" s="307"/>
      <c r="V441" s="307"/>
      <c r="W441" s="307"/>
      <c r="X441" s="307"/>
      <c r="Y441" s="307"/>
      <c r="Z441" s="307"/>
    </row>
    <row r="442" ht="12.75" customHeight="1">
      <c r="A442" s="307"/>
      <c r="B442" s="9"/>
      <c r="C442" s="8"/>
      <c r="D442" s="9"/>
      <c r="E442" s="8"/>
      <c r="F442" s="9"/>
      <c r="G442" s="8"/>
      <c r="H442" s="9"/>
      <c r="I442" s="8"/>
      <c r="J442" s="9"/>
      <c r="K442" s="8"/>
      <c r="L442" s="307"/>
      <c r="M442" s="307"/>
      <c r="N442" s="307"/>
      <c r="O442" s="307"/>
      <c r="P442" s="307"/>
      <c r="Q442" s="307"/>
      <c r="R442" s="307"/>
      <c r="S442" s="307"/>
      <c r="T442" s="307"/>
      <c r="U442" s="307"/>
      <c r="V442" s="307"/>
      <c r="W442" s="307"/>
      <c r="X442" s="307"/>
      <c r="Y442" s="307"/>
      <c r="Z442" s="307"/>
    </row>
    <row r="443" ht="12.75" customHeight="1">
      <c r="A443" s="307"/>
      <c r="B443" s="9"/>
      <c r="C443" s="8"/>
      <c r="D443" s="9"/>
      <c r="E443" s="8"/>
      <c r="F443" s="9"/>
      <c r="G443" s="8"/>
      <c r="H443" s="9"/>
      <c r="I443" s="8"/>
      <c r="J443" s="9"/>
      <c r="K443" s="8"/>
      <c r="L443" s="307"/>
      <c r="M443" s="307"/>
      <c r="N443" s="307"/>
      <c r="O443" s="307"/>
      <c r="P443" s="307"/>
      <c r="Q443" s="307"/>
      <c r="R443" s="307"/>
      <c r="S443" s="307"/>
      <c r="T443" s="307"/>
      <c r="U443" s="307"/>
      <c r="V443" s="307"/>
      <c r="W443" s="307"/>
      <c r="X443" s="307"/>
      <c r="Y443" s="307"/>
      <c r="Z443" s="307"/>
    </row>
    <row r="444" ht="12.75" customHeight="1">
      <c r="A444" s="307"/>
      <c r="B444" s="9"/>
      <c r="C444" s="8"/>
      <c r="D444" s="9"/>
      <c r="E444" s="8"/>
      <c r="F444" s="9"/>
      <c r="G444" s="8"/>
      <c r="H444" s="9"/>
      <c r="I444" s="8"/>
      <c r="J444" s="9"/>
      <c r="K444" s="8"/>
      <c r="L444" s="307"/>
      <c r="M444" s="307"/>
      <c r="N444" s="307"/>
      <c r="O444" s="307"/>
      <c r="P444" s="307"/>
      <c r="Q444" s="307"/>
      <c r="R444" s="307"/>
      <c r="S444" s="307"/>
      <c r="T444" s="307"/>
      <c r="U444" s="307"/>
      <c r="V444" s="307"/>
      <c r="W444" s="307"/>
      <c r="X444" s="307"/>
      <c r="Y444" s="307"/>
      <c r="Z444" s="307"/>
    </row>
    <row r="445" ht="12.75" customHeight="1">
      <c r="A445" s="307"/>
      <c r="B445" s="9"/>
      <c r="C445" s="8"/>
      <c r="D445" s="9"/>
      <c r="E445" s="8"/>
      <c r="F445" s="9"/>
      <c r="G445" s="8"/>
      <c r="H445" s="9"/>
      <c r="I445" s="8"/>
      <c r="J445" s="9"/>
      <c r="K445" s="8"/>
      <c r="L445" s="307"/>
      <c r="M445" s="307"/>
      <c r="N445" s="307"/>
      <c r="O445" s="307"/>
      <c r="P445" s="307"/>
      <c r="Q445" s="307"/>
      <c r="R445" s="307"/>
      <c r="S445" s="307"/>
      <c r="T445" s="307"/>
      <c r="U445" s="307"/>
      <c r="V445" s="307"/>
      <c r="W445" s="307"/>
      <c r="X445" s="307"/>
      <c r="Y445" s="307"/>
      <c r="Z445" s="307"/>
    </row>
    <row r="446" ht="12.75" customHeight="1">
      <c r="A446" s="307"/>
      <c r="B446" s="9"/>
      <c r="C446" s="8"/>
      <c r="D446" s="9"/>
      <c r="E446" s="8"/>
      <c r="F446" s="9"/>
      <c r="G446" s="8"/>
      <c r="H446" s="9"/>
      <c r="I446" s="8"/>
      <c r="J446" s="9"/>
      <c r="K446" s="8"/>
      <c r="L446" s="307"/>
      <c r="M446" s="307"/>
      <c r="N446" s="307"/>
      <c r="O446" s="307"/>
      <c r="P446" s="307"/>
      <c r="Q446" s="307"/>
      <c r="R446" s="307"/>
      <c r="S446" s="307"/>
      <c r="T446" s="307"/>
      <c r="U446" s="307"/>
      <c r="V446" s="307"/>
      <c r="W446" s="307"/>
      <c r="X446" s="307"/>
      <c r="Y446" s="307"/>
      <c r="Z446" s="307"/>
    </row>
    <row r="447" ht="12.75" customHeight="1">
      <c r="A447" s="307"/>
      <c r="B447" s="9"/>
      <c r="C447" s="8"/>
      <c r="D447" s="9"/>
      <c r="E447" s="8"/>
      <c r="F447" s="9"/>
      <c r="G447" s="8"/>
      <c r="H447" s="9"/>
      <c r="I447" s="8"/>
      <c r="J447" s="9"/>
      <c r="K447" s="8"/>
      <c r="L447" s="307"/>
      <c r="M447" s="307"/>
      <c r="N447" s="307"/>
      <c r="O447" s="307"/>
      <c r="P447" s="307"/>
      <c r="Q447" s="307"/>
      <c r="R447" s="307"/>
      <c r="S447" s="307"/>
      <c r="T447" s="307"/>
      <c r="U447" s="307"/>
      <c r="V447" s="307"/>
      <c r="W447" s="307"/>
      <c r="X447" s="307"/>
      <c r="Y447" s="307"/>
      <c r="Z447" s="307"/>
    </row>
    <row r="448" ht="12.75" customHeight="1">
      <c r="A448" s="307"/>
      <c r="B448" s="9"/>
      <c r="C448" s="8"/>
      <c r="D448" s="9"/>
      <c r="E448" s="8"/>
      <c r="F448" s="9"/>
      <c r="G448" s="8"/>
      <c r="H448" s="9"/>
      <c r="I448" s="8"/>
      <c r="J448" s="9"/>
      <c r="K448" s="8"/>
      <c r="L448" s="307"/>
      <c r="M448" s="307"/>
      <c r="N448" s="307"/>
      <c r="O448" s="307"/>
      <c r="P448" s="307"/>
      <c r="Q448" s="307"/>
      <c r="R448" s="307"/>
      <c r="S448" s="307"/>
      <c r="T448" s="307"/>
      <c r="U448" s="307"/>
      <c r="V448" s="307"/>
      <c r="W448" s="307"/>
      <c r="X448" s="307"/>
      <c r="Y448" s="307"/>
      <c r="Z448" s="307"/>
    </row>
    <row r="449" ht="12.75" customHeight="1">
      <c r="A449" s="307"/>
      <c r="B449" s="9"/>
      <c r="C449" s="8"/>
      <c r="D449" s="9"/>
      <c r="E449" s="8"/>
      <c r="F449" s="9"/>
      <c r="G449" s="8"/>
      <c r="H449" s="9"/>
      <c r="I449" s="8"/>
      <c r="J449" s="9"/>
      <c r="K449" s="8"/>
      <c r="L449" s="307"/>
      <c r="M449" s="307"/>
      <c r="N449" s="307"/>
      <c r="O449" s="307"/>
      <c r="P449" s="307"/>
      <c r="Q449" s="307"/>
      <c r="R449" s="307"/>
      <c r="S449" s="307"/>
      <c r="T449" s="307"/>
      <c r="U449" s="307"/>
      <c r="V449" s="307"/>
      <c r="W449" s="307"/>
      <c r="X449" s="307"/>
      <c r="Y449" s="307"/>
      <c r="Z449" s="307"/>
    </row>
    <row r="450" ht="12.75" customHeight="1">
      <c r="A450" s="307"/>
      <c r="B450" s="9"/>
      <c r="C450" s="8"/>
      <c r="D450" s="9"/>
      <c r="E450" s="8"/>
      <c r="F450" s="9"/>
      <c r="G450" s="8"/>
      <c r="H450" s="9"/>
      <c r="I450" s="8"/>
      <c r="J450" s="9"/>
      <c r="K450" s="8"/>
      <c r="L450" s="307"/>
      <c r="M450" s="307"/>
      <c r="N450" s="307"/>
      <c r="O450" s="307"/>
      <c r="P450" s="307"/>
      <c r="Q450" s="307"/>
      <c r="R450" s="307"/>
      <c r="S450" s="307"/>
      <c r="T450" s="307"/>
      <c r="U450" s="307"/>
      <c r="V450" s="307"/>
      <c r="W450" s="307"/>
      <c r="X450" s="307"/>
      <c r="Y450" s="307"/>
      <c r="Z450" s="307"/>
    </row>
    <row r="451" ht="12.75" customHeight="1">
      <c r="A451" s="307"/>
      <c r="B451" s="9"/>
      <c r="C451" s="8"/>
      <c r="D451" s="9"/>
      <c r="E451" s="8"/>
      <c r="F451" s="9"/>
      <c r="G451" s="8"/>
      <c r="H451" s="9"/>
      <c r="I451" s="8"/>
      <c r="J451" s="9"/>
      <c r="K451" s="8"/>
      <c r="L451" s="307"/>
      <c r="M451" s="307"/>
      <c r="N451" s="307"/>
      <c r="O451" s="307"/>
      <c r="P451" s="307"/>
      <c r="Q451" s="307"/>
      <c r="R451" s="307"/>
      <c r="S451" s="307"/>
      <c r="T451" s="307"/>
      <c r="U451" s="307"/>
      <c r="V451" s="307"/>
      <c r="W451" s="307"/>
      <c r="X451" s="307"/>
      <c r="Y451" s="307"/>
      <c r="Z451" s="307"/>
    </row>
    <row r="452" ht="12.75" customHeight="1">
      <c r="A452" s="307"/>
      <c r="B452" s="9"/>
      <c r="C452" s="8"/>
      <c r="D452" s="9"/>
      <c r="E452" s="8"/>
      <c r="F452" s="9"/>
      <c r="G452" s="8"/>
      <c r="H452" s="9"/>
      <c r="I452" s="8"/>
      <c r="J452" s="9"/>
      <c r="K452" s="8"/>
      <c r="L452" s="307"/>
      <c r="M452" s="307"/>
      <c r="N452" s="307"/>
      <c r="O452" s="307"/>
      <c r="P452" s="307"/>
      <c r="Q452" s="307"/>
      <c r="R452" s="307"/>
      <c r="S452" s="307"/>
      <c r="T452" s="307"/>
      <c r="U452" s="307"/>
      <c r="V452" s="307"/>
      <c r="W452" s="307"/>
      <c r="X452" s="307"/>
      <c r="Y452" s="307"/>
      <c r="Z452" s="307"/>
    </row>
    <row r="453" ht="12.75" customHeight="1">
      <c r="A453" s="307"/>
      <c r="B453" s="9"/>
      <c r="C453" s="8"/>
      <c r="D453" s="9"/>
      <c r="E453" s="8"/>
      <c r="F453" s="9"/>
      <c r="G453" s="8"/>
      <c r="H453" s="9"/>
      <c r="I453" s="8"/>
      <c r="J453" s="9"/>
      <c r="K453" s="8"/>
      <c r="L453" s="307"/>
      <c r="M453" s="307"/>
      <c r="N453" s="307"/>
      <c r="O453" s="307"/>
      <c r="P453" s="307"/>
      <c r="Q453" s="307"/>
      <c r="R453" s="307"/>
      <c r="S453" s="307"/>
      <c r="T453" s="307"/>
      <c r="U453" s="307"/>
      <c r="V453" s="307"/>
      <c r="W453" s="307"/>
      <c r="X453" s="307"/>
      <c r="Y453" s="307"/>
      <c r="Z453" s="307"/>
    </row>
    <row r="454" ht="12.75" customHeight="1">
      <c r="A454" s="307"/>
      <c r="B454" s="9"/>
      <c r="C454" s="8"/>
      <c r="D454" s="9"/>
      <c r="E454" s="8"/>
      <c r="F454" s="9"/>
      <c r="G454" s="8"/>
      <c r="H454" s="9"/>
      <c r="I454" s="8"/>
      <c r="J454" s="9"/>
      <c r="K454" s="8"/>
      <c r="L454" s="307"/>
      <c r="M454" s="307"/>
      <c r="N454" s="307"/>
      <c r="O454" s="307"/>
      <c r="P454" s="307"/>
      <c r="Q454" s="307"/>
      <c r="R454" s="307"/>
      <c r="S454" s="307"/>
      <c r="T454" s="307"/>
      <c r="U454" s="307"/>
      <c r="V454" s="307"/>
      <c r="W454" s="307"/>
      <c r="X454" s="307"/>
      <c r="Y454" s="307"/>
      <c r="Z454" s="307"/>
    </row>
    <row r="455" ht="12.75" customHeight="1">
      <c r="A455" s="307"/>
      <c r="B455" s="9"/>
      <c r="C455" s="8"/>
      <c r="D455" s="9"/>
      <c r="E455" s="8"/>
      <c r="F455" s="9"/>
      <c r="G455" s="8"/>
      <c r="H455" s="9"/>
      <c r="I455" s="8"/>
      <c r="J455" s="9"/>
      <c r="K455" s="8"/>
      <c r="L455" s="307"/>
      <c r="M455" s="307"/>
      <c r="N455" s="307"/>
      <c r="O455" s="307"/>
      <c r="P455" s="307"/>
      <c r="Q455" s="307"/>
      <c r="R455" s="307"/>
      <c r="S455" s="307"/>
      <c r="T455" s="307"/>
      <c r="U455" s="307"/>
      <c r="V455" s="307"/>
      <c r="W455" s="307"/>
      <c r="X455" s="307"/>
      <c r="Y455" s="307"/>
      <c r="Z455" s="307"/>
    </row>
    <row r="456" ht="12.75" customHeight="1">
      <c r="A456" s="307"/>
      <c r="B456" s="9"/>
      <c r="C456" s="8"/>
      <c r="D456" s="9"/>
      <c r="E456" s="8"/>
      <c r="F456" s="9"/>
      <c r="G456" s="8"/>
      <c r="H456" s="9"/>
      <c r="I456" s="8"/>
      <c r="J456" s="9"/>
      <c r="K456" s="8"/>
      <c r="L456" s="307"/>
      <c r="M456" s="307"/>
      <c r="N456" s="307"/>
      <c r="O456" s="307"/>
      <c r="P456" s="307"/>
      <c r="Q456" s="307"/>
      <c r="R456" s="307"/>
      <c r="S456" s="307"/>
      <c r="T456" s="307"/>
      <c r="U456" s="307"/>
      <c r="V456" s="307"/>
      <c r="W456" s="307"/>
      <c r="X456" s="307"/>
      <c r="Y456" s="307"/>
      <c r="Z456" s="307"/>
    </row>
    <row r="457" ht="12.75" customHeight="1">
      <c r="A457" s="307"/>
      <c r="B457" s="9"/>
      <c r="C457" s="8"/>
      <c r="D457" s="9"/>
      <c r="E457" s="8"/>
      <c r="F457" s="9"/>
      <c r="G457" s="8"/>
      <c r="H457" s="9"/>
      <c r="I457" s="8"/>
      <c r="J457" s="9"/>
      <c r="K457" s="8"/>
      <c r="L457" s="307"/>
      <c r="M457" s="307"/>
      <c r="N457" s="307"/>
      <c r="O457" s="307"/>
      <c r="P457" s="307"/>
      <c r="Q457" s="307"/>
      <c r="R457" s="307"/>
      <c r="S457" s="307"/>
      <c r="T457" s="307"/>
      <c r="U457" s="307"/>
      <c r="V457" s="307"/>
      <c r="W457" s="307"/>
      <c r="X457" s="307"/>
      <c r="Y457" s="307"/>
      <c r="Z457" s="307"/>
    </row>
    <row r="458" ht="12.75" customHeight="1">
      <c r="A458" s="307"/>
      <c r="B458" s="9"/>
      <c r="C458" s="8"/>
      <c r="D458" s="9"/>
      <c r="E458" s="8"/>
      <c r="F458" s="9"/>
      <c r="G458" s="8"/>
      <c r="H458" s="9"/>
      <c r="I458" s="8"/>
      <c r="J458" s="9"/>
      <c r="K458" s="8"/>
      <c r="L458" s="307"/>
      <c r="M458" s="307"/>
      <c r="N458" s="307"/>
      <c r="O458" s="307"/>
      <c r="P458" s="307"/>
      <c r="Q458" s="307"/>
      <c r="R458" s="307"/>
      <c r="S458" s="307"/>
      <c r="T458" s="307"/>
      <c r="U458" s="307"/>
      <c r="V458" s="307"/>
      <c r="W458" s="307"/>
      <c r="X458" s="307"/>
      <c r="Y458" s="307"/>
      <c r="Z458" s="307"/>
    </row>
    <row r="459" ht="12.75" customHeight="1">
      <c r="A459" s="307"/>
      <c r="B459" s="9"/>
      <c r="C459" s="8"/>
      <c r="D459" s="9"/>
      <c r="E459" s="8"/>
      <c r="F459" s="9"/>
      <c r="G459" s="8"/>
      <c r="H459" s="9"/>
      <c r="I459" s="8"/>
      <c r="J459" s="9"/>
      <c r="K459" s="8"/>
      <c r="L459" s="307"/>
      <c r="M459" s="307"/>
      <c r="N459" s="307"/>
      <c r="O459" s="307"/>
      <c r="P459" s="307"/>
      <c r="Q459" s="307"/>
      <c r="R459" s="307"/>
      <c r="S459" s="307"/>
      <c r="T459" s="307"/>
      <c r="U459" s="307"/>
      <c r="V459" s="307"/>
      <c r="W459" s="307"/>
      <c r="X459" s="307"/>
      <c r="Y459" s="307"/>
      <c r="Z459" s="307"/>
    </row>
    <row r="460" ht="12.75" customHeight="1">
      <c r="A460" s="307"/>
      <c r="B460" s="9"/>
      <c r="C460" s="8"/>
      <c r="D460" s="9"/>
      <c r="E460" s="8"/>
      <c r="F460" s="9"/>
      <c r="G460" s="8"/>
      <c r="H460" s="9"/>
      <c r="I460" s="8"/>
      <c r="J460" s="9"/>
      <c r="K460" s="8"/>
      <c r="L460" s="307"/>
      <c r="M460" s="307"/>
      <c r="N460" s="307"/>
      <c r="O460" s="307"/>
      <c r="P460" s="307"/>
      <c r="Q460" s="307"/>
      <c r="R460" s="307"/>
      <c r="S460" s="307"/>
      <c r="T460" s="307"/>
      <c r="U460" s="307"/>
      <c r="V460" s="307"/>
      <c r="W460" s="307"/>
      <c r="X460" s="307"/>
      <c r="Y460" s="307"/>
      <c r="Z460" s="307"/>
    </row>
    <row r="461" ht="12.75" customHeight="1">
      <c r="A461" s="307"/>
      <c r="B461" s="9"/>
      <c r="C461" s="8"/>
      <c r="D461" s="9"/>
      <c r="E461" s="8"/>
      <c r="F461" s="9"/>
      <c r="G461" s="8"/>
      <c r="H461" s="9"/>
      <c r="I461" s="8"/>
      <c r="J461" s="9"/>
      <c r="K461" s="8"/>
      <c r="L461" s="307"/>
      <c r="M461" s="307"/>
      <c r="N461" s="307"/>
      <c r="O461" s="307"/>
      <c r="P461" s="307"/>
      <c r="Q461" s="307"/>
      <c r="R461" s="307"/>
      <c r="S461" s="307"/>
      <c r="T461" s="307"/>
      <c r="U461" s="307"/>
      <c r="V461" s="307"/>
      <c r="W461" s="307"/>
      <c r="X461" s="307"/>
      <c r="Y461" s="307"/>
      <c r="Z461" s="307"/>
    </row>
    <row r="462" ht="12.75" customHeight="1">
      <c r="A462" s="307"/>
      <c r="B462" s="9"/>
      <c r="C462" s="8"/>
      <c r="D462" s="9"/>
      <c r="E462" s="8"/>
      <c r="F462" s="9"/>
      <c r="G462" s="8"/>
      <c r="H462" s="9"/>
      <c r="I462" s="8"/>
      <c r="J462" s="9"/>
      <c r="K462" s="8"/>
      <c r="L462" s="307"/>
      <c r="M462" s="307"/>
      <c r="N462" s="307"/>
      <c r="O462" s="307"/>
      <c r="P462" s="307"/>
      <c r="Q462" s="307"/>
      <c r="R462" s="307"/>
      <c r="S462" s="307"/>
      <c r="T462" s="307"/>
      <c r="U462" s="307"/>
      <c r="V462" s="307"/>
      <c r="W462" s="307"/>
      <c r="X462" s="307"/>
      <c r="Y462" s="307"/>
      <c r="Z462" s="307"/>
    </row>
    <row r="463" ht="12.75" customHeight="1">
      <c r="A463" s="307"/>
      <c r="B463" s="9"/>
      <c r="C463" s="8"/>
      <c r="D463" s="9"/>
      <c r="E463" s="8"/>
      <c r="F463" s="9"/>
      <c r="G463" s="8"/>
      <c r="H463" s="9"/>
      <c r="I463" s="8"/>
      <c r="J463" s="9"/>
      <c r="K463" s="8"/>
      <c r="L463" s="307"/>
      <c r="M463" s="307"/>
      <c r="N463" s="307"/>
      <c r="O463" s="307"/>
      <c r="P463" s="307"/>
      <c r="Q463" s="307"/>
      <c r="R463" s="307"/>
      <c r="S463" s="307"/>
      <c r="T463" s="307"/>
      <c r="U463" s="307"/>
      <c r="V463" s="307"/>
      <c r="W463" s="307"/>
      <c r="X463" s="307"/>
      <c r="Y463" s="307"/>
      <c r="Z463" s="307"/>
    </row>
    <row r="464" ht="12.75" customHeight="1">
      <c r="A464" s="307"/>
      <c r="B464" s="9"/>
      <c r="C464" s="8"/>
      <c r="D464" s="9"/>
      <c r="E464" s="8"/>
      <c r="F464" s="9"/>
      <c r="G464" s="8"/>
      <c r="H464" s="9"/>
      <c r="I464" s="8"/>
      <c r="J464" s="9"/>
      <c r="K464" s="8"/>
      <c r="L464" s="307"/>
      <c r="M464" s="307"/>
      <c r="N464" s="307"/>
      <c r="O464" s="307"/>
      <c r="P464" s="307"/>
      <c r="Q464" s="307"/>
      <c r="R464" s="307"/>
      <c r="S464" s="307"/>
      <c r="T464" s="307"/>
      <c r="U464" s="307"/>
      <c r="V464" s="307"/>
      <c r="W464" s="307"/>
      <c r="X464" s="307"/>
      <c r="Y464" s="307"/>
      <c r="Z464" s="307"/>
    </row>
    <row r="465" ht="12.75" customHeight="1">
      <c r="A465" s="307"/>
      <c r="B465" s="9"/>
      <c r="C465" s="8"/>
      <c r="D465" s="9"/>
      <c r="E465" s="8"/>
      <c r="F465" s="9"/>
      <c r="G465" s="8"/>
      <c r="H465" s="9"/>
      <c r="I465" s="8"/>
      <c r="J465" s="9"/>
      <c r="K465" s="8"/>
      <c r="L465" s="307"/>
      <c r="M465" s="307"/>
      <c r="N465" s="307"/>
      <c r="O465" s="307"/>
      <c r="P465" s="307"/>
      <c r="Q465" s="307"/>
      <c r="R465" s="307"/>
      <c r="S465" s="307"/>
      <c r="T465" s="307"/>
      <c r="U465" s="307"/>
      <c r="V465" s="307"/>
      <c r="W465" s="307"/>
      <c r="X465" s="307"/>
      <c r="Y465" s="307"/>
      <c r="Z465" s="307"/>
    </row>
    <row r="466" ht="12.75" customHeight="1">
      <c r="A466" s="307"/>
      <c r="B466" s="9"/>
      <c r="C466" s="8"/>
      <c r="D466" s="9"/>
      <c r="E466" s="8"/>
      <c r="F466" s="9"/>
      <c r="G466" s="8"/>
      <c r="H466" s="9"/>
      <c r="I466" s="8"/>
      <c r="J466" s="9"/>
      <c r="K466" s="8"/>
      <c r="L466" s="307"/>
      <c r="M466" s="307"/>
      <c r="N466" s="307"/>
      <c r="O466" s="307"/>
      <c r="P466" s="307"/>
      <c r="Q466" s="307"/>
      <c r="R466" s="307"/>
      <c r="S466" s="307"/>
      <c r="T466" s="307"/>
      <c r="U466" s="307"/>
      <c r="V466" s="307"/>
      <c r="W466" s="307"/>
      <c r="X466" s="307"/>
      <c r="Y466" s="307"/>
      <c r="Z466" s="307"/>
    </row>
    <row r="467" ht="12.75" customHeight="1">
      <c r="A467" s="307"/>
      <c r="B467" s="9"/>
      <c r="C467" s="8"/>
      <c r="D467" s="9"/>
      <c r="E467" s="8"/>
      <c r="F467" s="9"/>
      <c r="G467" s="8"/>
      <c r="H467" s="9"/>
      <c r="I467" s="8"/>
      <c r="J467" s="9"/>
      <c r="K467" s="8"/>
      <c r="L467" s="307"/>
      <c r="M467" s="307"/>
      <c r="N467" s="307"/>
      <c r="O467" s="307"/>
      <c r="P467" s="307"/>
      <c r="Q467" s="307"/>
      <c r="R467" s="307"/>
      <c r="S467" s="307"/>
      <c r="T467" s="307"/>
      <c r="U467" s="307"/>
      <c r="V467" s="307"/>
      <c r="W467" s="307"/>
      <c r="X467" s="307"/>
      <c r="Y467" s="307"/>
      <c r="Z467" s="307"/>
    </row>
    <row r="468" ht="12.75" customHeight="1">
      <c r="A468" s="307"/>
      <c r="B468" s="9"/>
      <c r="C468" s="8"/>
      <c r="D468" s="9"/>
      <c r="E468" s="8"/>
      <c r="F468" s="9"/>
      <c r="G468" s="8"/>
      <c r="H468" s="9"/>
      <c r="I468" s="8"/>
      <c r="J468" s="9"/>
      <c r="K468" s="8"/>
      <c r="L468" s="307"/>
      <c r="M468" s="307"/>
      <c r="N468" s="307"/>
      <c r="O468" s="307"/>
      <c r="P468" s="307"/>
      <c r="Q468" s="307"/>
      <c r="R468" s="307"/>
      <c r="S468" s="307"/>
      <c r="T468" s="307"/>
      <c r="U468" s="307"/>
      <c r="V468" s="307"/>
      <c r="W468" s="307"/>
      <c r="X468" s="307"/>
      <c r="Y468" s="307"/>
      <c r="Z468" s="307"/>
    </row>
    <row r="469" ht="12.75" customHeight="1">
      <c r="A469" s="307"/>
      <c r="B469" s="9"/>
      <c r="C469" s="8"/>
      <c r="D469" s="9"/>
      <c r="E469" s="8"/>
      <c r="F469" s="9"/>
      <c r="G469" s="8"/>
      <c r="H469" s="9"/>
      <c r="I469" s="8"/>
      <c r="J469" s="9"/>
      <c r="K469" s="8"/>
      <c r="L469" s="307"/>
      <c r="M469" s="307"/>
      <c r="N469" s="307"/>
      <c r="O469" s="307"/>
      <c r="P469" s="307"/>
      <c r="Q469" s="307"/>
      <c r="R469" s="307"/>
      <c r="S469" s="307"/>
      <c r="T469" s="307"/>
      <c r="U469" s="307"/>
      <c r="V469" s="307"/>
      <c r="W469" s="307"/>
      <c r="X469" s="307"/>
      <c r="Y469" s="307"/>
      <c r="Z469" s="307"/>
    </row>
    <row r="470" ht="12.75" customHeight="1">
      <c r="A470" s="307"/>
      <c r="B470" s="9"/>
      <c r="C470" s="8"/>
      <c r="D470" s="9"/>
      <c r="E470" s="8"/>
      <c r="F470" s="9"/>
      <c r="G470" s="8"/>
      <c r="H470" s="9"/>
      <c r="I470" s="8"/>
      <c r="J470" s="9"/>
      <c r="K470" s="8"/>
      <c r="L470" s="307"/>
      <c r="M470" s="307"/>
      <c r="N470" s="307"/>
      <c r="O470" s="307"/>
      <c r="P470" s="307"/>
      <c r="Q470" s="307"/>
      <c r="R470" s="307"/>
      <c r="S470" s="307"/>
      <c r="T470" s="307"/>
      <c r="U470" s="307"/>
      <c r="V470" s="307"/>
      <c r="W470" s="307"/>
      <c r="X470" s="307"/>
      <c r="Y470" s="307"/>
      <c r="Z470" s="307"/>
    </row>
    <row r="471" ht="12.75" customHeight="1">
      <c r="A471" s="307"/>
      <c r="B471" s="9"/>
      <c r="C471" s="8"/>
      <c r="D471" s="9"/>
      <c r="E471" s="8"/>
      <c r="F471" s="9"/>
      <c r="G471" s="8"/>
      <c r="H471" s="9"/>
      <c r="I471" s="8"/>
      <c r="J471" s="9"/>
      <c r="K471" s="8"/>
      <c r="L471" s="307"/>
      <c r="M471" s="307"/>
      <c r="N471" s="307"/>
      <c r="O471" s="307"/>
      <c r="P471" s="307"/>
      <c r="Q471" s="307"/>
      <c r="R471" s="307"/>
      <c r="S471" s="307"/>
      <c r="T471" s="307"/>
      <c r="U471" s="307"/>
      <c r="V471" s="307"/>
      <c r="W471" s="307"/>
      <c r="X471" s="307"/>
      <c r="Y471" s="307"/>
      <c r="Z471" s="307"/>
    </row>
    <row r="472" ht="12.75" customHeight="1">
      <c r="A472" s="307"/>
      <c r="B472" s="9"/>
      <c r="C472" s="8"/>
      <c r="D472" s="9"/>
      <c r="E472" s="8"/>
      <c r="F472" s="9"/>
      <c r="G472" s="8"/>
      <c r="H472" s="9"/>
      <c r="I472" s="8"/>
      <c r="J472" s="9"/>
      <c r="K472" s="8"/>
      <c r="L472" s="307"/>
      <c r="M472" s="307"/>
      <c r="N472" s="307"/>
      <c r="O472" s="307"/>
      <c r="P472" s="307"/>
      <c r="Q472" s="307"/>
      <c r="R472" s="307"/>
      <c r="S472" s="307"/>
      <c r="T472" s="307"/>
      <c r="U472" s="307"/>
      <c r="V472" s="307"/>
      <c r="W472" s="307"/>
      <c r="X472" s="307"/>
      <c r="Y472" s="307"/>
      <c r="Z472" s="307"/>
    </row>
    <row r="473" ht="12.75" customHeight="1">
      <c r="A473" s="307"/>
      <c r="B473" s="9"/>
      <c r="C473" s="8"/>
      <c r="D473" s="9"/>
      <c r="E473" s="8"/>
      <c r="F473" s="9"/>
      <c r="G473" s="8"/>
      <c r="H473" s="9"/>
      <c r="I473" s="8"/>
      <c r="J473" s="9"/>
      <c r="K473" s="8"/>
      <c r="L473" s="307"/>
      <c r="M473" s="307"/>
      <c r="N473" s="307"/>
      <c r="O473" s="307"/>
      <c r="P473" s="307"/>
      <c r="Q473" s="307"/>
      <c r="R473" s="307"/>
      <c r="S473" s="307"/>
      <c r="T473" s="307"/>
      <c r="U473" s="307"/>
      <c r="V473" s="307"/>
      <c r="W473" s="307"/>
      <c r="X473" s="307"/>
      <c r="Y473" s="307"/>
      <c r="Z473" s="307"/>
    </row>
    <row r="474" ht="12.75" customHeight="1">
      <c r="A474" s="307"/>
      <c r="B474" s="9"/>
      <c r="C474" s="8"/>
      <c r="D474" s="9"/>
      <c r="E474" s="8"/>
      <c r="F474" s="9"/>
      <c r="G474" s="8"/>
      <c r="H474" s="9"/>
      <c r="I474" s="8"/>
      <c r="J474" s="9"/>
      <c r="K474" s="8"/>
      <c r="L474" s="307"/>
      <c r="M474" s="307"/>
      <c r="N474" s="307"/>
      <c r="O474" s="307"/>
      <c r="P474" s="307"/>
      <c r="Q474" s="307"/>
      <c r="R474" s="307"/>
      <c r="S474" s="307"/>
      <c r="T474" s="307"/>
      <c r="U474" s="307"/>
      <c r="V474" s="307"/>
      <c r="W474" s="307"/>
      <c r="X474" s="307"/>
      <c r="Y474" s="307"/>
      <c r="Z474" s="307"/>
    </row>
    <row r="475" ht="12.75" customHeight="1">
      <c r="A475" s="307"/>
      <c r="B475" s="9"/>
      <c r="C475" s="8"/>
      <c r="D475" s="9"/>
      <c r="E475" s="8"/>
      <c r="F475" s="9"/>
      <c r="G475" s="8"/>
      <c r="H475" s="9"/>
      <c r="I475" s="8"/>
      <c r="J475" s="9"/>
      <c r="K475" s="8"/>
      <c r="L475" s="307"/>
      <c r="M475" s="307"/>
      <c r="N475" s="307"/>
      <c r="O475" s="307"/>
      <c r="P475" s="307"/>
      <c r="Q475" s="307"/>
      <c r="R475" s="307"/>
      <c r="S475" s="307"/>
      <c r="T475" s="307"/>
      <c r="U475" s="307"/>
      <c r="V475" s="307"/>
      <c r="W475" s="307"/>
      <c r="X475" s="307"/>
      <c r="Y475" s="307"/>
      <c r="Z475" s="307"/>
    </row>
    <row r="476" ht="12.75" customHeight="1">
      <c r="A476" s="307"/>
      <c r="B476" s="9"/>
      <c r="C476" s="8"/>
      <c r="D476" s="9"/>
      <c r="E476" s="8"/>
      <c r="F476" s="9"/>
      <c r="G476" s="8"/>
      <c r="H476" s="9"/>
      <c r="I476" s="8"/>
      <c r="J476" s="9"/>
      <c r="K476" s="8"/>
      <c r="L476" s="307"/>
      <c r="M476" s="307"/>
      <c r="N476" s="307"/>
      <c r="O476" s="307"/>
      <c r="P476" s="307"/>
      <c r="Q476" s="307"/>
      <c r="R476" s="307"/>
      <c r="S476" s="307"/>
      <c r="T476" s="307"/>
      <c r="U476" s="307"/>
      <c r="V476" s="307"/>
      <c r="W476" s="307"/>
      <c r="X476" s="307"/>
      <c r="Y476" s="307"/>
      <c r="Z476" s="307"/>
    </row>
    <row r="477" ht="12.75" customHeight="1">
      <c r="A477" s="307"/>
      <c r="B477" s="9"/>
      <c r="C477" s="8"/>
      <c r="D477" s="9"/>
      <c r="E477" s="8"/>
      <c r="F477" s="9"/>
      <c r="G477" s="8"/>
      <c r="H477" s="9"/>
      <c r="I477" s="8"/>
      <c r="J477" s="9"/>
      <c r="K477" s="8"/>
      <c r="L477" s="307"/>
      <c r="M477" s="307"/>
      <c r="N477" s="307"/>
      <c r="O477" s="307"/>
      <c r="P477" s="307"/>
      <c r="Q477" s="307"/>
      <c r="R477" s="307"/>
      <c r="S477" s="307"/>
      <c r="T477" s="307"/>
      <c r="U477" s="307"/>
      <c r="V477" s="307"/>
      <c r="W477" s="307"/>
      <c r="X477" s="307"/>
      <c r="Y477" s="307"/>
      <c r="Z477" s="307"/>
    </row>
    <row r="478" ht="12.75" customHeight="1">
      <c r="A478" s="307"/>
      <c r="B478" s="9"/>
      <c r="C478" s="8"/>
      <c r="D478" s="9"/>
      <c r="E478" s="8"/>
      <c r="F478" s="9"/>
      <c r="G478" s="8"/>
      <c r="H478" s="9"/>
      <c r="I478" s="8"/>
      <c r="J478" s="9"/>
      <c r="K478" s="8"/>
      <c r="L478" s="307"/>
      <c r="M478" s="307"/>
      <c r="N478" s="307"/>
      <c r="O478" s="307"/>
      <c r="P478" s="307"/>
      <c r="Q478" s="307"/>
      <c r="R478" s="307"/>
      <c r="S478" s="307"/>
      <c r="T478" s="307"/>
      <c r="U478" s="307"/>
      <c r="V478" s="307"/>
      <c r="W478" s="307"/>
      <c r="X478" s="307"/>
      <c r="Y478" s="307"/>
      <c r="Z478" s="307"/>
    </row>
    <row r="479" ht="12.75" customHeight="1">
      <c r="A479" s="307"/>
      <c r="B479" s="9"/>
      <c r="C479" s="8"/>
      <c r="D479" s="9"/>
      <c r="E479" s="8"/>
      <c r="F479" s="9"/>
      <c r="G479" s="8"/>
      <c r="H479" s="9"/>
      <c r="I479" s="8"/>
      <c r="J479" s="9"/>
      <c r="K479" s="8"/>
      <c r="L479" s="307"/>
      <c r="M479" s="307"/>
      <c r="N479" s="307"/>
      <c r="O479" s="307"/>
      <c r="P479" s="307"/>
      <c r="Q479" s="307"/>
      <c r="R479" s="307"/>
      <c r="S479" s="307"/>
      <c r="T479" s="307"/>
      <c r="U479" s="307"/>
      <c r="V479" s="307"/>
      <c r="W479" s="307"/>
      <c r="X479" s="307"/>
      <c r="Y479" s="307"/>
      <c r="Z479" s="307"/>
    </row>
    <row r="480" ht="12.75" customHeight="1">
      <c r="A480" s="307"/>
      <c r="B480" s="9"/>
      <c r="C480" s="8"/>
      <c r="D480" s="9"/>
      <c r="E480" s="8"/>
      <c r="F480" s="9"/>
      <c r="G480" s="8"/>
      <c r="H480" s="9"/>
      <c r="I480" s="8"/>
      <c r="J480" s="9"/>
      <c r="K480" s="8"/>
      <c r="L480" s="307"/>
      <c r="M480" s="307"/>
      <c r="N480" s="307"/>
      <c r="O480" s="307"/>
      <c r="P480" s="307"/>
      <c r="Q480" s="307"/>
      <c r="R480" s="307"/>
      <c r="S480" s="307"/>
      <c r="T480" s="307"/>
      <c r="U480" s="307"/>
      <c r="V480" s="307"/>
      <c r="W480" s="307"/>
      <c r="X480" s="307"/>
      <c r="Y480" s="307"/>
      <c r="Z480" s="307"/>
    </row>
    <row r="481" ht="12.75" customHeight="1">
      <c r="A481" s="307"/>
      <c r="B481" s="9"/>
      <c r="C481" s="8"/>
      <c r="D481" s="9"/>
      <c r="E481" s="8"/>
      <c r="F481" s="9"/>
      <c r="G481" s="8"/>
      <c r="H481" s="9"/>
      <c r="I481" s="8"/>
      <c r="J481" s="9"/>
      <c r="K481" s="8"/>
      <c r="L481" s="307"/>
      <c r="M481" s="307"/>
      <c r="N481" s="307"/>
      <c r="O481" s="307"/>
      <c r="P481" s="307"/>
      <c r="Q481" s="307"/>
      <c r="R481" s="307"/>
      <c r="S481" s="307"/>
      <c r="T481" s="307"/>
      <c r="U481" s="307"/>
      <c r="V481" s="307"/>
      <c r="W481" s="307"/>
      <c r="X481" s="307"/>
      <c r="Y481" s="307"/>
      <c r="Z481" s="307"/>
    </row>
    <row r="482" ht="12.75" customHeight="1">
      <c r="A482" s="307"/>
      <c r="B482" s="9"/>
      <c r="C482" s="8"/>
      <c r="D482" s="9"/>
      <c r="E482" s="8"/>
      <c r="F482" s="9"/>
      <c r="G482" s="8"/>
      <c r="H482" s="9"/>
      <c r="I482" s="8"/>
      <c r="J482" s="9"/>
      <c r="K482" s="8"/>
      <c r="L482" s="307"/>
      <c r="M482" s="307"/>
      <c r="N482" s="307"/>
      <c r="O482" s="307"/>
      <c r="P482" s="307"/>
      <c r="Q482" s="307"/>
      <c r="R482" s="307"/>
      <c r="S482" s="307"/>
      <c r="T482" s="307"/>
      <c r="U482" s="307"/>
      <c r="V482" s="307"/>
      <c r="W482" s="307"/>
      <c r="X482" s="307"/>
      <c r="Y482" s="307"/>
      <c r="Z482" s="307"/>
    </row>
    <row r="483" ht="12.75" customHeight="1">
      <c r="A483" s="307"/>
      <c r="B483" s="9"/>
      <c r="C483" s="8"/>
      <c r="D483" s="9"/>
      <c r="E483" s="8"/>
      <c r="F483" s="9"/>
      <c r="G483" s="8"/>
      <c r="H483" s="9"/>
      <c r="I483" s="8"/>
      <c r="J483" s="9"/>
      <c r="K483" s="8"/>
      <c r="L483" s="307"/>
      <c r="M483" s="307"/>
      <c r="N483" s="307"/>
      <c r="O483" s="307"/>
      <c r="P483" s="307"/>
      <c r="Q483" s="307"/>
      <c r="R483" s="307"/>
      <c r="S483" s="307"/>
      <c r="T483" s="307"/>
      <c r="U483" s="307"/>
      <c r="V483" s="307"/>
      <c r="W483" s="307"/>
      <c r="X483" s="307"/>
      <c r="Y483" s="307"/>
      <c r="Z483" s="307"/>
    </row>
    <row r="484" ht="12.75" customHeight="1">
      <c r="A484" s="307"/>
      <c r="B484" s="9"/>
      <c r="C484" s="8"/>
      <c r="D484" s="9"/>
      <c r="E484" s="8"/>
      <c r="F484" s="9"/>
      <c r="G484" s="8"/>
      <c r="H484" s="9"/>
      <c r="I484" s="8"/>
      <c r="J484" s="9"/>
      <c r="K484" s="8"/>
      <c r="L484" s="307"/>
      <c r="M484" s="307"/>
      <c r="N484" s="307"/>
      <c r="O484" s="307"/>
      <c r="P484" s="307"/>
      <c r="Q484" s="307"/>
      <c r="R484" s="307"/>
      <c r="S484" s="307"/>
      <c r="T484" s="307"/>
      <c r="U484" s="307"/>
      <c r="V484" s="307"/>
      <c r="W484" s="307"/>
      <c r="X484" s="307"/>
      <c r="Y484" s="307"/>
      <c r="Z484" s="307"/>
    </row>
    <row r="485" ht="12.75" customHeight="1">
      <c r="A485" s="307"/>
      <c r="B485" s="9"/>
      <c r="C485" s="8"/>
      <c r="D485" s="9"/>
      <c r="E485" s="8"/>
      <c r="F485" s="9"/>
      <c r="G485" s="8"/>
      <c r="H485" s="9"/>
      <c r="I485" s="8"/>
      <c r="J485" s="9"/>
      <c r="K485" s="8"/>
      <c r="L485" s="307"/>
      <c r="M485" s="307"/>
      <c r="N485" s="307"/>
      <c r="O485" s="307"/>
      <c r="P485" s="307"/>
      <c r="Q485" s="307"/>
      <c r="R485" s="307"/>
      <c r="S485" s="307"/>
      <c r="T485" s="307"/>
      <c r="U485" s="307"/>
      <c r="V485" s="307"/>
      <c r="W485" s="307"/>
      <c r="X485" s="307"/>
      <c r="Y485" s="307"/>
      <c r="Z485" s="307"/>
    </row>
    <row r="486" ht="12.75" customHeight="1">
      <c r="A486" s="307"/>
      <c r="B486" s="9"/>
      <c r="C486" s="8"/>
      <c r="D486" s="9"/>
      <c r="E486" s="8"/>
      <c r="F486" s="9"/>
      <c r="G486" s="8"/>
      <c r="H486" s="9"/>
      <c r="I486" s="8"/>
      <c r="J486" s="9"/>
      <c r="K486" s="8"/>
      <c r="L486" s="307"/>
      <c r="M486" s="307"/>
      <c r="N486" s="307"/>
      <c r="O486" s="307"/>
      <c r="P486" s="307"/>
      <c r="Q486" s="307"/>
      <c r="R486" s="307"/>
      <c r="S486" s="307"/>
      <c r="T486" s="307"/>
      <c r="U486" s="307"/>
      <c r="V486" s="307"/>
      <c r="W486" s="307"/>
      <c r="X486" s="307"/>
      <c r="Y486" s="307"/>
      <c r="Z486" s="307"/>
    </row>
    <row r="487" ht="12.75" customHeight="1">
      <c r="A487" s="307"/>
      <c r="B487" s="9"/>
      <c r="C487" s="8"/>
      <c r="D487" s="9"/>
      <c r="E487" s="8"/>
      <c r="F487" s="9"/>
      <c r="G487" s="8"/>
      <c r="H487" s="9"/>
      <c r="I487" s="8"/>
      <c r="J487" s="9"/>
      <c r="K487" s="8"/>
      <c r="L487" s="307"/>
      <c r="M487" s="307"/>
      <c r="N487" s="307"/>
      <c r="O487" s="307"/>
      <c r="P487" s="307"/>
      <c r="Q487" s="307"/>
      <c r="R487" s="307"/>
      <c r="S487" s="307"/>
      <c r="T487" s="307"/>
      <c r="U487" s="307"/>
      <c r="V487" s="307"/>
      <c r="W487" s="307"/>
      <c r="X487" s="307"/>
      <c r="Y487" s="307"/>
      <c r="Z487" s="307"/>
    </row>
    <row r="488" ht="12.75" customHeight="1">
      <c r="A488" s="307"/>
      <c r="B488" s="9"/>
      <c r="C488" s="8"/>
      <c r="D488" s="9"/>
      <c r="E488" s="8"/>
      <c r="F488" s="9"/>
      <c r="G488" s="8"/>
      <c r="H488" s="9"/>
      <c r="I488" s="8"/>
      <c r="J488" s="9"/>
      <c r="K488" s="8"/>
      <c r="L488" s="307"/>
      <c r="M488" s="307"/>
      <c r="N488" s="307"/>
      <c r="O488" s="307"/>
      <c r="P488" s="307"/>
      <c r="Q488" s="307"/>
      <c r="R488" s="307"/>
      <c r="S488" s="307"/>
      <c r="T488" s="307"/>
      <c r="U488" s="307"/>
      <c r="V488" s="307"/>
      <c r="W488" s="307"/>
      <c r="X488" s="307"/>
      <c r="Y488" s="307"/>
      <c r="Z488" s="307"/>
    </row>
    <row r="489" ht="12.75" customHeight="1">
      <c r="A489" s="307"/>
      <c r="B489" s="9"/>
      <c r="C489" s="8"/>
      <c r="D489" s="9"/>
      <c r="E489" s="8"/>
      <c r="F489" s="9"/>
      <c r="G489" s="8"/>
      <c r="H489" s="9"/>
      <c r="I489" s="8"/>
      <c r="J489" s="9"/>
      <c r="K489" s="8"/>
      <c r="L489" s="307"/>
      <c r="M489" s="307"/>
      <c r="N489" s="307"/>
      <c r="O489" s="307"/>
      <c r="P489" s="307"/>
      <c r="Q489" s="307"/>
      <c r="R489" s="307"/>
      <c r="S489" s="307"/>
      <c r="T489" s="307"/>
      <c r="U489" s="307"/>
      <c r="V489" s="307"/>
      <c r="W489" s="307"/>
      <c r="X489" s="307"/>
      <c r="Y489" s="307"/>
      <c r="Z489" s="307"/>
    </row>
    <row r="490" ht="12.75" customHeight="1">
      <c r="A490" s="307"/>
      <c r="B490" s="9"/>
      <c r="C490" s="8"/>
      <c r="D490" s="9"/>
      <c r="E490" s="8"/>
      <c r="F490" s="9"/>
      <c r="G490" s="8"/>
      <c r="H490" s="9"/>
      <c r="I490" s="8"/>
      <c r="J490" s="9"/>
      <c r="K490" s="8"/>
      <c r="L490" s="307"/>
      <c r="M490" s="307"/>
      <c r="N490" s="307"/>
      <c r="O490" s="307"/>
      <c r="P490" s="307"/>
      <c r="Q490" s="307"/>
      <c r="R490" s="307"/>
      <c r="S490" s="307"/>
      <c r="T490" s="307"/>
      <c r="U490" s="307"/>
      <c r="V490" s="307"/>
      <c r="W490" s="307"/>
      <c r="X490" s="307"/>
      <c r="Y490" s="307"/>
      <c r="Z490" s="307"/>
    </row>
    <row r="491" ht="12.75" customHeight="1">
      <c r="A491" s="307"/>
      <c r="B491" s="9"/>
      <c r="C491" s="8"/>
      <c r="D491" s="9"/>
      <c r="E491" s="8"/>
      <c r="F491" s="9"/>
      <c r="G491" s="8"/>
      <c r="H491" s="9"/>
      <c r="I491" s="8"/>
      <c r="J491" s="9"/>
      <c r="K491" s="8"/>
      <c r="L491" s="307"/>
      <c r="M491" s="307"/>
      <c r="N491" s="307"/>
      <c r="O491" s="307"/>
      <c r="P491" s="307"/>
      <c r="Q491" s="307"/>
      <c r="R491" s="307"/>
      <c r="S491" s="307"/>
      <c r="T491" s="307"/>
      <c r="U491" s="307"/>
      <c r="V491" s="307"/>
      <c r="W491" s="307"/>
      <c r="X491" s="307"/>
      <c r="Y491" s="307"/>
      <c r="Z491" s="307"/>
    </row>
    <row r="492" ht="12.75" customHeight="1">
      <c r="A492" s="307"/>
      <c r="B492" s="9"/>
      <c r="C492" s="8"/>
      <c r="D492" s="9"/>
      <c r="E492" s="8"/>
      <c r="F492" s="9"/>
      <c r="G492" s="8"/>
      <c r="H492" s="9"/>
      <c r="I492" s="8"/>
      <c r="J492" s="9"/>
      <c r="K492" s="8"/>
      <c r="L492" s="307"/>
      <c r="M492" s="307"/>
      <c r="N492" s="307"/>
      <c r="O492" s="307"/>
      <c r="P492" s="307"/>
      <c r="Q492" s="307"/>
      <c r="R492" s="307"/>
      <c r="S492" s="307"/>
      <c r="T492" s="307"/>
      <c r="U492" s="307"/>
      <c r="V492" s="307"/>
      <c r="W492" s="307"/>
      <c r="X492" s="307"/>
      <c r="Y492" s="307"/>
      <c r="Z492" s="307"/>
    </row>
    <row r="493" ht="12.75" customHeight="1">
      <c r="A493" s="307"/>
      <c r="B493" s="9"/>
      <c r="C493" s="8"/>
      <c r="D493" s="9"/>
      <c r="E493" s="8"/>
      <c r="F493" s="9"/>
      <c r="G493" s="8"/>
      <c r="H493" s="9"/>
      <c r="I493" s="8"/>
      <c r="J493" s="9"/>
      <c r="K493" s="8"/>
      <c r="L493" s="307"/>
      <c r="M493" s="307"/>
      <c r="N493" s="307"/>
      <c r="O493" s="307"/>
      <c r="P493" s="307"/>
      <c r="Q493" s="307"/>
      <c r="R493" s="307"/>
      <c r="S493" s="307"/>
      <c r="T493" s="307"/>
      <c r="U493" s="307"/>
      <c r="V493" s="307"/>
      <c r="W493" s="307"/>
      <c r="X493" s="307"/>
      <c r="Y493" s="307"/>
      <c r="Z493" s="307"/>
    </row>
    <row r="494" ht="12.75" customHeight="1">
      <c r="A494" s="307"/>
      <c r="B494" s="9"/>
      <c r="C494" s="8"/>
      <c r="D494" s="9"/>
      <c r="E494" s="8"/>
      <c r="F494" s="9"/>
      <c r="G494" s="8"/>
      <c r="H494" s="9"/>
      <c r="I494" s="8"/>
      <c r="J494" s="9"/>
      <c r="K494" s="8"/>
      <c r="L494" s="307"/>
      <c r="M494" s="307"/>
      <c r="N494" s="307"/>
      <c r="O494" s="307"/>
      <c r="P494" s="307"/>
      <c r="Q494" s="307"/>
      <c r="R494" s="307"/>
      <c r="S494" s="307"/>
      <c r="T494" s="307"/>
      <c r="U494" s="307"/>
      <c r="V494" s="307"/>
      <c r="W494" s="307"/>
      <c r="X494" s="307"/>
      <c r="Y494" s="307"/>
      <c r="Z494" s="307"/>
    </row>
    <row r="495" ht="12.75" customHeight="1">
      <c r="A495" s="307"/>
      <c r="B495" s="9"/>
      <c r="C495" s="8"/>
      <c r="D495" s="9"/>
      <c r="E495" s="8"/>
      <c r="F495" s="9"/>
      <c r="G495" s="8"/>
      <c r="H495" s="9"/>
      <c r="I495" s="8"/>
      <c r="J495" s="9"/>
      <c r="K495" s="8"/>
      <c r="L495" s="307"/>
      <c r="M495" s="307"/>
      <c r="N495" s="307"/>
      <c r="O495" s="307"/>
      <c r="P495" s="307"/>
      <c r="Q495" s="307"/>
      <c r="R495" s="307"/>
      <c r="S495" s="307"/>
      <c r="T495" s="307"/>
      <c r="U495" s="307"/>
      <c r="V495" s="307"/>
      <c r="W495" s="307"/>
      <c r="X495" s="307"/>
      <c r="Y495" s="307"/>
      <c r="Z495" s="307"/>
    </row>
    <row r="496" ht="12.75" customHeight="1">
      <c r="A496" s="307"/>
      <c r="B496" s="9"/>
      <c r="C496" s="8"/>
      <c r="D496" s="9"/>
      <c r="E496" s="8"/>
      <c r="F496" s="9"/>
      <c r="G496" s="8"/>
      <c r="H496" s="9"/>
      <c r="I496" s="8"/>
      <c r="J496" s="9"/>
      <c r="K496" s="8"/>
      <c r="L496" s="307"/>
      <c r="M496" s="307"/>
      <c r="N496" s="307"/>
      <c r="O496" s="307"/>
      <c r="P496" s="307"/>
      <c r="Q496" s="307"/>
      <c r="R496" s="307"/>
      <c r="S496" s="307"/>
      <c r="T496" s="307"/>
      <c r="U496" s="307"/>
      <c r="V496" s="307"/>
      <c r="W496" s="307"/>
      <c r="X496" s="307"/>
      <c r="Y496" s="307"/>
      <c r="Z496" s="307"/>
    </row>
    <row r="497" ht="12.75" customHeight="1">
      <c r="A497" s="307"/>
      <c r="B497" s="9"/>
      <c r="C497" s="8"/>
      <c r="D497" s="9"/>
      <c r="E497" s="8"/>
      <c r="F497" s="9"/>
      <c r="G497" s="8"/>
      <c r="H497" s="9"/>
      <c r="I497" s="8"/>
      <c r="J497" s="9"/>
      <c r="K497" s="8"/>
      <c r="L497" s="307"/>
      <c r="M497" s="307"/>
      <c r="N497" s="307"/>
      <c r="O497" s="307"/>
      <c r="P497" s="307"/>
      <c r="Q497" s="307"/>
      <c r="R497" s="307"/>
      <c r="S497" s="307"/>
      <c r="T497" s="307"/>
      <c r="U497" s="307"/>
      <c r="V497" s="307"/>
      <c r="W497" s="307"/>
      <c r="X497" s="307"/>
      <c r="Y497" s="307"/>
      <c r="Z497" s="307"/>
    </row>
    <row r="498" ht="12.75" customHeight="1">
      <c r="A498" s="307"/>
      <c r="B498" s="9"/>
      <c r="C498" s="8"/>
      <c r="D498" s="9"/>
      <c r="E498" s="8"/>
      <c r="F498" s="9"/>
      <c r="G498" s="8"/>
      <c r="H498" s="9"/>
      <c r="I498" s="8"/>
      <c r="J498" s="9"/>
      <c r="K498" s="8"/>
      <c r="L498" s="307"/>
      <c r="M498" s="307"/>
      <c r="N498" s="307"/>
      <c r="O498" s="307"/>
      <c r="P498" s="307"/>
      <c r="Q498" s="307"/>
      <c r="R498" s="307"/>
      <c r="S498" s="307"/>
      <c r="T498" s="307"/>
      <c r="U498" s="307"/>
      <c r="V498" s="307"/>
      <c r="W498" s="307"/>
      <c r="X498" s="307"/>
      <c r="Y498" s="307"/>
      <c r="Z498" s="307"/>
    </row>
    <row r="499" ht="12.75" customHeight="1">
      <c r="A499" s="307"/>
      <c r="B499" s="9"/>
      <c r="C499" s="8"/>
      <c r="D499" s="9"/>
      <c r="E499" s="8"/>
      <c r="F499" s="9"/>
      <c r="G499" s="8"/>
      <c r="H499" s="9"/>
      <c r="I499" s="8"/>
      <c r="J499" s="9"/>
      <c r="K499" s="8"/>
      <c r="L499" s="307"/>
      <c r="M499" s="307"/>
      <c r="N499" s="307"/>
      <c r="O499" s="307"/>
      <c r="P499" s="307"/>
      <c r="Q499" s="307"/>
      <c r="R499" s="307"/>
      <c r="S499" s="307"/>
      <c r="T499" s="307"/>
      <c r="U499" s="307"/>
      <c r="V499" s="307"/>
      <c r="W499" s="307"/>
      <c r="X499" s="307"/>
      <c r="Y499" s="307"/>
      <c r="Z499" s="307"/>
    </row>
    <row r="500" ht="12.75" customHeight="1">
      <c r="A500" s="307"/>
      <c r="B500" s="9"/>
      <c r="C500" s="8"/>
      <c r="D500" s="9"/>
      <c r="E500" s="8"/>
      <c r="F500" s="9"/>
      <c r="G500" s="8"/>
      <c r="H500" s="9"/>
      <c r="I500" s="8"/>
      <c r="J500" s="9"/>
      <c r="K500" s="8"/>
      <c r="L500" s="307"/>
      <c r="M500" s="307"/>
      <c r="N500" s="307"/>
      <c r="O500" s="307"/>
      <c r="P500" s="307"/>
      <c r="Q500" s="307"/>
      <c r="R500" s="307"/>
      <c r="S500" s="307"/>
      <c r="T500" s="307"/>
      <c r="U500" s="307"/>
      <c r="V500" s="307"/>
      <c r="W500" s="307"/>
      <c r="X500" s="307"/>
      <c r="Y500" s="307"/>
      <c r="Z500" s="307"/>
    </row>
    <row r="501" ht="12.75" customHeight="1">
      <c r="A501" s="307"/>
      <c r="B501" s="9"/>
      <c r="C501" s="8"/>
      <c r="D501" s="9"/>
      <c r="E501" s="8"/>
      <c r="F501" s="9"/>
      <c r="G501" s="8"/>
      <c r="H501" s="9"/>
      <c r="I501" s="8"/>
      <c r="J501" s="9"/>
      <c r="K501" s="8"/>
      <c r="L501" s="307"/>
      <c r="M501" s="307"/>
      <c r="N501" s="307"/>
      <c r="O501" s="307"/>
      <c r="P501" s="307"/>
      <c r="Q501" s="307"/>
      <c r="R501" s="307"/>
      <c r="S501" s="307"/>
      <c r="T501" s="307"/>
      <c r="U501" s="307"/>
      <c r="V501" s="307"/>
      <c r="W501" s="307"/>
      <c r="X501" s="307"/>
      <c r="Y501" s="307"/>
      <c r="Z501" s="307"/>
    </row>
    <row r="502" ht="12.75" customHeight="1">
      <c r="A502" s="307"/>
      <c r="B502" s="9"/>
      <c r="C502" s="8"/>
      <c r="D502" s="9"/>
      <c r="E502" s="8"/>
      <c r="F502" s="9"/>
      <c r="G502" s="8"/>
      <c r="H502" s="9"/>
      <c r="I502" s="8"/>
      <c r="J502" s="9"/>
      <c r="K502" s="8"/>
      <c r="L502" s="307"/>
      <c r="M502" s="307"/>
      <c r="N502" s="307"/>
      <c r="O502" s="307"/>
      <c r="P502" s="307"/>
      <c r="Q502" s="307"/>
      <c r="R502" s="307"/>
      <c r="S502" s="307"/>
      <c r="T502" s="307"/>
      <c r="U502" s="307"/>
      <c r="V502" s="307"/>
      <c r="W502" s="307"/>
      <c r="X502" s="307"/>
      <c r="Y502" s="307"/>
      <c r="Z502" s="307"/>
    </row>
    <row r="503" ht="12.75" customHeight="1">
      <c r="A503" s="307"/>
      <c r="B503" s="9"/>
      <c r="C503" s="8"/>
      <c r="D503" s="9"/>
      <c r="E503" s="8"/>
      <c r="F503" s="9"/>
      <c r="G503" s="8"/>
      <c r="H503" s="9"/>
      <c r="I503" s="8"/>
      <c r="J503" s="9"/>
      <c r="K503" s="8"/>
      <c r="L503" s="307"/>
      <c r="M503" s="307"/>
      <c r="N503" s="307"/>
      <c r="O503" s="307"/>
      <c r="P503" s="307"/>
      <c r="Q503" s="307"/>
      <c r="R503" s="307"/>
      <c r="S503" s="307"/>
      <c r="T503" s="307"/>
      <c r="U503" s="307"/>
      <c r="V503" s="307"/>
      <c r="W503" s="307"/>
      <c r="X503" s="307"/>
      <c r="Y503" s="307"/>
      <c r="Z503" s="307"/>
    </row>
    <row r="504" ht="12.75" customHeight="1">
      <c r="A504" s="307"/>
      <c r="B504" s="9"/>
      <c r="C504" s="8"/>
      <c r="D504" s="9"/>
      <c r="E504" s="8"/>
      <c r="F504" s="9"/>
      <c r="G504" s="8"/>
      <c r="H504" s="9"/>
      <c r="I504" s="8"/>
      <c r="J504" s="9"/>
      <c r="K504" s="8"/>
      <c r="L504" s="307"/>
      <c r="M504" s="307"/>
      <c r="N504" s="307"/>
      <c r="O504" s="307"/>
      <c r="P504" s="307"/>
      <c r="Q504" s="307"/>
      <c r="R504" s="307"/>
      <c r="S504" s="307"/>
      <c r="T504" s="307"/>
      <c r="U504" s="307"/>
      <c r="V504" s="307"/>
      <c r="W504" s="307"/>
      <c r="X504" s="307"/>
      <c r="Y504" s="307"/>
      <c r="Z504" s="307"/>
    </row>
    <row r="505" ht="12.75" customHeight="1">
      <c r="A505" s="307"/>
      <c r="B505" s="9"/>
      <c r="C505" s="8"/>
      <c r="D505" s="9"/>
      <c r="E505" s="8"/>
      <c r="F505" s="9"/>
      <c r="G505" s="8"/>
      <c r="H505" s="9"/>
      <c r="I505" s="8"/>
      <c r="J505" s="9"/>
      <c r="K505" s="8"/>
      <c r="L505" s="307"/>
      <c r="M505" s="307"/>
      <c r="N505" s="307"/>
      <c r="O505" s="307"/>
      <c r="P505" s="307"/>
      <c r="Q505" s="307"/>
      <c r="R505" s="307"/>
      <c r="S505" s="307"/>
      <c r="T505" s="307"/>
      <c r="U505" s="307"/>
      <c r="V505" s="307"/>
      <c r="W505" s="307"/>
      <c r="X505" s="307"/>
      <c r="Y505" s="307"/>
      <c r="Z505" s="307"/>
    </row>
    <row r="506" ht="12.75" customHeight="1">
      <c r="A506" s="307"/>
      <c r="B506" s="9"/>
      <c r="C506" s="8"/>
      <c r="D506" s="9"/>
      <c r="E506" s="8"/>
      <c r="F506" s="9"/>
      <c r="G506" s="8"/>
      <c r="H506" s="9"/>
      <c r="I506" s="8"/>
      <c r="J506" s="9"/>
      <c r="K506" s="8"/>
      <c r="L506" s="307"/>
      <c r="M506" s="307"/>
      <c r="N506" s="307"/>
      <c r="O506" s="307"/>
      <c r="P506" s="307"/>
      <c r="Q506" s="307"/>
      <c r="R506" s="307"/>
      <c r="S506" s="307"/>
      <c r="T506" s="307"/>
      <c r="U506" s="307"/>
      <c r="V506" s="307"/>
      <c r="W506" s="307"/>
      <c r="X506" s="307"/>
      <c r="Y506" s="307"/>
      <c r="Z506" s="307"/>
    </row>
    <row r="507" ht="12.75" customHeight="1">
      <c r="A507" s="307"/>
      <c r="B507" s="9"/>
      <c r="C507" s="8"/>
      <c r="D507" s="9"/>
      <c r="E507" s="8"/>
      <c r="F507" s="9"/>
      <c r="G507" s="8"/>
      <c r="H507" s="9"/>
      <c r="I507" s="8"/>
      <c r="J507" s="9"/>
      <c r="K507" s="8"/>
      <c r="L507" s="307"/>
      <c r="M507" s="307"/>
      <c r="N507" s="307"/>
      <c r="O507" s="307"/>
      <c r="P507" s="307"/>
      <c r="Q507" s="307"/>
      <c r="R507" s="307"/>
      <c r="S507" s="307"/>
      <c r="T507" s="307"/>
      <c r="U507" s="307"/>
      <c r="V507" s="307"/>
      <c r="W507" s="307"/>
      <c r="X507" s="307"/>
      <c r="Y507" s="307"/>
      <c r="Z507" s="307"/>
    </row>
    <row r="508" ht="12.75" customHeight="1">
      <c r="A508" s="307"/>
      <c r="B508" s="9"/>
      <c r="C508" s="8"/>
      <c r="D508" s="9"/>
      <c r="E508" s="8"/>
      <c r="F508" s="9"/>
      <c r="G508" s="8"/>
      <c r="H508" s="9"/>
      <c r="I508" s="8"/>
      <c r="J508" s="9"/>
      <c r="K508" s="8"/>
      <c r="L508" s="307"/>
      <c r="M508" s="307"/>
      <c r="N508" s="307"/>
      <c r="O508" s="307"/>
      <c r="P508" s="307"/>
      <c r="Q508" s="307"/>
      <c r="R508" s="307"/>
      <c r="S508" s="307"/>
      <c r="T508" s="307"/>
      <c r="U508" s="307"/>
      <c r="V508" s="307"/>
      <c r="W508" s="307"/>
      <c r="X508" s="307"/>
      <c r="Y508" s="307"/>
      <c r="Z508" s="307"/>
    </row>
    <row r="509" ht="12.75" customHeight="1">
      <c r="A509" s="307"/>
      <c r="B509" s="9"/>
      <c r="C509" s="8"/>
      <c r="D509" s="9"/>
      <c r="E509" s="8"/>
      <c r="F509" s="9"/>
      <c r="G509" s="8"/>
      <c r="H509" s="9"/>
      <c r="I509" s="8"/>
      <c r="J509" s="9"/>
      <c r="K509" s="8"/>
      <c r="L509" s="307"/>
      <c r="M509" s="307"/>
      <c r="N509" s="307"/>
      <c r="O509" s="307"/>
      <c r="P509" s="307"/>
      <c r="Q509" s="307"/>
      <c r="R509" s="307"/>
      <c r="S509" s="307"/>
      <c r="T509" s="307"/>
      <c r="U509" s="307"/>
      <c r="V509" s="307"/>
      <c r="W509" s="307"/>
      <c r="X509" s="307"/>
      <c r="Y509" s="307"/>
      <c r="Z509" s="307"/>
    </row>
    <row r="510" ht="12.75" customHeight="1">
      <c r="A510" s="307"/>
      <c r="B510" s="9"/>
      <c r="C510" s="8"/>
      <c r="D510" s="9"/>
      <c r="E510" s="8"/>
      <c r="F510" s="9"/>
      <c r="G510" s="8"/>
      <c r="H510" s="9"/>
      <c r="I510" s="8"/>
      <c r="J510" s="9"/>
      <c r="K510" s="8"/>
      <c r="L510" s="307"/>
      <c r="M510" s="307"/>
      <c r="N510" s="307"/>
      <c r="O510" s="307"/>
      <c r="P510" s="307"/>
      <c r="Q510" s="307"/>
      <c r="R510" s="307"/>
      <c r="S510" s="307"/>
      <c r="T510" s="307"/>
      <c r="U510" s="307"/>
      <c r="V510" s="307"/>
      <c r="W510" s="307"/>
      <c r="X510" s="307"/>
      <c r="Y510" s="307"/>
      <c r="Z510" s="307"/>
    </row>
    <row r="511" ht="12.75" customHeight="1">
      <c r="A511" s="307"/>
      <c r="B511" s="9"/>
      <c r="C511" s="8"/>
      <c r="D511" s="9"/>
      <c r="E511" s="8"/>
      <c r="F511" s="9"/>
      <c r="G511" s="8"/>
      <c r="H511" s="9"/>
      <c r="I511" s="8"/>
      <c r="J511" s="9"/>
      <c r="K511" s="8"/>
      <c r="L511" s="307"/>
      <c r="M511" s="307"/>
      <c r="N511" s="307"/>
      <c r="O511" s="307"/>
      <c r="P511" s="307"/>
      <c r="Q511" s="307"/>
      <c r="R511" s="307"/>
      <c r="S511" s="307"/>
      <c r="T511" s="307"/>
      <c r="U511" s="307"/>
      <c r="V511" s="307"/>
      <c r="W511" s="307"/>
      <c r="X511" s="307"/>
      <c r="Y511" s="307"/>
      <c r="Z511" s="307"/>
    </row>
    <row r="512" ht="12.75" customHeight="1">
      <c r="A512" s="307"/>
      <c r="B512" s="9"/>
      <c r="C512" s="8"/>
      <c r="D512" s="9"/>
      <c r="E512" s="8"/>
      <c r="F512" s="9"/>
      <c r="G512" s="8"/>
      <c r="H512" s="9"/>
      <c r="I512" s="8"/>
      <c r="J512" s="9"/>
      <c r="K512" s="8"/>
      <c r="L512" s="307"/>
      <c r="M512" s="307"/>
      <c r="N512" s="307"/>
      <c r="O512" s="307"/>
      <c r="P512" s="307"/>
      <c r="Q512" s="307"/>
      <c r="R512" s="307"/>
      <c r="S512" s="307"/>
      <c r="T512" s="307"/>
      <c r="U512" s="307"/>
      <c r="V512" s="307"/>
      <c r="W512" s="307"/>
      <c r="X512" s="307"/>
      <c r="Y512" s="307"/>
      <c r="Z512" s="307"/>
    </row>
    <row r="513" ht="12.75" customHeight="1">
      <c r="A513" s="307"/>
      <c r="B513" s="9"/>
      <c r="C513" s="8"/>
      <c r="D513" s="9"/>
      <c r="E513" s="8"/>
      <c r="F513" s="9"/>
      <c r="G513" s="8"/>
      <c r="H513" s="9"/>
      <c r="I513" s="8"/>
      <c r="J513" s="9"/>
      <c r="K513" s="8"/>
      <c r="L513" s="307"/>
      <c r="M513" s="307"/>
      <c r="N513" s="307"/>
      <c r="O513" s="307"/>
      <c r="P513" s="307"/>
      <c r="Q513" s="307"/>
      <c r="R513" s="307"/>
      <c r="S513" s="307"/>
      <c r="T513" s="307"/>
      <c r="U513" s="307"/>
      <c r="V513" s="307"/>
      <c r="W513" s="307"/>
      <c r="X513" s="307"/>
      <c r="Y513" s="307"/>
      <c r="Z513" s="307"/>
    </row>
    <row r="514" ht="12.75" customHeight="1">
      <c r="A514" s="307"/>
      <c r="B514" s="9"/>
      <c r="C514" s="8"/>
      <c r="D514" s="9"/>
      <c r="E514" s="8"/>
      <c r="F514" s="9"/>
      <c r="G514" s="8"/>
      <c r="H514" s="9"/>
      <c r="I514" s="8"/>
      <c r="J514" s="9"/>
      <c r="K514" s="8"/>
      <c r="L514" s="307"/>
      <c r="M514" s="307"/>
      <c r="N514" s="307"/>
      <c r="O514" s="307"/>
      <c r="P514" s="307"/>
      <c r="Q514" s="307"/>
      <c r="R514" s="307"/>
      <c r="S514" s="307"/>
      <c r="T514" s="307"/>
      <c r="U514" s="307"/>
      <c r="V514" s="307"/>
      <c r="W514" s="307"/>
      <c r="X514" s="307"/>
      <c r="Y514" s="307"/>
      <c r="Z514" s="307"/>
    </row>
    <row r="515" ht="12.75" customHeight="1">
      <c r="A515" s="307"/>
      <c r="B515" s="9"/>
      <c r="C515" s="8"/>
      <c r="D515" s="9"/>
      <c r="E515" s="8"/>
      <c r="F515" s="9"/>
      <c r="G515" s="8"/>
      <c r="H515" s="9"/>
      <c r="I515" s="8"/>
      <c r="J515" s="9"/>
      <c r="K515" s="8"/>
      <c r="L515" s="307"/>
      <c r="M515" s="307"/>
      <c r="N515" s="307"/>
      <c r="O515" s="307"/>
      <c r="P515" s="307"/>
      <c r="Q515" s="307"/>
      <c r="R515" s="307"/>
      <c r="S515" s="307"/>
      <c r="T515" s="307"/>
      <c r="U515" s="307"/>
      <c r="V515" s="307"/>
      <c r="W515" s="307"/>
      <c r="X515" s="307"/>
      <c r="Y515" s="307"/>
      <c r="Z515" s="307"/>
    </row>
    <row r="516" ht="12.75" customHeight="1">
      <c r="A516" s="307"/>
      <c r="B516" s="9"/>
      <c r="C516" s="8"/>
      <c r="D516" s="9"/>
      <c r="E516" s="8"/>
      <c r="F516" s="9"/>
      <c r="G516" s="8"/>
      <c r="H516" s="9"/>
      <c r="I516" s="8"/>
      <c r="J516" s="9"/>
      <c r="K516" s="8"/>
      <c r="L516" s="307"/>
      <c r="M516" s="307"/>
      <c r="N516" s="307"/>
      <c r="O516" s="307"/>
      <c r="P516" s="307"/>
      <c r="Q516" s="307"/>
      <c r="R516" s="307"/>
      <c r="S516" s="307"/>
      <c r="T516" s="307"/>
      <c r="U516" s="307"/>
      <c r="V516" s="307"/>
      <c r="W516" s="307"/>
      <c r="X516" s="307"/>
      <c r="Y516" s="307"/>
      <c r="Z516" s="307"/>
    </row>
    <row r="517" ht="12.75" customHeight="1">
      <c r="A517" s="307"/>
      <c r="B517" s="9"/>
      <c r="C517" s="8"/>
      <c r="D517" s="9"/>
      <c r="E517" s="8"/>
      <c r="F517" s="9"/>
      <c r="G517" s="8"/>
      <c r="H517" s="9"/>
      <c r="I517" s="8"/>
      <c r="J517" s="9"/>
      <c r="K517" s="8"/>
      <c r="L517" s="307"/>
      <c r="M517" s="307"/>
      <c r="N517" s="307"/>
      <c r="O517" s="307"/>
      <c r="P517" s="307"/>
      <c r="Q517" s="307"/>
      <c r="R517" s="307"/>
      <c r="S517" s="307"/>
      <c r="T517" s="307"/>
      <c r="U517" s="307"/>
      <c r="V517" s="307"/>
      <c r="W517" s="307"/>
      <c r="X517" s="307"/>
      <c r="Y517" s="307"/>
      <c r="Z517" s="307"/>
    </row>
    <row r="518" ht="12.75" customHeight="1">
      <c r="A518" s="307"/>
      <c r="B518" s="9"/>
      <c r="C518" s="8"/>
      <c r="D518" s="9"/>
      <c r="E518" s="8"/>
      <c r="F518" s="9"/>
      <c r="G518" s="8"/>
      <c r="H518" s="9"/>
      <c r="I518" s="8"/>
      <c r="J518" s="9"/>
      <c r="K518" s="8"/>
      <c r="L518" s="307"/>
      <c r="M518" s="307"/>
      <c r="N518" s="307"/>
      <c r="O518" s="307"/>
      <c r="P518" s="307"/>
      <c r="Q518" s="307"/>
      <c r="R518" s="307"/>
      <c r="S518" s="307"/>
      <c r="T518" s="307"/>
      <c r="U518" s="307"/>
      <c r="V518" s="307"/>
      <c r="W518" s="307"/>
      <c r="X518" s="307"/>
      <c r="Y518" s="307"/>
      <c r="Z518" s="307"/>
    </row>
    <row r="519" ht="12.75" customHeight="1">
      <c r="A519" s="307"/>
      <c r="B519" s="9"/>
      <c r="C519" s="8"/>
      <c r="D519" s="9"/>
      <c r="E519" s="8"/>
      <c r="F519" s="9"/>
      <c r="G519" s="8"/>
      <c r="H519" s="9"/>
      <c r="I519" s="8"/>
      <c r="J519" s="9"/>
      <c r="K519" s="8"/>
      <c r="L519" s="307"/>
      <c r="M519" s="307"/>
      <c r="N519" s="307"/>
      <c r="O519" s="307"/>
      <c r="P519" s="307"/>
      <c r="Q519" s="307"/>
      <c r="R519" s="307"/>
      <c r="S519" s="307"/>
      <c r="T519" s="307"/>
      <c r="U519" s="307"/>
      <c r="V519" s="307"/>
      <c r="W519" s="307"/>
      <c r="X519" s="307"/>
      <c r="Y519" s="307"/>
      <c r="Z519" s="307"/>
    </row>
    <row r="520" ht="12.75" customHeight="1">
      <c r="A520" s="307"/>
      <c r="B520" s="9"/>
      <c r="C520" s="8"/>
      <c r="D520" s="9"/>
      <c r="E520" s="8"/>
      <c r="F520" s="9"/>
      <c r="G520" s="8"/>
      <c r="H520" s="9"/>
      <c r="I520" s="8"/>
      <c r="J520" s="9"/>
      <c r="K520" s="8"/>
      <c r="L520" s="307"/>
      <c r="M520" s="307"/>
      <c r="N520" s="307"/>
      <c r="O520" s="307"/>
      <c r="P520" s="307"/>
      <c r="Q520" s="307"/>
      <c r="R520" s="307"/>
      <c r="S520" s="307"/>
      <c r="T520" s="307"/>
      <c r="U520" s="307"/>
      <c r="V520" s="307"/>
      <c r="W520" s="307"/>
      <c r="X520" s="307"/>
      <c r="Y520" s="307"/>
      <c r="Z520" s="307"/>
    </row>
    <row r="521" ht="12.75" customHeight="1">
      <c r="A521" s="307"/>
      <c r="B521" s="9"/>
      <c r="C521" s="8"/>
      <c r="D521" s="9"/>
      <c r="E521" s="8"/>
      <c r="F521" s="9"/>
      <c r="G521" s="8"/>
      <c r="H521" s="9"/>
      <c r="I521" s="8"/>
      <c r="J521" s="9"/>
      <c r="K521" s="8"/>
      <c r="L521" s="307"/>
      <c r="M521" s="307"/>
      <c r="N521" s="307"/>
      <c r="O521" s="307"/>
      <c r="P521" s="307"/>
      <c r="Q521" s="307"/>
      <c r="R521" s="307"/>
      <c r="S521" s="307"/>
      <c r="T521" s="307"/>
      <c r="U521" s="307"/>
      <c r="V521" s="307"/>
      <c r="W521" s="307"/>
      <c r="X521" s="307"/>
      <c r="Y521" s="307"/>
      <c r="Z521" s="307"/>
    </row>
    <row r="522" ht="12.75" customHeight="1">
      <c r="A522" s="307"/>
      <c r="B522" s="9"/>
      <c r="C522" s="8"/>
      <c r="D522" s="9"/>
      <c r="E522" s="8"/>
      <c r="F522" s="9"/>
      <c r="G522" s="8"/>
      <c r="H522" s="9"/>
      <c r="I522" s="8"/>
      <c r="J522" s="9"/>
      <c r="K522" s="8"/>
      <c r="L522" s="307"/>
      <c r="M522" s="307"/>
      <c r="N522" s="307"/>
      <c r="O522" s="307"/>
      <c r="P522" s="307"/>
      <c r="Q522" s="307"/>
      <c r="R522" s="307"/>
      <c r="S522" s="307"/>
      <c r="T522" s="307"/>
      <c r="U522" s="307"/>
      <c r="V522" s="307"/>
      <c r="W522" s="307"/>
      <c r="X522" s="307"/>
      <c r="Y522" s="307"/>
      <c r="Z522" s="307"/>
    </row>
    <row r="523" ht="12.75" customHeight="1">
      <c r="A523" s="307"/>
      <c r="B523" s="9"/>
      <c r="C523" s="8"/>
      <c r="D523" s="9"/>
      <c r="E523" s="8"/>
      <c r="F523" s="9"/>
      <c r="G523" s="8"/>
      <c r="H523" s="9"/>
      <c r="I523" s="8"/>
      <c r="J523" s="9"/>
      <c r="K523" s="8"/>
      <c r="L523" s="307"/>
      <c r="M523" s="307"/>
      <c r="N523" s="307"/>
      <c r="O523" s="307"/>
      <c r="P523" s="307"/>
      <c r="Q523" s="307"/>
      <c r="R523" s="307"/>
      <c r="S523" s="307"/>
      <c r="T523" s="307"/>
      <c r="U523" s="307"/>
      <c r="V523" s="307"/>
      <c r="W523" s="307"/>
      <c r="X523" s="307"/>
      <c r="Y523" s="307"/>
      <c r="Z523" s="307"/>
    </row>
    <row r="524" ht="12.75" customHeight="1">
      <c r="A524" s="307"/>
      <c r="B524" s="9"/>
      <c r="C524" s="8"/>
      <c r="D524" s="9"/>
      <c r="E524" s="8"/>
      <c r="F524" s="9"/>
      <c r="G524" s="8"/>
      <c r="H524" s="9"/>
      <c r="I524" s="8"/>
      <c r="J524" s="9"/>
      <c r="K524" s="8"/>
      <c r="L524" s="307"/>
      <c r="M524" s="307"/>
      <c r="N524" s="307"/>
      <c r="O524" s="307"/>
      <c r="P524" s="307"/>
      <c r="Q524" s="307"/>
      <c r="R524" s="307"/>
      <c r="S524" s="307"/>
      <c r="T524" s="307"/>
      <c r="U524" s="307"/>
      <c r="V524" s="307"/>
      <c r="W524" s="307"/>
      <c r="X524" s="307"/>
      <c r="Y524" s="307"/>
      <c r="Z524" s="307"/>
    </row>
    <row r="525" ht="12.75" customHeight="1">
      <c r="A525" s="307"/>
      <c r="B525" s="9"/>
      <c r="C525" s="8"/>
      <c r="D525" s="9"/>
      <c r="E525" s="8"/>
      <c r="F525" s="9"/>
      <c r="G525" s="8"/>
      <c r="H525" s="9"/>
      <c r="I525" s="8"/>
      <c r="J525" s="9"/>
      <c r="K525" s="8"/>
      <c r="L525" s="307"/>
      <c r="M525" s="307"/>
      <c r="N525" s="307"/>
      <c r="O525" s="307"/>
      <c r="P525" s="307"/>
      <c r="Q525" s="307"/>
      <c r="R525" s="307"/>
      <c r="S525" s="307"/>
      <c r="T525" s="307"/>
      <c r="U525" s="307"/>
      <c r="V525" s="307"/>
      <c r="W525" s="307"/>
      <c r="X525" s="307"/>
      <c r="Y525" s="307"/>
      <c r="Z525" s="307"/>
    </row>
    <row r="526" ht="12.75" customHeight="1">
      <c r="A526" s="307"/>
      <c r="B526" s="9"/>
      <c r="C526" s="8"/>
      <c r="D526" s="9"/>
      <c r="E526" s="8"/>
      <c r="F526" s="9"/>
      <c r="G526" s="8"/>
      <c r="H526" s="9"/>
      <c r="I526" s="8"/>
      <c r="J526" s="9"/>
      <c r="K526" s="8"/>
      <c r="L526" s="307"/>
      <c r="M526" s="307"/>
      <c r="N526" s="307"/>
      <c r="O526" s="307"/>
      <c r="P526" s="307"/>
      <c r="Q526" s="307"/>
      <c r="R526" s="307"/>
      <c r="S526" s="307"/>
      <c r="T526" s="307"/>
      <c r="U526" s="307"/>
      <c r="V526" s="307"/>
      <c r="W526" s="307"/>
      <c r="X526" s="307"/>
      <c r="Y526" s="307"/>
      <c r="Z526" s="307"/>
    </row>
    <row r="527" ht="12.75" customHeight="1">
      <c r="A527" s="307"/>
      <c r="B527" s="9"/>
      <c r="C527" s="8"/>
      <c r="D527" s="9"/>
      <c r="E527" s="8"/>
      <c r="F527" s="9"/>
      <c r="G527" s="8"/>
      <c r="H527" s="9"/>
      <c r="I527" s="8"/>
      <c r="J527" s="9"/>
      <c r="K527" s="8"/>
      <c r="L527" s="307"/>
      <c r="M527" s="307"/>
      <c r="N527" s="307"/>
      <c r="O527" s="307"/>
      <c r="P527" s="307"/>
      <c r="Q527" s="307"/>
      <c r="R527" s="307"/>
      <c r="S527" s="307"/>
      <c r="T527" s="307"/>
      <c r="U527" s="307"/>
      <c r="V527" s="307"/>
      <c r="W527" s="307"/>
      <c r="X527" s="307"/>
      <c r="Y527" s="307"/>
      <c r="Z527" s="307"/>
    </row>
    <row r="528" ht="12.75" customHeight="1">
      <c r="A528" s="307"/>
      <c r="B528" s="9"/>
      <c r="C528" s="8"/>
      <c r="D528" s="9"/>
      <c r="E528" s="8"/>
      <c r="F528" s="9"/>
      <c r="G528" s="8"/>
      <c r="H528" s="9"/>
      <c r="I528" s="8"/>
      <c r="J528" s="9"/>
      <c r="K528" s="8"/>
      <c r="L528" s="307"/>
      <c r="M528" s="307"/>
      <c r="N528" s="307"/>
      <c r="O528" s="307"/>
      <c r="P528" s="307"/>
      <c r="Q528" s="307"/>
      <c r="R528" s="307"/>
      <c r="S528" s="307"/>
      <c r="T528" s="307"/>
      <c r="U528" s="307"/>
      <c r="V528" s="307"/>
      <c r="W528" s="307"/>
      <c r="X528" s="307"/>
      <c r="Y528" s="307"/>
      <c r="Z528" s="307"/>
    </row>
    <row r="529" ht="12.75" customHeight="1">
      <c r="A529" s="307"/>
      <c r="B529" s="9"/>
      <c r="C529" s="8"/>
      <c r="D529" s="9"/>
      <c r="E529" s="8"/>
      <c r="F529" s="9"/>
      <c r="G529" s="8"/>
      <c r="H529" s="9"/>
      <c r="I529" s="8"/>
      <c r="J529" s="9"/>
      <c r="K529" s="8"/>
      <c r="L529" s="307"/>
      <c r="M529" s="307"/>
      <c r="N529" s="307"/>
      <c r="O529" s="307"/>
      <c r="P529" s="307"/>
      <c r="Q529" s="307"/>
      <c r="R529" s="307"/>
      <c r="S529" s="307"/>
      <c r="T529" s="307"/>
      <c r="U529" s="307"/>
      <c r="V529" s="307"/>
      <c r="W529" s="307"/>
      <c r="X529" s="307"/>
      <c r="Y529" s="307"/>
      <c r="Z529" s="307"/>
    </row>
    <row r="530" ht="12.75" customHeight="1">
      <c r="A530" s="307"/>
      <c r="B530" s="9"/>
      <c r="C530" s="8"/>
      <c r="D530" s="9"/>
      <c r="E530" s="8"/>
      <c r="F530" s="9"/>
      <c r="G530" s="8"/>
      <c r="H530" s="9"/>
      <c r="I530" s="8"/>
      <c r="J530" s="9"/>
      <c r="K530" s="8"/>
      <c r="L530" s="307"/>
      <c r="M530" s="307"/>
      <c r="N530" s="307"/>
      <c r="O530" s="307"/>
      <c r="P530" s="307"/>
      <c r="Q530" s="307"/>
      <c r="R530" s="307"/>
      <c r="S530" s="307"/>
      <c r="T530" s="307"/>
      <c r="U530" s="307"/>
      <c r="V530" s="307"/>
      <c r="W530" s="307"/>
      <c r="X530" s="307"/>
      <c r="Y530" s="307"/>
      <c r="Z530" s="307"/>
    </row>
    <row r="531" ht="12.75" customHeight="1">
      <c r="A531" s="307"/>
      <c r="B531" s="9"/>
      <c r="C531" s="8"/>
      <c r="D531" s="9"/>
      <c r="E531" s="8"/>
      <c r="F531" s="9"/>
      <c r="G531" s="8"/>
      <c r="H531" s="9"/>
      <c r="I531" s="8"/>
      <c r="J531" s="9"/>
      <c r="K531" s="8"/>
      <c r="L531" s="307"/>
      <c r="M531" s="307"/>
      <c r="N531" s="307"/>
      <c r="O531" s="307"/>
      <c r="P531" s="307"/>
      <c r="Q531" s="307"/>
      <c r="R531" s="307"/>
      <c r="S531" s="307"/>
      <c r="T531" s="307"/>
      <c r="U531" s="307"/>
      <c r="V531" s="307"/>
      <c r="W531" s="307"/>
      <c r="X531" s="307"/>
      <c r="Y531" s="307"/>
      <c r="Z531" s="307"/>
    </row>
    <row r="532" ht="12.75" customHeight="1">
      <c r="A532" s="307"/>
      <c r="B532" s="9"/>
      <c r="C532" s="8"/>
      <c r="D532" s="9"/>
      <c r="E532" s="8"/>
      <c r="F532" s="9"/>
      <c r="G532" s="8"/>
      <c r="H532" s="9"/>
      <c r="I532" s="8"/>
      <c r="J532" s="9"/>
      <c r="K532" s="8"/>
      <c r="L532" s="307"/>
      <c r="M532" s="307"/>
      <c r="N532" s="307"/>
      <c r="O532" s="307"/>
      <c r="P532" s="307"/>
      <c r="Q532" s="307"/>
      <c r="R532" s="307"/>
      <c r="S532" s="307"/>
      <c r="T532" s="307"/>
      <c r="U532" s="307"/>
      <c r="V532" s="307"/>
      <c r="W532" s="307"/>
      <c r="X532" s="307"/>
      <c r="Y532" s="307"/>
      <c r="Z532" s="307"/>
    </row>
    <row r="533" ht="12.75" customHeight="1">
      <c r="A533" s="307"/>
      <c r="B533" s="9"/>
      <c r="C533" s="8"/>
      <c r="D533" s="9"/>
      <c r="E533" s="8"/>
      <c r="F533" s="9"/>
      <c r="G533" s="8"/>
      <c r="H533" s="9"/>
      <c r="I533" s="8"/>
      <c r="J533" s="9"/>
      <c r="K533" s="8"/>
      <c r="L533" s="307"/>
      <c r="M533" s="307"/>
      <c r="N533" s="307"/>
      <c r="O533" s="307"/>
      <c r="P533" s="307"/>
      <c r="Q533" s="307"/>
      <c r="R533" s="307"/>
      <c r="S533" s="307"/>
      <c r="T533" s="307"/>
      <c r="U533" s="307"/>
      <c r="V533" s="307"/>
      <c r="W533" s="307"/>
      <c r="X533" s="307"/>
      <c r="Y533" s="307"/>
      <c r="Z533" s="307"/>
    </row>
    <row r="534" ht="12.75" customHeight="1">
      <c r="A534" s="307"/>
      <c r="B534" s="9"/>
      <c r="C534" s="8"/>
      <c r="D534" s="9"/>
      <c r="E534" s="8"/>
      <c r="F534" s="9"/>
      <c r="G534" s="8"/>
      <c r="H534" s="9"/>
      <c r="I534" s="8"/>
      <c r="J534" s="9"/>
      <c r="K534" s="8"/>
      <c r="L534" s="307"/>
      <c r="M534" s="307"/>
      <c r="N534" s="307"/>
      <c r="O534" s="307"/>
      <c r="P534" s="307"/>
      <c r="Q534" s="307"/>
      <c r="R534" s="307"/>
      <c r="S534" s="307"/>
      <c r="T534" s="307"/>
      <c r="U534" s="307"/>
      <c r="V534" s="307"/>
      <c r="W534" s="307"/>
      <c r="X534" s="307"/>
      <c r="Y534" s="307"/>
      <c r="Z534" s="307"/>
    </row>
    <row r="535" ht="12.75" customHeight="1">
      <c r="A535" s="307"/>
      <c r="B535" s="9"/>
      <c r="C535" s="8"/>
      <c r="D535" s="9"/>
      <c r="E535" s="8"/>
      <c r="F535" s="9"/>
      <c r="G535" s="8"/>
      <c r="H535" s="9"/>
      <c r="I535" s="8"/>
      <c r="J535" s="9"/>
      <c r="K535" s="8"/>
      <c r="L535" s="307"/>
      <c r="M535" s="307"/>
      <c r="N535" s="307"/>
      <c r="O535" s="307"/>
      <c r="P535" s="307"/>
      <c r="Q535" s="307"/>
      <c r="R535" s="307"/>
      <c r="S535" s="307"/>
      <c r="T535" s="307"/>
      <c r="U535" s="307"/>
      <c r="V535" s="307"/>
      <c r="W535" s="307"/>
      <c r="X535" s="307"/>
      <c r="Y535" s="307"/>
      <c r="Z535" s="307"/>
    </row>
    <row r="536" ht="12.75" customHeight="1">
      <c r="A536" s="307"/>
      <c r="B536" s="9"/>
      <c r="C536" s="8"/>
      <c r="D536" s="9"/>
      <c r="E536" s="8"/>
      <c r="F536" s="9"/>
      <c r="G536" s="8"/>
      <c r="H536" s="9"/>
      <c r="I536" s="8"/>
      <c r="J536" s="9"/>
      <c r="K536" s="8"/>
      <c r="L536" s="307"/>
      <c r="M536" s="307"/>
      <c r="N536" s="307"/>
      <c r="O536" s="307"/>
      <c r="P536" s="307"/>
      <c r="Q536" s="307"/>
      <c r="R536" s="307"/>
      <c r="S536" s="307"/>
      <c r="T536" s="307"/>
      <c r="U536" s="307"/>
      <c r="V536" s="307"/>
      <c r="W536" s="307"/>
      <c r="X536" s="307"/>
      <c r="Y536" s="307"/>
      <c r="Z536" s="307"/>
    </row>
    <row r="537" ht="12.75" customHeight="1">
      <c r="A537" s="307"/>
      <c r="B537" s="9"/>
      <c r="C537" s="8"/>
      <c r="D537" s="9"/>
      <c r="E537" s="8"/>
      <c r="F537" s="9"/>
      <c r="G537" s="8"/>
      <c r="H537" s="9"/>
      <c r="I537" s="8"/>
      <c r="J537" s="9"/>
      <c r="K537" s="8"/>
      <c r="L537" s="307"/>
      <c r="M537" s="307"/>
      <c r="N537" s="307"/>
      <c r="O537" s="307"/>
      <c r="P537" s="307"/>
      <c r="Q537" s="307"/>
      <c r="R537" s="307"/>
      <c r="S537" s="307"/>
      <c r="T537" s="307"/>
      <c r="U537" s="307"/>
      <c r="V537" s="307"/>
      <c r="W537" s="307"/>
      <c r="X537" s="307"/>
      <c r="Y537" s="307"/>
      <c r="Z537" s="307"/>
    </row>
    <row r="538" ht="12.75" customHeight="1">
      <c r="A538" s="307"/>
      <c r="B538" s="9"/>
      <c r="C538" s="8"/>
      <c r="D538" s="9"/>
      <c r="E538" s="8"/>
      <c r="F538" s="9"/>
      <c r="G538" s="8"/>
      <c r="H538" s="9"/>
      <c r="I538" s="8"/>
      <c r="J538" s="9"/>
      <c r="K538" s="8"/>
      <c r="L538" s="307"/>
      <c r="M538" s="307"/>
      <c r="N538" s="307"/>
      <c r="O538" s="307"/>
      <c r="P538" s="307"/>
      <c r="Q538" s="307"/>
      <c r="R538" s="307"/>
      <c r="S538" s="307"/>
      <c r="T538" s="307"/>
      <c r="U538" s="307"/>
      <c r="V538" s="307"/>
      <c r="W538" s="307"/>
      <c r="X538" s="307"/>
      <c r="Y538" s="307"/>
      <c r="Z538" s="307"/>
    </row>
    <row r="539" ht="12.75" customHeight="1">
      <c r="A539" s="307"/>
      <c r="B539" s="9"/>
      <c r="C539" s="8"/>
      <c r="D539" s="9"/>
      <c r="E539" s="8"/>
      <c r="F539" s="9"/>
      <c r="G539" s="8"/>
      <c r="H539" s="9"/>
      <c r="I539" s="8"/>
      <c r="J539" s="9"/>
      <c r="K539" s="8"/>
      <c r="L539" s="307"/>
      <c r="M539" s="307"/>
      <c r="N539" s="307"/>
      <c r="O539" s="307"/>
      <c r="P539" s="307"/>
      <c r="Q539" s="307"/>
      <c r="R539" s="307"/>
      <c r="S539" s="307"/>
      <c r="T539" s="307"/>
      <c r="U539" s="307"/>
      <c r="V539" s="307"/>
      <c r="W539" s="307"/>
      <c r="X539" s="307"/>
      <c r="Y539" s="307"/>
      <c r="Z539" s="307"/>
    </row>
    <row r="540" ht="12.75" customHeight="1">
      <c r="A540" s="307"/>
      <c r="B540" s="9"/>
      <c r="C540" s="8"/>
      <c r="D540" s="9"/>
      <c r="E540" s="8"/>
      <c r="F540" s="9"/>
      <c r="G540" s="8"/>
      <c r="H540" s="9"/>
      <c r="I540" s="8"/>
      <c r="J540" s="9"/>
      <c r="K540" s="8"/>
      <c r="L540" s="307"/>
      <c r="M540" s="307"/>
      <c r="N540" s="307"/>
      <c r="O540" s="307"/>
      <c r="P540" s="307"/>
      <c r="Q540" s="307"/>
      <c r="R540" s="307"/>
      <c r="S540" s="307"/>
      <c r="T540" s="307"/>
      <c r="U540" s="307"/>
      <c r="V540" s="307"/>
      <c r="W540" s="307"/>
      <c r="X540" s="307"/>
      <c r="Y540" s="307"/>
      <c r="Z540" s="307"/>
    </row>
    <row r="541" ht="12.75" customHeight="1">
      <c r="A541" s="307"/>
      <c r="B541" s="9"/>
      <c r="C541" s="8"/>
      <c r="D541" s="9"/>
      <c r="E541" s="8"/>
      <c r="F541" s="9"/>
      <c r="G541" s="8"/>
      <c r="H541" s="9"/>
      <c r="I541" s="8"/>
      <c r="J541" s="9"/>
      <c r="K541" s="8"/>
      <c r="L541" s="307"/>
      <c r="M541" s="307"/>
      <c r="N541" s="307"/>
      <c r="O541" s="307"/>
      <c r="P541" s="307"/>
      <c r="Q541" s="307"/>
      <c r="R541" s="307"/>
      <c r="S541" s="307"/>
      <c r="T541" s="307"/>
      <c r="U541" s="307"/>
      <c r="V541" s="307"/>
      <c r="W541" s="307"/>
      <c r="X541" s="307"/>
      <c r="Y541" s="307"/>
      <c r="Z541" s="307"/>
    </row>
    <row r="542" ht="12.75" customHeight="1">
      <c r="A542" s="307"/>
      <c r="B542" s="9"/>
      <c r="C542" s="8"/>
      <c r="D542" s="9"/>
      <c r="E542" s="8"/>
      <c r="F542" s="9"/>
      <c r="G542" s="8"/>
      <c r="H542" s="9"/>
      <c r="I542" s="8"/>
      <c r="J542" s="9"/>
      <c r="K542" s="8"/>
      <c r="L542" s="307"/>
      <c r="M542" s="307"/>
      <c r="N542" s="307"/>
      <c r="O542" s="307"/>
      <c r="P542" s="307"/>
      <c r="Q542" s="307"/>
      <c r="R542" s="307"/>
      <c r="S542" s="307"/>
      <c r="T542" s="307"/>
      <c r="U542" s="307"/>
      <c r="V542" s="307"/>
      <c r="W542" s="307"/>
      <c r="X542" s="307"/>
      <c r="Y542" s="307"/>
      <c r="Z542" s="307"/>
    </row>
    <row r="543" ht="12.75" customHeight="1">
      <c r="A543" s="307"/>
      <c r="B543" s="9"/>
      <c r="C543" s="8"/>
      <c r="D543" s="9"/>
      <c r="E543" s="8"/>
      <c r="F543" s="9"/>
      <c r="G543" s="8"/>
      <c r="H543" s="9"/>
      <c r="I543" s="8"/>
      <c r="J543" s="9"/>
      <c r="K543" s="8"/>
      <c r="L543" s="307"/>
      <c r="M543" s="307"/>
      <c r="N543" s="307"/>
      <c r="O543" s="307"/>
      <c r="P543" s="307"/>
      <c r="Q543" s="307"/>
      <c r="R543" s="307"/>
      <c r="S543" s="307"/>
      <c r="T543" s="307"/>
      <c r="U543" s="307"/>
      <c r="V543" s="307"/>
      <c r="W543" s="307"/>
      <c r="X543" s="307"/>
      <c r="Y543" s="307"/>
      <c r="Z543" s="307"/>
    </row>
    <row r="544" ht="12.75" customHeight="1">
      <c r="A544" s="307"/>
      <c r="B544" s="9"/>
      <c r="C544" s="8"/>
      <c r="D544" s="9"/>
      <c r="E544" s="8"/>
      <c r="F544" s="9"/>
      <c r="G544" s="8"/>
      <c r="H544" s="9"/>
      <c r="I544" s="8"/>
      <c r="J544" s="9"/>
      <c r="K544" s="8"/>
      <c r="L544" s="307"/>
      <c r="M544" s="307"/>
      <c r="N544" s="307"/>
      <c r="O544" s="307"/>
      <c r="P544" s="307"/>
      <c r="Q544" s="307"/>
      <c r="R544" s="307"/>
      <c r="S544" s="307"/>
      <c r="T544" s="307"/>
      <c r="U544" s="307"/>
      <c r="V544" s="307"/>
      <c r="W544" s="307"/>
      <c r="X544" s="307"/>
      <c r="Y544" s="307"/>
      <c r="Z544" s="307"/>
    </row>
    <row r="545" ht="12.75" customHeight="1">
      <c r="A545" s="307"/>
      <c r="B545" s="9"/>
      <c r="C545" s="8"/>
      <c r="D545" s="9"/>
      <c r="E545" s="8"/>
      <c r="F545" s="9"/>
      <c r="G545" s="8"/>
      <c r="H545" s="9"/>
      <c r="I545" s="8"/>
      <c r="J545" s="9"/>
      <c r="K545" s="8"/>
      <c r="L545" s="307"/>
      <c r="M545" s="307"/>
      <c r="N545" s="307"/>
      <c r="O545" s="307"/>
      <c r="P545" s="307"/>
      <c r="Q545" s="307"/>
      <c r="R545" s="307"/>
      <c r="S545" s="307"/>
      <c r="T545" s="307"/>
      <c r="U545" s="307"/>
      <c r="V545" s="307"/>
      <c r="W545" s="307"/>
      <c r="X545" s="307"/>
      <c r="Y545" s="307"/>
      <c r="Z545" s="307"/>
    </row>
    <row r="546" ht="12.75" customHeight="1">
      <c r="A546" s="307"/>
      <c r="B546" s="9"/>
      <c r="C546" s="8"/>
      <c r="D546" s="9"/>
      <c r="E546" s="8"/>
      <c r="F546" s="9"/>
      <c r="G546" s="8"/>
      <c r="H546" s="9"/>
      <c r="I546" s="8"/>
      <c r="J546" s="9"/>
      <c r="K546" s="8"/>
      <c r="L546" s="307"/>
      <c r="M546" s="307"/>
      <c r="N546" s="307"/>
      <c r="O546" s="307"/>
      <c r="P546" s="307"/>
      <c r="Q546" s="307"/>
      <c r="R546" s="307"/>
      <c r="S546" s="307"/>
      <c r="T546" s="307"/>
      <c r="U546" s="307"/>
      <c r="V546" s="307"/>
      <c r="W546" s="307"/>
      <c r="X546" s="307"/>
      <c r="Y546" s="307"/>
      <c r="Z546" s="307"/>
    </row>
    <row r="547" ht="12.75" customHeight="1">
      <c r="A547" s="307"/>
      <c r="B547" s="9"/>
      <c r="C547" s="8"/>
      <c r="D547" s="9"/>
      <c r="E547" s="8"/>
      <c r="F547" s="9"/>
      <c r="G547" s="8"/>
      <c r="H547" s="9"/>
      <c r="I547" s="8"/>
      <c r="J547" s="9"/>
      <c r="K547" s="8"/>
      <c r="L547" s="307"/>
      <c r="M547" s="307"/>
      <c r="N547" s="307"/>
      <c r="O547" s="307"/>
      <c r="P547" s="307"/>
      <c r="Q547" s="307"/>
      <c r="R547" s="307"/>
      <c r="S547" s="307"/>
      <c r="T547" s="307"/>
      <c r="U547" s="307"/>
      <c r="V547" s="307"/>
      <c r="W547" s="307"/>
      <c r="X547" s="307"/>
      <c r="Y547" s="307"/>
      <c r="Z547" s="307"/>
    </row>
    <row r="548" ht="12.75" customHeight="1">
      <c r="A548" s="307"/>
      <c r="B548" s="9"/>
      <c r="C548" s="8"/>
      <c r="D548" s="9"/>
      <c r="E548" s="8"/>
      <c r="F548" s="9"/>
      <c r="G548" s="8"/>
      <c r="H548" s="9"/>
      <c r="I548" s="8"/>
      <c r="J548" s="9"/>
      <c r="K548" s="8"/>
      <c r="L548" s="307"/>
      <c r="M548" s="307"/>
      <c r="N548" s="307"/>
      <c r="O548" s="307"/>
      <c r="P548" s="307"/>
      <c r="Q548" s="307"/>
      <c r="R548" s="307"/>
      <c r="S548" s="307"/>
      <c r="T548" s="307"/>
      <c r="U548" s="307"/>
      <c r="V548" s="307"/>
      <c r="W548" s="307"/>
      <c r="X548" s="307"/>
      <c r="Y548" s="307"/>
      <c r="Z548" s="307"/>
    </row>
    <row r="549" ht="12.75" customHeight="1">
      <c r="A549" s="307"/>
      <c r="B549" s="9"/>
      <c r="C549" s="8"/>
      <c r="D549" s="9"/>
      <c r="E549" s="8"/>
      <c r="F549" s="9"/>
      <c r="G549" s="8"/>
      <c r="H549" s="9"/>
      <c r="I549" s="8"/>
      <c r="J549" s="9"/>
      <c r="K549" s="8"/>
      <c r="L549" s="307"/>
      <c r="M549" s="307"/>
      <c r="N549" s="307"/>
      <c r="O549" s="307"/>
      <c r="P549" s="307"/>
      <c r="Q549" s="307"/>
      <c r="R549" s="307"/>
      <c r="S549" s="307"/>
      <c r="T549" s="307"/>
      <c r="U549" s="307"/>
      <c r="V549" s="307"/>
      <c r="W549" s="307"/>
      <c r="X549" s="307"/>
      <c r="Y549" s="307"/>
      <c r="Z549" s="307"/>
    </row>
    <row r="550" ht="12.75" customHeight="1">
      <c r="A550" s="307"/>
      <c r="B550" s="9"/>
      <c r="C550" s="8"/>
      <c r="D550" s="9"/>
      <c r="E550" s="8"/>
      <c r="F550" s="9"/>
      <c r="G550" s="8"/>
      <c r="H550" s="9"/>
      <c r="I550" s="8"/>
      <c r="J550" s="9"/>
      <c r="K550" s="8"/>
      <c r="L550" s="307"/>
      <c r="M550" s="307"/>
      <c r="N550" s="307"/>
      <c r="O550" s="307"/>
      <c r="P550" s="307"/>
      <c r="Q550" s="307"/>
      <c r="R550" s="307"/>
      <c r="S550" s="307"/>
      <c r="T550" s="307"/>
      <c r="U550" s="307"/>
      <c r="V550" s="307"/>
      <c r="W550" s="307"/>
      <c r="X550" s="307"/>
      <c r="Y550" s="307"/>
      <c r="Z550" s="307"/>
    </row>
    <row r="551" ht="12.75" customHeight="1">
      <c r="A551" s="307"/>
      <c r="B551" s="9"/>
      <c r="C551" s="8"/>
      <c r="D551" s="9"/>
      <c r="E551" s="8"/>
      <c r="F551" s="9"/>
      <c r="G551" s="8"/>
      <c r="H551" s="9"/>
      <c r="I551" s="8"/>
      <c r="J551" s="9"/>
      <c r="K551" s="8"/>
      <c r="L551" s="307"/>
      <c r="M551" s="307"/>
      <c r="N551" s="307"/>
      <c r="O551" s="307"/>
      <c r="P551" s="307"/>
      <c r="Q551" s="307"/>
      <c r="R551" s="307"/>
      <c r="S551" s="307"/>
      <c r="T551" s="307"/>
      <c r="U551" s="307"/>
      <c r="V551" s="307"/>
      <c r="W551" s="307"/>
      <c r="X551" s="307"/>
      <c r="Y551" s="307"/>
      <c r="Z551" s="307"/>
    </row>
    <row r="552" ht="12.75" customHeight="1">
      <c r="A552" s="307"/>
      <c r="B552" s="9"/>
      <c r="C552" s="8"/>
      <c r="D552" s="9"/>
      <c r="E552" s="8"/>
      <c r="F552" s="9"/>
      <c r="G552" s="8"/>
      <c r="H552" s="9"/>
      <c r="I552" s="8"/>
      <c r="J552" s="9"/>
      <c r="K552" s="8"/>
      <c r="L552" s="307"/>
      <c r="M552" s="307"/>
      <c r="N552" s="307"/>
      <c r="O552" s="307"/>
      <c r="P552" s="307"/>
      <c r="Q552" s="307"/>
      <c r="R552" s="307"/>
      <c r="S552" s="307"/>
      <c r="T552" s="307"/>
      <c r="U552" s="307"/>
      <c r="V552" s="307"/>
      <c r="W552" s="307"/>
      <c r="X552" s="307"/>
      <c r="Y552" s="307"/>
      <c r="Z552" s="307"/>
    </row>
    <row r="553" ht="12.75" customHeight="1">
      <c r="A553" s="307"/>
      <c r="B553" s="9"/>
      <c r="C553" s="8"/>
      <c r="D553" s="9"/>
      <c r="E553" s="8"/>
      <c r="F553" s="9"/>
      <c r="G553" s="8"/>
      <c r="H553" s="9"/>
      <c r="I553" s="8"/>
      <c r="J553" s="9"/>
      <c r="K553" s="8"/>
      <c r="L553" s="307"/>
      <c r="M553" s="307"/>
      <c r="N553" s="307"/>
      <c r="O553" s="307"/>
      <c r="P553" s="307"/>
      <c r="Q553" s="307"/>
      <c r="R553" s="307"/>
      <c r="S553" s="307"/>
      <c r="T553" s="307"/>
      <c r="U553" s="307"/>
      <c r="V553" s="307"/>
      <c r="W553" s="307"/>
      <c r="X553" s="307"/>
      <c r="Y553" s="307"/>
      <c r="Z553" s="307"/>
    </row>
    <row r="554" ht="12.75" customHeight="1">
      <c r="A554" s="307"/>
      <c r="B554" s="9"/>
      <c r="C554" s="8"/>
      <c r="D554" s="9"/>
      <c r="E554" s="8"/>
      <c r="F554" s="9"/>
      <c r="G554" s="8"/>
      <c r="H554" s="9"/>
      <c r="I554" s="8"/>
      <c r="J554" s="9"/>
      <c r="K554" s="8"/>
      <c r="L554" s="307"/>
      <c r="M554" s="307"/>
      <c r="N554" s="307"/>
      <c r="O554" s="307"/>
      <c r="P554" s="307"/>
      <c r="Q554" s="307"/>
      <c r="R554" s="307"/>
      <c r="S554" s="307"/>
      <c r="T554" s="307"/>
      <c r="U554" s="307"/>
      <c r="V554" s="307"/>
      <c r="W554" s="307"/>
      <c r="X554" s="307"/>
      <c r="Y554" s="307"/>
      <c r="Z554" s="307"/>
    </row>
    <row r="555" ht="12.75" customHeight="1">
      <c r="A555" s="307"/>
      <c r="B555" s="9"/>
      <c r="C555" s="8"/>
      <c r="D555" s="9"/>
      <c r="E555" s="8"/>
      <c r="F555" s="9"/>
      <c r="G555" s="8"/>
      <c r="H555" s="9"/>
      <c r="I555" s="8"/>
      <c r="J555" s="9"/>
      <c r="K555" s="8"/>
      <c r="L555" s="307"/>
      <c r="M555" s="307"/>
      <c r="N555" s="307"/>
      <c r="O555" s="307"/>
      <c r="P555" s="307"/>
      <c r="Q555" s="307"/>
      <c r="R555" s="307"/>
      <c r="S555" s="307"/>
      <c r="T555" s="307"/>
      <c r="U555" s="307"/>
      <c r="V555" s="307"/>
      <c r="W555" s="307"/>
      <c r="X555" s="307"/>
      <c r="Y555" s="307"/>
      <c r="Z555" s="307"/>
    </row>
    <row r="556" ht="12.75" customHeight="1">
      <c r="A556" s="307"/>
      <c r="B556" s="9"/>
      <c r="C556" s="8"/>
      <c r="D556" s="9"/>
      <c r="E556" s="8"/>
      <c r="F556" s="9"/>
      <c r="G556" s="8"/>
      <c r="H556" s="9"/>
      <c r="I556" s="8"/>
      <c r="J556" s="9"/>
      <c r="K556" s="8"/>
      <c r="L556" s="307"/>
      <c r="M556" s="307"/>
      <c r="N556" s="307"/>
      <c r="O556" s="307"/>
      <c r="P556" s="307"/>
      <c r="Q556" s="307"/>
      <c r="R556" s="307"/>
      <c r="S556" s="307"/>
      <c r="T556" s="307"/>
      <c r="U556" s="307"/>
      <c r="V556" s="307"/>
      <c r="W556" s="307"/>
      <c r="X556" s="307"/>
      <c r="Y556" s="307"/>
      <c r="Z556" s="307"/>
    </row>
    <row r="557" ht="12.75" customHeight="1">
      <c r="A557" s="307"/>
      <c r="B557" s="9"/>
      <c r="C557" s="8"/>
      <c r="D557" s="9"/>
      <c r="E557" s="8"/>
      <c r="F557" s="9"/>
      <c r="G557" s="8"/>
      <c r="H557" s="9"/>
      <c r="I557" s="8"/>
      <c r="J557" s="9"/>
      <c r="K557" s="8"/>
      <c r="L557" s="307"/>
      <c r="M557" s="307"/>
      <c r="N557" s="307"/>
      <c r="O557" s="307"/>
      <c r="P557" s="307"/>
      <c r="Q557" s="307"/>
      <c r="R557" s="307"/>
      <c r="S557" s="307"/>
      <c r="T557" s="307"/>
      <c r="U557" s="307"/>
      <c r="V557" s="307"/>
      <c r="W557" s="307"/>
      <c r="X557" s="307"/>
      <c r="Y557" s="307"/>
      <c r="Z557" s="307"/>
    </row>
    <row r="558" ht="12.75" customHeight="1">
      <c r="A558" s="307"/>
      <c r="B558" s="9"/>
      <c r="C558" s="8"/>
      <c r="D558" s="9"/>
      <c r="E558" s="8"/>
      <c r="F558" s="9"/>
      <c r="G558" s="8"/>
      <c r="H558" s="9"/>
      <c r="I558" s="8"/>
      <c r="J558" s="9"/>
      <c r="K558" s="8"/>
      <c r="L558" s="307"/>
      <c r="M558" s="307"/>
      <c r="N558" s="307"/>
      <c r="O558" s="307"/>
      <c r="P558" s="307"/>
      <c r="Q558" s="307"/>
      <c r="R558" s="307"/>
      <c r="S558" s="307"/>
      <c r="T558" s="307"/>
      <c r="U558" s="307"/>
      <c r="V558" s="307"/>
      <c r="W558" s="307"/>
      <c r="X558" s="307"/>
      <c r="Y558" s="307"/>
      <c r="Z558" s="307"/>
    </row>
    <row r="559" ht="12.75" customHeight="1">
      <c r="A559" s="307"/>
      <c r="B559" s="9"/>
      <c r="C559" s="8"/>
      <c r="D559" s="9"/>
      <c r="E559" s="8"/>
      <c r="F559" s="9"/>
      <c r="G559" s="8"/>
      <c r="H559" s="9"/>
      <c r="I559" s="8"/>
      <c r="J559" s="9"/>
      <c r="K559" s="8"/>
      <c r="L559" s="307"/>
      <c r="M559" s="307"/>
      <c r="N559" s="307"/>
      <c r="O559" s="307"/>
      <c r="P559" s="307"/>
      <c r="Q559" s="307"/>
      <c r="R559" s="307"/>
      <c r="S559" s="307"/>
      <c r="T559" s="307"/>
      <c r="U559" s="307"/>
      <c r="V559" s="307"/>
      <c r="W559" s="307"/>
      <c r="X559" s="307"/>
      <c r="Y559" s="307"/>
      <c r="Z559" s="307"/>
    </row>
    <row r="560" ht="12.75" customHeight="1">
      <c r="A560" s="307"/>
      <c r="B560" s="9"/>
      <c r="C560" s="8"/>
      <c r="D560" s="9"/>
      <c r="E560" s="8"/>
      <c r="F560" s="9"/>
      <c r="G560" s="8"/>
      <c r="H560" s="9"/>
      <c r="I560" s="8"/>
      <c r="J560" s="9"/>
      <c r="K560" s="8"/>
      <c r="L560" s="307"/>
      <c r="M560" s="307"/>
      <c r="N560" s="307"/>
      <c r="O560" s="307"/>
      <c r="P560" s="307"/>
      <c r="Q560" s="307"/>
      <c r="R560" s="307"/>
      <c r="S560" s="307"/>
      <c r="T560" s="307"/>
      <c r="U560" s="307"/>
      <c r="V560" s="307"/>
      <c r="W560" s="307"/>
      <c r="X560" s="307"/>
      <c r="Y560" s="307"/>
      <c r="Z560" s="307"/>
    </row>
    <row r="561" ht="12.75" customHeight="1">
      <c r="A561" s="307"/>
      <c r="B561" s="9"/>
      <c r="C561" s="8"/>
      <c r="D561" s="9"/>
      <c r="E561" s="8"/>
      <c r="F561" s="9"/>
      <c r="G561" s="8"/>
      <c r="H561" s="9"/>
      <c r="I561" s="8"/>
      <c r="J561" s="9"/>
      <c r="K561" s="8"/>
      <c r="L561" s="307"/>
      <c r="M561" s="307"/>
      <c r="N561" s="307"/>
      <c r="O561" s="307"/>
      <c r="P561" s="307"/>
      <c r="Q561" s="307"/>
      <c r="R561" s="307"/>
      <c r="S561" s="307"/>
      <c r="T561" s="307"/>
      <c r="U561" s="307"/>
      <c r="V561" s="307"/>
      <c r="W561" s="307"/>
      <c r="X561" s="307"/>
      <c r="Y561" s="307"/>
      <c r="Z561" s="307"/>
    </row>
    <row r="562" ht="12.75" customHeight="1">
      <c r="A562" s="307"/>
      <c r="B562" s="9"/>
      <c r="C562" s="8"/>
      <c r="D562" s="9"/>
      <c r="E562" s="8"/>
      <c r="F562" s="9"/>
      <c r="G562" s="8"/>
      <c r="H562" s="9"/>
      <c r="I562" s="8"/>
      <c r="J562" s="9"/>
      <c r="K562" s="8"/>
      <c r="L562" s="307"/>
      <c r="M562" s="307"/>
      <c r="N562" s="307"/>
      <c r="O562" s="307"/>
      <c r="P562" s="307"/>
      <c r="Q562" s="307"/>
      <c r="R562" s="307"/>
      <c r="S562" s="307"/>
      <c r="T562" s="307"/>
      <c r="U562" s="307"/>
      <c r="V562" s="307"/>
      <c r="W562" s="307"/>
      <c r="X562" s="307"/>
      <c r="Y562" s="307"/>
      <c r="Z562" s="307"/>
    </row>
    <row r="563" ht="12.75" customHeight="1">
      <c r="A563" s="307"/>
      <c r="B563" s="9"/>
      <c r="C563" s="8"/>
      <c r="D563" s="9"/>
      <c r="E563" s="8"/>
      <c r="F563" s="9"/>
      <c r="G563" s="8"/>
      <c r="H563" s="9"/>
      <c r="I563" s="8"/>
      <c r="J563" s="9"/>
      <c r="K563" s="8"/>
      <c r="L563" s="307"/>
      <c r="M563" s="307"/>
      <c r="N563" s="307"/>
      <c r="O563" s="307"/>
      <c r="P563" s="307"/>
      <c r="Q563" s="307"/>
      <c r="R563" s="307"/>
      <c r="S563" s="307"/>
      <c r="T563" s="307"/>
      <c r="U563" s="307"/>
      <c r="V563" s="307"/>
      <c r="W563" s="307"/>
      <c r="X563" s="307"/>
      <c r="Y563" s="307"/>
      <c r="Z563" s="307"/>
    </row>
    <row r="564" ht="12.75" customHeight="1">
      <c r="A564" s="307"/>
      <c r="B564" s="9"/>
      <c r="C564" s="8"/>
      <c r="D564" s="9"/>
      <c r="E564" s="8"/>
      <c r="F564" s="9"/>
      <c r="G564" s="8"/>
      <c r="H564" s="9"/>
      <c r="I564" s="8"/>
      <c r="J564" s="9"/>
      <c r="K564" s="8"/>
      <c r="L564" s="307"/>
      <c r="M564" s="307"/>
      <c r="N564" s="307"/>
      <c r="O564" s="307"/>
      <c r="P564" s="307"/>
      <c r="Q564" s="307"/>
      <c r="R564" s="307"/>
      <c r="S564" s="307"/>
      <c r="T564" s="307"/>
      <c r="U564" s="307"/>
      <c r="V564" s="307"/>
      <c r="W564" s="307"/>
      <c r="X564" s="307"/>
      <c r="Y564" s="307"/>
      <c r="Z564" s="307"/>
    </row>
    <row r="565" ht="12.75" customHeight="1">
      <c r="A565" s="307"/>
      <c r="B565" s="9"/>
      <c r="C565" s="8"/>
      <c r="D565" s="9"/>
      <c r="E565" s="8"/>
      <c r="F565" s="9"/>
      <c r="G565" s="8"/>
      <c r="H565" s="9"/>
      <c r="I565" s="8"/>
      <c r="J565" s="9"/>
      <c r="K565" s="8"/>
      <c r="L565" s="307"/>
      <c r="M565" s="307"/>
      <c r="N565" s="307"/>
      <c r="O565" s="307"/>
      <c r="P565" s="307"/>
      <c r="Q565" s="307"/>
      <c r="R565" s="307"/>
      <c r="S565" s="307"/>
      <c r="T565" s="307"/>
      <c r="U565" s="307"/>
      <c r="V565" s="307"/>
      <c r="W565" s="307"/>
      <c r="X565" s="307"/>
      <c r="Y565" s="307"/>
      <c r="Z565" s="307"/>
    </row>
    <row r="566" ht="12.75" customHeight="1">
      <c r="A566" s="307"/>
      <c r="B566" s="9"/>
      <c r="C566" s="8"/>
      <c r="D566" s="9"/>
      <c r="E566" s="8"/>
      <c r="F566" s="9"/>
      <c r="G566" s="8"/>
      <c r="H566" s="9"/>
      <c r="I566" s="8"/>
      <c r="J566" s="9"/>
      <c r="K566" s="8"/>
      <c r="L566" s="307"/>
      <c r="M566" s="307"/>
      <c r="N566" s="307"/>
      <c r="O566" s="307"/>
      <c r="P566" s="307"/>
      <c r="Q566" s="307"/>
      <c r="R566" s="307"/>
      <c r="S566" s="307"/>
      <c r="T566" s="307"/>
      <c r="U566" s="307"/>
      <c r="V566" s="307"/>
      <c r="W566" s="307"/>
      <c r="X566" s="307"/>
      <c r="Y566" s="307"/>
      <c r="Z566" s="307"/>
    </row>
    <row r="567" ht="12.75" customHeight="1">
      <c r="A567" s="307"/>
      <c r="B567" s="9"/>
      <c r="C567" s="8"/>
      <c r="D567" s="9"/>
      <c r="E567" s="8"/>
      <c r="F567" s="9"/>
      <c r="G567" s="8"/>
      <c r="H567" s="9"/>
      <c r="I567" s="8"/>
      <c r="J567" s="9"/>
      <c r="K567" s="8"/>
      <c r="L567" s="307"/>
      <c r="M567" s="307"/>
      <c r="N567" s="307"/>
      <c r="O567" s="307"/>
      <c r="P567" s="307"/>
      <c r="Q567" s="307"/>
      <c r="R567" s="307"/>
      <c r="S567" s="307"/>
      <c r="T567" s="307"/>
      <c r="U567" s="307"/>
      <c r="V567" s="307"/>
      <c r="W567" s="307"/>
      <c r="X567" s="307"/>
      <c r="Y567" s="307"/>
      <c r="Z567" s="307"/>
    </row>
    <row r="568" ht="12.75" customHeight="1">
      <c r="A568" s="307"/>
      <c r="B568" s="9"/>
      <c r="C568" s="8"/>
      <c r="D568" s="9"/>
      <c r="E568" s="8"/>
      <c r="F568" s="9"/>
      <c r="G568" s="8"/>
      <c r="H568" s="9"/>
      <c r="I568" s="8"/>
      <c r="J568" s="9"/>
      <c r="K568" s="8"/>
      <c r="L568" s="307"/>
      <c r="M568" s="307"/>
      <c r="N568" s="307"/>
      <c r="O568" s="307"/>
      <c r="P568" s="307"/>
      <c r="Q568" s="307"/>
      <c r="R568" s="307"/>
      <c r="S568" s="307"/>
      <c r="T568" s="307"/>
      <c r="U568" s="307"/>
      <c r="V568" s="307"/>
      <c r="W568" s="307"/>
      <c r="X568" s="307"/>
      <c r="Y568" s="307"/>
      <c r="Z568" s="307"/>
    </row>
    <row r="569" ht="12.75" customHeight="1">
      <c r="A569" s="307"/>
      <c r="B569" s="9"/>
      <c r="C569" s="8"/>
      <c r="D569" s="9"/>
      <c r="E569" s="8"/>
      <c r="F569" s="9"/>
      <c r="G569" s="8"/>
      <c r="H569" s="9"/>
      <c r="I569" s="8"/>
      <c r="J569" s="9"/>
      <c r="K569" s="8"/>
      <c r="L569" s="307"/>
      <c r="M569" s="307"/>
      <c r="N569" s="307"/>
      <c r="O569" s="307"/>
      <c r="P569" s="307"/>
      <c r="Q569" s="307"/>
      <c r="R569" s="307"/>
      <c r="S569" s="307"/>
      <c r="T569" s="307"/>
      <c r="U569" s="307"/>
      <c r="V569" s="307"/>
      <c r="W569" s="307"/>
      <c r="X569" s="307"/>
      <c r="Y569" s="307"/>
      <c r="Z569" s="307"/>
    </row>
    <row r="570" ht="12.75" customHeight="1">
      <c r="A570" s="307"/>
      <c r="B570" s="9"/>
      <c r="C570" s="8"/>
      <c r="D570" s="9"/>
      <c r="E570" s="8"/>
      <c r="F570" s="9"/>
      <c r="G570" s="8"/>
      <c r="H570" s="9"/>
      <c r="I570" s="8"/>
      <c r="J570" s="9"/>
      <c r="K570" s="8"/>
      <c r="L570" s="307"/>
      <c r="M570" s="307"/>
      <c r="N570" s="307"/>
      <c r="O570" s="307"/>
      <c r="P570" s="307"/>
      <c r="Q570" s="307"/>
      <c r="R570" s="307"/>
      <c r="S570" s="307"/>
      <c r="T570" s="307"/>
      <c r="U570" s="307"/>
      <c r="V570" s="307"/>
      <c r="W570" s="307"/>
      <c r="X570" s="307"/>
      <c r="Y570" s="307"/>
      <c r="Z570" s="307"/>
    </row>
    <row r="571" ht="12.75" customHeight="1">
      <c r="A571" s="307"/>
      <c r="B571" s="9"/>
      <c r="C571" s="8"/>
      <c r="D571" s="9"/>
      <c r="E571" s="8"/>
      <c r="F571" s="9"/>
      <c r="G571" s="8"/>
      <c r="H571" s="9"/>
      <c r="I571" s="8"/>
      <c r="J571" s="9"/>
      <c r="K571" s="8"/>
      <c r="L571" s="307"/>
      <c r="M571" s="307"/>
      <c r="N571" s="307"/>
      <c r="O571" s="307"/>
      <c r="P571" s="307"/>
      <c r="Q571" s="307"/>
      <c r="R571" s="307"/>
      <c r="S571" s="307"/>
      <c r="T571" s="307"/>
      <c r="U571" s="307"/>
      <c r="V571" s="307"/>
      <c r="W571" s="307"/>
      <c r="X571" s="307"/>
      <c r="Y571" s="307"/>
      <c r="Z571" s="307"/>
    </row>
    <row r="572" ht="12.75" customHeight="1">
      <c r="A572" s="307"/>
      <c r="B572" s="9"/>
      <c r="C572" s="8"/>
      <c r="D572" s="9"/>
      <c r="E572" s="8"/>
      <c r="F572" s="9"/>
      <c r="G572" s="8"/>
      <c r="H572" s="9"/>
      <c r="I572" s="8"/>
      <c r="J572" s="9"/>
      <c r="K572" s="8"/>
      <c r="L572" s="307"/>
      <c r="M572" s="307"/>
      <c r="N572" s="307"/>
      <c r="O572" s="307"/>
      <c r="P572" s="307"/>
      <c r="Q572" s="307"/>
      <c r="R572" s="307"/>
      <c r="S572" s="307"/>
      <c r="T572" s="307"/>
      <c r="U572" s="307"/>
      <c r="V572" s="307"/>
      <c r="W572" s="307"/>
      <c r="X572" s="307"/>
      <c r="Y572" s="307"/>
      <c r="Z572" s="307"/>
    </row>
    <row r="573" ht="12.75" customHeight="1">
      <c r="A573" s="307"/>
      <c r="B573" s="9"/>
      <c r="C573" s="8"/>
      <c r="D573" s="9"/>
      <c r="E573" s="8"/>
      <c r="F573" s="9"/>
      <c r="G573" s="8"/>
      <c r="H573" s="9"/>
      <c r="I573" s="8"/>
      <c r="J573" s="9"/>
      <c r="K573" s="8"/>
      <c r="L573" s="307"/>
      <c r="M573" s="307"/>
      <c r="N573" s="307"/>
      <c r="O573" s="307"/>
      <c r="P573" s="307"/>
      <c r="Q573" s="307"/>
      <c r="R573" s="307"/>
      <c r="S573" s="307"/>
      <c r="T573" s="307"/>
      <c r="U573" s="307"/>
      <c r="V573" s="307"/>
      <c r="W573" s="307"/>
      <c r="X573" s="307"/>
      <c r="Y573" s="307"/>
      <c r="Z573" s="307"/>
    </row>
    <row r="574" ht="12.75" customHeight="1">
      <c r="A574" s="307"/>
      <c r="B574" s="9"/>
      <c r="C574" s="8"/>
      <c r="D574" s="9"/>
      <c r="E574" s="8"/>
      <c r="F574" s="9"/>
      <c r="G574" s="8"/>
      <c r="H574" s="9"/>
      <c r="I574" s="8"/>
      <c r="J574" s="9"/>
      <c r="K574" s="8"/>
      <c r="L574" s="307"/>
      <c r="M574" s="307"/>
      <c r="N574" s="307"/>
      <c r="O574" s="307"/>
      <c r="P574" s="307"/>
      <c r="Q574" s="307"/>
      <c r="R574" s="307"/>
      <c r="S574" s="307"/>
      <c r="T574" s="307"/>
      <c r="U574" s="307"/>
      <c r="V574" s="307"/>
      <c r="W574" s="307"/>
      <c r="X574" s="307"/>
      <c r="Y574" s="307"/>
      <c r="Z574" s="307"/>
    </row>
    <row r="575" ht="12.75" customHeight="1">
      <c r="A575" s="307"/>
      <c r="B575" s="9"/>
      <c r="C575" s="8"/>
      <c r="D575" s="9"/>
      <c r="E575" s="8"/>
      <c r="F575" s="9"/>
      <c r="G575" s="8"/>
      <c r="H575" s="9"/>
      <c r="I575" s="8"/>
      <c r="J575" s="9"/>
      <c r="K575" s="8"/>
      <c r="L575" s="307"/>
      <c r="M575" s="307"/>
      <c r="N575" s="307"/>
      <c r="O575" s="307"/>
      <c r="P575" s="307"/>
      <c r="Q575" s="307"/>
      <c r="R575" s="307"/>
      <c r="S575" s="307"/>
      <c r="T575" s="307"/>
      <c r="U575" s="307"/>
      <c r="V575" s="307"/>
      <c r="W575" s="307"/>
      <c r="X575" s="307"/>
      <c r="Y575" s="307"/>
      <c r="Z575" s="307"/>
    </row>
    <row r="576" ht="12.75" customHeight="1">
      <c r="A576" s="307"/>
      <c r="B576" s="9"/>
      <c r="C576" s="8"/>
      <c r="D576" s="9"/>
      <c r="E576" s="8"/>
      <c r="F576" s="9"/>
      <c r="G576" s="8"/>
      <c r="H576" s="9"/>
      <c r="I576" s="8"/>
      <c r="J576" s="9"/>
      <c r="K576" s="8"/>
      <c r="L576" s="307"/>
      <c r="M576" s="307"/>
      <c r="N576" s="307"/>
      <c r="O576" s="307"/>
      <c r="P576" s="307"/>
      <c r="Q576" s="307"/>
      <c r="R576" s="307"/>
      <c r="S576" s="307"/>
      <c r="T576" s="307"/>
      <c r="U576" s="307"/>
      <c r="V576" s="307"/>
      <c r="W576" s="307"/>
      <c r="X576" s="307"/>
      <c r="Y576" s="307"/>
      <c r="Z576" s="307"/>
    </row>
    <row r="577" ht="12.75" customHeight="1">
      <c r="A577" s="307"/>
      <c r="B577" s="9"/>
      <c r="C577" s="8"/>
      <c r="D577" s="9"/>
      <c r="E577" s="8"/>
      <c r="F577" s="9"/>
      <c r="G577" s="8"/>
      <c r="H577" s="9"/>
      <c r="I577" s="8"/>
      <c r="J577" s="9"/>
      <c r="K577" s="8"/>
      <c r="L577" s="307"/>
      <c r="M577" s="307"/>
      <c r="N577" s="307"/>
      <c r="O577" s="307"/>
      <c r="P577" s="307"/>
      <c r="Q577" s="307"/>
      <c r="R577" s="307"/>
      <c r="S577" s="307"/>
      <c r="T577" s="307"/>
      <c r="U577" s="307"/>
      <c r="V577" s="307"/>
      <c r="W577" s="307"/>
      <c r="X577" s="307"/>
      <c r="Y577" s="307"/>
      <c r="Z577" s="307"/>
    </row>
    <row r="578" ht="12.75" customHeight="1">
      <c r="A578" s="307"/>
      <c r="B578" s="9"/>
      <c r="C578" s="8"/>
      <c r="D578" s="9"/>
      <c r="E578" s="8"/>
      <c r="F578" s="9"/>
      <c r="G578" s="8"/>
      <c r="H578" s="9"/>
      <c r="I578" s="8"/>
      <c r="J578" s="9"/>
      <c r="K578" s="8"/>
      <c r="L578" s="307"/>
      <c r="M578" s="307"/>
      <c r="N578" s="307"/>
      <c r="O578" s="307"/>
      <c r="P578" s="307"/>
      <c r="Q578" s="307"/>
      <c r="R578" s="307"/>
      <c r="S578" s="307"/>
      <c r="T578" s="307"/>
      <c r="U578" s="307"/>
      <c r="V578" s="307"/>
      <c r="W578" s="307"/>
      <c r="X578" s="307"/>
      <c r="Y578" s="307"/>
      <c r="Z578" s="307"/>
    </row>
    <row r="579" ht="12.75" customHeight="1">
      <c r="A579" s="307"/>
      <c r="B579" s="9"/>
      <c r="C579" s="8"/>
      <c r="D579" s="9"/>
      <c r="E579" s="8"/>
      <c r="F579" s="9"/>
      <c r="G579" s="8"/>
      <c r="H579" s="9"/>
      <c r="I579" s="8"/>
      <c r="J579" s="9"/>
      <c r="K579" s="8"/>
      <c r="L579" s="307"/>
      <c r="M579" s="307"/>
      <c r="N579" s="307"/>
      <c r="O579" s="307"/>
      <c r="P579" s="307"/>
      <c r="Q579" s="307"/>
      <c r="R579" s="307"/>
      <c r="S579" s="307"/>
      <c r="T579" s="307"/>
      <c r="U579" s="307"/>
      <c r="V579" s="307"/>
      <c r="W579" s="307"/>
      <c r="X579" s="307"/>
      <c r="Y579" s="307"/>
      <c r="Z579" s="307"/>
    </row>
    <row r="580" ht="12.75" customHeight="1">
      <c r="A580" s="307"/>
      <c r="B580" s="9"/>
      <c r="C580" s="8"/>
      <c r="D580" s="9"/>
      <c r="E580" s="8"/>
      <c r="F580" s="9"/>
      <c r="G580" s="8"/>
      <c r="H580" s="9"/>
      <c r="I580" s="8"/>
      <c r="J580" s="9"/>
      <c r="K580" s="8"/>
      <c r="L580" s="307"/>
      <c r="M580" s="307"/>
      <c r="N580" s="307"/>
      <c r="O580" s="307"/>
      <c r="P580" s="307"/>
      <c r="Q580" s="307"/>
      <c r="R580" s="307"/>
      <c r="S580" s="307"/>
      <c r="T580" s="307"/>
      <c r="U580" s="307"/>
      <c r="V580" s="307"/>
      <c r="W580" s="307"/>
      <c r="X580" s="307"/>
      <c r="Y580" s="307"/>
      <c r="Z580" s="307"/>
    </row>
    <row r="581" ht="12.75" customHeight="1">
      <c r="A581" s="307"/>
      <c r="B581" s="9"/>
      <c r="C581" s="8"/>
      <c r="D581" s="9"/>
      <c r="E581" s="8"/>
      <c r="F581" s="9"/>
      <c r="G581" s="8"/>
      <c r="H581" s="9"/>
      <c r="I581" s="8"/>
      <c r="J581" s="9"/>
      <c r="K581" s="8"/>
      <c r="L581" s="307"/>
      <c r="M581" s="307"/>
      <c r="N581" s="307"/>
      <c r="O581" s="307"/>
      <c r="P581" s="307"/>
      <c r="Q581" s="307"/>
      <c r="R581" s="307"/>
      <c r="S581" s="307"/>
      <c r="T581" s="307"/>
      <c r="U581" s="307"/>
      <c r="V581" s="307"/>
      <c r="W581" s="307"/>
      <c r="X581" s="307"/>
      <c r="Y581" s="307"/>
      <c r="Z581" s="307"/>
    </row>
    <row r="582" ht="12.75" customHeight="1">
      <c r="A582" s="307"/>
      <c r="B582" s="9"/>
      <c r="C582" s="8"/>
      <c r="D582" s="9"/>
      <c r="E582" s="8"/>
      <c r="F582" s="9"/>
      <c r="G582" s="8"/>
      <c r="H582" s="9"/>
      <c r="I582" s="8"/>
      <c r="J582" s="9"/>
      <c r="K582" s="8"/>
      <c r="L582" s="307"/>
      <c r="M582" s="307"/>
      <c r="N582" s="307"/>
      <c r="O582" s="307"/>
      <c r="P582" s="307"/>
      <c r="Q582" s="307"/>
      <c r="R582" s="307"/>
      <c r="S582" s="307"/>
      <c r="T582" s="307"/>
      <c r="U582" s="307"/>
      <c r="V582" s="307"/>
      <c r="W582" s="307"/>
      <c r="X582" s="307"/>
      <c r="Y582" s="307"/>
      <c r="Z582" s="307"/>
    </row>
    <row r="583" ht="12.75" customHeight="1">
      <c r="A583" s="307"/>
      <c r="B583" s="9"/>
      <c r="C583" s="8"/>
      <c r="D583" s="9"/>
      <c r="E583" s="8"/>
      <c r="F583" s="9"/>
      <c r="G583" s="8"/>
      <c r="H583" s="9"/>
      <c r="I583" s="8"/>
      <c r="J583" s="9"/>
      <c r="K583" s="8"/>
      <c r="L583" s="307"/>
      <c r="M583" s="307"/>
      <c r="N583" s="307"/>
      <c r="O583" s="307"/>
      <c r="P583" s="307"/>
      <c r="Q583" s="307"/>
      <c r="R583" s="307"/>
      <c r="S583" s="307"/>
      <c r="T583" s="307"/>
      <c r="U583" s="307"/>
      <c r="V583" s="307"/>
      <c r="W583" s="307"/>
      <c r="X583" s="307"/>
      <c r="Y583" s="307"/>
      <c r="Z583" s="307"/>
    </row>
    <row r="584" ht="12.75" customHeight="1">
      <c r="A584" s="307"/>
      <c r="B584" s="9"/>
      <c r="C584" s="8"/>
      <c r="D584" s="9"/>
      <c r="E584" s="8"/>
      <c r="F584" s="9"/>
      <c r="G584" s="8"/>
      <c r="H584" s="9"/>
      <c r="I584" s="8"/>
      <c r="J584" s="9"/>
      <c r="K584" s="8"/>
      <c r="L584" s="307"/>
      <c r="M584" s="307"/>
      <c r="N584" s="307"/>
      <c r="O584" s="307"/>
      <c r="P584" s="307"/>
      <c r="Q584" s="307"/>
      <c r="R584" s="307"/>
      <c r="S584" s="307"/>
      <c r="T584" s="307"/>
      <c r="U584" s="307"/>
      <c r="V584" s="307"/>
      <c r="W584" s="307"/>
      <c r="X584" s="307"/>
      <c r="Y584" s="307"/>
      <c r="Z584" s="307"/>
    </row>
    <row r="585" ht="12.75" customHeight="1">
      <c r="A585" s="307"/>
      <c r="B585" s="9"/>
      <c r="C585" s="8"/>
      <c r="D585" s="9"/>
      <c r="E585" s="8"/>
      <c r="F585" s="9"/>
      <c r="G585" s="8"/>
      <c r="H585" s="9"/>
      <c r="I585" s="8"/>
      <c r="J585" s="9"/>
      <c r="K585" s="8"/>
      <c r="L585" s="307"/>
      <c r="M585" s="307"/>
      <c r="N585" s="307"/>
      <c r="O585" s="307"/>
      <c r="P585" s="307"/>
      <c r="Q585" s="307"/>
      <c r="R585" s="307"/>
      <c r="S585" s="307"/>
      <c r="T585" s="307"/>
      <c r="U585" s="307"/>
      <c r="V585" s="307"/>
      <c r="W585" s="307"/>
      <c r="X585" s="307"/>
      <c r="Y585" s="307"/>
      <c r="Z585" s="307"/>
    </row>
    <row r="586" ht="12.75" customHeight="1">
      <c r="A586" s="307"/>
      <c r="B586" s="9"/>
      <c r="C586" s="8"/>
      <c r="D586" s="9"/>
      <c r="E586" s="8"/>
      <c r="F586" s="9"/>
      <c r="G586" s="8"/>
      <c r="H586" s="9"/>
      <c r="I586" s="8"/>
      <c r="J586" s="9"/>
      <c r="K586" s="8"/>
      <c r="L586" s="307"/>
      <c r="M586" s="307"/>
      <c r="N586" s="307"/>
      <c r="O586" s="307"/>
      <c r="P586" s="307"/>
      <c r="Q586" s="307"/>
      <c r="R586" s="307"/>
      <c r="S586" s="307"/>
      <c r="T586" s="307"/>
      <c r="U586" s="307"/>
      <c r="V586" s="307"/>
      <c r="W586" s="307"/>
      <c r="X586" s="307"/>
      <c r="Y586" s="307"/>
      <c r="Z586" s="307"/>
    </row>
    <row r="587" ht="12.75" customHeight="1">
      <c r="A587" s="307"/>
      <c r="B587" s="9"/>
      <c r="C587" s="8"/>
      <c r="D587" s="9"/>
      <c r="E587" s="8"/>
      <c r="F587" s="9"/>
      <c r="G587" s="8"/>
      <c r="H587" s="9"/>
      <c r="I587" s="8"/>
      <c r="J587" s="9"/>
      <c r="K587" s="8"/>
      <c r="L587" s="307"/>
      <c r="M587" s="307"/>
      <c r="N587" s="307"/>
      <c r="O587" s="307"/>
      <c r="P587" s="307"/>
      <c r="Q587" s="307"/>
      <c r="R587" s="307"/>
      <c r="S587" s="307"/>
      <c r="T587" s="307"/>
      <c r="U587" s="307"/>
      <c r="V587" s="307"/>
      <c r="W587" s="307"/>
      <c r="X587" s="307"/>
      <c r="Y587" s="307"/>
      <c r="Z587" s="307"/>
    </row>
    <row r="588" ht="12.75" customHeight="1">
      <c r="A588" s="307"/>
      <c r="B588" s="9"/>
      <c r="C588" s="8"/>
      <c r="D588" s="9"/>
      <c r="E588" s="8"/>
      <c r="F588" s="9"/>
      <c r="G588" s="8"/>
      <c r="H588" s="9"/>
      <c r="I588" s="8"/>
      <c r="J588" s="9"/>
      <c r="K588" s="8"/>
      <c r="L588" s="307"/>
      <c r="M588" s="307"/>
      <c r="N588" s="307"/>
      <c r="O588" s="307"/>
      <c r="P588" s="307"/>
      <c r="Q588" s="307"/>
      <c r="R588" s="307"/>
      <c r="S588" s="307"/>
      <c r="T588" s="307"/>
      <c r="U588" s="307"/>
      <c r="V588" s="307"/>
      <c r="W588" s="307"/>
      <c r="X588" s="307"/>
      <c r="Y588" s="307"/>
      <c r="Z588" s="307"/>
    </row>
    <row r="589" ht="12.75" customHeight="1">
      <c r="A589" s="307"/>
      <c r="B589" s="9"/>
      <c r="C589" s="8"/>
      <c r="D589" s="9"/>
      <c r="E589" s="8"/>
      <c r="F589" s="9"/>
      <c r="G589" s="8"/>
      <c r="H589" s="9"/>
      <c r="I589" s="8"/>
      <c r="J589" s="9"/>
      <c r="K589" s="8"/>
      <c r="L589" s="307"/>
      <c r="M589" s="307"/>
      <c r="N589" s="307"/>
      <c r="O589" s="307"/>
      <c r="P589" s="307"/>
      <c r="Q589" s="307"/>
      <c r="R589" s="307"/>
      <c r="S589" s="307"/>
      <c r="T589" s="307"/>
      <c r="U589" s="307"/>
      <c r="V589" s="307"/>
      <c r="W589" s="307"/>
      <c r="X589" s="307"/>
      <c r="Y589" s="307"/>
      <c r="Z589" s="307"/>
    </row>
    <row r="590" ht="12.75" customHeight="1">
      <c r="A590" s="307"/>
      <c r="B590" s="9"/>
      <c r="C590" s="8"/>
      <c r="D590" s="9"/>
      <c r="E590" s="8"/>
      <c r="F590" s="9"/>
      <c r="G590" s="8"/>
      <c r="H590" s="9"/>
      <c r="I590" s="8"/>
      <c r="J590" s="9"/>
      <c r="K590" s="8"/>
      <c r="L590" s="307"/>
      <c r="M590" s="307"/>
      <c r="N590" s="307"/>
      <c r="O590" s="307"/>
      <c r="P590" s="307"/>
      <c r="Q590" s="307"/>
      <c r="R590" s="307"/>
      <c r="S590" s="307"/>
      <c r="T590" s="307"/>
      <c r="U590" s="307"/>
      <c r="V590" s="307"/>
      <c r="W590" s="307"/>
      <c r="X590" s="307"/>
      <c r="Y590" s="307"/>
      <c r="Z590" s="307"/>
    </row>
    <row r="591" ht="12.75" customHeight="1">
      <c r="A591" s="307"/>
      <c r="B591" s="9"/>
      <c r="C591" s="8"/>
      <c r="D591" s="9"/>
      <c r="E591" s="8"/>
      <c r="F591" s="9"/>
      <c r="G591" s="8"/>
      <c r="H591" s="9"/>
      <c r="I591" s="8"/>
      <c r="J591" s="9"/>
      <c r="K591" s="8"/>
      <c r="L591" s="307"/>
      <c r="M591" s="307"/>
      <c r="N591" s="307"/>
      <c r="O591" s="307"/>
      <c r="P591" s="307"/>
      <c r="Q591" s="307"/>
      <c r="R591" s="307"/>
      <c r="S591" s="307"/>
      <c r="T591" s="307"/>
      <c r="U591" s="307"/>
      <c r="V591" s="307"/>
      <c r="W591" s="307"/>
      <c r="X591" s="307"/>
      <c r="Y591" s="307"/>
      <c r="Z591" s="307"/>
    </row>
    <row r="592" ht="12.75" customHeight="1">
      <c r="A592" s="307"/>
      <c r="B592" s="9"/>
      <c r="C592" s="8"/>
      <c r="D592" s="9"/>
      <c r="E592" s="8"/>
      <c r="F592" s="9"/>
      <c r="G592" s="8"/>
      <c r="H592" s="9"/>
      <c r="I592" s="8"/>
      <c r="J592" s="9"/>
      <c r="K592" s="8"/>
      <c r="L592" s="307"/>
      <c r="M592" s="307"/>
      <c r="N592" s="307"/>
      <c r="O592" s="307"/>
      <c r="P592" s="307"/>
      <c r="Q592" s="307"/>
      <c r="R592" s="307"/>
      <c r="S592" s="307"/>
      <c r="T592" s="307"/>
      <c r="U592" s="307"/>
      <c r="V592" s="307"/>
      <c r="W592" s="307"/>
      <c r="X592" s="307"/>
      <c r="Y592" s="307"/>
      <c r="Z592" s="307"/>
    </row>
    <row r="593" ht="12.75" customHeight="1">
      <c r="A593" s="307"/>
      <c r="B593" s="9"/>
      <c r="C593" s="8"/>
      <c r="D593" s="9"/>
      <c r="E593" s="8"/>
      <c r="F593" s="9"/>
      <c r="G593" s="8"/>
      <c r="H593" s="9"/>
      <c r="I593" s="8"/>
      <c r="J593" s="9"/>
      <c r="K593" s="8"/>
      <c r="L593" s="307"/>
      <c r="M593" s="307"/>
      <c r="N593" s="307"/>
      <c r="O593" s="307"/>
      <c r="P593" s="307"/>
      <c r="Q593" s="307"/>
      <c r="R593" s="307"/>
      <c r="S593" s="307"/>
      <c r="T593" s="307"/>
      <c r="U593" s="307"/>
      <c r="V593" s="307"/>
      <c r="W593" s="307"/>
      <c r="X593" s="307"/>
      <c r="Y593" s="307"/>
      <c r="Z593" s="307"/>
    </row>
    <row r="594" ht="12.75" customHeight="1">
      <c r="A594" s="307"/>
      <c r="B594" s="9"/>
      <c r="C594" s="8"/>
      <c r="D594" s="9"/>
      <c r="E594" s="8"/>
      <c r="F594" s="9"/>
      <c r="G594" s="8"/>
      <c r="H594" s="9"/>
      <c r="I594" s="8"/>
      <c r="J594" s="9"/>
      <c r="K594" s="8"/>
      <c r="L594" s="307"/>
      <c r="M594" s="307"/>
      <c r="N594" s="307"/>
      <c r="O594" s="307"/>
      <c r="P594" s="307"/>
      <c r="Q594" s="307"/>
      <c r="R594" s="307"/>
      <c r="S594" s="307"/>
      <c r="T594" s="307"/>
      <c r="U594" s="307"/>
      <c r="V594" s="307"/>
      <c r="W594" s="307"/>
      <c r="X594" s="307"/>
      <c r="Y594" s="307"/>
      <c r="Z594" s="307"/>
    </row>
    <row r="595" ht="12.75" customHeight="1">
      <c r="A595" s="307"/>
      <c r="B595" s="9"/>
      <c r="C595" s="8"/>
      <c r="D595" s="9"/>
      <c r="E595" s="8"/>
      <c r="F595" s="9"/>
      <c r="G595" s="8"/>
      <c r="H595" s="9"/>
      <c r="I595" s="8"/>
      <c r="J595" s="9"/>
      <c r="K595" s="8"/>
      <c r="L595" s="307"/>
      <c r="M595" s="307"/>
      <c r="N595" s="307"/>
      <c r="O595" s="307"/>
      <c r="P595" s="307"/>
      <c r="Q595" s="307"/>
      <c r="R595" s="307"/>
      <c r="S595" s="307"/>
      <c r="T595" s="307"/>
      <c r="U595" s="307"/>
      <c r="V595" s="307"/>
      <c r="W595" s="307"/>
      <c r="X595" s="307"/>
      <c r="Y595" s="307"/>
      <c r="Z595" s="307"/>
    </row>
    <row r="596" ht="12.75" customHeight="1">
      <c r="A596" s="307"/>
      <c r="B596" s="9"/>
      <c r="C596" s="8"/>
      <c r="D596" s="9"/>
      <c r="E596" s="8"/>
      <c r="F596" s="9"/>
      <c r="G596" s="8"/>
      <c r="H596" s="9"/>
      <c r="I596" s="8"/>
      <c r="J596" s="9"/>
      <c r="K596" s="8"/>
      <c r="L596" s="307"/>
      <c r="M596" s="307"/>
      <c r="N596" s="307"/>
      <c r="O596" s="307"/>
      <c r="P596" s="307"/>
      <c r="Q596" s="307"/>
      <c r="R596" s="307"/>
      <c r="S596" s="307"/>
      <c r="T596" s="307"/>
      <c r="U596" s="307"/>
      <c r="V596" s="307"/>
      <c r="W596" s="307"/>
      <c r="X596" s="307"/>
      <c r="Y596" s="307"/>
      <c r="Z596" s="307"/>
    </row>
    <row r="597" ht="12.75" customHeight="1">
      <c r="A597" s="307"/>
      <c r="B597" s="9"/>
      <c r="C597" s="8"/>
      <c r="D597" s="9"/>
      <c r="E597" s="8"/>
      <c r="F597" s="9"/>
      <c r="G597" s="8"/>
      <c r="H597" s="9"/>
      <c r="I597" s="8"/>
      <c r="J597" s="9"/>
      <c r="K597" s="8"/>
      <c r="L597" s="307"/>
      <c r="M597" s="307"/>
      <c r="N597" s="307"/>
      <c r="O597" s="307"/>
      <c r="P597" s="307"/>
      <c r="Q597" s="307"/>
      <c r="R597" s="307"/>
      <c r="S597" s="307"/>
      <c r="T597" s="307"/>
      <c r="U597" s="307"/>
      <c r="V597" s="307"/>
      <c r="W597" s="307"/>
      <c r="X597" s="307"/>
      <c r="Y597" s="307"/>
      <c r="Z597" s="307"/>
    </row>
    <row r="598" ht="12.75" customHeight="1">
      <c r="A598" s="307"/>
      <c r="B598" s="9"/>
      <c r="C598" s="8"/>
      <c r="D598" s="9"/>
      <c r="E598" s="8"/>
      <c r="F598" s="9"/>
      <c r="G598" s="8"/>
      <c r="H598" s="9"/>
      <c r="I598" s="8"/>
      <c r="J598" s="9"/>
      <c r="K598" s="8"/>
      <c r="L598" s="307"/>
      <c r="M598" s="307"/>
      <c r="N598" s="307"/>
      <c r="O598" s="307"/>
      <c r="P598" s="307"/>
      <c r="Q598" s="307"/>
      <c r="R598" s="307"/>
      <c r="S598" s="307"/>
      <c r="T598" s="307"/>
      <c r="U598" s="307"/>
      <c r="V598" s="307"/>
      <c r="W598" s="307"/>
      <c r="X598" s="307"/>
      <c r="Y598" s="307"/>
      <c r="Z598" s="307"/>
    </row>
    <row r="599" ht="12.75" customHeight="1">
      <c r="A599" s="307"/>
      <c r="B599" s="9"/>
      <c r="C599" s="8"/>
      <c r="D599" s="9"/>
      <c r="E599" s="8"/>
      <c r="F599" s="9"/>
      <c r="G599" s="8"/>
      <c r="H599" s="9"/>
      <c r="I599" s="8"/>
      <c r="J599" s="9"/>
      <c r="K599" s="8"/>
      <c r="L599" s="307"/>
      <c r="M599" s="307"/>
      <c r="N599" s="307"/>
      <c r="O599" s="307"/>
      <c r="P599" s="307"/>
      <c r="Q599" s="307"/>
      <c r="R599" s="307"/>
      <c r="S599" s="307"/>
      <c r="T599" s="307"/>
      <c r="U599" s="307"/>
      <c r="V599" s="307"/>
      <c r="W599" s="307"/>
      <c r="X599" s="307"/>
      <c r="Y599" s="307"/>
      <c r="Z599" s="307"/>
    </row>
    <row r="600" ht="12.75" customHeight="1">
      <c r="A600" s="307"/>
      <c r="B600" s="9"/>
      <c r="C600" s="8"/>
      <c r="D600" s="9"/>
      <c r="E600" s="8"/>
      <c r="F600" s="9"/>
      <c r="G600" s="8"/>
      <c r="H600" s="9"/>
      <c r="I600" s="8"/>
      <c r="J600" s="9"/>
      <c r="K600" s="8"/>
      <c r="L600" s="307"/>
      <c r="M600" s="307"/>
      <c r="N600" s="307"/>
      <c r="O600" s="307"/>
      <c r="P600" s="307"/>
      <c r="Q600" s="307"/>
      <c r="R600" s="307"/>
      <c r="S600" s="307"/>
      <c r="T600" s="307"/>
      <c r="U600" s="307"/>
      <c r="V600" s="307"/>
      <c r="W600" s="307"/>
      <c r="X600" s="307"/>
      <c r="Y600" s="307"/>
      <c r="Z600" s="307"/>
    </row>
    <row r="601" ht="12.75" customHeight="1">
      <c r="A601" s="307"/>
      <c r="B601" s="9"/>
      <c r="C601" s="8"/>
      <c r="D601" s="9"/>
      <c r="E601" s="8"/>
      <c r="F601" s="9"/>
      <c r="G601" s="8"/>
      <c r="H601" s="9"/>
      <c r="I601" s="8"/>
      <c r="J601" s="9"/>
      <c r="K601" s="8"/>
      <c r="L601" s="307"/>
      <c r="M601" s="307"/>
      <c r="N601" s="307"/>
      <c r="O601" s="307"/>
      <c r="P601" s="307"/>
      <c r="Q601" s="307"/>
      <c r="R601" s="307"/>
      <c r="S601" s="307"/>
      <c r="T601" s="307"/>
      <c r="U601" s="307"/>
      <c r="V601" s="307"/>
      <c r="W601" s="307"/>
      <c r="X601" s="307"/>
      <c r="Y601" s="307"/>
      <c r="Z601" s="307"/>
    </row>
    <row r="602" ht="12.75" customHeight="1">
      <c r="A602" s="307"/>
      <c r="B602" s="9"/>
      <c r="C602" s="8"/>
      <c r="D602" s="9"/>
      <c r="E602" s="8"/>
      <c r="F602" s="9"/>
      <c r="G602" s="8"/>
      <c r="H602" s="9"/>
      <c r="I602" s="8"/>
      <c r="J602" s="9"/>
      <c r="K602" s="8"/>
      <c r="L602" s="307"/>
      <c r="M602" s="307"/>
      <c r="N602" s="307"/>
      <c r="O602" s="307"/>
      <c r="P602" s="307"/>
      <c r="Q602" s="307"/>
      <c r="R602" s="307"/>
      <c r="S602" s="307"/>
      <c r="T602" s="307"/>
      <c r="U602" s="307"/>
      <c r="V602" s="307"/>
      <c r="W602" s="307"/>
      <c r="X602" s="307"/>
      <c r="Y602" s="307"/>
      <c r="Z602" s="307"/>
    </row>
    <row r="603" ht="12.75" customHeight="1">
      <c r="A603" s="307"/>
      <c r="B603" s="9"/>
      <c r="C603" s="8"/>
      <c r="D603" s="9"/>
      <c r="E603" s="8"/>
      <c r="F603" s="9"/>
      <c r="G603" s="8"/>
      <c r="H603" s="9"/>
      <c r="I603" s="8"/>
      <c r="J603" s="9"/>
      <c r="K603" s="8"/>
      <c r="L603" s="307"/>
      <c r="M603" s="307"/>
      <c r="N603" s="307"/>
      <c r="O603" s="307"/>
      <c r="P603" s="307"/>
      <c r="Q603" s="307"/>
      <c r="R603" s="307"/>
      <c r="S603" s="307"/>
      <c r="T603" s="307"/>
      <c r="U603" s="307"/>
      <c r="V603" s="307"/>
      <c r="W603" s="307"/>
      <c r="X603" s="307"/>
      <c r="Y603" s="307"/>
      <c r="Z603" s="307"/>
    </row>
    <row r="604" ht="12.75" customHeight="1">
      <c r="A604" s="307"/>
      <c r="B604" s="9"/>
      <c r="C604" s="8"/>
      <c r="D604" s="9"/>
      <c r="E604" s="8"/>
      <c r="F604" s="9"/>
      <c r="G604" s="8"/>
      <c r="H604" s="9"/>
      <c r="I604" s="8"/>
      <c r="J604" s="9"/>
      <c r="K604" s="8"/>
      <c r="L604" s="307"/>
      <c r="M604" s="307"/>
      <c r="N604" s="307"/>
      <c r="O604" s="307"/>
      <c r="P604" s="307"/>
      <c r="Q604" s="307"/>
      <c r="R604" s="307"/>
      <c r="S604" s="307"/>
      <c r="T604" s="307"/>
      <c r="U604" s="307"/>
      <c r="V604" s="307"/>
      <c r="W604" s="307"/>
      <c r="X604" s="307"/>
      <c r="Y604" s="307"/>
      <c r="Z604" s="307"/>
    </row>
    <row r="605" ht="12.75" customHeight="1">
      <c r="A605" s="307"/>
      <c r="B605" s="9"/>
      <c r="C605" s="8"/>
      <c r="D605" s="9"/>
      <c r="E605" s="8"/>
      <c r="F605" s="9"/>
      <c r="G605" s="8"/>
      <c r="H605" s="9"/>
      <c r="I605" s="8"/>
      <c r="J605" s="9"/>
      <c r="K605" s="8"/>
      <c r="L605" s="307"/>
      <c r="M605" s="307"/>
      <c r="N605" s="307"/>
      <c r="O605" s="307"/>
      <c r="P605" s="307"/>
      <c r="Q605" s="307"/>
      <c r="R605" s="307"/>
      <c r="S605" s="307"/>
      <c r="T605" s="307"/>
      <c r="U605" s="307"/>
      <c r="V605" s="307"/>
      <c r="W605" s="307"/>
      <c r="X605" s="307"/>
      <c r="Y605" s="307"/>
      <c r="Z605" s="307"/>
    </row>
    <row r="606" ht="12.75" customHeight="1">
      <c r="A606" s="307"/>
      <c r="B606" s="9"/>
      <c r="C606" s="8"/>
      <c r="D606" s="9"/>
      <c r="E606" s="8"/>
      <c r="F606" s="9"/>
      <c r="G606" s="8"/>
      <c r="H606" s="9"/>
      <c r="I606" s="8"/>
      <c r="J606" s="9"/>
      <c r="K606" s="8"/>
      <c r="L606" s="307"/>
      <c r="M606" s="307"/>
      <c r="N606" s="307"/>
      <c r="O606" s="307"/>
      <c r="P606" s="307"/>
      <c r="Q606" s="307"/>
      <c r="R606" s="307"/>
      <c r="S606" s="307"/>
      <c r="T606" s="307"/>
      <c r="U606" s="307"/>
      <c r="V606" s="307"/>
      <c r="W606" s="307"/>
      <c r="X606" s="307"/>
      <c r="Y606" s="307"/>
      <c r="Z606" s="307"/>
    </row>
    <row r="607" ht="12.75" customHeight="1">
      <c r="A607" s="307"/>
      <c r="B607" s="9"/>
      <c r="C607" s="8"/>
      <c r="D607" s="9"/>
      <c r="E607" s="8"/>
      <c r="F607" s="9"/>
      <c r="G607" s="8"/>
      <c r="H607" s="9"/>
      <c r="I607" s="8"/>
      <c r="J607" s="9"/>
      <c r="K607" s="8"/>
      <c r="L607" s="307"/>
      <c r="M607" s="307"/>
      <c r="N607" s="307"/>
      <c r="O607" s="307"/>
      <c r="P607" s="307"/>
      <c r="Q607" s="307"/>
      <c r="R607" s="307"/>
      <c r="S607" s="307"/>
      <c r="T607" s="307"/>
      <c r="U607" s="307"/>
      <c r="V607" s="307"/>
      <c r="W607" s="307"/>
      <c r="X607" s="307"/>
      <c r="Y607" s="307"/>
      <c r="Z607" s="307"/>
    </row>
    <row r="608" ht="12.75" customHeight="1">
      <c r="A608" s="307"/>
      <c r="B608" s="9"/>
      <c r="C608" s="8"/>
      <c r="D608" s="9"/>
      <c r="E608" s="8"/>
      <c r="F608" s="9"/>
      <c r="G608" s="8"/>
      <c r="H608" s="9"/>
      <c r="I608" s="8"/>
      <c r="J608" s="9"/>
      <c r="K608" s="8"/>
      <c r="L608" s="307"/>
      <c r="M608" s="307"/>
      <c r="N608" s="307"/>
      <c r="O608" s="307"/>
      <c r="P608" s="307"/>
      <c r="Q608" s="307"/>
      <c r="R608" s="307"/>
      <c r="S608" s="307"/>
      <c r="T608" s="307"/>
      <c r="U608" s="307"/>
      <c r="V608" s="307"/>
      <c r="W608" s="307"/>
      <c r="X608" s="307"/>
      <c r="Y608" s="307"/>
      <c r="Z608" s="307"/>
    </row>
    <row r="609" ht="12.75" customHeight="1">
      <c r="A609" s="307"/>
      <c r="B609" s="9"/>
      <c r="C609" s="8"/>
      <c r="D609" s="9"/>
      <c r="E609" s="8"/>
      <c r="F609" s="9"/>
      <c r="G609" s="8"/>
      <c r="H609" s="9"/>
      <c r="I609" s="8"/>
      <c r="J609" s="9"/>
      <c r="K609" s="8"/>
      <c r="L609" s="307"/>
      <c r="M609" s="307"/>
      <c r="N609" s="307"/>
      <c r="O609" s="307"/>
      <c r="P609" s="307"/>
      <c r="Q609" s="307"/>
      <c r="R609" s="307"/>
      <c r="S609" s="307"/>
      <c r="T609" s="307"/>
      <c r="U609" s="307"/>
      <c r="V609" s="307"/>
      <c r="W609" s="307"/>
      <c r="X609" s="307"/>
      <c r="Y609" s="307"/>
      <c r="Z609" s="307"/>
    </row>
    <row r="610" ht="12.75" customHeight="1">
      <c r="A610" s="307"/>
      <c r="B610" s="9"/>
      <c r="C610" s="8"/>
      <c r="D610" s="9"/>
      <c r="E610" s="8"/>
      <c r="F610" s="9"/>
      <c r="G610" s="8"/>
      <c r="H610" s="9"/>
      <c r="I610" s="8"/>
      <c r="J610" s="9"/>
      <c r="K610" s="8"/>
      <c r="L610" s="307"/>
      <c r="M610" s="307"/>
      <c r="N610" s="307"/>
      <c r="O610" s="307"/>
      <c r="P610" s="307"/>
      <c r="Q610" s="307"/>
      <c r="R610" s="307"/>
      <c r="S610" s="307"/>
      <c r="T610" s="307"/>
      <c r="U610" s="307"/>
      <c r="V610" s="307"/>
      <c r="W610" s="307"/>
      <c r="X610" s="307"/>
      <c r="Y610" s="307"/>
      <c r="Z610" s="307"/>
    </row>
    <row r="611" ht="12.75" customHeight="1">
      <c r="A611" s="307"/>
      <c r="B611" s="9"/>
      <c r="C611" s="8"/>
      <c r="D611" s="9"/>
      <c r="E611" s="8"/>
      <c r="F611" s="9"/>
      <c r="G611" s="8"/>
      <c r="H611" s="9"/>
      <c r="I611" s="8"/>
      <c r="J611" s="9"/>
      <c r="K611" s="8"/>
      <c r="L611" s="307"/>
      <c r="M611" s="307"/>
      <c r="N611" s="307"/>
      <c r="O611" s="307"/>
      <c r="P611" s="307"/>
      <c r="Q611" s="307"/>
      <c r="R611" s="307"/>
      <c r="S611" s="307"/>
      <c r="T611" s="307"/>
      <c r="U611" s="307"/>
      <c r="V611" s="307"/>
      <c r="W611" s="307"/>
      <c r="X611" s="307"/>
      <c r="Y611" s="307"/>
      <c r="Z611" s="307"/>
    </row>
    <row r="612" ht="12.75" customHeight="1">
      <c r="A612" s="307"/>
      <c r="B612" s="9"/>
      <c r="C612" s="8"/>
      <c r="D612" s="9"/>
      <c r="E612" s="8"/>
      <c r="F612" s="9"/>
      <c r="G612" s="8"/>
      <c r="H612" s="9"/>
      <c r="I612" s="8"/>
      <c r="J612" s="9"/>
      <c r="K612" s="8"/>
      <c r="L612" s="307"/>
      <c r="M612" s="307"/>
      <c r="N612" s="307"/>
      <c r="O612" s="307"/>
      <c r="P612" s="307"/>
      <c r="Q612" s="307"/>
      <c r="R612" s="307"/>
      <c r="S612" s="307"/>
      <c r="T612" s="307"/>
      <c r="U612" s="307"/>
      <c r="V612" s="307"/>
      <c r="W612" s="307"/>
      <c r="X612" s="307"/>
      <c r="Y612" s="307"/>
      <c r="Z612" s="307"/>
    </row>
    <row r="613" ht="12.75" customHeight="1">
      <c r="A613" s="307"/>
      <c r="B613" s="9"/>
      <c r="C613" s="8"/>
      <c r="D613" s="9"/>
      <c r="E613" s="8"/>
      <c r="F613" s="9"/>
      <c r="G613" s="8"/>
      <c r="H613" s="9"/>
      <c r="I613" s="8"/>
      <c r="J613" s="9"/>
      <c r="K613" s="8"/>
      <c r="L613" s="307"/>
      <c r="M613" s="307"/>
      <c r="N613" s="307"/>
      <c r="O613" s="307"/>
      <c r="P613" s="307"/>
      <c r="Q613" s="307"/>
      <c r="R613" s="307"/>
      <c r="S613" s="307"/>
      <c r="T613" s="307"/>
      <c r="U613" s="307"/>
      <c r="V613" s="307"/>
      <c r="W613" s="307"/>
      <c r="X613" s="307"/>
      <c r="Y613" s="307"/>
      <c r="Z613" s="307"/>
    </row>
    <row r="614" ht="12.75" customHeight="1">
      <c r="A614" s="307"/>
      <c r="B614" s="9"/>
      <c r="C614" s="8"/>
      <c r="D614" s="9"/>
      <c r="E614" s="8"/>
      <c r="F614" s="9"/>
      <c r="G614" s="8"/>
      <c r="H614" s="9"/>
      <c r="I614" s="8"/>
      <c r="J614" s="9"/>
      <c r="K614" s="8"/>
      <c r="L614" s="307"/>
      <c r="M614" s="307"/>
      <c r="N614" s="307"/>
      <c r="O614" s="307"/>
      <c r="P614" s="307"/>
      <c r="Q614" s="307"/>
      <c r="R614" s="307"/>
      <c r="S614" s="307"/>
      <c r="T614" s="307"/>
      <c r="U614" s="307"/>
      <c r="V614" s="307"/>
      <c r="W614" s="307"/>
      <c r="X614" s="307"/>
      <c r="Y614" s="307"/>
      <c r="Z614" s="307"/>
    </row>
    <row r="615" ht="12.75" customHeight="1">
      <c r="A615" s="307"/>
      <c r="B615" s="9"/>
      <c r="C615" s="8"/>
      <c r="D615" s="9"/>
      <c r="E615" s="8"/>
      <c r="F615" s="9"/>
      <c r="G615" s="8"/>
      <c r="H615" s="9"/>
      <c r="I615" s="8"/>
      <c r="J615" s="9"/>
      <c r="K615" s="8"/>
      <c r="L615" s="307"/>
      <c r="M615" s="307"/>
      <c r="N615" s="307"/>
      <c r="O615" s="307"/>
      <c r="P615" s="307"/>
      <c r="Q615" s="307"/>
      <c r="R615" s="307"/>
      <c r="S615" s="307"/>
      <c r="T615" s="307"/>
      <c r="U615" s="307"/>
      <c r="V615" s="307"/>
      <c r="W615" s="307"/>
      <c r="X615" s="307"/>
      <c r="Y615" s="307"/>
      <c r="Z615" s="307"/>
    </row>
    <row r="616" ht="12.75" customHeight="1">
      <c r="A616" s="307"/>
      <c r="B616" s="9"/>
      <c r="C616" s="8"/>
      <c r="D616" s="9"/>
      <c r="E616" s="8"/>
      <c r="F616" s="9"/>
      <c r="G616" s="8"/>
      <c r="H616" s="9"/>
      <c r="I616" s="8"/>
      <c r="J616" s="9"/>
      <c r="K616" s="8"/>
      <c r="L616" s="307"/>
      <c r="M616" s="307"/>
      <c r="N616" s="307"/>
      <c r="O616" s="307"/>
      <c r="P616" s="307"/>
      <c r="Q616" s="307"/>
      <c r="R616" s="307"/>
      <c r="S616" s="307"/>
      <c r="T616" s="307"/>
      <c r="U616" s="307"/>
      <c r="V616" s="307"/>
      <c r="W616" s="307"/>
      <c r="X616" s="307"/>
      <c r="Y616" s="307"/>
      <c r="Z616" s="307"/>
    </row>
    <row r="617" ht="12.75" customHeight="1">
      <c r="A617" s="307"/>
      <c r="B617" s="9"/>
      <c r="C617" s="8"/>
      <c r="D617" s="9"/>
      <c r="E617" s="8"/>
      <c r="F617" s="9"/>
      <c r="G617" s="8"/>
      <c r="H617" s="9"/>
      <c r="I617" s="8"/>
      <c r="J617" s="9"/>
      <c r="K617" s="8"/>
      <c r="L617" s="307"/>
      <c r="M617" s="307"/>
      <c r="N617" s="307"/>
      <c r="O617" s="307"/>
      <c r="P617" s="307"/>
      <c r="Q617" s="307"/>
      <c r="R617" s="307"/>
      <c r="S617" s="307"/>
      <c r="T617" s="307"/>
      <c r="U617" s="307"/>
      <c r="V617" s="307"/>
      <c r="W617" s="307"/>
      <c r="X617" s="307"/>
      <c r="Y617" s="307"/>
      <c r="Z617" s="307"/>
    </row>
    <row r="618" ht="12.75" customHeight="1">
      <c r="A618" s="307"/>
      <c r="B618" s="9"/>
      <c r="C618" s="8"/>
      <c r="D618" s="9"/>
      <c r="E618" s="8"/>
      <c r="F618" s="9"/>
      <c r="G618" s="8"/>
      <c r="H618" s="9"/>
      <c r="I618" s="8"/>
      <c r="J618" s="9"/>
      <c r="K618" s="8"/>
      <c r="L618" s="307"/>
      <c r="M618" s="307"/>
      <c r="N618" s="307"/>
      <c r="O618" s="307"/>
      <c r="P618" s="307"/>
      <c r="Q618" s="307"/>
      <c r="R618" s="307"/>
      <c r="S618" s="307"/>
      <c r="T618" s="307"/>
      <c r="U618" s="307"/>
      <c r="V618" s="307"/>
      <c r="W618" s="307"/>
      <c r="X618" s="307"/>
      <c r="Y618" s="307"/>
      <c r="Z618" s="307"/>
    </row>
    <row r="619" ht="12.75" customHeight="1">
      <c r="A619" s="307"/>
      <c r="B619" s="9"/>
      <c r="C619" s="8"/>
      <c r="D619" s="9"/>
      <c r="E619" s="8"/>
      <c r="F619" s="9"/>
      <c r="G619" s="8"/>
      <c r="H619" s="9"/>
      <c r="I619" s="8"/>
      <c r="J619" s="9"/>
      <c r="K619" s="8"/>
      <c r="L619" s="307"/>
      <c r="M619" s="307"/>
      <c r="N619" s="307"/>
      <c r="O619" s="307"/>
      <c r="P619" s="307"/>
      <c r="Q619" s="307"/>
      <c r="R619" s="307"/>
      <c r="S619" s="307"/>
      <c r="T619" s="307"/>
      <c r="U619" s="307"/>
      <c r="V619" s="307"/>
      <c r="W619" s="307"/>
      <c r="X619" s="307"/>
      <c r="Y619" s="307"/>
      <c r="Z619" s="307"/>
    </row>
    <row r="620" ht="12.75" customHeight="1">
      <c r="A620" s="307"/>
      <c r="B620" s="9"/>
      <c r="C620" s="8"/>
      <c r="D620" s="9"/>
      <c r="E620" s="8"/>
      <c r="F620" s="9"/>
      <c r="G620" s="8"/>
      <c r="H620" s="9"/>
      <c r="I620" s="8"/>
      <c r="J620" s="9"/>
      <c r="K620" s="8"/>
      <c r="L620" s="307"/>
      <c r="M620" s="307"/>
      <c r="N620" s="307"/>
      <c r="O620" s="307"/>
      <c r="P620" s="307"/>
      <c r="Q620" s="307"/>
      <c r="R620" s="307"/>
      <c r="S620" s="307"/>
      <c r="T620" s="307"/>
      <c r="U620" s="307"/>
      <c r="V620" s="307"/>
      <c r="W620" s="307"/>
      <c r="X620" s="307"/>
      <c r="Y620" s="307"/>
      <c r="Z620" s="307"/>
    </row>
    <row r="621" ht="12.75" customHeight="1">
      <c r="A621" s="307"/>
      <c r="B621" s="9"/>
      <c r="C621" s="8"/>
      <c r="D621" s="9"/>
      <c r="E621" s="8"/>
      <c r="F621" s="9"/>
      <c r="G621" s="8"/>
      <c r="H621" s="9"/>
      <c r="I621" s="8"/>
      <c r="J621" s="9"/>
      <c r="K621" s="8"/>
      <c r="L621" s="307"/>
      <c r="M621" s="307"/>
      <c r="N621" s="307"/>
      <c r="O621" s="307"/>
      <c r="P621" s="307"/>
      <c r="Q621" s="307"/>
      <c r="R621" s="307"/>
      <c r="S621" s="307"/>
      <c r="T621" s="307"/>
      <c r="U621" s="307"/>
      <c r="V621" s="307"/>
      <c r="W621" s="307"/>
      <c r="X621" s="307"/>
      <c r="Y621" s="307"/>
      <c r="Z621" s="307"/>
    </row>
    <row r="622" ht="12.75" customHeight="1">
      <c r="A622" s="307"/>
      <c r="B622" s="9"/>
      <c r="C622" s="8"/>
      <c r="D622" s="9"/>
      <c r="E622" s="8"/>
      <c r="F622" s="9"/>
      <c r="G622" s="8"/>
      <c r="H622" s="9"/>
      <c r="I622" s="8"/>
      <c r="J622" s="9"/>
      <c r="K622" s="8"/>
      <c r="L622" s="307"/>
      <c r="M622" s="307"/>
      <c r="N622" s="307"/>
      <c r="O622" s="307"/>
      <c r="P622" s="307"/>
      <c r="Q622" s="307"/>
      <c r="R622" s="307"/>
      <c r="S622" s="307"/>
      <c r="T622" s="307"/>
      <c r="U622" s="307"/>
      <c r="V622" s="307"/>
      <c r="W622" s="307"/>
      <c r="X622" s="307"/>
      <c r="Y622" s="307"/>
      <c r="Z622" s="307"/>
    </row>
    <row r="623" ht="12.75" customHeight="1">
      <c r="A623" s="307"/>
      <c r="B623" s="9"/>
      <c r="C623" s="8"/>
      <c r="D623" s="9"/>
      <c r="E623" s="8"/>
      <c r="F623" s="9"/>
      <c r="G623" s="8"/>
      <c r="H623" s="9"/>
      <c r="I623" s="8"/>
      <c r="J623" s="9"/>
      <c r="K623" s="8"/>
      <c r="L623" s="307"/>
      <c r="M623" s="307"/>
      <c r="N623" s="307"/>
      <c r="O623" s="307"/>
      <c r="P623" s="307"/>
      <c r="Q623" s="307"/>
      <c r="R623" s="307"/>
      <c r="S623" s="307"/>
      <c r="T623" s="307"/>
      <c r="U623" s="307"/>
      <c r="V623" s="307"/>
      <c r="W623" s="307"/>
      <c r="X623" s="307"/>
      <c r="Y623" s="307"/>
      <c r="Z623" s="307"/>
    </row>
    <row r="624" ht="12.75" customHeight="1">
      <c r="A624" s="307"/>
      <c r="B624" s="9"/>
      <c r="C624" s="8"/>
      <c r="D624" s="9"/>
      <c r="E624" s="8"/>
      <c r="F624" s="9"/>
      <c r="G624" s="8"/>
      <c r="H624" s="9"/>
      <c r="I624" s="8"/>
      <c r="J624" s="9"/>
      <c r="K624" s="8"/>
      <c r="L624" s="307"/>
      <c r="M624" s="307"/>
      <c r="N624" s="307"/>
      <c r="O624" s="307"/>
      <c r="P624" s="307"/>
      <c r="Q624" s="307"/>
      <c r="R624" s="307"/>
      <c r="S624" s="307"/>
      <c r="T624" s="307"/>
      <c r="U624" s="307"/>
      <c r="V624" s="307"/>
      <c r="W624" s="307"/>
      <c r="X624" s="307"/>
      <c r="Y624" s="307"/>
      <c r="Z624" s="307"/>
    </row>
    <row r="625" ht="12.75" customHeight="1">
      <c r="A625" s="307"/>
      <c r="B625" s="9"/>
      <c r="C625" s="8"/>
      <c r="D625" s="9"/>
      <c r="E625" s="8"/>
      <c r="F625" s="9"/>
      <c r="G625" s="8"/>
      <c r="H625" s="9"/>
      <c r="I625" s="8"/>
      <c r="J625" s="9"/>
      <c r="K625" s="8"/>
      <c r="L625" s="307"/>
      <c r="M625" s="307"/>
      <c r="N625" s="307"/>
      <c r="O625" s="307"/>
      <c r="P625" s="307"/>
      <c r="Q625" s="307"/>
      <c r="R625" s="307"/>
      <c r="S625" s="307"/>
      <c r="T625" s="307"/>
      <c r="U625" s="307"/>
      <c r="V625" s="307"/>
      <c r="W625" s="307"/>
      <c r="X625" s="307"/>
      <c r="Y625" s="307"/>
      <c r="Z625" s="307"/>
    </row>
    <row r="626" ht="12.75" customHeight="1">
      <c r="A626" s="307"/>
      <c r="B626" s="9"/>
      <c r="C626" s="8"/>
      <c r="D626" s="9"/>
      <c r="E626" s="8"/>
      <c r="F626" s="9"/>
      <c r="G626" s="8"/>
      <c r="H626" s="9"/>
      <c r="I626" s="8"/>
      <c r="J626" s="9"/>
      <c r="K626" s="8"/>
      <c r="L626" s="307"/>
      <c r="M626" s="307"/>
      <c r="N626" s="307"/>
      <c r="O626" s="307"/>
      <c r="P626" s="307"/>
      <c r="Q626" s="307"/>
      <c r="R626" s="307"/>
      <c r="S626" s="307"/>
      <c r="T626" s="307"/>
      <c r="U626" s="307"/>
      <c r="V626" s="307"/>
      <c r="W626" s="307"/>
      <c r="X626" s="307"/>
      <c r="Y626" s="307"/>
      <c r="Z626" s="307"/>
    </row>
    <row r="627" ht="12.75" customHeight="1">
      <c r="A627" s="307"/>
      <c r="B627" s="9"/>
      <c r="C627" s="8"/>
      <c r="D627" s="9"/>
      <c r="E627" s="8"/>
      <c r="F627" s="9"/>
      <c r="G627" s="8"/>
      <c r="H627" s="9"/>
      <c r="I627" s="8"/>
      <c r="J627" s="9"/>
      <c r="K627" s="8"/>
      <c r="L627" s="307"/>
      <c r="M627" s="307"/>
      <c r="N627" s="307"/>
      <c r="O627" s="307"/>
      <c r="P627" s="307"/>
      <c r="Q627" s="307"/>
      <c r="R627" s="307"/>
      <c r="S627" s="307"/>
      <c r="T627" s="307"/>
      <c r="U627" s="307"/>
      <c r="V627" s="307"/>
      <c r="W627" s="307"/>
      <c r="X627" s="307"/>
      <c r="Y627" s="307"/>
      <c r="Z627" s="307"/>
    </row>
    <row r="628" ht="12.75" customHeight="1">
      <c r="A628" s="307"/>
      <c r="B628" s="9"/>
      <c r="C628" s="8"/>
      <c r="D628" s="9"/>
      <c r="E628" s="8"/>
      <c r="F628" s="9"/>
      <c r="G628" s="8"/>
      <c r="H628" s="9"/>
      <c r="I628" s="8"/>
      <c r="J628" s="9"/>
      <c r="K628" s="8"/>
      <c r="L628" s="307"/>
      <c r="M628" s="307"/>
      <c r="N628" s="307"/>
      <c r="O628" s="307"/>
      <c r="P628" s="307"/>
      <c r="Q628" s="307"/>
      <c r="R628" s="307"/>
      <c r="S628" s="307"/>
      <c r="T628" s="307"/>
      <c r="U628" s="307"/>
      <c r="V628" s="307"/>
      <c r="W628" s="307"/>
      <c r="X628" s="307"/>
      <c r="Y628" s="307"/>
      <c r="Z628" s="307"/>
    </row>
    <row r="629" ht="12.75" customHeight="1">
      <c r="A629" s="307"/>
      <c r="B629" s="9"/>
      <c r="C629" s="8"/>
      <c r="D629" s="9"/>
      <c r="E629" s="8"/>
      <c r="F629" s="9"/>
      <c r="G629" s="8"/>
      <c r="H629" s="9"/>
      <c r="I629" s="8"/>
      <c r="J629" s="9"/>
      <c r="K629" s="8"/>
      <c r="L629" s="307"/>
      <c r="M629" s="307"/>
      <c r="N629" s="307"/>
      <c r="O629" s="307"/>
      <c r="P629" s="307"/>
      <c r="Q629" s="307"/>
      <c r="R629" s="307"/>
      <c r="S629" s="307"/>
      <c r="T629" s="307"/>
      <c r="U629" s="307"/>
      <c r="V629" s="307"/>
      <c r="W629" s="307"/>
      <c r="X629" s="307"/>
      <c r="Y629" s="307"/>
      <c r="Z629" s="307"/>
    </row>
    <row r="630" ht="12.75" customHeight="1">
      <c r="A630" s="307"/>
      <c r="B630" s="9"/>
      <c r="C630" s="8"/>
      <c r="D630" s="9"/>
      <c r="E630" s="8"/>
      <c r="F630" s="9"/>
      <c r="G630" s="8"/>
      <c r="H630" s="9"/>
      <c r="I630" s="8"/>
      <c r="J630" s="9"/>
      <c r="K630" s="8"/>
      <c r="L630" s="307"/>
      <c r="M630" s="307"/>
      <c r="N630" s="307"/>
      <c r="O630" s="307"/>
      <c r="P630" s="307"/>
      <c r="Q630" s="307"/>
      <c r="R630" s="307"/>
      <c r="S630" s="307"/>
      <c r="T630" s="307"/>
      <c r="U630" s="307"/>
      <c r="V630" s="307"/>
      <c r="W630" s="307"/>
      <c r="X630" s="307"/>
      <c r="Y630" s="307"/>
      <c r="Z630" s="307"/>
    </row>
    <row r="631" ht="12.75" customHeight="1">
      <c r="A631" s="307"/>
      <c r="B631" s="9"/>
      <c r="C631" s="8"/>
      <c r="D631" s="9"/>
      <c r="E631" s="8"/>
      <c r="F631" s="9"/>
      <c r="G631" s="8"/>
      <c r="H631" s="9"/>
      <c r="I631" s="8"/>
      <c r="J631" s="9"/>
      <c r="K631" s="8"/>
      <c r="L631" s="307"/>
      <c r="M631" s="307"/>
      <c r="N631" s="307"/>
      <c r="O631" s="307"/>
      <c r="P631" s="307"/>
      <c r="Q631" s="307"/>
      <c r="R631" s="307"/>
      <c r="S631" s="307"/>
      <c r="T631" s="307"/>
      <c r="U631" s="307"/>
      <c r="V631" s="307"/>
      <c r="W631" s="307"/>
      <c r="X631" s="307"/>
      <c r="Y631" s="307"/>
      <c r="Z631" s="307"/>
    </row>
    <row r="632" ht="12.75" customHeight="1">
      <c r="A632" s="307"/>
      <c r="B632" s="9"/>
      <c r="C632" s="8"/>
      <c r="D632" s="9"/>
      <c r="E632" s="8"/>
      <c r="F632" s="9"/>
      <c r="G632" s="8"/>
      <c r="H632" s="9"/>
      <c r="I632" s="8"/>
      <c r="J632" s="9"/>
      <c r="K632" s="8"/>
      <c r="L632" s="307"/>
      <c r="M632" s="307"/>
      <c r="N632" s="307"/>
      <c r="O632" s="307"/>
      <c r="P632" s="307"/>
      <c r="Q632" s="307"/>
      <c r="R632" s="307"/>
      <c r="S632" s="307"/>
      <c r="T632" s="307"/>
      <c r="U632" s="307"/>
      <c r="V632" s="307"/>
      <c r="W632" s="307"/>
      <c r="X632" s="307"/>
      <c r="Y632" s="307"/>
      <c r="Z632" s="307"/>
    </row>
    <row r="633" ht="12.75" customHeight="1">
      <c r="A633" s="307"/>
      <c r="B633" s="9"/>
      <c r="C633" s="8"/>
      <c r="D633" s="9"/>
      <c r="E633" s="8"/>
      <c r="F633" s="9"/>
      <c r="G633" s="8"/>
      <c r="H633" s="9"/>
      <c r="I633" s="8"/>
      <c r="J633" s="9"/>
      <c r="K633" s="8"/>
      <c r="L633" s="307"/>
      <c r="M633" s="307"/>
      <c r="N633" s="307"/>
      <c r="O633" s="307"/>
      <c r="P633" s="307"/>
      <c r="Q633" s="307"/>
      <c r="R633" s="307"/>
      <c r="S633" s="307"/>
      <c r="T633" s="307"/>
      <c r="U633" s="307"/>
      <c r="V633" s="307"/>
      <c r="W633" s="307"/>
      <c r="X633" s="307"/>
      <c r="Y633" s="307"/>
      <c r="Z633" s="307"/>
    </row>
    <row r="634" ht="12.75" customHeight="1">
      <c r="A634" s="307"/>
      <c r="B634" s="9"/>
      <c r="C634" s="8"/>
      <c r="D634" s="9"/>
      <c r="E634" s="8"/>
      <c r="F634" s="9"/>
      <c r="G634" s="8"/>
      <c r="H634" s="9"/>
      <c r="I634" s="8"/>
      <c r="J634" s="9"/>
      <c r="K634" s="8"/>
      <c r="L634" s="307"/>
      <c r="M634" s="307"/>
      <c r="N634" s="307"/>
      <c r="O634" s="307"/>
      <c r="P634" s="307"/>
      <c r="Q634" s="307"/>
      <c r="R634" s="307"/>
      <c r="S634" s="307"/>
      <c r="T634" s="307"/>
      <c r="U634" s="307"/>
      <c r="V634" s="307"/>
      <c r="W634" s="307"/>
      <c r="X634" s="307"/>
      <c r="Y634" s="307"/>
      <c r="Z634" s="307"/>
    </row>
    <row r="635" ht="12.75" customHeight="1">
      <c r="A635" s="307"/>
      <c r="B635" s="9"/>
      <c r="C635" s="8"/>
      <c r="D635" s="9"/>
      <c r="E635" s="8"/>
      <c r="F635" s="9"/>
      <c r="G635" s="8"/>
      <c r="H635" s="9"/>
      <c r="I635" s="8"/>
      <c r="J635" s="9"/>
      <c r="K635" s="8"/>
      <c r="L635" s="307"/>
      <c r="M635" s="307"/>
      <c r="N635" s="307"/>
      <c r="O635" s="307"/>
      <c r="P635" s="307"/>
      <c r="Q635" s="307"/>
      <c r="R635" s="307"/>
      <c r="S635" s="307"/>
      <c r="T635" s="307"/>
      <c r="U635" s="307"/>
      <c r="V635" s="307"/>
      <c r="W635" s="307"/>
      <c r="X635" s="307"/>
      <c r="Y635" s="307"/>
      <c r="Z635" s="307"/>
    </row>
    <row r="636" ht="12.75" customHeight="1">
      <c r="A636" s="307"/>
      <c r="B636" s="9"/>
      <c r="C636" s="8"/>
      <c r="D636" s="9"/>
      <c r="E636" s="8"/>
      <c r="F636" s="9"/>
      <c r="G636" s="8"/>
      <c r="H636" s="9"/>
      <c r="I636" s="8"/>
      <c r="J636" s="9"/>
      <c r="K636" s="8"/>
      <c r="L636" s="307"/>
      <c r="M636" s="307"/>
      <c r="N636" s="307"/>
      <c r="O636" s="307"/>
      <c r="P636" s="307"/>
      <c r="Q636" s="307"/>
      <c r="R636" s="307"/>
      <c r="S636" s="307"/>
      <c r="T636" s="307"/>
      <c r="U636" s="307"/>
      <c r="V636" s="307"/>
      <c r="W636" s="307"/>
      <c r="X636" s="307"/>
      <c r="Y636" s="307"/>
      <c r="Z636" s="307"/>
    </row>
    <row r="637" ht="12.75" customHeight="1">
      <c r="A637" s="307"/>
      <c r="B637" s="9"/>
      <c r="C637" s="8"/>
      <c r="D637" s="9"/>
      <c r="E637" s="8"/>
      <c r="F637" s="9"/>
      <c r="G637" s="8"/>
      <c r="H637" s="9"/>
      <c r="I637" s="8"/>
      <c r="J637" s="9"/>
      <c r="K637" s="8"/>
      <c r="L637" s="307"/>
      <c r="M637" s="307"/>
      <c r="N637" s="307"/>
      <c r="O637" s="307"/>
      <c r="P637" s="307"/>
      <c r="Q637" s="307"/>
      <c r="R637" s="307"/>
      <c r="S637" s="307"/>
      <c r="T637" s="307"/>
      <c r="U637" s="307"/>
      <c r="V637" s="307"/>
      <c r="W637" s="307"/>
      <c r="X637" s="307"/>
      <c r="Y637" s="307"/>
      <c r="Z637" s="307"/>
    </row>
    <row r="638" ht="12.75" customHeight="1">
      <c r="A638" s="307"/>
      <c r="B638" s="9"/>
      <c r="C638" s="8"/>
      <c r="D638" s="9"/>
      <c r="E638" s="8"/>
      <c r="F638" s="9"/>
      <c r="G638" s="8"/>
      <c r="H638" s="9"/>
      <c r="I638" s="8"/>
      <c r="J638" s="9"/>
      <c r="K638" s="8"/>
      <c r="L638" s="307"/>
      <c r="M638" s="307"/>
      <c r="N638" s="307"/>
      <c r="O638" s="307"/>
      <c r="P638" s="307"/>
      <c r="Q638" s="307"/>
      <c r="R638" s="307"/>
      <c r="S638" s="307"/>
      <c r="T638" s="307"/>
      <c r="U638" s="307"/>
      <c r="V638" s="307"/>
      <c r="W638" s="307"/>
      <c r="X638" s="307"/>
      <c r="Y638" s="307"/>
      <c r="Z638" s="307"/>
    </row>
    <row r="639" ht="12.75" customHeight="1">
      <c r="A639" s="307"/>
      <c r="B639" s="9"/>
      <c r="C639" s="8"/>
      <c r="D639" s="9"/>
      <c r="E639" s="8"/>
      <c r="F639" s="9"/>
      <c r="G639" s="8"/>
      <c r="H639" s="9"/>
      <c r="I639" s="8"/>
      <c r="J639" s="9"/>
      <c r="K639" s="8"/>
      <c r="L639" s="307"/>
      <c r="M639" s="307"/>
      <c r="N639" s="307"/>
      <c r="O639" s="307"/>
      <c r="P639" s="307"/>
      <c r="Q639" s="307"/>
      <c r="R639" s="307"/>
      <c r="S639" s="307"/>
      <c r="T639" s="307"/>
      <c r="U639" s="307"/>
      <c r="V639" s="307"/>
      <c r="W639" s="307"/>
      <c r="X639" s="307"/>
      <c r="Y639" s="307"/>
      <c r="Z639" s="307"/>
    </row>
    <row r="640" ht="12.75" customHeight="1">
      <c r="A640" s="307"/>
      <c r="B640" s="9"/>
      <c r="C640" s="8"/>
      <c r="D640" s="9"/>
      <c r="E640" s="8"/>
      <c r="F640" s="9"/>
      <c r="G640" s="8"/>
      <c r="H640" s="9"/>
      <c r="I640" s="8"/>
      <c r="J640" s="9"/>
      <c r="K640" s="8"/>
      <c r="L640" s="307"/>
      <c r="M640" s="307"/>
      <c r="N640" s="307"/>
      <c r="O640" s="307"/>
      <c r="P640" s="307"/>
      <c r="Q640" s="307"/>
      <c r="R640" s="307"/>
      <c r="S640" s="307"/>
      <c r="T640" s="307"/>
      <c r="U640" s="307"/>
      <c r="V640" s="307"/>
      <c r="W640" s="307"/>
      <c r="X640" s="307"/>
      <c r="Y640" s="307"/>
      <c r="Z640" s="307"/>
    </row>
    <row r="641" ht="12.75" customHeight="1">
      <c r="A641" s="307"/>
      <c r="B641" s="9"/>
      <c r="C641" s="8"/>
      <c r="D641" s="9"/>
      <c r="E641" s="8"/>
      <c r="F641" s="9"/>
      <c r="G641" s="8"/>
      <c r="H641" s="9"/>
      <c r="I641" s="8"/>
      <c r="J641" s="9"/>
      <c r="K641" s="8"/>
      <c r="L641" s="307"/>
      <c r="M641" s="307"/>
      <c r="N641" s="307"/>
      <c r="O641" s="307"/>
      <c r="P641" s="307"/>
      <c r="Q641" s="307"/>
      <c r="R641" s="307"/>
      <c r="S641" s="307"/>
      <c r="T641" s="307"/>
      <c r="U641" s="307"/>
      <c r="V641" s="307"/>
      <c r="W641" s="307"/>
      <c r="X641" s="307"/>
      <c r="Y641" s="307"/>
      <c r="Z641" s="307"/>
    </row>
    <row r="642" ht="12.75" customHeight="1">
      <c r="A642" s="307"/>
      <c r="B642" s="9"/>
      <c r="C642" s="8"/>
      <c r="D642" s="9"/>
      <c r="E642" s="8"/>
      <c r="F642" s="9"/>
      <c r="G642" s="8"/>
      <c r="H642" s="9"/>
      <c r="I642" s="8"/>
      <c r="J642" s="9"/>
      <c r="K642" s="8"/>
      <c r="L642" s="307"/>
      <c r="M642" s="307"/>
      <c r="N642" s="307"/>
      <c r="O642" s="307"/>
      <c r="P642" s="307"/>
      <c r="Q642" s="307"/>
      <c r="R642" s="307"/>
      <c r="S642" s="307"/>
      <c r="T642" s="307"/>
      <c r="U642" s="307"/>
      <c r="V642" s="307"/>
      <c r="W642" s="307"/>
      <c r="X642" s="307"/>
      <c r="Y642" s="307"/>
      <c r="Z642" s="307"/>
    </row>
    <row r="643" ht="12.75" customHeight="1">
      <c r="A643" s="307"/>
      <c r="B643" s="9"/>
      <c r="C643" s="8"/>
      <c r="D643" s="9"/>
      <c r="E643" s="8"/>
      <c r="F643" s="9"/>
      <c r="G643" s="8"/>
      <c r="H643" s="9"/>
      <c r="I643" s="8"/>
      <c r="J643" s="9"/>
      <c r="K643" s="8"/>
      <c r="L643" s="307"/>
      <c r="M643" s="307"/>
      <c r="N643" s="307"/>
      <c r="O643" s="307"/>
      <c r="P643" s="307"/>
      <c r="Q643" s="307"/>
      <c r="R643" s="307"/>
      <c r="S643" s="307"/>
      <c r="T643" s="307"/>
      <c r="U643" s="307"/>
      <c r="V643" s="307"/>
      <c r="W643" s="307"/>
      <c r="X643" s="307"/>
      <c r="Y643" s="307"/>
      <c r="Z643" s="307"/>
    </row>
    <row r="644" ht="12.75" customHeight="1">
      <c r="A644" s="307"/>
      <c r="B644" s="9"/>
      <c r="C644" s="8"/>
      <c r="D644" s="9"/>
      <c r="E644" s="8"/>
      <c r="F644" s="9"/>
      <c r="G644" s="8"/>
      <c r="H644" s="9"/>
      <c r="I644" s="8"/>
      <c r="J644" s="9"/>
      <c r="K644" s="8"/>
      <c r="L644" s="307"/>
      <c r="M644" s="307"/>
      <c r="N644" s="307"/>
      <c r="O644" s="307"/>
      <c r="P644" s="307"/>
      <c r="Q644" s="307"/>
      <c r="R644" s="307"/>
      <c r="S644" s="307"/>
      <c r="T644" s="307"/>
      <c r="U644" s="307"/>
      <c r="V644" s="307"/>
      <c r="W644" s="307"/>
      <c r="X644" s="307"/>
      <c r="Y644" s="307"/>
      <c r="Z644" s="307"/>
    </row>
    <row r="645" ht="12.75" customHeight="1">
      <c r="A645" s="307"/>
      <c r="B645" s="9"/>
      <c r="C645" s="8"/>
      <c r="D645" s="9"/>
      <c r="E645" s="8"/>
      <c r="F645" s="9"/>
      <c r="G645" s="8"/>
      <c r="H645" s="9"/>
      <c r="I645" s="8"/>
      <c r="J645" s="9"/>
      <c r="K645" s="8"/>
      <c r="L645" s="307"/>
      <c r="M645" s="307"/>
      <c r="N645" s="307"/>
      <c r="O645" s="307"/>
      <c r="P645" s="307"/>
      <c r="Q645" s="307"/>
      <c r="R645" s="307"/>
      <c r="S645" s="307"/>
      <c r="T645" s="307"/>
      <c r="U645" s="307"/>
      <c r="V645" s="307"/>
      <c r="W645" s="307"/>
      <c r="X645" s="307"/>
      <c r="Y645" s="307"/>
      <c r="Z645" s="307"/>
    </row>
    <row r="646" ht="12.75" customHeight="1">
      <c r="A646" s="307"/>
      <c r="B646" s="9"/>
      <c r="C646" s="8"/>
      <c r="D646" s="9"/>
      <c r="E646" s="8"/>
      <c r="F646" s="9"/>
      <c r="G646" s="8"/>
      <c r="H646" s="9"/>
      <c r="I646" s="8"/>
      <c r="J646" s="9"/>
      <c r="K646" s="8"/>
      <c r="L646" s="307"/>
      <c r="M646" s="307"/>
      <c r="N646" s="307"/>
      <c r="O646" s="307"/>
      <c r="P646" s="307"/>
      <c r="Q646" s="307"/>
      <c r="R646" s="307"/>
      <c r="S646" s="307"/>
      <c r="T646" s="307"/>
      <c r="U646" s="307"/>
      <c r="V646" s="307"/>
      <c r="W646" s="307"/>
      <c r="X646" s="307"/>
      <c r="Y646" s="307"/>
      <c r="Z646" s="307"/>
    </row>
    <row r="647" ht="12.75" customHeight="1">
      <c r="A647" s="307"/>
      <c r="B647" s="9"/>
      <c r="C647" s="8"/>
      <c r="D647" s="9"/>
      <c r="E647" s="8"/>
      <c r="F647" s="9"/>
      <c r="G647" s="8"/>
      <c r="H647" s="9"/>
      <c r="I647" s="8"/>
      <c r="J647" s="9"/>
      <c r="K647" s="8"/>
      <c r="L647" s="307"/>
      <c r="M647" s="307"/>
      <c r="N647" s="307"/>
      <c r="O647" s="307"/>
      <c r="P647" s="307"/>
      <c r="Q647" s="307"/>
      <c r="R647" s="307"/>
      <c r="S647" s="307"/>
      <c r="T647" s="307"/>
      <c r="U647" s="307"/>
      <c r="V647" s="307"/>
      <c r="W647" s="307"/>
      <c r="X647" s="307"/>
      <c r="Y647" s="307"/>
      <c r="Z647" s="307"/>
    </row>
    <row r="648" ht="12.75" customHeight="1">
      <c r="A648" s="307"/>
      <c r="B648" s="9"/>
      <c r="C648" s="8"/>
      <c r="D648" s="9"/>
      <c r="E648" s="8"/>
      <c r="F648" s="9"/>
      <c r="G648" s="8"/>
      <c r="H648" s="9"/>
      <c r="I648" s="8"/>
      <c r="J648" s="9"/>
      <c r="K648" s="8"/>
      <c r="L648" s="307"/>
      <c r="M648" s="307"/>
      <c r="N648" s="307"/>
      <c r="O648" s="307"/>
      <c r="P648" s="307"/>
      <c r="Q648" s="307"/>
      <c r="R648" s="307"/>
      <c r="S648" s="307"/>
      <c r="T648" s="307"/>
      <c r="U648" s="307"/>
      <c r="V648" s="307"/>
      <c r="W648" s="307"/>
      <c r="X648" s="307"/>
      <c r="Y648" s="307"/>
      <c r="Z648" s="307"/>
    </row>
    <row r="649" ht="12.75" customHeight="1">
      <c r="A649" s="307"/>
      <c r="B649" s="9"/>
      <c r="C649" s="8"/>
      <c r="D649" s="9"/>
      <c r="E649" s="8"/>
      <c r="F649" s="9"/>
      <c r="G649" s="8"/>
      <c r="H649" s="9"/>
      <c r="I649" s="8"/>
      <c r="J649" s="9"/>
      <c r="K649" s="8"/>
      <c r="L649" s="307"/>
      <c r="M649" s="307"/>
      <c r="N649" s="307"/>
      <c r="O649" s="307"/>
      <c r="P649" s="307"/>
      <c r="Q649" s="307"/>
      <c r="R649" s="307"/>
      <c r="S649" s="307"/>
      <c r="T649" s="307"/>
      <c r="U649" s="307"/>
      <c r="V649" s="307"/>
      <c r="W649" s="307"/>
      <c r="X649" s="307"/>
      <c r="Y649" s="307"/>
      <c r="Z649" s="307"/>
    </row>
    <row r="650" ht="12.75" customHeight="1">
      <c r="A650" s="307"/>
      <c r="B650" s="9"/>
      <c r="C650" s="8"/>
      <c r="D650" s="9"/>
      <c r="E650" s="8"/>
      <c r="F650" s="9"/>
      <c r="G650" s="8"/>
      <c r="H650" s="9"/>
      <c r="I650" s="8"/>
      <c r="J650" s="9"/>
      <c r="K650" s="8"/>
      <c r="L650" s="307"/>
      <c r="M650" s="307"/>
      <c r="N650" s="307"/>
      <c r="O650" s="307"/>
      <c r="P650" s="307"/>
      <c r="Q650" s="307"/>
      <c r="R650" s="307"/>
      <c r="S650" s="307"/>
      <c r="T650" s="307"/>
      <c r="U650" s="307"/>
      <c r="V650" s="307"/>
      <c r="W650" s="307"/>
      <c r="X650" s="307"/>
      <c r="Y650" s="307"/>
      <c r="Z650" s="307"/>
    </row>
    <row r="651" ht="12.75" customHeight="1">
      <c r="A651" s="307"/>
      <c r="B651" s="9"/>
      <c r="C651" s="8"/>
      <c r="D651" s="9"/>
      <c r="E651" s="8"/>
      <c r="F651" s="9"/>
      <c r="G651" s="8"/>
      <c r="H651" s="9"/>
      <c r="I651" s="8"/>
      <c r="J651" s="9"/>
      <c r="K651" s="8"/>
      <c r="L651" s="307"/>
      <c r="M651" s="307"/>
      <c r="N651" s="307"/>
      <c r="O651" s="307"/>
      <c r="P651" s="307"/>
      <c r="Q651" s="307"/>
      <c r="R651" s="307"/>
      <c r="S651" s="307"/>
      <c r="T651" s="307"/>
      <c r="U651" s="307"/>
      <c r="V651" s="307"/>
      <c r="W651" s="307"/>
      <c r="X651" s="307"/>
      <c r="Y651" s="307"/>
      <c r="Z651" s="307"/>
    </row>
    <row r="652" ht="12.75" customHeight="1">
      <c r="A652" s="307"/>
      <c r="B652" s="9"/>
      <c r="C652" s="8"/>
      <c r="D652" s="9"/>
      <c r="E652" s="8"/>
      <c r="F652" s="9"/>
      <c r="G652" s="8"/>
      <c r="H652" s="9"/>
      <c r="I652" s="8"/>
      <c r="J652" s="9"/>
      <c r="K652" s="8"/>
      <c r="L652" s="307"/>
      <c r="M652" s="307"/>
      <c r="N652" s="307"/>
      <c r="O652" s="307"/>
      <c r="P652" s="307"/>
      <c r="Q652" s="307"/>
      <c r="R652" s="307"/>
      <c r="S652" s="307"/>
      <c r="T652" s="307"/>
      <c r="U652" s="307"/>
      <c r="V652" s="307"/>
      <c r="W652" s="307"/>
      <c r="X652" s="307"/>
      <c r="Y652" s="307"/>
      <c r="Z652" s="307"/>
    </row>
    <row r="653" ht="12.75" customHeight="1">
      <c r="A653" s="307"/>
      <c r="B653" s="9"/>
      <c r="C653" s="8"/>
      <c r="D653" s="9"/>
      <c r="E653" s="8"/>
      <c r="F653" s="9"/>
      <c r="G653" s="8"/>
      <c r="H653" s="9"/>
      <c r="I653" s="8"/>
      <c r="J653" s="9"/>
      <c r="K653" s="8"/>
      <c r="L653" s="307"/>
      <c r="M653" s="307"/>
      <c r="N653" s="307"/>
      <c r="O653" s="307"/>
      <c r="P653" s="307"/>
      <c r="Q653" s="307"/>
      <c r="R653" s="307"/>
      <c r="S653" s="307"/>
      <c r="T653" s="307"/>
      <c r="U653" s="307"/>
      <c r="V653" s="307"/>
      <c r="W653" s="307"/>
      <c r="X653" s="307"/>
      <c r="Y653" s="307"/>
      <c r="Z653" s="307"/>
    </row>
    <row r="654" ht="12.75" customHeight="1">
      <c r="A654" s="307"/>
      <c r="B654" s="9"/>
      <c r="C654" s="8"/>
      <c r="D654" s="9"/>
      <c r="E654" s="8"/>
      <c r="F654" s="9"/>
      <c r="G654" s="8"/>
      <c r="H654" s="9"/>
      <c r="I654" s="8"/>
      <c r="J654" s="9"/>
      <c r="K654" s="8"/>
      <c r="L654" s="307"/>
      <c r="M654" s="307"/>
      <c r="N654" s="307"/>
      <c r="O654" s="307"/>
      <c r="P654" s="307"/>
      <c r="Q654" s="307"/>
      <c r="R654" s="307"/>
      <c r="S654" s="307"/>
      <c r="T654" s="307"/>
      <c r="U654" s="307"/>
      <c r="V654" s="307"/>
      <c r="W654" s="307"/>
      <c r="X654" s="307"/>
      <c r="Y654" s="307"/>
      <c r="Z654" s="307"/>
    </row>
    <row r="655" ht="12.75" customHeight="1">
      <c r="A655" s="307"/>
      <c r="B655" s="9"/>
      <c r="C655" s="8"/>
      <c r="D655" s="9"/>
      <c r="E655" s="8"/>
      <c r="F655" s="9"/>
      <c r="G655" s="8"/>
      <c r="H655" s="9"/>
      <c r="I655" s="8"/>
      <c r="J655" s="9"/>
      <c r="K655" s="8"/>
      <c r="L655" s="307"/>
      <c r="M655" s="307"/>
      <c r="N655" s="307"/>
      <c r="O655" s="307"/>
      <c r="P655" s="307"/>
      <c r="Q655" s="307"/>
      <c r="R655" s="307"/>
      <c r="S655" s="307"/>
      <c r="T655" s="307"/>
      <c r="U655" s="307"/>
      <c r="V655" s="307"/>
      <c r="W655" s="307"/>
      <c r="X655" s="307"/>
      <c r="Y655" s="307"/>
      <c r="Z655" s="307"/>
    </row>
    <row r="656" ht="12.75" customHeight="1">
      <c r="A656" s="307"/>
      <c r="B656" s="9"/>
      <c r="C656" s="8"/>
      <c r="D656" s="9"/>
      <c r="E656" s="8"/>
      <c r="F656" s="9"/>
      <c r="G656" s="8"/>
      <c r="H656" s="9"/>
      <c r="I656" s="8"/>
      <c r="J656" s="9"/>
      <c r="K656" s="8"/>
      <c r="L656" s="307"/>
      <c r="M656" s="307"/>
      <c r="N656" s="307"/>
      <c r="O656" s="307"/>
      <c r="P656" s="307"/>
      <c r="Q656" s="307"/>
      <c r="R656" s="307"/>
      <c r="S656" s="307"/>
      <c r="T656" s="307"/>
      <c r="U656" s="307"/>
      <c r="V656" s="307"/>
      <c r="W656" s="307"/>
      <c r="X656" s="307"/>
      <c r="Y656" s="307"/>
      <c r="Z656" s="307"/>
    </row>
    <row r="657" ht="12.75" customHeight="1">
      <c r="A657" s="307"/>
      <c r="B657" s="9"/>
      <c r="C657" s="8"/>
      <c r="D657" s="9"/>
      <c r="E657" s="8"/>
      <c r="F657" s="9"/>
      <c r="G657" s="8"/>
      <c r="H657" s="9"/>
      <c r="I657" s="8"/>
      <c r="J657" s="9"/>
      <c r="K657" s="8"/>
      <c r="L657" s="307"/>
      <c r="M657" s="307"/>
      <c r="N657" s="307"/>
      <c r="O657" s="307"/>
      <c r="P657" s="307"/>
      <c r="Q657" s="307"/>
      <c r="R657" s="307"/>
      <c r="S657" s="307"/>
      <c r="T657" s="307"/>
      <c r="U657" s="307"/>
      <c r="V657" s="307"/>
      <c r="W657" s="307"/>
      <c r="X657" s="307"/>
      <c r="Y657" s="307"/>
      <c r="Z657" s="307"/>
    </row>
    <row r="658" ht="12.75" customHeight="1">
      <c r="A658" s="307"/>
      <c r="B658" s="9"/>
      <c r="C658" s="8"/>
      <c r="D658" s="9"/>
      <c r="E658" s="8"/>
      <c r="F658" s="9"/>
      <c r="G658" s="8"/>
      <c r="H658" s="9"/>
      <c r="I658" s="8"/>
      <c r="J658" s="9"/>
      <c r="K658" s="8"/>
      <c r="L658" s="307"/>
      <c r="M658" s="307"/>
      <c r="N658" s="307"/>
      <c r="O658" s="307"/>
      <c r="P658" s="307"/>
      <c r="Q658" s="307"/>
      <c r="R658" s="307"/>
      <c r="S658" s="307"/>
      <c r="T658" s="307"/>
      <c r="U658" s="307"/>
      <c r="V658" s="307"/>
      <c r="W658" s="307"/>
      <c r="X658" s="307"/>
      <c r="Y658" s="307"/>
      <c r="Z658" s="307"/>
    </row>
    <row r="659" ht="12.75" customHeight="1">
      <c r="A659" s="307"/>
      <c r="B659" s="9"/>
      <c r="C659" s="8"/>
      <c r="D659" s="9"/>
      <c r="E659" s="8"/>
      <c r="F659" s="9"/>
      <c r="G659" s="8"/>
      <c r="H659" s="9"/>
      <c r="I659" s="8"/>
      <c r="J659" s="9"/>
      <c r="K659" s="8"/>
      <c r="L659" s="307"/>
      <c r="M659" s="307"/>
      <c r="N659" s="307"/>
      <c r="O659" s="307"/>
      <c r="P659" s="307"/>
      <c r="Q659" s="307"/>
      <c r="R659" s="307"/>
      <c r="S659" s="307"/>
      <c r="T659" s="307"/>
      <c r="U659" s="307"/>
      <c r="V659" s="307"/>
      <c r="W659" s="307"/>
      <c r="X659" s="307"/>
      <c r="Y659" s="307"/>
      <c r="Z659" s="307"/>
    </row>
    <row r="660" ht="12.75" customHeight="1">
      <c r="A660" s="307"/>
      <c r="B660" s="9"/>
      <c r="C660" s="8"/>
      <c r="D660" s="9"/>
      <c r="E660" s="8"/>
      <c r="F660" s="9"/>
      <c r="G660" s="8"/>
      <c r="H660" s="9"/>
      <c r="I660" s="8"/>
      <c r="J660" s="9"/>
      <c r="K660" s="8"/>
      <c r="L660" s="307"/>
      <c r="M660" s="307"/>
      <c r="N660" s="307"/>
      <c r="O660" s="307"/>
      <c r="P660" s="307"/>
      <c r="Q660" s="307"/>
      <c r="R660" s="307"/>
      <c r="S660" s="307"/>
      <c r="T660" s="307"/>
      <c r="U660" s="307"/>
      <c r="V660" s="307"/>
      <c r="W660" s="307"/>
      <c r="X660" s="307"/>
      <c r="Y660" s="307"/>
      <c r="Z660" s="307"/>
    </row>
    <row r="661" ht="12.75" customHeight="1">
      <c r="A661" s="307"/>
      <c r="B661" s="9"/>
      <c r="C661" s="8"/>
      <c r="D661" s="9"/>
      <c r="E661" s="8"/>
      <c r="F661" s="9"/>
      <c r="G661" s="8"/>
      <c r="H661" s="9"/>
      <c r="I661" s="8"/>
      <c r="J661" s="9"/>
      <c r="K661" s="8"/>
      <c r="L661" s="307"/>
      <c r="M661" s="307"/>
      <c r="N661" s="307"/>
      <c r="O661" s="307"/>
      <c r="P661" s="307"/>
      <c r="Q661" s="307"/>
      <c r="R661" s="307"/>
      <c r="S661" s="307"/>
      <c r="T661" s="307"/>
      <c r="U661" s="307"/>
      <c r="V661" s="307"/>
      <c r="W661" s="307"/>
      <c r="X661" s="307"/>
      <c r="Y661" s="307"/>
      <c r="Z661" s="307"/>
    </row>
    <row r="662" ht="12.75" customHeight="1">
      <c r="A662" s="307"/>
      <c r="B662" s="9"/>
      <c r="C662" s="8"/>
      <c r="D662" s="9"/>
      <c r="E662" s="8"/>
      <c r="F662" s="9"/>
      <c r="G662" s="8"/>
      <c r="H662" s="9"/>
      <c r="I662" s="8"/>
      <c r="J662" s="9"/>
      <c r="K662" s="8"/>
      <c r="L662" s="307"/>
      <c r="M662" s="307"/>
      <c r="N662" s="307"/>
      <c r="O662" s="307"/>
      <c r="P662" s="307"/>
      <c r="Q662" s="307"/>
      <c r="R662" s="307"/>
      <c r="S662" s="307"/>
      <c r="T662" s="307"/>
      <c r="U662" s="307"/>
      <c r="V662" s="307"/>
      <c r="W662" s="307"/>
      <c r="X662" s="307"/>
      <c r="Y662" s="307"/>
      <c r="Z662" s="307"/>
    </row>
    <row r="663" ht="12.75" customHeight="1">
      <c r="A663" s="307"/>
      <c r="B663" s="9"/>
      <c r="C663" s="8"/>
      <c r="D663" s="9"/>
      <c r="E663" s="8"/>
      <c r="F663" s="9"/>
      <c r="G663" s="8"/>
      <c r="H663" s="9"/>
      <c r="I663" s="8"/>
      <c r="J663" s="9"/>
      <c r="K663" s="8"/>
      <c r="L663" s="307"/>
      <c r="M663" s="307"/>
      <c r="N663" s="307"/>
      <c r="O663" s="307"/>
      <c r="P663" s="307"/>
      <c r="Q663" s="307"/>
      <c r="R663" s="307"/>
      <c r="S663" s="307"/>
      <c r="T663" s="307"/>
      <c r="U663" s="307"/>
      <c r="V663" s="307"/>
      <c r="W663" s="307"/>
      <c r="X663" s="307"/>
      <c r="Y663" s="307"/>
      <c r="Z663" s="307"/>
    </row>
    <row r="664" ht="12.75" customHeight="1">
      <c r="A664" s="307"/>
      <c r="B664" s="9"/>
      <c r="C664" s="8"/>
      <c r="D664" s="9"/>
      <c r="E664" s="8"/>
      <c r="F664" s="9"/>
      <c r="G664" s="8"/>
      <c r="H664" s="9"/>
      <c r="I664" s="8"/>
      <c r="J664" s="9"/>
      <c r="K664" s="8"/>
      <c r="L664" s="307"/>
      <c r="M664" s="307"/>
      <c r="N664" s="307"/>
      <c r="O664" s="307"/>
      <c r="P664" s="307"/>
      <c r="Q664" s="307"/>
      <c r="R664" s="307"/>
      <c r="S664" s="307"/>
      <c r="T664" s="307"/>
      <c r="U664" s="307"/>
      <c r="V664" s="307"/>
      <c r="W664" s="307"/>
      <c r="X664" s="307"/>
      <c r="Y664" s="307"/>
      <c r="Z664" s="307"/>
    </row>
    <row r="665" ht="12.75" customHeight="1">
      <c r="A665" s="307"/>
      <c r="B665" s="9"/>
      <c r="C665" s="8"/>
      <c r="D665" s="9"/>
      <c r="E665" s="8"/>
      <c r="F665" s="9"/>
      <c r="G665" s="8"/>
      <c r="H665" s="9"/>
      <c r="I665" s="8"/>
      <c r="J665" s="9"/>
      <c r="K665" s="8"/>
      <c r="L665" s="307"/>
      <c r="M665" s="307"/>
      <c r="N665" s="307"/>
      <c r="O665" s="307"/>
      <c r="P665" s="307"/>
      <c r="Q665" s="307"/>
      <c r="R665" s="307"/>
      <c r="S665" s="307"/>
      <c r="T665" s="307"/>
      <c r="U665" s="307"/>
      <c r="V665" s="307"/>
      <c r="W665" s="307"/>
      <c r="X665" s="307"/>
      <c r="Y665" s="307"/>
      <c r="Z665" s="307"/>
    </row>
    <row r="666" ht="12.75" customHeight="1">
      <c r="A666" s="307"/>
      <c r="B666" s="9"/>
      <c r="C666" s="8"/>
      <c r="D666" s="9"/>
      <c r="E666" s="8"/>
      <c r="F666" s="9"/>
      <c r="G666" s="8"/>
      <c r="H666" s="9"/>
      <c r="I666" s="8"/>
      <c r="J666" s="9"/>
      <c r="K666" s="8"/>
      <c r="L666" s="307"/>
      <c r="M666" s="307"/>
      <c r="N666" s="307"/>
      <c r="O666" s="307"/>
      <c r="P666" s="307"/>
      <c r="Q666" s="307"/>
      <c r="R666" s="307"/>
      <c r="S666" s="307"/>
      <c r="T666" s="307"/>
      <c r="U666" s="307"/>
      <c r="V666" s="307"/>
      <c r="W666" s="307"/>
      <c r="X666" s="307"/>
      <c r="Y666" s="307"/>
      <c r="Z666" s="307"/>
    </row>
    <row r="667" ht="12.75" customHeight="1">
      <c r="A667" s="307"/>
      <c r="B667" s="9"/>
      <c r="C667" s="8"/>
      <c r="D667" s="9"/>
      <c r="E667" s="8"/>
      <c r="F667" s="9"/>
      <c r="G667" s="8"/>
      <c r="H667" s="9"/>
      <c r="I667" s="8"/>
      <c r="J667" s="9"/>
      <c r="K667" s="8"/>
      <c r="L667" s="307"/>
      <c r="M667" s="307"/>
      <c r="N667" s="307"/>
      <c r="O667" s="307"/>
      <c r="P667" s="307"/>
      <c r="Q667" s="307"/>
      <c r="R667" s="307"/>
      <c r="S667" s="307"/>
      <c r="T667" s="307"/>
      <c r="U667" s="307"/>
      <c r="V667" s="307"/>
      <c r="W667" s="307"/>
      <c r="X667" s="307"/>
      <c r="Y667" s="307"/>
      <c r="Z667" s="307"/>
    </row>
    <row r="668" ht="12.75" customHeight="1">
      <c r="A668" s="307"/>
      <c r="B668" s="9"/>
      <c r="C668" s="8"/>
      <c r="D668" s="9"/>
      <c r="E668" s="8"/>
      <c r="F668" s="9"/>
      <c r="G668" s="8"/>
      <c r="H668" s="9"/>
      <c r="I668" s="8"/>
      <c r="J668" s="9"/>
      <c r="K668" s="8"/>
      <c r="L668" s="307"/>
      <c r="M668" s="307"/>
      <c r="N668" s="307"/>
      <c r="O668" s="307"/>
      <c r="P668" s="307"/>
      <c r="Q668" s="307"/>
      <c r="R668" s="307"/>
      <c r="S668" s="307"/>
      <c r="T668" s="307"/>
      <c r="U668" s="307"/>
      <c r="V668" s="307"/>
      <c r="W668" s="307"/>
      <c r="X668" s="307"/>
      <c r="Y668" s="307"/>
      <c r="Z668" s="307"/>
    </row>
    <row r="669" ht="12.75" customHeight="1">
      <c r="A669" s="307"/>
      <c r="B669" s="9"/>
      <c r="C669" s="8"/>
      <c r="D669" s="9"/>
      <c r="E669" s="8"/>
      <c r="F669" s="9"/>
      <c r="G669" s="8"/>
      <c r="H669" s="9"/>
      <c r="I669" s="8"/>
      <c r="J669" s="9"/>
      <c r="K669" s="8"/>
      <c r="L669" s="307"/>
      <c r="M669" s="307"/>
      <c r="N669" s="307"/>
      <c r="O669" s="307"/>
      <c r="P669" s="307"/>
      <c r="Q669" s="307"/>
      <c r="R669" s="307"/>
      <c r="S669" s="307"/>
      <c r="T669" s="307"/>
      <c r="U669" s="307"/>
      <c r="V669" s="307"/>
      <c r="W669" s="307"/>
      <c r="X669" s="307"/>
      <c r="Y669" s="307"/>
      <c r="Z669" s="307"/>
    </row>
    <row r="670" ht="12.75" customHeight="1">
      <c r="A670" s="307"/>
      <c r="B670" s="9"/>
      <c r="C670" s="8"/>
      <c r="D670" s="9"/>
      <c r="E670" s="8"/>
      <c r="F670" s="9"/>
      <c r="G670" s="8"/>
      <c r="H670" s="9"/>
      <c r="I670" s="8"/>
      <c r="J670" s="9"/>
      <c r="K670" s="8"/>
      <c r="L670" s="307"/>
      <c r="M670" s="307"/>
      <c r="N670" s="307"/>
      <c r="O670" s="307"/>
      <c r="P670" s="307"/>
      <c r="Q670" s="307"/>
      <c r="R670" s="307"/>
      <c r="S670" s="307"/>
      <c r="T670" s="307"/>
      <c r="U670" s="307"/>
      <c r="V670" s="307"/>
      <c r="W670" s="307"/>
      <c r="X670" s="307"/>
      <c r="Y670" s="307"/>
      <c r="Z670" s="307"/>
    </row>
    <row r="671" ht="12.75" customHeight="1">
      <c r="A671" s="307"/>
      <c r="B671" s="9"/>
      <c r="C671" s="8"/>
      <c r="D671" s="9"/>
      <c r="E671" s="8"/>
      <c r="F671" s="9"/>
      <c r="G671" s="8"/>
      <c r="H671" s="9"/>
      <c r="I671" s="8"/>
      <c r="J671" s="9"/>
      <c r="K671" s="8"/>
      <c r="L671" s="307"/>
      <c r="M671" s="307"/>
      <c r="N671" s="307"/>
      <c r="O671" s="307"/>
      <c r="P671" s="307"/>
      <c r="Q671" s="307"/>
      <c r="R671" s="307"/>
      <c r="S671" s="307"/>
      <c r="T671" s="307"/>
      <c r="U671" s="307"/>
      <c r="V671" s="307"/>
      <c r="W671" s="307"/>
      <c r="X671" s="307"/>
      <c r="Y671" s="307"/>
      <c r="Z671" s="307"/>
    </row>
    <row r="672" ht="12.75" customHeight="1">
      <c r="A672" s="307"/>
      <c r="B672" s="9"/>
      <c r="C672" s="8"/>
      <c r="D672" s="9"/>
      <c r="E672" s="8"/>
      <c r="F672" s="9"/>
      <c r="G672" s="8"/>
      <c r="H672" s="9"/>
      <c r="I672" s="8"/>
      <c r="J672" s="9"/>
      <c r="K672" s="8"/>
      <c r="L672" s="307"/>
      <c r="M672" s="307"/>
      <c r="N672" s="307"/>
      <c r="O672" s="307"/>
      <c r="P672" s="307"/>
      <c r="Q672" s="307"/>
      <c r="R672" s="307"/>
      <c r="S672" s="307"/>
      <c r="T672" s="307"/>
      <c r="U672" s="307"/>
      <c r="V672" s="307"/>
      <c r="W672" s="307"/>
      <c r="X672" s="307"/>
      <c r="Y672" s="307"/>
      <c r="Z672" s="307"/>
    </row>
    <row r="673" ht="12.75" customHeight="1">
      <c r="A673" s="307"/>
      <c r="B673" s="9"/>
      <c r="C673" s="8"/>
      <c r="D673" s="9"/>
      <c r="E673" s="8"/>
      <c r="F673" s="9"/>
      <c r="G673" s="8"/>
      <c r="H673" s="9"/>
      <c r="I673" s="8"/>
      <c r="J673" s="9"/>
      <c r="K673" s="8"/>
      <c r="L673" s="307"/>
      <c r="M673" s="307"/>
      <c r="N673" s="307"/>
      <c r="O673" s="307"/>
      <c r="P673" s="307"/>
      <c r="Q673" s="307"/>
      <c r="R673" s="307"/>
      <c r="S673" s="307"/>
      <c r="T673" s="307"/>
      <c r="U673" s="307"/>
      <c r="V673" s="307"/>
      <c r="W673" s="307"/>
      <c r="X673" s="307"/>
      <c r="Y673" s="307"/>
      <c r="Z673" s="307"/>
    </row>
    <row r="674" ht="12.75" customHeight="1">
      <c r="A674" s="307"/>
      <c r="B674" s="9"/>
      <c r="C674" s="8"/>
      <c r="D674" s="9"/>
      <c r="E674" s="8"/>
      <c r="F674" s="9"/>
      <c r="G674" s="8"/>
      <c r="H674" s="9"/>
      <c r="I674" s="8"/>
      <c r="J674" s="9"/>
      <c r="K674" s="8"/>
      <c r="L674" s="307"/>
      <c r="M674" s="307"/>
      <c r="N674" s="307"/>
      <c r="O674" s="307"/>
      <c r="P674" s="307"/>
      <c r="Q674" s="307"/>
      <c r="R674" s="307"/>
      <c r="S674" s="307"/>
      <c r="T674" s="307"/>
      <c r="U674" s="307"/>
      <c r="V674" s="307"/>
      <c r="W674" s="307"/>
      <c r="X674" s="307"/>
      <c r="Y674" s="307"/>
      <c r="Z674" s="307"/>
    </row>
    <row r="675" ht="12.75" customHeight="1">
      <c r="A675" s="307"/>
      <c r="B675" s="9"/>
      <c r="C675" s="8"/>
      <c r="D675" s="9"/>
      <c r="E675" s="8"/>
      <c r="F675" s="9"/>
      <c r="G675" s="8"/>
      <c r="H675" s="9"/>
      <c r="I675" s="8"/>
      <c r="J675" s="9"/>
      <c r="K675" s="8"/>
      <c r="L675" s="307"/>
      <c r="M675" s="307"/>
      <c r="N675" s="307"/>
      <c r="O675" s="307"/>
      <c r="P675" s="307"/>
      <c r="Q675" s="307"/>
      <c r="R675" s="307"/>
      <c r="S675" s="307"/>
      <c r="T675" s="307"/>
      <c r="U675" s="307"/>
      <c r="V675" s="307"/>
      <c r="W675" s="307"/>
      <c r="X675" s="307"/>
      <c r="Y675" s="307"/>
      <c r="Z675" s="307"/>
    </row>
    <row r="676" ht="12.75" customHeight="1">
      <c r="A676" s="307"/>
      <c r="B676" s="9"/>
      <c r="C676" s="8"/>
      <c r="D676" s="9"/>
      <c r="E676" s="8"/>
      <c r="F676" s="9"/>
      <c r="G676" s="8"/>
      <c r="H676" s="9"/>
      <c r="I676" s="8"/>
      <c r="J676" s="9"/>
      <c r="K676" s="8"/>
      <c r="L676" s="307"/>
      <c r="M676" s="307"/>
      <c r="N676" s="307"/>
      <c r="O676" s="307"/>
      <c r="P676" s="307"/>
      <c r="Q676" s="307"/>
      <c r="R676" s="307"/>
      <c r="S676" s="307"/>
      <c r="T676" s="307"/>
      <c r="U676" s="307"/>
      <c r="V676" s="307"/>
      <c r="W676" s="307"/>
      <c r="X676" s="307"/>
      <c r="Y676" s="307"/>
      <c r="Z676" s="307"/>
    </row>
    <row r="677" ht="12.75" customHeight="1">
      <c r="A677" s="307"/>
      <c r="B677" s="9"/>
      <c r="C677" s="8"/>
      <c r="D677" s="9"/>
      <c r="E677" s="8"/>
      <c r="F677" s="9"/>
      <c r="G677" s="8"/>
      <c r="H677" s="9"/>
      <c r="I677" s="8"/>
      <c r="J677" s="9"/>
      <c r="K677" s="8"/>
      <c r="L677" s="307"/>
      <c r="M677" s="307"/>
      <c r="N677" s="307"/>
      <c r="O677" s="307"/>
      <c r="P677" s="307"/>
      <c r="Q677" s="307"/>
      <c r="R677" s="307"/>
      <c r="S677" s="307"/>
      <c r="T677" s="307"/>
      <c r="U677" s="307"/>
      <c r="V677" s="307"/>
      <c r="W677" s="307"/>
      <c r="X677" s="307"/>
      <c r="Y677" s="307"/>
      <c r="Z677" s="307"/>
    </row>
    <row r="678" ht="12.75" customHeight="1">
      <c r="A678" s="307"/>
      <c r="B678" s="9"/>
      <c r="C678" s="8"/>
      <c r="D678" s="9"/>
      <c r="E678" s="8"/>
      <c r="F678" s="9"/>
      <c r="G678" s="8"/>
      <c r="H678" s="9"/>
      <c r="I678" s="8"/>
      <c r="J678" s="9"/>
      <c r="K678" s="8"/>
      <c r="L678" s="307"/>
      <c r="M678" s="307"/>
      <c r="N678" s="307"/>
      <c r="O678" s="307"/>
      <c r="P678" s="307"/>
      <c r="Q678" s="307"/>
      <c r="R678" s="307"/>
      <c r="S678" s="307"/>
      <c r="T678" s="307"/>
      <c r="U678" s="307"/>
      <c r="V678" s="307"/>
      <c r="W678" s="307"/>
      <c r="X678" s="307"/>
      <c r="Y678" s="307"/>
      <c r="Z678" s="307"/>
    </row>
    <row r="679" ht="12.75" customHeight="1">
      <c r="A679" s="307"/>
      <c r="B679" s="9"/>
      <c r="C679" s="8"/>
      <c r="D679" s="9"/>
      <c r="E679" s="8"/>
      <c r="F679" s="9"/>
      <c r="G679" s="8"/>
      <c r="H679" s="9"/>
      <c r="I679" s="8"/>
      <c r="J679" s="9"/>
      <c r="K679" s="8"/>
      <c r="L679" s="307"/>
      <c r="M679" s="307"/>
      <c r="N679" s="307"/>
      <c r="O679" s="307"/>
      <c r="P679" s="307"/>
      <c r="Q679" s="307"/>
      <c r="R679" s="307"/>
      <c r="S679" s="307"/>
      <c r="T679" s="307"/>
      <c r="U679" s="307"/>
      <c r="V679" s="307"/>
      <c r="W679" s="307"/>
      <c r="X679" s="307"/>
      <c r="Y679" s="307"/>
      <c r="Z679" s="307"/>
    </row>
    <row r="680" ht="12.75" customHeight="1">
      <c r="A680" s="307"/>
      <c r="B680" s="9"/>
      <c r="C680" s="8"/>
      <c r="D680" s="9"/>
      <c r="E680" s="8"/>
      <c r="F680" s="9"/>
      <c r="G680" s="8"/>
      <c r="H680" s="9"/>
      <c r="I680" s="8"/>
      <c r="J680" s="9"/>
      <c r="K680" s="8"/>
      <c r="L680" s="307"/>
      <c r="M680" s="307"/>
      <c r="N680" s="307"/>
      <c r="O680" s="307"/>
      <c r="P680" s="307"/>
      <c r="Q680" s="307"/>
      <c r="R680" s="307"/>
      <c r="S680" s="307"/>
      <c r="T680" s="307"/>
      <c r="U680" s="307"/>
      <c r="V680" s="307"/>
      <c r="W680" s="307"/>
      <c r="X680" s="307"/>
      <c r="Y680" s="307"/>
      <c r="Z680" s="307"/>
    </row>
    <row r="681" ht="12.75" customHeight="1">
      <c r="A681" s="307"/>
      <c r="B681" s="9"/>
      <c r="C681" s="8"/>
      <c r="D681" s="9"/>
      <c r="E681" s="8"/>
      <c r="F681" s="9"/>
      <c r="G681" s="8"/>
      <c r="H681" s="9"/>
      <c r="I681" s="8"/>
      <c r="J681" s="9"/>
      <c r="K681" s="8"/>
      <c r="L681" s="307"/>
      <c r="M681" s="307"/>
      <c r="N681" s="307"/>
      <c r="O681" s="307"/>
      <c r="P681" s="307"/>
      <c r="Q681" s="307"/>
      <c r="R681" s="307"/>
      <c r="S681" s="307"/>
      <c r="T681" s="307"/>
      <c r="U681" s="307"/>
      <c r="V681" s="307"/>
      <c r="W681" s="307"/>
      <c r="X681" s="307"/>
      <c r="Y681" s="307"/>
      <c r="Z681" s="307"/>
    </row>
    <row r="682" ht="12.75" customHeight="1">
      <c r="A682" s="307"/>
      <c r="B682" s="9"/>
      <c r="C682" s="8"/>
      <c r="D682" s="9"/>
      <c r="E682" s="8"/>
      <c r="F682" s="9"/>
      <c r="G682" s="8"/>
      <c r="H682" s="9"/>
      <c r="I682" s="8"/>
      <c r="J682" s="9"/>
      <c r="K682" s="8"/>
      <c r="L682" s="307"/>
      <c r="M682" s="307"/>
      <c r="N682" s="307"/>
      <c r="O682" s="307"/>
      <c r="P682" s="307"/>
      <c r="Q682" s="307"/>
      <c r="R682" s="307"/>
      <c r="S682" s="307"/>
      <c r="T682" s="307"/>
      <c r="U682" s="307"/>
      <c r="V682" s="307"/>
      <c r="W682" s="307"/>
      <c r="X682" s="307"/>
      <c r="Y682" s="307"/>
      <c r="Z682" s="307"/>
    </row>
    <row r="683" ht="12.75" customHeight="1">
      <c r="A683" s="307"/>
      <c r="B683" s="9"/>
      <c r="C683" s="8"/>
      <c r="D683" s="9"/>
      <c r="E683" s="8"/>
      <c r="F683" s="9"/>
      <c r="G683" s="8"/>
      <c r="H683" s="9"/>
      <c r="I683" s="8"/>
      <c r="J683" s="9"/>
      <c r="K683" s="8"/>
      <c r="L683" s="307"/>
      <c r="M683" s="307"/>
      <c r="N683" s="307"/>
      <c r="O683" s="307"/>
      <c r="P683" s="307"/>
      <c r="Q683" s="307"/>
      <c r="R683" s="307"/>
      <c r="S683" s="307"/>
      <c r="T683" s="307"/>
      <c r="U683" s="307"/>
      <c r="V683" s="307"/>
      <c r="W683" s="307"/>
      <c r="X683" s="307"/>
      <c r="Y683" s="307"/>
      <c r="Z683" s="307"/>
    </row>
    <row r="684" ht="12.75" customHeight="1">
      <c r="A684" s="307"/>
      <c r="B684" s="9"/>
      <c r="C684" s="8"/>
      <c r="D684" s="9"/>
      <c r="E684" s="8"/>
      <c r="F684" s="9"/>
      <c r="G684" s="8"/>
      <c r="H684" s="9"/>
      <c r="I684" s="8"/>
      <c r="J684" s="9"/>
      <c r="K684" s="8"/>
      <c r="L684" s="307"/>
      <c r="M684" s="307"/>
      <c r="N684" s="307"/>
      <c r="O684" s="307"/>
      <c r="P684" s="307"/>
      <c r="Q684" s="307"/>
      <c r="R684" s="307"/>
      <c r="S684" s="307"/>
      <c r="T684" s="307"/>
      <c r="U684" s="307"/>
      <c r="V684" s="307"/>
      <c r="W684" s="307"/>
      <c r="X684" s="307"/>
      <c r="Y684" s="307"/>
      <c r="Z684" s="307"/>
    </row>
    <row r="685" ht="12.75" customHeight="1">
      <c r="A685" s="307"/>
      <c r="B685" s="9"/>
      <c r="C685" s="8"/>
      <c r="D685" s="9"/>
      <c r="E685" s="8"/>
      <c r="F685" s="9"/>
      <c r="G685" s="8"/>
      <c r="H685" s="9"/>
      <c r="I685" s="8"/>
      <c r="J685" s="9"/>
      <c r="K685" s="8"/>
      <c r="L685" s="307"/>
      <c r="M685" s="307"/>
      <c r="N685" s="307"/>
      <c r="O685" s="307"/>
      <c r="P685" s="307"/>
      <c r="Q685" s="307"/>
      <c r="R685" s="307"/>
      <c r="S685" s="307"/>
      <c r="T685" s="307"/>
      <c r="U685" s="307"/>
      <c r="V685" s="307"/>
      <c r="W685" s="307"/>
      <c r="X685" s="307"/>
      <c r="Y685" s="307"/>
      <c r="Z685" s="307"/>
    </row>
    <row r="686" ht="12.75" customHeight="1">
      <c r="A686" s="307"/>
      <c r="B686" s="9"/>
      <c r="C686" s="8"/>
      <c r="D686" s="9"/>
      <c r="E686" s="8"/>
      <c r="F686" s="9"/>
      <c r="G686" s="8"/>
      <c r="H686" s="9"/>
      <c r="I686" s="8"/>
      <c r="J686" s="9"/>
      <c r="K686" s="8"/>
      <c r="L686" s="307"/>
      <c r="M686" s="307"/>
      <c r="N686" s="307"/>
      <c r="O686" s="307"/>
      <c r="P686" s="307"/>
      <c r="Q686" s="307"/>
      <c r="R686" s="307"/>
      <c r="S686" s="307"/>
      <c r="T686" s="307"/>
      <c r="U686" s="307"/>
      <c r="V686" s="307"/>
      <c r="W686" s="307"/>
      <c r="X686" s="307"/>
      <c r="Y686" s="307"/>
      <c r="Z686" s="307"/>
    </row>
    <row r="687" ht="12.75" customHeight="1">
      <c r="A687" s="307"/>
      <c r="B687" s="9"/>
      <c r="C687" s="8"/>
      <c r="D687" s="9"/>
      <c r="E687" s="8"/>
      <c r="F687" s="9"/>
      <c r="G687" s="8"/>
      <c r="H687" s="9"/>
      <c r="I687" s="8"/>
      <c r="J687" s="9"/>
      <c r="K687" s="8"/>
      <c r="L687" s="307"/>
      <c r="M687" s="307"/>
      <c r="N687" s="307"/>
      <c r="O687" s="307"/>
      <c r="P687" s="307"/>
      <c r="Q687" s="307"/>
      <c r="R687" s="307"/>
      <c r="S687" s="307"/>
      <c r="T687" s="307"/>
      <c r="U687" s="307"/>
      <c r="V687" s="307"/>
      <c r="W687" s="307"/>
      <c r="X687" s="307"/>
      <c r="Y687" s="307"/>
      <c r="Z687" s="307"/>
    </row>
    <row r="688" ht="12.75" customHeight="1">
      <c r="A688" s="307"/>
      <c r="B688" s="9"/>
      <c r="C688" s="8"/>
      <c r="D688" s="9"/>
      <c r="E688" s="8"/>
      <c r="F688" s="9"/>
      <c r="G688" s="8"/>
      <c r="H688" s="9"/>
      <c r="I688" s="8"/>
      <c r="J688" s="9"/>
      <c r="K688" s="8"/>
      <c r="L688" s="307"/>
      <c r="M688" s="307"/>
      <c r="N688" s="307"/>
      <c r="O688" s="307"/>
      <c r="P688" s="307"/>
      <c r="Q688" s="307"/>
      <c r="R688" s="307"/>
      <c r="S688" s="307"/>
      <c r="T688" s="307"/>
      <c r="U688" s="307"/>
      <c r="V688" s="307"/>
      <c r="W688" s="307"/>
      <c r="X688" s="307"/>
      <c r="Y688" s="307"/>
      <c r="Z688" s="307"/>
    </row>
    <row r="689" ht="12.75" customHeight="1">
      <c r="A689" s="307"/>
      <c r="B689" s="9"/>
      <c r="C689" s="8"/>
      <c r="D689" s="9"/>
      <c r="E689" s="8"/>
      <c r="F689" s="9"/>
      <c r="G689" s="8"/>
      <c r="H689" s="9"/>
      <c r="I689" s="8"/>
      <c r="J689" s="9"/>
      <c r="K689" s="8"/>
      <c r="L689" s="307"/>
      <c r="M689" s="307"/>
      <c r="N689" s="307"/>
      <c r="O689" s="307"/>
      <c r="P689" s="307"/>
      <c r="Q689" s="307"/>
      <c r="R689" s="307"/>
      <c r="S689" s="307"/>
      <c r="T689" s="307"/>
      <c r="U689" s="307"/>
      <c r="V689" s="307"/>
      <c r="W689" s="307"/>
      <c r="X689" s="307"/>
      <c r="Y689" s="307"/>
      <c r="Z689" s="307"/>
    </row>
    <row r="690" ht="12.75" customHeight="1">
      <c r="A690" s="307"/>
      <c r="B690" s="9"/>
      <c r="C690" s="8"/>
      <c r="D690" s="9"/>
      <c r="E690" s="8"/>
      <c r="F690" s="9"/>
      <c r="G690" s="8"/>
      <c r="H690" s="9"/>
      <c r="I690" s="8"/>
      <c r="J690" s="9"/>
      <c r="K690" s="8"/>
      <c r="L690" s="307"/>
      <c r="M690" s="307"/>
      <c r="N690" s="307"/>
      <c r="O690" s="307"/>
      <c r="P690" s="307"/>
      <c r="Q690" s="307"/>
      <c r="R690" s="307"/>
      <c r="S690" s="307"/>
      <c r="T690" s="307"/>
      <c r="U690" s="307"/>
      <c r="V690" s="307"/>
      <c r="W690" s="307"/>
      <c r="X690" s="307"/>
      <c r="Y690" s="307"/>
      <c r="Z690" s="307"/>
    </row>
    <row r="691" ht="12.75" customHeight="1">
      <c r="A691" s="307"/>
      <c r="B691" s="9"/>
      <c r="C691" s="8"/>
      <c r="D691" s="9"/>
      <c r="E691" s="8"/>
      <c r="F691" s="9"/>
      <c r="G691" s="8"/>
      <c r="H691" s="9"/>
      <c r="I691" s="8"/>
      <c r="J691" s="9"/>
      <c r="K691" s="8"/>
      <c r="L691" s="307"/>
      <c r="M691" s="307"/>
      <c r="N691" s="307"/>
      <c r="O691" s="307"/>
      <c r="P691" s="307"/>
      <c r="Q691" s="307"/>
      <c r="R691" s="307"/>
      <c r="S691" s="307"/>
      <c r="T691" s="307"/>
      <c r="U691" s="307"/>
      <c r="V691" s="307"/>
      <c r="W691" s="307"/>
      <c r="X691" s="307"/>
      <c r="Y691" s="307"/>
      <c r="Z691" s="307"/>
    </row>
    <row r="692" ht="12.75" customHeight="1">
      <c r="A692" s="307"/>
      <c r="B692" s="9"/>
      <c r="C692" s="8"/>
      <c r="D692" s="9"/>
      <c r="E692" s="8"/>
      <c r="F692" s="9"/>
      <c r="G692" s="8"/>
      <c r="H692" s="9"/>
      <c r="I692" s="8"/>
      <c r="J692" s="9"/>
      <c r="K692" s="8"/>
      <c r="L692" s="307"/>
      <c r="M692" s="307"/>
      <c r="N692" s="307"/>
      <c r="O692" s="307"/>
      <c r="P692" s="307"/>
      <c r="Q692" s="307"/>
      <c r="R692" s="307"/>
      <c r="S692" s="307"/>
      <c r="T692" s="307"/>
      <c r="U692" s="307"/>
      <c r="V692" s="307"/>
      <c r="W692" s="307"/>
      <c r="X692" s="307"/>
      <c r="Y692" s="307"/>
      <c r="Z692" s="307"/>
    </row>
    <row r="693" ht="12.75" customHeight="1">
      <c r="A693" s="307"/>
      <c r="B693" s="9"/>
      <c r="C693" s="8"/>
      <c r="D693" s="9"/>
      <c r="E693" s="8"/>
      <c r="F693" s="9"/>
      <c r="G693" s="8"/>
      <c r="H693" s="9"/>
      <c r="I693" s="8"/>
      <c r="J693" s="9"/>
      <c r="K693" s="8"/>
      <c r="L693" s="307"/>
      <c r="M693" s="307"/>
      <c r="N693" s="307"/>
      <c r="O693" s="307"/>
      <c r="P693" s="307"/>
      <c r="Q693" s="307"/>
      <c r="R693" s="307"/>
      <c r="S693" s="307"/>
      <c r="T693" s="307"/>
      <c r="U693" s="307"/>
      <c r="V693" s="307"/>
      <c r="W693" s="307"/>
      <c r="X693" s="307"/>
      <c r="Y693" s="307"/>
      <c r="Z693" s="307"/>
    </row>
    <row r="694" ht="12.75" customHeight="1">
      <c r="A694" s="307"/>
      <c r="B694" s="9"/>
      <c r="C694" s="8"/>
      <c r="D694" s="9"/>
      <c r="E694" s="8"/>
      <c r="F694" s="9"/>
      <c r="G694" s="8"/>
      <c r="H694" s="9"/>
      <c r="I694" s="8"/>
      <c r="J694" s="9"/>
      <c r="K694" s="8"/>
      <c r="L694" s="307"/>
      <c r="M694" s="307"/>
      <c r="N694" s="307"/>
      <c r="O694" s="307"/>
      <c r="P694" s="307"/>
      <c r="Q694" s="307"/>
      <c r="R694" s="307"/>
      <c r="S694" s="307"/>
      <c r="T694" s="307"/>
      <c r="U694" s="307"/>
      <c r="V694" s="307"/>
      <c r="W694" s="307"/>
      <c r="X694" s="307"/>
      <c r="Y694" s="307"/>
      <c r="Z694" s="307"/>
    </row>
    <row r="695" ht="12.75" customHeight="1">
      <c r="A695" s="307"/>
      <c r="B695" s="9"/>
      <c r="C695" s="8"/>
      <c r="D695" s="9"/>
      <c r="E695" s="8"/>
      <c r="F695" s="9"/>
      <c r="G695" s="8"/>
      <c r="H695" s="9"/>
      <c r="I695" s="8"/>
      <c r="J695" s="9"/>
      <c r="K695" s="8"/>
      <c r="L695" s="307"/>
      <c r="M695" s="307"/>
      <c r="N695" s="307"/>
      <c r="O695" s="307"/>
      <c r="P695" s="307"/>
      <c r="Q695" s="307"/>
      <c r="R695" s="307"/>
      <c r="S695" s="307"/>
      <c r="T695" s="307"/>
      <c r="U695" s="307"/>
      <c r="V695" s="307"/>
      <c r="W695" s="307"/>
      <c r="X695" s="307"/>
      <c r="Y695" s="307"/>
      <c r="Z695" s="307"/>
    </row>
    <row r="696" ht="12.75" customHeight="1">
      <c r="A696" s="307"/>
      <c r="B696" s="9"/>
      <c r="C696" s="8"/>
      <c r="D696" s="9"/>
      <c r="E696" s="8"/>
      <c r="F696" s="9"/>
      <c r="G696" s="8"/>
      <c r="H696" s="9"/>
      <c r="I696" s="8"/>
      <c r="J696" s="9"/>
      <c r="K696" s="8"/>
      <c r="L696" s="307"/>
      <c r="M696" s="307"/>
      <c r="N696" s="307"/>
      <c r="O696" s="307"/>
      <c r="P696" s="307"/>
      <c r="Q696" s="307"/>
      <c r="R696" s="307"/>
      <c r="S696" s="307"/>
      <c r="T696" s="307"/>
      <c r="U696" s="307"/>
      <c r="V696" s="307"/>
      <c r="W696" s="307"/>
      <c r="X696" s="307"/>
      <c r="Y696" s="307"/>
      <c r="Z696" s="307"/>
    </row>
    <row r="697" ht="12.75" customHeight="1">
      <c r="A697" s="307"/>
      <c r="B697" s="9"/>
      <c r="C697" s="8"/>
      <c r="D697" s="9"/>
      <c r="E697" s="8"/>
      <c r="F697" s="9"/>
      <c r="G697" s="8"/>
      <c r="H697" s="9"/>
      <c r="I697" s="8"/>
      <c r="J697" s="9"/>
      <c r="K697" s="8"/>
      <c r="L697" s="307"/>
      <c r="M697" s="307"/>
      <c r="N697" s="307"/>
      <c r="O697" s="307"/>
      <c r="P697" s="307"/>
      <c r="Q697" s="307"/>
      <c r="R697" s="307"/>
      <c r="S697" s="307"/>
      <c r="T697" s="307"/>
      <c r="U697" s="307"/>
      <c r="V697" s="307"/>
      <c r="W697" s="307"/>
      <c r="X697" s="307"/>
      <c r="Y697" s="307"/>
      <c r="Z697" s="307"/>
    </row>
    <row r="698" ht="12.75" customHeight="1">
      <c r="A698" s="307"/>
      <c r="B698" s="9"/>
      <c r="C698" s="8"/>
      <c r="D698" s="9"/>
      <c r="E698" s="8"/>
      <c r="F698" s="9"/>
      <c r="G698" s="8"/>
      <c r="H698" s="9"/>
      <c r="I698" s="8"/>
      <c r="J698" s="9"/>
      <c r="K698" s="8"/>
      <c r="L698" s="307"/>
      <c r="M698" s="307"/>
      <c r="N698" s="307"/>
      <c r="O698" s="307"/>
      <c r="P698" s="307"/>
      <c r="Q698" s="307"/>
      <c r="R698" s="307"/>
      <c r="S698" s="307"/>
      <c r="T698" s="307"/>
      <c r="U698" s="307"/>
      <c r="V698" s="307"/>
      <c r="W698" s="307"/>
      <c r="X698" s="307"/>
      <c r="Y698" s="307"/>
      <c r="Z698" s="307"/>
    </row>
    <row r="699" ht="12.75" customHeight="1">
      <c r="A699" s="307"/>
      <c r="B699" s="9"/>
      <c r="C699" s="8"/>
      <c r="D699" s="9"/>
      <c r="E699" s="8"/>
      <c r="F699" s="9"/>
      <c r="G699" s="8"/>
      <c r="H699" s="9"/>
      <c r="I699" s="8"/>
      <c r="J699" s="9"/>
      <c r="K699" s="8"/>
      <c r="L699" s="307"/>
      <c r="M699" s="307"/>
      <c r="N699" s="307"/>
      <c r="O699" s="307"/>
      <c r="P699" s="307"/>
      <c r="Q699" s="307"/>
      <c r="R699" s="307"/>
      <c r="S699" s="307"/>
      <c r="T699" s="307"/>
      <c r="U699" s="307"/>
      <c r="V699" s="307"/>
      <c r="W699" s="307"/>
      <c r="X699" s="307"/>
      <c r="Y699" s="307"/>
      <c r="Z699" s="307"/>
    </row>
    <row r="700" ht="12.75" customHeight="1">
      <c r="A700" s="307"/>
      <c r="B700" s="9"/>
      <c r="C700" s="8"/>
      <c r="D700" s="9"/>
      <c r="E700" s="8"/>
      <c r="F700" s="9"/>
      <c r="G700" s="8"/>
      <c r="H700" s="9"/>
      <c r="I700" s="8"/>
      <c r="J700" s="9"/>
      <c r="K700" s="8"/>
      <c r="L700" s="307"/>
      <c r="M700" s="307"/>
      <c r="N700" s="307"/>
      <c r="O700" s="307"/>
      <c r="P700" s="307"/>
      <c r="Q700" s="307"/>
      <c r="R700" s="307"/>
      <c r="S700" s="307"/>
      <c r="T700" s="307"/>
      <c r="U700" s="307"/>
      <c r="V700" s="307"/>
      <c r="W700" s="307"/>
      <c r="X700" s="307"/>
      <c r="Y700" s="307"/>
      <c r="Z700" s="307"/>
    </row>
    <row r="701" ht="12.75" customHeight="1">
      <c r="A701" s="307"/>
      <c r="B701" s="9"/>
      <c r="C701" s="8"/>
      <c r="D701" s="9"/>
      <c r="E701" s="8"/>
      <c r="F701" s="9"/>
      <c r="G701" s="8"/>
      <c r="H701" s="9"/>
      <c r="I701" s="8"/>
      <c r="J701" s="9"/>
      <c r="K701" s="8"/>
      <c r="L701" s="307"/>
      <c r="M701" s="307"/>
      <c r="N701" s="307"/>
      <c r="O701" s="307"/>
      <c r="P701" s="307"/>
      <c r="Q701" s="307"/>
      <c r="R701" s="307"/>
      <c r="S701" s="307"/>
      <c r="T701" s="307"/>
      <c r="U701" s="307"/>
      <c r="V701" s="307"/>
      <c r="W701" s="307"/>
      <c r="X701" s="307"/>
      <c r="Y701" s="307"/>
      <c r="Z701" s="307"/>
    </row>
    <row r="702" ht="12.75" customHeight="1">
      <c r="A702" s="307"/>
      <c r="B702" s="9"/>
      <c r="C702" s="8"/>
      <c r="D702" s="9"/>
      <c r="E702" s="8"/>
      <c r="F702" s="9"/>
      <c r="G702" s="8"/>
      <c r="H702" s="9"/>
      <c r="I702" s="8"/>
      <c r="J702" s="9"/>
      <c r="K702" s="8"/>
      <c r="L702" s="307"/>
      <c r="M702" s="307"/>
      <c r="N702" s="307"/>
      <c r="O702" s="307"/>
      <c r="P702" s="307"/>
      <c r="Q702" s="307"/>
      <c r="R702" s="307"/>
      <c r="S702" s="307"/>
      <c r="T702" s="307"/>
      <c r="U702" s="307"/>
      <c r="V702" s="307"/>
      <c r="W702" s="307"/>
      <c r="X702" s="307"/>
      <c r="Y702" s="307"/>
      <c r="Z702" s="307"/>
    </row>
    <row r="703" ht="12.75" customHeight="1">
      <c r="A703" s="307"/>
      <c r="B703" s="9"/>
      <c r="C703" s="8"/>
      <c r="D703" s="9"/>
      <c r="E703" s="8"/>
      <c r="F703" s="9"/>
      <c r="G703" s="8"/>
      <c r="H703" s="9"/>
      <c r="I703" s="8"/>
      <c r="J703" s="9"/>
      <c r="K703" s="8"/>
      <c r="L703" s="307"/>
      <c r="M703" s="307"/>
      <c r="N703" s="307"/>
      <c r="O703" s="307"/>
      <c r="P703" s="307"/>
      <c r="Q703" s="307"/>
      <c r="R703" s="307"/>
      <c r="S703" s="307"/>
      <c r="T703" s="307"/>
      <c r="U703" s="307"/>
      <c r="V703" s="307"/>
      <c r="W703" s="307"/>
      <c r="X703" s="307"/>
      <c r="Y703" s="307"/>
      <c r="Z703" s="307"/>
    </row>
    <row r="704" ht="12.75" customHeight="1">
      <c r="A704" s="307"/>
      <c r="B704" s="9"/>
      <c r="C704" s="8"/>
      <c r="D704" s="9"/>
      <c r="E704" s="8"/>
      <c r="F704" s="9"/>
      <c r="G704" s="8"/>
      <c r="H704" s="9"/>
      <c r="I704" s="8"/>
      <c r="J704" s="9"/>
      <c r="K704" s="8"/>
      <c r="L704" s="307"/>
      <c r="M704" s="307"/>
      <c r="N704" s="307"/>
      <c r="O704" s="307"/>
      <c r="P704" s="307"/>
      <c r="Q704" s="307"/>
      <c r="R704" s="307"/>
      <c r="S704" s="307"/>
      <c r="T704" s="307"/>
      <c r="U704" s="307"/>
      <c r="V704" s="307"/>
      <c r="W704" s="307"/>
      <c r="X704" s="307"/>
      <c r="Y704" s="307"/>
      <c r="Z704" s="307"/>
    </row>
    <row r="705" ht="12.75" customHeight="1">
      <c r="A705" s="307"/>
      <c r="B705" s="9"/>
      <c r="C705" s="8"/>
      <c r="D705" s="9"/>
      <c r="E705" s="8"/>
      <c r="F705" s="9"/>
      <c r="G705" s="8"/>
      <c r="H705" s="9"/>
      <c r="I705" s="8"/>
      <c r="J705" s="9"/>
      <c r="K705" s="8"/>
      <c r="L705" s="307"/>
      <c r="M705" s="307"/>
      <c r="N705" s="307"/>
      <c r="O705" s="307"/>
      <c r="P705" s="307"/>
      <c r="Q705" s="307"/>
      <c r="R705" s="307"/>
      <c r="S705" s="307"/>
      <c r="T705" s="307"/>
      <c r="U705" s="307"/>
      <c r="V705" s="307"/>
      <c r="W705" s="307"/>
      <c r="X705" s="307"/>
      <c r="Y705" s="307"/>
      <c r="Z705" s="307"/>
    </row>
    <row r="706" ht="12.75" customHeight="1">
      <c r="A706" s="307"/>
      <c r="B706" s="9"/>
      <c r="C706" s="8"/>
      <c r="D706" s="9"/>
      <c r="E706" s="8"/>
      <c r="F706" s="9"/>
      <c r="G706" s="8"/>
      <c r="H706" s="9"/>
      <c r="I706" s="8"/>
      <c r="J706" s="9"/>
      <c r="K706" s="8"/>
      <c r="L706" s="307"/>
      <c r="M706" s="307"/>
      <c r="N706" s="307"/>
      <c r="O706" s="307"/>
      <c r="P706" s="307"/>
      <c r="Q706" s="307"/>
      <c r="R706" s="307"/>
      <c r="S706" s="307"/>
      <c r="T706" s="307"/>
      <c r="U706" s="307"/>
      <c r="V706" s="307"/>
      <c r="W706" s="307"/>
      <c r="X706" s="307"/>
      <c r="Y706" s="307"/>
      <c r="Z706" s="307"/>
    </row>
    <row r="707" ht="12.75" customHeight="1">
      <c r="A707" s="307"/>
      <c r="B707" s="9"/>
      <c r="C707" s="8"/>
      <c r="D707" s="9"/>
      <c r="E707" s="8"/>
      <c r="F707" s="9"/>
      <c r="G707" s="8"/>
      <c r="H707" s="9"/>
      <c r="I707" s="8"/>
      <c r="J707" s="9"/>
      <c r="K707" s="8"/>
      <c r="L707" s="307"/>
      <c r="M707" s="307"/>
      <c r="N707" s="307"/>
      <c r="O707" s="307"/>
      <c r="P707" s="307"/>
      <c r="Q707" s="307"/>
      <c r="R707" s="307"/>
      <c r="S707" s="307"/>
      <c r="T707" s="307"/>
      <c r="U707" s="307"/>
      <c r="V707" s="307"/>
      <c r="W707" s="307"/>
      <c r="X707" s="307"/>
      <c r="Y707" s="307"/>
      <c r="Z707" s="307"/>
    </row>
    <row r="708" ht="12.75" customHeight="1">
      <c r="A708" s="307"/>
      <c r="B708" s="9"/>
      <c r="C708" s="8"/>
      <c r="D708" s="9"/>
      <c r="E708" s="8"/>
      <c r="F708" s="9"/>
      <c r="G708" s="8"/>
      <c r="H708" s="9"/>
      <c r="I708" s="8"/>
      <c r="J708" s="9"/>
      <c r="K708" s="8"/>
      <c r="L708" s="307"/>
      <c r="M708" s="307"/>
      <c r="N708" s="307"/>
      <c r="O708" s="307"/>
      <c r="P708" s="307"/>
      <c r="Q708" s="307"/>
      <c r="R708" s="307"/>
      <c r="S708" s="307"/>
      <c r="T708" s="307"/>
      <c r="U708" s="307"/>
      <c r="V708" s="307"/>
      <c r="W708" s="307"/>
      <c r="X708" s="307"/>
      <c r="Y708" s="307"/>
      <c r="Z708" s="307"/>
    </row>
    <row r="709" ht="12.75" customHeight="1">
      <c r="A709" s="307"/>
      <c r="B709" s="9"/>
      <c r="C709" s="8"/>
      <c r="D709" s="9"/>
      <c r="E709" s="8"/>
      <c r="F709" s="9"/>
      <c r="G709" s="8"/>
      <c r="H709" s="9"/>
      <c r="I709" s="8"/>
      <c r="J709" s="9"/>
      <c r="K709" s="8"/>
      <c r="L709" s="307"/>
      <c r="M709" s="307"/>
      <c r="N709" s="307"/>
      <c r="O709" s="307"/>
      <c r="P709" s="307"/>
      <c r="Q709" s="307"/>
      <c r="R709" s="307"/>
      <c r="S709" s="307"/>
      <c r="T709" s="307"/>
      <c r="U709" s="307"/>
      <c r="V709" s="307"/>
      <c r="W709" s="307"/>
      <c r="X709" s="307"/>
      <c r="Y709" s="307"/>
      <c r="Z709" s="307"/>
    </row>
    <row r="710" ht="12.75" customHeight="1">
      <c r="A710" s="307"/>
      <c r="B710" s="9"/>
      <c r="C710" s="8"/>
      <c r="D710" s="9"/>
      <c r="E710" s="8"/>
      <c r="F710" s="9"/>
      <c r="G710" s="8"/>
      <c r="H710" s="9"/>
      <c r="I710" s="8"/>
      <c r="J710" s="9"/>
      <c r="K710" s="8"/>
      <c r="L710" s="307"/>
      <c r="M710" s="307"/>
      <c r="N710" s="307"/>
      <c r="O710" s="307"/>
      <c r="P710" s="307"/>
      <c r="Q710" s="307"/>
      <c r="R710" s="307"/>
      <c r="S710" s="307"/>
      <c r="T710" s="307"/>
      <c r="U710" s="307"/>
      <c r="V710" s="307"/>
      <c r="W710" s="307"/>
      <c r="X710" s="307"/>
      <c r="Y710" s="307"/>
      <c r="Z710" s="307"/>
    </row>
    <row r="711" ht="12.75" customHeight="1">
      <c r="A711" s="307"/>
      <c r="B711" s="9"/>
      <c r="C711" s="8"/>
      <c r="D711" s="9"/>
      <c r="E711" s="8"/>
      <c r="F711" s="9"/>
      <c r="G711" s="8"/>
      <c r="H711" s="9"/>
      <c r="I711" s="8"/>
      <c r="J711" s="9"/>
      <c r="K711" s="8"/>
      <c r="L711" s="307"/>
      <c r="M711" s="307"/>
      <c r="N711" s="307"/>
      <c r="O711" s="307"/>
      <c r="P711" s="307"/>
      <c r="Q711" s="307"/>
      <c r="R711" s="307"/>
      <c r="S711" s="307"/>
      <c r="T711" s="307"/>
      <c r="U711" s="307"/>
      <c r="V711" s="307"/>
      <c r="W711" s="307"/>
      <c r="X711" s="307"/>
      <c r="Y711" s="307"/>
      <c r="Z711" s="307"/>
    </row>
    <row r="712" ht="12.75" customHeight="1">
      <c r="A712" s="307"/>
      <c r="B712" s="9"/>
      <c r="C712" s="8"/>
      <c r="D712" s="9"/>
      <c r="E712" s="8"/>
      <c r="F712" s="9"/>
      <c r="G712" s="8"/>
      <c r="H712" s="9"/>
      <c r="I712" s="8"/>
      <c r="J712" s="9"/>
      <c r="K712" s="8"/>
      <c r="L712" s="307"/>
      <c r="M712" s="307"/>
      <c r="N712" s="307"/>
      <c r="O712" s="307"/>
      <c r="P712" s="307"/>
      <c r="Q712" s="307"/>
      <c r="R712" s="307"/>
      <c r="S712" s="307"/>
      <c r="T712" s="307"/>
      <c r="U712" s="307"/>
      <c r="V712" s="307"/>
      <c r="W712" s="307"/>
      <c r="X712" s="307"/>
      <c r="Y712" s="307"/>
      <c r="Z712" s="307"/>
    </row>
    <row r="713" ht="12.75" customHeight="1">
      <c r="A713" s="307"/>
      <c r="B713" s="9"/>
      <c r="C713" s="8"/>
      <c r="D713" s="9"/>
      <c r="E713" s="8"/>
      <c r="F713" s="9"/>
      <c r="G713" s="8"/>
      <c r="H713" s="9"/>
      <c r="I713" s="8"/>
      <c r="J713" s="9"/>
      <c r="K713" s="8"/>
      <c r="L713" s="307"/>
      <c r="M713" s="307"/>
      <c r="N713" s="307"/>
      <c r="O713" s="307"/>
      <c r="P713" s="307"/>
      <c r="Q713" s="307"/>
      <c r="R713" s="307"/>
      <c r="S713" s="307"/>
      <c r="T713" s="307"/>
      <c r="U713" s="307"/>
      <c r="V713" s="307"/>
      <c r="W713" s="307"/>
      <c r="X713" s="307"/>
      <c r="Y713" s="307"/>
      <c r="Z713" s="307"/>
    </row>
    <row r="714" ht="12.75" customHeight="1">
      <c r="A714" s="307"/>
      <c r="B714" s="9"/>
      <c r="C714" s="8"/>
      <c r="D714" s="9"/>
      <c r="E714" s="8"/>
      <c r="F714" s="9"/>
      <c r="G714" s="8"/>
      <c r="H714" s="9"/>
      <c r="I714" s="8"/>
      <c r="J714" s="9"/>
      <c r="K714" s="8"/>
      <c r="L714" s="307"/>
      <c r="M714" s="307"/>
      <c r="N714" s="307"/>
      <c r="O714" s="307"/>
      <c r="P714" s="307"/>
      <c r="Q714" s="307"/>
      <c r="R714" s="307"/>
      <c r="S714" s="307"/>
      <c r="T714" s="307"/>
      <c r="U714" s="307"/>
      <c r="V714" s="307"/>
      <c r="W714" s="307"/>
      <c r="X714" s="307"/>
      <c r="Y714" s="307"/>
      <c r="Z714" s="307"/>
    </row>
    <row r="715" ht="12.75" customHeight="1">
      <c r="A715" s="307"/>
      <c r="B715" s="9"/>
      <c r="C715" s="8"/>
      <c r="D715" s="9"/>
      <c r="E715" s="8"/>
      <c r="F715" s="9"/>
      <c r="G715" s="8"/>
      <c r="H715" s="9"/>
      <c r="I715" s="8"/>
      <c r="J715" s="9"/>
      <c r="K715" s="8"/>
      <c r="L715" s="307"/>
      <c r="M715" s="307"/>
      <c r="N715" s="307"/>
      <c r="O715" s="307"/>
      <c r="P715" s="307"/>
      <c r="Q715" s="307"/>
      <c r="R715" s="307"/>
      <c r="S715" s="307"/>
      <c r="T715" s="307"/>
      <c r="U715" s="307"/>
      <c r="V715" s="307"/>
      <c r="W715" s="307"/>
      <c r="X715" s="307"/>
      <c r="Y715" s="307"/>
      <c r="Z715" s="307"/>
    </row>
    <row r="716" ht="12.75" customHeight="1">
      <c r="A716" s="307"/>
      <c r="B716" s="9"/>
      <c r="C716" s="8"/>
      <c r="D716" s="9"/>
      <c r="E716" s="8"/>
      <c r="F716" s="9"/>
      <c r="G716" s="8"/>
      <c r="H716" s="9"/>
      <c r="I716" s="8"/>
      <c r="J716" s="9"/>
      <c r="K716" s="8"/>
      <c r="L716" s="307"/>
      <c r="M716" s="307"/>
      <c r="N716" s="307"/>
      <c r="O716" s="307"/>
      <c r="P716" s="307"/>
      <c r="Q716" s="307"/>
      <c r="R716" s="307"/>
      <c r="S716" s="307"/>
      <c r="T716" s="307"/>
      <c r="U716" s="307"/>
      <c r="V716" s="307"/>
      <c r="W716" s="307"/>
      <c r="X716" s="307"/>
      <c r="Y716" s="307"/>
      <c r="Z716" s="307"/>
    </row>
    <row r="717" ht="12.75" customHeight="1">
      <c r="A717" s="307"/>
      <c r="B717" s="9"/>
      <c r="C717" s="8"/>
      <c r="D717" s="9"/>
      <c r="E717" s="8"/>
      <c r="F717" s="9"/>
      <c r="G717" s="8"/>
      <c r="H717" s="9"/>
      <c r="I717" s="8"/>
      <c r="J717" s="9"/>
      <c r="K717" s="8"/>
      <c r="L717" s="307"/>
      <c r="M717" s="307"/>
      <c r="N717" s="307"/>
      <c r="O717" s="307"/>
      <c r="P717" s="307"/>
      <c r="Q717" s="307"/>
      <c r="R717" s="307"/>
      <c r="S717" s="307"/>
      <c r="T717" s="307"/>
      <c r="U717" s="307"/>
      <c r="V717" s="307"/>
      <c r="W717" s="307"/>
      <c r="X717" s="307"/>
      <c r="Y717" s="307"/>
      <c r="Z717" s="307"/>
    </row>
    <row r="718" ht="12.75" customHeight="1">
      <c r="A718" s="307"/>
      <c r="B718" s="9"/>
      <c r="C718" s="8"/>
      <c r="D718" s="9"/>
      <c r="E718" s="8"/>
      <c r="F718" s="9"/>
      <c r="G718" s="8"/>
      <c r="H718" s="9"/>
      <c r="I718" s="8"/>
      <c r="J718" s="9"/>
      <c r="K718" s="8"/>
      <c r="L718" s="307"/>
      <c r="M718" s="307"/>
      <c r="N718" s="307"/>
      <c r="O718" s="307"/>
      <c r="P718" s="307"/>
      <c r="Q718" s="307"/>
      <c r="R718" s="307"/>
      <c r="S718" s="307"/>
      <c r="T718" s="307"/>
      <c r="U718" s="307"/>
      <c r="V718" s="307"/>
      <c r="W718" s="307"/>
      <c r="X718" s="307"/>
      <c r="Y718" s="307"/>
      <c r="Z718" s="307"/>
    </row>
    <row r="719" ht="12.75" customHeight="1">
      <c r="A719" s="307"/>
      <c r="B719" s="9"/>
      <c r="C719" s="8"/>
      <c r="D719" s="9"/>
      <c r="E719" s="8"/>
      <c r="F719" s="9"/>
      <c r="G719" s="8"/>
      <c r="H719" s="9"/>
      <c r="I719" s="8"/>
      <c r="J719" s="9"/>
      <c r="K719" s="8"/>
      <c r="L719" s="307"/>
      <c r="M719" s="307"/>
      <c r="N719" s="307"/>
      <c r="O719" s="307"/>
      <c r="P719" s="307"/>
      <c r="Q719" s="307"/>
      <c r="R719" s="307"/>
      <c r="S719" s="307"/>
      <c r="T719" s="307"/>
      <c r="U719" s="307"/>
      <c r="V719" s="307"/>
      <c r="W719" s="307"/>
      <c r="X719" s="307"/>
      <c r="Y719" s="307"/>
      <c r="Z719" s="307"/>
    </row>
    <row r="720" ht="12.75" customHeight="1">
      <c r="A720" s="307"/>
      <c r="B720" s="9"/>
      <c r="C720" s="8"/>
      <c r="D720" s="9"/>
      <c r="E720" s="8"/>
      <c r="F720" s="9"/>
      <c r="G720" s="8"/>
      <c r="H720" s="9"/>
      <c r="I720" s="8"/>
      <c r="J720" s="9"/>
      <c r="K720" s="8"/>
      <c r="L720" s="307"/>
      <c r="M720" s="307"/>
      <c r="N720" s="307"/>
      <c r="O720" s="307"/>
      <c r="P720" s="307"/>
      <c r="Q720" s="307"/>
      <c r="R720" s="307"/>
      <c r="S720" s="307"/>
      <c r="T720" s="307"/>
      <c r="U720" s="307"/>
      <c r="V720" s="307"/>
      <c r="W720" s="307"/>
      <c r="X720" s="307"/>
      <c r="Y720" s="307"/>
      <c r="Z720" s="307"/>
    </row>
    <row r="721" ht="12.75" customHeight="1">
      <c r="A721" s="307"/>
      <c r="B721" s="9"/>
      <c r="C721" s="8"/>
      <c r="D721" s="9"/>
      <c r="E721" s="8"/>
      <c r="F721" s="9"/>
      <c r="G721" s="8"/>
      <c r="H721" s="9"/>
      <c r="I721" s="8"/>
      <c r="J721" s="9"/>
      <c r="K721" s="8"/>
      <c r="L721" s="307"/>
      <c r="M721" s="307"/>
      <c r="N721" s="307"/>
      <c r="O721" s="307"/>
      <c r="P721" s="307"/>
      <c r="Q721" s="307"/>
      <c r="R721" s="307"/>
      <c r="S721" s="307"/>
      <c r="T721" s="307"/>
      <c r="U721" s="307"/>
      <c r="V721" s="307"/>
      <c r="W721" s="307"/>
      <c r="X721" s="307"/>
      <c r="Y721" s="307"/>
      <c r="Z721" s="307"/>
    </row>
    <row r="722" ht="12.75" customHeight="1">
      <c r="A722" s="307"/>
      <c r="B722" s="9"/>
      <c r="C722" s="8"/>
      <c r="D722" s="9"/>
      <c r="E722" s="8"/>
      <c r="F722" s="9"/>
      <c r="G722" s="8"/>
      <c r="H722" s="9"/>
      <c r="I722" s="8"/>
      <c r="J722" s="9"/>
      <c r="K722" s="8"/>
      <c r="L722" s="307"/>
      <c r="M722" s="307"/>
      <c r="N722" s="307"/>
      <c r="O722" s="307"/>
      <c r="P722" s="307"/>
      <c r="Q722" s="307"/>
      <c r="R722" s="307"/>
      <c r="S722" s="307"/>
      <c r="T722" s="307"/>
      <c r="U722" s="307"/>
      <c r="V722" s="307"/>
      <c r="W722" s="307"/>
      <c r="X722" s="307"/>
      <c r="Y722" s="307"/>
      <c r="Z722" s="307"/>
    </row>
    <row r="723" ht="12.75" customHeight="1">
      <c r="A723" s="307"/>
      <c r="B723" s="9"/>
      <c r="C723" s="8"/>
      <c r="D723" s="9"/>
      <c r="E723" s="8"/>
      <c r="F723" s="9"/>
      <c r="G723" s="8"/>
      <c r="H723" s="9"/>
      <c r="I723" s="8"/>
      <c r="J723" s="9"/>
      <c r="K723" s="8"/>
      <c r="L723" s="307"/>
      <c r="M723" s="307"/>
      <c r="N723" s="307"/>
      <c r="O723" s="307"/>
      <c r="P723" s="307"/>
      <c r="Q723" s="307"/>
      <c r="R723" s="307"/>
      <c r="S723" s="307"/>
      <c r="T723" s="307"/>
      <c r="U723" s="307"/>
      <c r="V723" s="307"/>
      <c r="W723" s="307"/>
      <c r="X723" s="307"/>
      <c r="Y723" s="307"/>
      <c r="Z723" s="307"/>
    </row>
    <row r="724" ht="12.75" customHeight="1">
      <c r="A724" s="307"/>
      <c r="B724" s="9"/>
      <c r="C724" s="8"/>
      <c r="D724" s="9"/>
      <c r="E724" s="8"/>
      <c r="F724" s="9"/>
      <c r="G724" s="8"/>
      <c r="H724" s="9"/>
      <c r="I724" s="8"/>
      <c r="J724" s="9"/>
      <c r="K724" s="8"/>
      <c r="L724" s="307"/>
      <c r="M724" s="307"/>
      <c r="N724" s="307"/>
      <c r="O724" s="307"/>
      <c r="P724" s="307"/>
      <c r="Q724" s="307"/>
      <c r="R724" s="307"/>
      <c r="S724" s="307"/>
      <c r="T724" s="307"/>
      <c r="U724" s="307"/>
      <c r="V724" s="307"/>
      <c r="W724" s="307"/>
      <c r="X724" s="307"/>
      <c r="Y724" s="307"/>
      <c r="Z724" s="307"/>
    </row>
    <row r="725" ht="12.75" customHeight="1">
      <c r="A725" s="307"/>
      <c r="B725" s="9"/>
      <c r="C725" s="8"/>
      <c r="D725" s="9"/>
      <c r="E725" s="8"/>
      <c r="F725" s="9"/>
      <c r="G725" s="8"/>
      <c r="H725" s="9"/>
      <c r="I725" s="8"/>
      <c r="J725" s="9"/>
      <c r="K725" s="8"/>
      <c r="L725" s="307"/>
      <c r="M725" s="307"/>
      <c r="N725" s="307"/>
      <c r="O725" s="307"/>
      <c r="P725" s="307"/>
      <c r="Q725" s="307"/>
      <c r="R725" s="307"/>
      <c r="S725" s="307"/>
      <c r="T725" s="307"/>
      <c r="U725" s="307"/>
      <c r="V725" s="307"/>
      <c r="W725" s="307"/>
      <c r="X725" s="307"/>
      <c r="Y725" s="307"/>
      <c r="Z725" s="307"/>
    </row>
    <row r="726" ht="12.75" customHeight="1">
      <c r="A726" s="307"/>
      <c r="B726" s="9"/>
      <c r="C726" s="8"/>
      <c r="D726" s="9"/>
      <c r="E726" s="8"/>
      <c r="F726" s="9"/>
      <c r="G726" s="8"/>
      <c r="H726" s="9"/>
      <c r="I726" s="8"/>
      <c r="J726" s="9"/>
      <c r="K726" s="8"/>
      <c r="L726" s="307"/>
      <c r="M726" s="307"/>
      <c r="N726" s="307"/>
      <c r="O726" s="307"/>
      <c r="P726" s="307"/>
      <c r="Q726" s="307"/>
      <c r="R726" s="307"/>
      <c r="S726" s="307"/>
      <c r="T726" s="307"/>
      <c r="U726" s="307"/>
      <c r="V726" s="307"/>
      <c r="W726" s="307"/>
      <c r="X726" s="307"/>
      <c r="Y726" s="307"/>
      <c r="Z726" s="307"/>
    </row>
    <row r="727" ht="12.75" customHeight="1">
      <c r="A727" s="307"/>
      <c r="B727" s="9"/>
      <c r="C727" s="8"/>
      <c r="D727" s="9"/>
      <c r="E727" s="8"/>
      <c r="F727" s="9"/>
      <c r="G727" s="8"/>
      <c r="H727" s="9"/>
      <c r="I727" s="8"/>
      <c r="J727" s="9"/>
      <c r="K727" s="8"/>
      <c r="L727" s="307"/>
      <c r="M727" s="307"/>
      <c r="N727" s="307"/>
      <c r="O727" s="307"/>
      <c r="P727" s="307"/>
      <c r="Q727" s="307"/>
      <c r="R727" s="307"/>
      <c r="S727" s="307"/>
      <c r="T727" s="307"/>
      <c r="U727" s="307"/>
      <c r="V727" s="307"/>
      <c r="W727" s="307"/>
      <c r="X727" s="307"/>
      <c r="Y727" s="307"/>
      <c r="Z727" s="307"/>
    </row>
    <row r="728" ht="12.75" customHeight="1">
      <c r="A728" s="307"/>
      <c r="B728" s="9"/>
      <c r="C728" s="8"/>
      <c r="D728" s="9"/>
      <c r="E728" s="8"/>
      <c r="F728" s="9"/>
      <c r="G728" s="8"/>
      <c r="H728" s="9"/>
      <c r="I728" s="8"/>
      <c r="J728" s="9"/>
      <c r="K728" s="8"/>
      <c r="L728" s="307"/>
      <c r="M728" s="307"/>
      <c r="N728" s="307"/>
      <c r="O728" s="307"/>
      <c r="P728" s="307"/>
      <c r="Q728" s="307"/>
      <c r="R728" s="307"/>
      <c r="S728" s="307"/>
      <c r="T728" s="307"/>
      <c r="U728" s="307"/>
      <c r="V728" s="307"/>
      <c r="W728" s="307"/>
      <c r="X728" s="307"/>
      <c r="Y728" s="307"/>
      <c r="Z728" s="307"/>
    </row>
    <row r="729" ht="12.75" customHeight="1">
      <c r="A729" s="307"/>
      <c r="B729" s="9"/>
      <c r="C729" s="8"/>
      <c r="D729" s="9"/>
      <c r="E729" s="8"/>
      <c r="F729" s="9"/>
      <c r="G729" s="8"/>
      <c r="H729" s="9"/>
      <c r="I729" s="8"/>
      <c r="J729" s="9"/>
      <c r="K729" s="8"/>
      <c r="L729" s="307"/>
      <c r="M729" s="307"/>
      <c r="N729" s="307"/>
      <c r="O729" s="307"/>
      <c r="P729" s="307"/>
      <c r="Q729" s="307"/>
      <c r="R729" s="307"/>
      <c r="S729" s="307"/>
      <c r="T729" s="307"/>
      <c r="U729" s="307"/>
      <c r="V729" s="307"/>
      <c r="W729" s="307"/>
      <c r="X729" s="307"/>
      <c r="Y729" s="307"/>
      <c r="Z729" s="307"/>
    </row>
    <row r="730" ht="12.75" customHeight="1">
      <c r="A730" s="307"/>
      <c r="B730" s="9"/>
      <c r="C730" s="8"/>
      <c r="D730" s="9"/>
      <c r="E730" s="8"/>
      <c r="F730" s="9"/>
      <c r="G730" s="8"/>
      <c r="H730" s="9"/>
      <c r="I730" s="8"/>
      <c r="J730" s="9"/>
      <c r="K730" s="8"/>
      <c r="L730" s="307"/>
      <c r="M730" s="307"/>
      <c r="N730" s="307"/>
      <c r="O730" s="307"/>
      <c r="P730" s="307"/>
      <c r="Q730" s="307"/>
      <c r="R730" s="307"/>
      <c r="S730" s="307"/>
      <c r="T730" s="307"/>
      <c r="U730" s="307"/>
      <c r="V730" s="307"/>
      <c r="W730" s="307"/>
      <c r="X730" s="307"/>
      <c r="Y730" s="307"/>
      <c r="Z730" s="307"/>
    </row>
    <row r="731" ht="12.75" customHeight="1">
      <c r="A731" s="307"/>
      <c r="B731" s="9"/>
      <c r="C731" s="8"/>
      <c r="D731" s="9"/>
      <c r="E731" s="8"/>
      <c r="F731" s="9"/>
      <c r="G731" s="8"/>
      <c r="H731" s="9"/>
      <c r="I731" s="8"/>
      <c r="J731" s="9"/>
      <c r="K731" s="8"/>
      <c r="L731" s="307"/>
      <c r="M731" s="307"/>
      <c r="N731" s="307"/>
      <c r="O731" s="307"/>
      <c r="P731" s="307"/>
      <c r="Q731" s="307"/>
      <c r="R731" s="307"/>
      <c r="S731" s="307"/>
      <c r="T731" s="307"/>
      <c r="U731" s="307"/>
      <c r="V731" s="307"/>
      <c r="W731" s="307"/>
      <c r="X731" s="307"/>
      <c r="Y731" s="307"/>
      <c r="Z731" s="307"/>
    </row>
    <row r="732" ht="12.75" customHeight="1">
      <c r="A732" s="307"/>
      <c r="B732" s="9"/>
      <c r="C732" s="8"/>
      <c r="D732" s="9"/>
      <c r="E732" s="8"/>
      <c r="F732" s="9"/>
      <c r="G732" s="8"/>
      <c r="H732" s="9"/>
      <c r="I732" s="8"/>
      <c r="J732" s="9"/>
      <c r="K732" s="8"/>
      <c r="L732" s="307"/>
      <c r="M732" s="307"/>
      <c r="N732" s="307"/>
      <c r="O732" s="307"/>
      <c r="P732" s="307"/>
      <c r="Q732" s="307"/>
      <c r="R732" s="307"/>
      <c r="S732" s="307"/>
      <c r="T732" s="307"/>
      <c r="U732" s="307"/>
      <c r="V732" s="307"/>
      <c r="W732" s="307"/>
      <c r="X732" s="307"/>
      <c r="Y732" s="307"/>
      <c r="Z732" s="307"/>
    </row>
    <row r="733" ht="12.75" customHeight="1">
      <c r="A733" s="307"/>
      <c r="B733" s="9"/>
      <c r="C733" s="8"/>
      <c r="D733" s="9"/>
      <c r="E733" s="8"/>
      <c r="F733" s="9"/>
      <c r="G733" s="8"/>
      <c r="H733" s="9"/>
      <c r="I733" s="8"/>
      <c r="J733" s="9"/>
      <c r="K733" s="8"/>
      <c r="L733" s="307"/>
      <c r="M733" s="307"/>
      <c r="N733" s="307"/>
      <c r="O733" s="307"/>
      <c r="P733" s="307"/>
      <c r="Q733" s="307"/>
      <c r="R733" s="307"/>
      <c r="S733" s="307"/>
      <c r="T733" s="307"/>
      <c r="U733" s="307"/>
      <c r="V733" s="307"/>
      <c r="W733" s="307"/>
      <c r="X733" s="307"/>
      <c r="Y733" s="307"/>
      <c r="Z733" s="307"/>
    </row>
    <row r="734" ht="12.75" customHeight="1">
      <c r="A734" s="307"/>
      <c r="B734" s="9"/>
      <c r="C734" s="8"/>
      <c r="D734" s="9"/>
      <c r="E734" s="8"/>
      <c r="F734" s="9"/>
      <c r="G734" s="8"/>
      <c r="H734" s="9"/>
      <c r="I734" s="8"/>
      <c r="J734" s="9"/>
      <c r="K734" s="8"/>
      <c r="L734" s="307"/>
      <c r="M734" s="307"/>
      <c r="N734" s="307"/>
      <c r="O734" s="307"/>
      <c r="P734" s="307"/>
      <c r="Q734" s="307"/>
      <c r="R734" s="307"/>
      <c r="S734" s="307"/>
      <c r="T734" s="307"/>
      <c r="U734" s="307"/>
      <c r="V734" s="307"/>
      <c r="W734" s="307"/>
      <c r="X734" s="307"/>
      <c r="Y734" s="307"/>
      <c r="Z734" s="307"/>
    </row>
    <row r="735" ht="12.75" customHeight="1">
      <c r="A735" s="307"/>
      <c r="B735" s="9"/>
      <c r="C735" s="8"/>
      <c r="D735" s="9"/>
      <c r="E735" s="8"/>
      <c r="F735" s="9"/>
      <c r="G735" s="8"/>
      <c r="H735" s="9"/>
      <c r="I735" s="8"/>
      <c r="J735" s="9"/>
      <c r="K735" s="8"/>
      <c r="L735" s="307"/>
      <c r="M735" s="307"/>
      <c r="N735" s="307"/>
      <c r="O735" s="307"/>
      <c r="P735" s="307"/>
      <c r="Q735" s="307"/>
      <c r="R735" s="307"/>
      <c r="S735" s="307"/>
      <c r="T735" s="307"/>
      <c r="U735" s="307"/>
      <c r="V735" s="307"/>
      <c r="W735" s="307"/>
      <c r="X735" s="307"/>
      <c r="Y735" s="307"/>
      <c r="Z735" s="307"/>
    </row>
    <row r="736" ht="12.75" customHeight="1">
      <c r="A736" s="307"/>
      <c r="B736" s="9"/>
      <c r="C736" s="8"/>
      <c r="D736" s="9"/>
      <c r="E736" s="8"/>
      <c r="F736" s="9"/>
      <c r="G736" s="8"/>
      <c r="H736" s="9"/>
      <c r="I736" s="8"/>
      <c r="J736" s="9"/>
      <c r="K736" s="8"/>
      <c r="L736" s="307"/>
      <c r="M736" s="307"/>
      <c r="N736" s="307"/>
      <c r="O736" s="307"/>
      <c r="P736" s="307"/>
      <c r="Q736" s="307"/>
      <c r="R736" s="307"/>
      <c r="S736" s="307"/>
      <c r="T736" s="307"/>
      <c r="U736" s="307"/>
      <c r="V736" s="307"/>
      <c r="W736" s="307"/>
      <c r="X736" s="307"/>
      <c r="Y736" s="307"/>
      <c r="Z736" s="307"/>
    </row>
    <row r="737" ht="12.75" customHeight="1">
      <c r="A737" s="307"/>
      <c r="B737" s="9"/>
      <c r="C737" s="8"/>
      <c r="D737" s="9"/>
      <c r="E737" s="8"/>
      <c r="F737" s="9"/>
      <c r="G737" s="8"/>
      <c r="H737" s="9"/>
      <c r="I737" s="8"/>
      <c r="J737" s="9"/>
      <c r="K737" s="8"/>
      <c r="L737" s="307"/>
      <c r="M737" s="307"/>
      <c r="N737" s="307"/>
      <c r="O737" s="307"/>
      <c r="P737" s="307"/>
      <c r="Q737" s="307"/>
      <c r="R737" s="307"/>
      <c r="S737" s="307"/>
      <c r="T737" s="307"/>
      <c r="U737" s="307"/>
      <c r="V737" s="307"/>
      <c r="W737" s="307"/>
      <c r="X737" s="307"/>
      <c r="Y737" s="307"/>
      <c r="Z737" s="307"/>
    </row>
    <row r="738" ht="12.75" customHeight="1">
      <c r="A738" s="307"/>
      <c r="B738" s="9"/>
      <c r="C738" s="8"/>
      <c r="D738" s="9"/>
      <c r="E738" s="8"/>
      <c r="F738" s="9"/>
      <c r="G738" s="8"/>
      <c r="H738" s="9"/>
      <c r="I738" s="8"/>
      <c r="J738" s="9"/>
      <c r="K738" s="8"/>
      <c r="L738" s="307"/>
      <c r="M738" s="307"/>
      <c r="N738" s="307"/>
      <c r="O738" s="307"/>
      <c r="P738" s="307"/>
      <c r="Q738" s="307"/>
      <c r="R738" s="307"/>
      <c r="S738" s="307"/>
      <c r="T738" s="307"/>
      <c r="U738" s="307"/>
      <c r="V738" s="307"/>
      <c r="W738" s="307"/>
      <c r="X738" s="307"/>
      <c r="Y738" s="307"/>
      <c r="Z738" s="307"/>
    </row>
    <row r="739" ht="12.75" customHeight="1">
      <c r="A739" s="307"/>
      <c r="B739" s="9"/>
      <c r="C739" s="8"/>
      <c r="D739" s="9"/>
      <c r="E739" s="8"/>
      <c r="F739" s="9"/>
      <c r="G739" s="8"/>
      <c r="H739" s="9"/>
      <c r="I739" s="8"/>
      <c r="J739" s="9"/>
      <c r="K739" s="8"/>
      <c r="L739" s="307"/>
      <c r="M739" s="307"/>
      <c r="N739" s="307"/>
      <c r="O739" s="307"/>
      <c r="P739" s="307"/>
      <c r="Q739" s="307"/>
      <c r="R739" s="307"/>
      <c r="S739" s="307"/>
      <c r="T739" s="307"/>
      <c r="U739" s="307"/>
      <c r="V739" s="307"/>
      <c r="W739" s="307"/>
      <c r="X739" s="307"/>
      <c r="Y739" s="307"/>
      <c r="Z739" s="307"/>
    </row>
    <row r="740" ht="12.75" customHeight="1">
      <c r="A740" s="307"/>
      <c r="B740" s="9"/>
      <c r="C740" s="8"/>
      <c r="D740" s="9"/>
      <c r="E740" s="8"/>
      <c r="F740" s="9"/>
      <c r="G740" s="8"/>
      <c r="H740" s="9"/>
      <c r="I740" s="8"/>
      <c r="J740" s="9"/>
      <c r="K740" s="8"/>
      <c r="L740" s="307"/>
      <c r="M740" s="307"/>
      <c r="N740" s="307"/>
      <c r="O740" s="307"/>
      <c r="P740" s="307"/>
      <c r="Q740" s="307"/>
      <c r="R740" s="307"/>
      <c r="S740" s="307"/>
      <c r="T740" s="307"/>
      <c r="U740" s="307"/>
      <c r="V740" s="307"/>
      <c r="W740" s="307"/>
      <c r="X740" s="307"/>
      <c r="Y740" s="307"/>
      <c r="Z740" s="307"/>
    </row>
    <row r="741" ht="12.75" customHeight="1">
      <c r="A741" s="307"/>
      <c r="B741" s="9"/>
      <c r="C741" s="8"/>
      <c r="D741" s="9"/>
      <c r="E741" s="8"/>
      <c r="F741" s="9"/>
      <c r="G741" s="8"/>
      <c r="H741" s="9"/>
      <c r="I741" s="8"/>
      <c r="J741" s="9"/>
      <c r="K741" s="8"/>
      <c r="L741" s="307"/>
      <c r="M741" s="307"/>
      <c r="N741" s="307"/>
      <c r="O741" s="307"/>
      <c r="P741" s="307"/>
      <c r="Q741" s="307"/>
      <c r="R741" s="307"/>
      <c r="S741" s="307"/>
      <c r="T741" s="307"/>
      <c r="U741" s="307"/>
      <c r="V741" s="307"/>
      <c r="W741" s="307"/>
      <c r="X741" s="307"/>
      <c r="Y741" s="307"/>
      <c r="Z741" s="307"/>
    </row>
    <row r="742" ht="12.75" customHeight="1">
      <c r="A742" s="307"/>
      <c r="B742" s="9"/>
      <c r="C742" s="8"/>
      <c r="D742" s="9"/>
      <c r="E742" s="8"/>
      <c r="F742" s="9"/>
      <c r="G742" s="8"/>
      <c r="H742" s="9"/>
      <c r="I742" s="8"/>
      <c r="J742" s="9"/>
      <c r="K742" s="8"/>
      <c r="L742" s="307"/>
      <c r="M742" s="307"/>
      <c r="N742" s="307"/>
      <c r="O742" s="307"/>
      <c r="P742" s="307"/>
      <c r="Q742" s="307"/>
      <c r="R742" s="307"/>
      <c r="S742" s="307"/>
      <c r="T742" s="307"/>
      <c r="U742" s="307"/>
      <c r="V742" s="307"/>
      <c r="W742" s="307"/>
      <c r="X742" s="307"/>
      <c r="Y742" s="307"/>
      <c r="Z742" s="307"/>
    </row>
    <row r="743" ht="12.75" customHeight="1">
      <c r="A743" s="307"/>
      <c r="B743" s="9"/>
      <c r="C743" s="8"/>
      <c r="D743" s="9"/>
      <c r="E743" s="8"/>
      <c r="F743" s="9"/>
      <c r="G743" s="8"/>
      <c r="H743" s="9"/>
      <c r="I743" s="8"/>
      <c r="J743" s="9"/>
      <c r="K743" s="8"/>
      <c r="L743" s="307"/>
      <c r="M743" s="307"/>
      <c r="N743" s="307"/>
      <c r="O743" s="307"/>
      <c r="P743" s="307"/>
      <c r="Q743" s="307"/>
      <c r="R743" s="307"/>
      <c r="S743" s="307"/>
      <c r="T743" s="307"/>
      <c r="U743" s="307"/>
      <c r="V743" s="307"/>
      <c r="W743" s="307"/>
      <c r="X743" s="307"/>
      <c r="Y743" s="307"/>
      <c r="Z743" s="307"/>
    </row>
    <row r="744" ht="12.75" customHeight="1">
      <c r="A744" s="307"/>
      <c r="B744" s="9"/>
      <c r="C744" s="8"/>
      <c r="D744" s="9"/>
      <c r="E744" s="8"/>
      <c r="F744" s="9"/>
      <c r="G744" s="8"/>
      <c r="H744" s="9"/>
      <c r="I744" s="8"/>
      <c r="J744" s="9"/>
      <c r="K744" s="8"/>
      <c r="L744" s="307"/>
      <c r="M744" s="307"/>
      <c r="N744" s="307"/>
      <c r="O744" s="307"/>
      <c r="P744" s="307"/>
      <c r="Q744" s="307"/>
      <c r="R744" s="307"/>
      <c r="S744" s="307"/>
      <c r="T744" s="307"/>
      <c r="U744" s="307"/>
      <c r="V744" s="307"/>
      <c r="W744" s="307"/>
      <c r="X744" s="307"/>
      <c r="Y744" s="307"/>
      <c r="Z744" s="307"/>
    </row>
    <row r="745" ht="12.75" customHeight="1">
      <c r="A745" s="307"/>
      <c r="B745" s="9"/>
      <c r="C745" s="8"/>
      <c r="D745" s="9"/>
      <c r="E745" s="8"/>
      <c r="F745" s="9"/>
      <c r="G745" s="8"/>
      <c r="H745" s="9"/>
      <c r="I745" s="8"/>
      <c r="J745" s="9"/>
      <c r="K745" s="8"/>
      <c r="L745" s="307"/>
      <c r="M745" s="307"/>
      <c r="N745" s="307"/>
      <c r="O745" s="307"/>
      <c r="P745" s="307"/>
      <c r="Q745" s="307"/>
      <c r="R745" s="307"/>
      <c r="S745" s="307"/>
      <c r="T745" s="307"/>
      <c r="U745" s="307"/>
      <c r="V745" s="307"/>
      <c r="W745" s="307"/>
      <c r="X745" s="307"/>
      <c r="Y745" s="307"/>
      <c r="Z745" s="307"/>
    </row>
    <row r="746" ht="12.75" customHeight="1">
      <c r="A746" s="307"/>
      <c r="B746" s="9"/>
      <c r="C746" s="8"/>
      <c r="D746" s="9"/>
      <c r="E746" s="8"/>
      <c r="F746" s="9"/>
      <c r="G746" s="8"/>
      <c r="H746" s="9"/>
      <c r="I746" s="8"/>
      <c r="J746" s="9"/>
      <c r="K746" s="8"/>
      <c r="L746" s="307"/>
      <c r="M746" s="307"/>
      <c r="N746" s="307"/>
      <c r="O746" s="307"/>
      <c r="P746" s="307"/>
      <c r="Q746" s="307"/>
      <c r="R746" s="307"/>
      <c r="S746" s="307"/>
      <c r="T746" s="307"/>
      <c r="U746" s="307"/>
      <c r="V746" s="307"/>
      <c r="W746" s="307"/>
      <c r="X746" s="307"/>
      <c r="Y746" s="307"/>
      <c r="Z746" s="307"/>
    </row>
    <row r="747" ht="12.75" customHeight="1">
      <c r="A747" s="307"/>
      <c r="B747" s="9"/>
      <c r="C747" s="8"/>
      <c r="D747" s="9"/>
      <c r="E747" s="8"/>
      <c r="F747" s="9"/>
      <c r="G747" s="8"/>
      <c r="H747" s="9"/>
      <c r="I747" s="8"/>
      <c r="J747" s="9"/>
      <c r="K747" s="8"/>
      <c r="L747" s="307"/>
      <c r="M747" s="307"/>
      <c r="N747" s="307"/>
      <c r="O747" s="307"/>
      <c r="P747" s="307"/>
      <c r="Q747" s="307"/>
      <c r="R747" s="307"/>
      <c r="S747" s="307"/>
      <c r="T747" s="307"/>
      <c r="U747" s="307"/>
      <c r="V747" s="307"/>
      <c r="W747" s="307"/>
      <c r="X747" s="307"/>
      <c r="Y747" s="307"/>
      <c r="Z747" s="307"/>
    </row>
    <row r="748" ht="12.75" customHeight="1">
      <c r="A748" s="307"/>
      <c r="B748" s="9"/>
      <c r="C748" s="8"/>
      <c r="D748" s="9"/>
      <c r="E748" s="8"/>
      <c r="F748" s="9"/>
      <c r="G748" s="8"/>
      <c r="H748" s="9"/>
      <c r="I748" s="8"/>
      <c r="J748" s="9"/>
      <c r="K748" s="8"/>
      <c r="L748" s="307"/>
      <c r="M748" s="307"/>
      <c r="N748" s="307"/>
      <c r="O748" s="307"/>
      <c r="P748" s="307"/>
      <c r="Q748" s="307"/>
      <c r="R748" s="307"/>
      <c r="S748" s="307"/>
      <c r="T748" s="307"/>
      <c r="U748" s="307"/>
      <c r="V748" s="307"/>
      <c r="W748" s="307"/>
      <c r="X748" s="307"/>
      <c r="Y748" s="307"/>
      <c r="Z748" s="307"/>
    </row>
    <row r="749" ht="12.75" customHeight="1">
      <c r="A749" s="307"/>
      <c r="B749" s="9"/>
      <c r="C749" s="8"/>
      <c r="D749" s="9"/>
      <c r="E749" s="8"/>
      <c r="F749" s="9"/>
      <c r="G749" s="8"/>
      <c r="H749" s="9"/>
      <c r="I749" s="8"/>
      <c r="J749" s="9"/>
      <c r="K749" s="8"/>
      <c r="L749" s="307"/>
      <c r="M749" s="307"/>
      <c r="N749" s="307"/>
      <c r="O749" s="307"/>
      <c r="P749" s="307"/>
      <c r="Q749" s="307"/>
      <c r="R749" s="307"/>
      <c r="S749" s="307"/>
      <c r="T749" s="307"/>
      <c r="U749" s="307"/>
      <c r="V749" s="307"/>
      <c r="W749" s="307"/>
      <c r="X749" s="307"/>
      <c r="Y749" s="307"/>
      <c r="Z749" s="307"/>
    </row>
    <row r="750" ht="12.75" customHeight="1">
      <c r="A750" s="307"/>
      <c r="B750" s="9"/>
      <c r="C750" s="8"/>
      <c r="D750" s="9"/>
      <c r="E750" s="8"/>
      <c r="F750" s="9"/>
      <c r="G750" s="8"/>
      <c r="H750" s="9"/>
      <c r="I750" s="8"/>
      <c r="J750" s="9"/>
      <c r="K750" s="8"/>
      <c r="L750" s="307"/>
      <c r="M750" s="307"/>
      <c r="N750" s="307"/>
      <c r="O750" s="307"/>
      <c r="P750" s="307"/>
      <c r="Q750" s="307"/>
      <c r="R750" s="307"/>
      <c r="S750" s="307"/>
      <c r="T750" s="307"/>
      <c r="U750" s="307"/>
      <c r="V750" s="307"/>
      <c r="W750" s="307"/>
      <c r="X750" s="307"/>
      <c r="Y750" s="307"/>
      <c r="Z750" s="307"/>
    </row>
    <row r="751" ht="12.75" customHeight="1">
      <c r="A751" s="307"/>
      <c r="B751" s="9"/>
      <c r="C751" s="8"/>
      <c r="D751" s="9"/>
      <c r="E751" s="8"/>
      <c r="F751" s="9"/>
      <c r="G751" s="8"/>
      <c r="H751" s="9"/>
      <c r="I751" s="8"/>
      <c r="J751" s="9"/>
      <c r="K751" s="8"/>
      <c r="L751" s="307"/>
      <c r="M751" s="307"/>
      <c r="N751" s="307"/>
      <c r="O751" s="307"/>
      <c r="P751" s="307"/>
      <c r="Q751" s="307"/>
      <c r="R751" s="307"/>
      <c r="S751" s="307"/>
      <c r="T751" s="307"/>
      <c r="U751" s="307"/>
      <c r="V751" s="307"/>
      <c r="W751" s="307"/>
      <c r="X751" s="307"/>
      <c r="Y751" s="307"/>
      <c r="Z751" s="307"/>
    </row>
    <row r="752" ht="12.75" customHeight="1">
      <c r="A752" s="307"/>
      <c r="B752" s="9"/>
      <c r="C752" s="8"/>
      <c r="D752" s="9"/>
      <c r="E752" s="8"/>
      <c r="F752" s="9"/>
      <c r="G752" s="8"/>
      <c r="H752" s="9"/>
      <c r="I752" s="8"/>
      <c r="J752" s="9"/>
      <c r="K752" s="8"/>
      <c r="L752" s="307"/>
      <c r="M752" s="307"/>
      <c r="N752" s="307"/>
      <c r="O752" s="307"/>
      <c r="P752" s="307"/>
      <c r="Q752" s="307"/>
      <c r="R752" s="307"/>
      <c r="S752" s="307"/>
      <c r="T752" s="307"/>
      <c r="U752" s="307"/>
      <c r="V752" s="307"/>
      <c r="W752" s="307"/>
      <c r="X752" s="307"/>
      <c r="Y752" s="307"/>
      <c r="Z752" s="307"/>
    </row>
    <row r="753" ht="12.75" customHeight="1">
      <c r="A753" s="307"/>
      <c r="B753" s="9"/>
      <c r="C753" s="8"/>
      <c r="D753" s="9"/>
      <c r="E753" s="8"/>
      <c r="F753" s="9"/>
      <c r="G753" s="8"/>
      <c r="H753" s="9"/>
      <c r="I753" s="8"/>
      <c r="J753" s="9"/>
      <c r="K753" s="8"/>
      <c r="L753" s="307"/>
      <c r="M753" s="307"/>
      <c r="N753" s="307"/>
      <c r="O753" s="307"/>
      <c r="P753" s="307"/>
      <c r="Q753" s="307"/>
      <c r="R753" s="307"/>
      <c r="S753" s="307"/>
      <c r="T753" s="307"/>
      <c r="U753" s="307"/>
      <c r="V753" s="307"/>
      <c r="W753" s="307"/>
      <c r="X753" s="307"/>
      <c r="Y753" s="307"/>
      <c r="Z753" s="307"/>
    </row>
    <row r="754" ht="12.75" customHeight="1">
      <c r="A754" s="307"/>
      <c r="B754" s="9"/>
      <c r="C754" s="8"/>
      <c r="D754" s="9"/>
      <c r="E754" s="8"/>
      <c r="F754" s="9"/>
      <c r="G754" s="8"/>
      <c r="H754" s="9"/>
      <c r="I754" s="8"/>
      <c r="J754" s="9"/>
      <c r="K754" s="8"/>
      <c r="L754" s="307"/>
      <c r="M754" s="307"/>
      <c r="N754" s="307"/>
      <c r="O754" s="307"/>
      <c r="P754" s="307"/>
      <c r="Q754" s="307"/>
      <c r="R754" s="307"/>
      <c r="S754" s="307"/>
      <c r="T754" s="307"/>
      <c r="U754" s="307"/>
      <c r="V754" s="307"/>
      <c r="W754" s="307"/>
      <c r="X754" s="307"/>
      <c r="Y754" s="307"/>
      <c r="Z754" s="307"/>
    </row>
    <row r="755" ht="12.75" customHeight="1">
      <c r="A755" s="307"/>
      <c r="B755" s="9"/>
      <c r="C755" s="8"/>
      <c r="D755" s="9"/>
      <c r="E755" s="8"/>
      <c r="F755" s="9"/>
      <c r="G755" s="8"/>
      <c r="H755" s="9"/>
      <c r="I755" s="8"/>
      <c r="J755" s="9"/>
      <c r="K755" s="8"/>
      <c r="L755" s="307"/>
      <c r="M755" s="307"/>
      <c r="N755" s="307"/>
      <c r="O755" s="307"/>
      <c r="P755" s="307"/>
      <c r="Q755" s="307"/>
      <c r="R755" s="307"/>
      <c r="S755" s="307"/>
      <c r="T755" s="307"/>
      <c r="U755" s="307"/>
      <c r="V755" s="307"/>
      <c r="W755" s="307"/>
      <c r="X755" s="307"/>
      <c r="Y755" s="307"/>
      <c r="Z755" s="307"/>
    </row>
    <row r="756" ht="12.75" customHeight="1">
      <c r="A756" s="307"/>
      <c r="B756" s="9"/>
      <c r="C756" s="8"/>
      <c r="D756" s="9"/>
      <c r="E756" s="8"/>
      <c r="F756" s="9"/>
      <c r="G756" s="8"/>
      <c r="H756" s="9"/>
      <c r="I756" s="8"/>
      <c r="J756" s="9"/>
      <c r="K756" s="8"/>
      <c r="L756" s="307"/>
      <c r="M756" s="307"/>
      <c r="N756" s="307"/>
      <c r="O756" s="307"/>
      <c r="P756" s="307"/>
      <c r="Q756" s="307"/>
      <c r="R756" s="307"/>
      <c r="S756" s="307"/>
      <c r="T756" s="307"/>
      <c r="U756" s="307"/>
      <c r="V756" s="307"/>
      <c r="W756" s="307"/>
      <c r="X756" s="307"/>
      <c r="Y756" s="307"/>
      <c r="Z756" s="307"/>
    </row>
    <row r="757" ht="12.75" customHeight="1">
      <c r="A757" s="307"/>
      <c r="B757" s="9"/>
      <c r="C757" s="8"/>
      <c r="D757" s="9"/>
      <c r="E757" s="8"/>
      <c r="F757" s="9"/>
      <c r="G757" s="8"/>
      <c r="H757" s="9"/>
      <c r="I757" s="8"/>
      <c r="J757" s="9"/>
      <c r="K757" s="8"/>
      <c r="L757" s="307"/>
      <c r="M757" s="307"/>
      <c r="N757" s="307"/>
      <c r="O757" s="307"/>
      <c r="P757" s="307"/>
      <c r="Q757" s="307"/>
      <c r="R757" s="307"/>
      <c r="S757" s="307"/>
      <c r="T757" s="307"/>
      <c r="U757" s="307"/>
      <c r="V757" s="307"/>
      <c r="W757" s="307"/>
      <c r="X757" s="307"/>
      <c r="Y757" s="307"/>
      <c r="Z757" s="307"/>
    </row>
    <row r="758" ht="12.75" customHeight="1">
      <c r="A758" s="307"/>
      <c r="B758" s="9"/>
      <c r="C758" s="8"/>
      <c r="D758" s="9"/>
      <c r="E758" s="8"/>
      <c r="F758" s="9"/>
      <c r="G758" s="8"/>
      <c r="H758" s="9"/>
      <c r="I758" s="8"/>
      <c r="J758" s="9"/>
      <c r="K758" s="8"/>
      <c r="L758" s="307"/>
      <c r="M758" s="307"/>
      <c r="N758" s="307"/>
      <c r="O758" s="307"/>
      <c r="P758" s="307"/>
      <c r="Q758" s="307"/>
      <c r="R758" s="307"/>
      <c r="S758" s="307"/>
      <c r="T758" s="307"/>
      <c r="U758" s="307"/>
      <c r="V758" s="307"/>
      <c r="W758" s="307"/>
      <c r="X758" s="307"/>
      <c r="Y758" s="307"/>
      <c r="Z758" s="307"/>
    </row>
    <row r="759" ht="12.75" customHeight="1">
      <c r="A759" s="307"/>
      <c r="B759" s="9"/>
      <c r="C759" s="8"/>
      <c r="D759" s="9"/>
      <c r="E759" s="8"/>
      <c r="F759" s="9"/>
      <c r="G759" s="8"/>
      <c r="H759" s="9"/>
      <c r="I759" s="8"/>
      <c r="J759" s="9"/>
      <c r="K759" s="8"/>
      <c r="L759" s="307"/>
      <c r="M759" s="307"/>
      <c r="N759" s="307"/>
      <c r="O759" s="307"/>
      <c r="P759" s="307"/>
      <c r="Q759" s="307"/>
      <c r="R759" s="307"/>
      <c r="S759" s="307"/>
      <c r="T759" s="307"/>
      <c r="U759" s="307"/>
      <c r="V759" s="307"/>
      <c r="W759" s="307"/>
      <c r="X759" s="307"/>
      <c r="Y759" s="307"/>
      <c r="Z759" s="307"/>
    </row>
    <row r="760" ht="12.75" customHeight="1">
      <c r="A760" s="307"/>
      <c r="B760" s="9"/>
      <c r="C760" s="8"/>
      <c r="D760" s="9"/>
      <c r="E760" s="8"/>
      <c r="F760" s="9"/>
      <c r="G760" s="8"/>
      <c r="H760" s="9"/>
      <c r="I760" s="8"/>
      <c r="J760" s="9"/>
      <c r="K760" s="8"/>
      <c r="L760" s="307"/>
      <c r="M760" s="307"/>
      <c r="N760" s="307"/>
      <c r="O760" s="307"/>
      <c r="P760" s="307"/>
      <c r="Q760" s="307"/>
      <c r="R760" s="307"/>
      <c r="S760" s="307"/>
      <c r="T760" s="307"/>
      <c r="U760" s="307"/>
      <c r="V760" s="307"/>
      <c r="W760" s="307"/>
      <c r="X760" s="307"/>
      <c r="Y760" s="307"/>
      <c r="Z760" s="307"/>
    </row>
    <row r="761" ht="12.75" customHeight="1">
      <c r="A761" s="307"/>
      <c r="B761" s="9"/>
      <c r="C761" s="8"/>
      <c r="D761" s="9"/>
      <c r="E761" s="8"/>
      <c r="F761" s="9"/>
      <c r="G761" s="8"/>
      <c r="H761" s="9"/>
      <c r="I761" s="8"/>
      <c r="J761" s="9"/>
      <c r="K761" s="8"/>
      <c r="L761" s="307"/>
      <c r="M761" s="307"/>
      <c r="N761" s="307"/>
      <c r="O761" s="307"/>
      <c r="P761" s="307"/>
      <c r="Q761" s="307"/>
      <c r="R761" s="307"/>
      <c r="S761" s="307"/>
      <c r="T761" s="307"/>
      <c r="U761" s="307"/>
      <c r="V761" s="307"/>
      <c r="W761" s="307"/>
      <c r="X761" s="307"/>
      <c r="Y761" s="307"/>
      <c r="Z761" s="307"/>
    </row>
    <row r="762" ht="12.75" customHeight="1">
      <c r="A762" s="307"/>
      <c r="B762" s="9"/>
      <c r="C762" s="8"/>
      <c r="D762" s="9"/>
      <c r="E762" s="8"/>
      <c r="F762" s="9"/>
      <c r="G762" s="8"/>
      <c r="H762" s="9"/>
      <c r="I762" s="8"/>
      <c r="J762" s="9"/>
      <c r="K762" s="8"/>
      <c r="L762" s="307"/>
      <c r="M762" s="307"/>
      <c r="N762" s="307"/>
      <c r="O762" s="307"/>
      <c r="P762" s="307"/>
      <c r="Q762" s="307"/>
      <c r="R762" s="307"/>
      <c r="S762" s="307"/>
      <c r="T762" s="307"/>
      <c r="U762" s="307"/>
      <c r="V762" s="307"/>
      <c r="W762" s="307"/>
      <c r="X762" s="307"/>
      <c r="Y762" s="307"/>
      <c r="Z762" s="307"/>
    </row>
    <row r="763" ht="12.75" customHeight="1">
      <c r="A763" s="307"/>
      <c r="B763" s="9"/>
      <c r="C763" s="8"/>
      <c r="D763" s="9"/>
      <c r="E763" s="8"/>
      <c r="F763" s="9"/>
      <c r="G763" s="8"/>
      <c r="H763" s="9"/>
      <c r="I763" s="8"/>
      <c r="J763" s="9"/>
      <c r="K763" s="8"/>
      <c r="L763" s="307"/>
      <c r="M763" s="307"/>
      <c r="N763" s="307"/>
      <c r="O763" s="307"/>
      <c r="P763" s="307"/>
      <c r="Q763" s="307"/>
      <c r="R763" s="307"/>
      <c r="S763" s="307"/>
      <c r="T763" s="307"/>
      <c r="U763" s="307"/>
      <c r="V763" s="307"/>
      <c r="W763" s="307"/>
      <c r="X763" s="307"/>
      <c r="Y763" s="307"/>
      <c r="Z763" s="307"/>
    </row>
    <row r="764" ht="12.75" customHeight="1">
      <c r="A764" s="307"/>
      <c r="B764" s="9"/>
      <c r="C764" s="8"/>
      <c r="D764" s="9"/>
      <c r="E764" s="8"/>
      <c r="F764" s="9"/>
      <c r="G764" s="8"/>
      <c r="H764" s="9"/>
      <c r="I764" s="8"/>
      <c r="J764" s="9"/>
      <c r="K764" s="8"/>
      <c r="L764" s="307"/>
      <c r="M764" s="307"/>
      <c r="N764" s="307"/>
      <c r="O764" s="307"/>
      <c r="P764" s="307"/>
      <c r="Q764" s="307"/>
      <c r="R764" s="307"/>
      <c r="S764" s="307"/>
      <c r="T764" s="307"/>
      <c r="U764" s="307"/>
      <c r="V764" s="307"/>
      <c r="W764" s="307"/>
      <c r="X764" s="307"/>
      <c r="Y764" s="307"/>
      <c r="Z764" s="307"/>
    </row>
    <row r="765" ht="12.75" customHeight="1">
      <c r="A765" s="307"/>
      <c r="B765" s="9"/>
      <c r="C765" s="8"/>
      <c r="D765" s="9"/>
      <c r="E765" s="8"/>
      <c r="F765" s="9"/>
      <c r="G765" s="8"/>
      <c r="H765" s="9"/>
      <c r="I765" s="8"/>
      <c r="J765" s="9"/>
      <c r="K765" s="8"/>
      <c r="L765" s="307"/>
      <c r="M765" s="307"/>
      <c r="N765" s="307"/>
      <c r="O765" s="307"/>
      <c r="P765" s="307"/>
      <c r="Q765" s="307"/>
      <c r="R765" s="307"/>
      <c r="S765" s="307"/>
      <c r="T765" s="307"/>
      <c r="U765" s="307"/>
      <c r="V765" s="307"/>
      <c r="W765" s="307"/>
      <c r="X765" s="307"/>
      <c r="Y765" s="307"/>
      <c r="Z765" s="307"/>
    </row>
    <row r="766" ht="12.75" customHeight="1">
      <c r="A766" s="307"/>
      <c r="B766" s="9"/>
      <c r="C766" s="8"/>
      <c r="D766" s="9"/>
      <c r="E766" s="8"/>
      <c r="F766" s="9"/>
      <c r="G766" s="8"/>
      <c r="H766" s="9"/>
      <c r="I766" s="8"/>
      <c r="J766" s="9"/>
      <c r="K766" s="8"/>
      <c r="L766" s="307"/>
      <c r="M766" s="307"/>
      <c r="N766" s="307"/>
      <c r="O766" s="307"/>
      <c r="P766" s="307"/>
      <c r="Q766" s="307"/>
      <c r="R766" s="307"/>
      <c r="S766" s="307"/>
      <c r="T766" s="307"/>
      <c r="U766" s="307"/>
      <c r="V766" s="307"/>
      <c r="W766" s="307"/>
      <c r="X766" s="307"/>
      <c r="Y766" s="307"/>
      <c r="Z766" s="307"/>
    </row>
    <row r="767" ht="12.75" customHeight="1">
      <c r="A767" s="307"/>
      <c r="B767" s="9"/>
      <c r="C767" s="8"/>
      <c r="D767" s="9"/>
      <c r="E767" s="8"/>
      <c r="F767" s="9"/>
      <c r="G767" s="8"/>
      <c r="H767" s="9"/>
      <c r="I767" s="8"/>
      <c r="J767" s="9"/>
      <c r="K767" s="8"/>
      <c r="L767" s="307"/>
      <c r="M767" s="307"/>
      <c r="N767" s="307"/>
      <c r="O767" s="307"/>
      <c r="P767" s="307"/>
      <c r="Q767" s="307"/>
      <c r="R767" s="307"/>
      <c r="S767" s="307"/>
      <c r="T767" s="307"/>
      <c r="U767" s="307"/>
      <c r="V767" s="307"/>
      <c r="W767" s="307"/>
      <c r="X767" s="307"/>
      <c r="Y767" s="307"/>
      <c r="Z767" s="307"/>
    </row>
    <row r="768" ht="12.75" customHeight="1">
      <c r="A768" s="307"/>
      <c r="B768" s="9"/>
      <c r="C768" s="8"/>
      <c r="D768" s="9"/>
      <c r="E768" s="8"/>
      <c r="F768" s="9"/>
      <c r="G768" s="8"/>
      <c r="H768" s="9"/>
      <c r="I768" s="8"/>
      <c r="J768" s="9"/>
      <c r="K768" s="8"/>
      <c r="L768" s="307"/>
      <c r="M768" s="307"/>
      <c r="N768" s="307"/>
      <c r="O768" s="307"/>
      <c r="P768" s="307"/>
      <c r="Q768" s="307"/>
      <c r="R768" s="307"/>
      <c r="S768" s="307"/>
      <c r="T768" s="307"/>
      <c r="U768" s="307"/>
      <c r="V768" s="307"/>
      <c r="W768" s="307"/>
      <c r="X768" s="307"/>
      <c r="Y768" s="307"/>
      <c r="Z768" s="307"/>
    </row>
    <row r="769" ht="12.75" customHeight="1">
      <c r="A769" s="307"/>
      <c r="B769" s="9"/>
      <c r="C769" s="8"/>
      <c r="D769" s="9"/>
      <c r="E769" s="8"/>
      <c r="F769" s="9"/>
      <c r="G769" s="8"/>
      <c r="H769" s="9"/>
      <c r="I769" s="8"/>
      <c r="J769" s="9"/>
      <c r="K769" s="8"/>
      <c r="L769" s="307"/>
      <c r="M769" s="307"/>
      <c r="N769" s="307"/>
      <c r="O769" s="307"/>
      <c r="P769" s="307"/>
      <c r="Q769" s="307"/>
      <c r="R769" s="307"/>
      <c r="S769" s="307"/>
      <c r="T769" s="307"/>
      <c r="U769" s="307"/>
      <c r="V769" s="307"/>
      <c r="W769" s="307"/>
      <c r="X769" s="307"/>
      <c r="Y769" s="307"/>
      <c r="Z769" s="307"/>
    </row>
    <row r="770" ht="12.75" customHeight="1">
      <c r="A770" s="307"/>
      <c r="B770" s="9"/>
      <c r="C770" s="8"/>
      <c r="D770" s="9"/>
      <c r="E770" s="8"/>
      <c r="F770" s="9"/>
      <c r="G770" s="8"/>
      <c r="H770" s="9"/>
      <c r="I770" s="8"/>
      <c r="J770" s="9"/>
      <c r="K770" s="8"/>
      <c r="L770" s="307"/>
      <c r="M770" s="307"/>
      <c r="N770" s="307"/>
      <c r="O770" s="307"/>
      <c r="P770" s="307"/>
      <c r="Q770" s="307"/>
      <c r="R770" s="307"/>
      <c r="S770" s="307"/>
      <c r="T770" s="307"/>
      <c r="U770" s="307"/>
      <c r="V770" s="307"/>
      <c r="W770" s="307"/>
      <c r="X770" s="307"/>
      <c r="Y770" s="307"/>
      <c r="Z770" s="307"/>
    </row>
    <row r="771" ht="12.75" customHeight="1">
      <c r="A771" s="307"/>
      <c r="B771" s="9"/>
      <c r="C771" s="8"/>
      <c r="D771" s="9"/>
      <c r="E771" s="8"/>
      <c r="F771" s="9"/>
      <c r="G771" s="8"/>
      <c r="H771" s="9"/>
      <c r="I771" s="8"/>
      <c r="J771" s="9"/>
      <c r="K771" s="8"/>
      <c r="L771" s="307"/>
      <c r="M771" s="307"/>
      <c r="N771" s="307"/>
      <c r="O771" s="307"/>
      <c r="P771" s="307"/>
      <c r="Q771" s="307"/>
      <c r="R771" s="307"/>
      <c r="S771" s="307"/>
      <c r="T771" s="307"/>
      <c r="U771" s="307"/>
      <c r="V771" s="307"/>
      <c r="W771" s="307"/>
      <c r="X771" s="307"/>
      <c r="Y771" s="307"/>
      <c r="Z771" s="307"/>
    </row>
    <row r="772" ht="12.75" customHeight="1">
      <c r="A772" s="307"/>
      <c r="B772" s="9"/>
      <c r="C772" s="8"/>
      <c r="D772" s="9"/>
      <c r="E772" s="8"/>
      <c r="F772" s="9"/>
      <c r="G772" s="8"/>
      <c r="H772" s="9"/>
      <c r="I772" s="8"/>
      <c r="J772" s="9"/>
      <c r="K772" s="8"/>
      <c r="L772" s="307"/>
      <c r="M772" s="307"/>
      <c r="N772" s="307"/>
      <c r="O772" s="307"/>
      <c r="P772" s="307"/>
      <c r="Q772" s="307"/>
      <c r="R772" s="307"/>
      <c r="S772" s="307"/>
      <c r="T772" s="307"/>
      <c r="U772" s="307"/>
      <c r="V772" s="307"/>
      <c r="W772" s="307"/>
      <c r="X772" s="307"/>
      <c r="Y772" s="307"/>
      <c r="Z772" s="307"/>
    </row>
    <row r="773" ht="12.75" customHeight="1">
      <c r="A773" s="307"/>
      <c r="B773" s="9"/>
      <c r="C773" s="8"/>
      <c r="D773" s="9"/>
      <c r="E773" s="8"/>
      <c r="F773" s="9"/>
      <c r="G773" s="8"/>
      <c r="H773" s="9"/>
      <c r="I773" s="8"/>
      <c r="J773" s="9"/>
      <c r="K773" s="8"/>
      <c r="L773" s="307"/>
      <c r="M773" s="307"/>
      <c r="N773" s="307"/>
      <c r="O773" s="307"/>
      <c r="P773" s="307"/>
      <c r="Q773" s="307"/>
      <c r="R773" s="307"/>
      <c r="S773" s="307"/>
      <c r="T773" s="307"/>
      <c r="U773" s="307"/>
      <c r="V773" s="307"/>
      <c r="W773" s="307"/>
      <c r="X773" s="307"/>
      <c r="Y773" s="307"/>
      <c r="Z773" s="307"/>
    </row>
    <row r="774" ht="12.75" customHeight="1">
      <c r="A774" s="307"/>
      <c r="B774" s="9"/>
      <c r="C774" s="8"/>
      <c r="D774" s="9"/>
      <c r="E774" s="8"/>
      <c r="F774" s="9"/>
      <c r="G774" s="8"/>
      <c r="H774" s="9"/>
      <c r="I774" s="8"/>
      <c r="J774" s="9"/>
      <c r="K774" s="8"/>
      <c r="L774" s="307"/>
      <c r="M774" s="307"/>
      <c r="N774" s="307"/>
      <c r="O774" s="307"/>
      <c r="P774" s="307"/>
      <c r="Q774" s="307"/>
      <c r="R774" s="307"/>
      <c r="S774" s="307"/>
      <c r="T774" s="307"/>
      <c r="U774" s="307"/>
      <c r="V774" s="307"/>
      <c r="W774" s="307"/>
      <c r="X774" s="307"/>
      <c r="Y774" s="307"/>
      <c r="Z774" s="307"/>
    </row>
    <row r="775" ht="12.75" customHeight="1">
      <c r="A775" s="307"/>
      <c r="B775" s="9"/>
      <c r="C775" s="8"/>
      <c r="D775" s="9"/>
      <c r="E775" s="8"/>
      <c r="F775" s="9"/>
      <c r="G775" s="8"/>
      <c r="H775" s="9"/>
      <c r="I775" s="8"/>
      <c r="J775" s="9"/>
      <c r="K775" s="8"/>
      <c r="L775" s="307"/>
      <c r="M775" s="307"/>
      <c r="N775" s="307"/>
      <c r="O775" s="307"/>
      <c r="P775" s="307"/>
      <c r="Q775" s="307"/>
      <c r="R775" s="307"/>
      <c r="S775" s="307"/>
      <c r="T775" s="307"/>
      <c r="U775" s="307"/>
      <c r="V775" s="307"/>
      <c r="W775" s="307"/>
      <c r="X775" s="307"/>
      <c r="Y775" s="307"/>
      <c r="Z775" s="307"/>
    </row>
    <row r="776" ht="12.75" customHeight="1">
      <c r="A776" s="307"/>
      <c r="B776" s="9"/>
      <c r="C776" s="8"/>
      <c r="D776" s="9"/>
      <c r="E776" s="8"/>
      <c r="F776" s="9"/>
      <c r="G776" s="8"/>
      <c r="H776" s="9"/>
      <c r="I776" s="8"/>
      <c r="J776" s="9"/>
      <c r="K776" s="8"/>
      <c r="L776" s="307"/>
      <c r="M776" s="307"/>
      <c r="N776" s="307"/>
      <c r="O776" s="307"/>
      <c r="P776" s="307"/>
      <c r="Q776" s="307"/>
      <c r="R776" s="307"/>
      <c r="S776" s="307"/>
      <c r="T776" s="307"/>
      <c r="U776" s="307"/>
      <c r="V776" s="307"/>
      <c r="W776" s="307"/>
      <c r="X776" s="307"/>
      <c r="Y776" s="307"/>
      <c r="Z776" s="307"/>
    </row>
    <row r="777" ht="12.75" customHeight="1">
      <c r="A777" s="307"/>
      <c r="B777" s="9"/>
      <c r="C777" s="8"/>
      <c r="D777" s="9"/>
      <c r="E777" s="8"/>
      <c r="F777" s="9"/>
      <c r="G777" s="8"/>
      <c r="H777" s="9"/>
      <c r="I777" s="8"/>
      <c r="J777" s="9"/>
      <c r="K777" s="8"/>
      <c r="L777" s="307"/>
      <c r="M777" s="307"/>
      <c r="N777" s="307"/>
      <c r="O777" s="307"/>
      <c r="P777" s="307"/>
      <c r="Q777" s="307"/>
      <c r="R777" s="307"/>
      <c r="S777" s="307"/>
      <c r="T777" s="307"/>
      <c r="U777" s="307"/>
      <c r="V777" s="307"/>
      <c r="W777" s="307"/>
      <c r="X777" s="307"/>
      <c r="Y777" s="307"/>
      <c r="Z777" s="307"/>
    </row>
    <row r="778" ht="12.75" customHeight="1">
      <c r="A778" s="307"/>
      <c r="B778" s="9"/>
      <c r="C778" s="8"/>
      <c r="D778" s="9"/>
      <c r="E778" s="8"/>
      <c r="F778" s="9"/>
      <c r="G778" s="8"/>
      <c r="H778" s="9"/>
      <c r="I778" s="8"/>
      <c r="J778" s="9"/>
      <c r="K778" s="8"/>
      <c r="L778" s="307"/>
      <c r="M778" s="307"/>
      <c r="N778" s="307"/>
      <c r="O778" s="307"/>
      <c r="P778" s="307"/>
      <c r="Q778" s="307"/>
      <c r="R778" s="307"/>
      <c r="S778" s="307"/>
      <c r="T778" s="307"/>
      <c r="U778" s="307"/>
      <c r="V778" s="307"/>
      <c r="W778" s="307"/>
      <c r="X778" s="307"/>
      <c r="Y778" s="307"/>
      <c r="Z778" s="307"/>
    </row>
    <row r="779" ht="12.75" customHeight="1">
      <c r="A779" s="307"/>
      <c r="B779" s="9"/>
      <c r="C779" s="8"/>
      <c r="D779" s="9"/>
      <c r="E779" s="8"/>
      <c r="F779" s="9"/>
      <c r="G779" s="8"/>
      <c r="H779" s="9"/>
      <c r="I779" s="8"/>
      <c r="J779" s="9"/>
      <c r="K779" s="8"/>
      <c r="L779" s="307"/>
      <c r="M779" s="307"/>
      <c r="N779" s="307"/>
      <c r="O779" s="307"/>
      <c r="P779" s="307"/>
      <c r="Q779" s="307"/>
      <c r="R779" s="307"/>
      <c r="S779" s="307"/>
      <c r="T779" s="307"/>
      <c r="U779" s="307"/>
      <c r="V779" s="307"/>
      <c r="W779" s="307"/>
      <c r="X779" s="307"/>
      <c r="Y779" s="307"/>
      <c r="Z779" s="307"/>
    </row>
    <row r="780" ht="12.75" customHeight="1">
      <c r="A780" s="307"/>
      <c r="B780" s="9"/>
      <c r="C780" s="8"/>
      <c r="D780" s="9"/>
      <c r="E780" s="8"/>
      <c r="F780" s="9"/>
      <c r="G780" s="8"/>
      <c r="H780" s="9"/>
      <c r="I780" s="8"/>
      <c r="J780" s="9"/>
      <c r="K780" s="8"/>
      <c r="L780" s="307"/>
      <c r="M780" s="307"/>
      <c r="N780" s="307"/>
      <c r="O780" s="307"/>
      <c r="P780" s="307"/>
      <c r="Q780" s="307"/>
      <c r="R780" s="307"/>
      <c r="S780" s="307"/>
      <c r="T780" s="307"/>
      <c r="U780" s="307"/>
      <c r="V780" s="307"/>
      <c r="W780" s="307"/>
      <c r="X780" s="307"/>
      <c r="Y780" s="307"/>
      <c r="Z780" s="307"/>
    </row>
    <row r="781" ht="12.75" customHeight="1">
      <c r="A781" s="307"/>
      <c r="B781" s="9"/>
      <c r="C781" s="8"/>
      <c r="D781" s="9"/>
      <c r="E781" s="8"/>
      <c r="F781" s="9"/>
      <c r="G781" s="8"/>
      <c r="H781" s="9"/>
      <c r="I781" s="8"/>
      <c r="J781" s="9"/>
      <c r="K781" s="8"/>
      <c r="L781" s="307"/>
      <c r="M781" s="307"/>
      <c r="N781" s="307"/>
      <c r="O781" s="307"/>
      <c r="P781" s="307"/>
      <c r="Q781" s="307"/>
      <c r="R781" s="307"/>
      <c r="S781" s="307"/>
      <c r="T781" s="307"/>
      <c r="U781" s="307"/>
      <c r="V781" s="307"/>
      <c r="W781" s="307"/>
      <c r="X781" s="307"/>
      <c r="Y781" s="307"/>
      <c r="Z781" s="307"/>
    </row>
    <row r="782" ht="12.75" customHeight="1">
      <c r="A782" s="307"/>
      <c r="B782" s="9"/>
      <c r="C782" s="8"/>
      <c r="D782" s="9"/>
      <c r="E782" s="8"/>
      <c r="F782" s="9"/>
      <c r="G782" s="8"/>
      <c r="H782" s="9"/>
      <c r="I782" s="8"/>
      <c r="J782" s="9"/>
      <c r="K782" s="8"/>
      <c r="L782" s="307"/>
      <c r="M782" s="307"/>
      <c r="N782" s="307"/>
      <c r="O782" s="307"/>
      <c r="P782" s="307"/>
      <c r="Q782" s="307"/>
      <c r="R782" s="307"/>
      <c r="S782" s="307"/>
      <c r="T782" s="307"/>
      <c r="U782" s="307"/>
      <c r="V782" s="307"/>
      <c r="W782" s="307"/>
      <c r="X782" s="307"/>
      <c r="Y782" s="307"/>
      <c r="Z782" s="307"/>
    </row>
    <row r="783" ht="12.75" customHeight="1">
      <c r="A783" s="307"/>
      <c r="B783" s="9"/>
      <c r="C783" s="8"/>
      <c r="D783" s="9"/>
      <c r="E783" s="8"/>
      <c r="F783" s="9"/>
      <c r="G783" s="8"/>
      <c r="H783" s="9"/>
      <c r="I783" s="8"/>
      <c r="J783" s="9"/>
      <c r="K783" s="8"/>
      <c r="L783" s="307"/>
      <c r="M783" s="307"/>
      <c r="N783" s="307"/>
      <c r="O783" s="307"/>
      <c r="P783" s="307"/>
      <c r="Q783" s="307"/>
      <c r="R783" s="307"/>
      <c r="S783" s="307"/>
      <c r="T783" s="307"/>
      <c r="U783" s="307"/>
      <c r="V783" s="307"/>
      <c r="W783" s="307"/>
      <c r="X783" s="307"/>
      <c r="Y783" s="307"/>
      <c r="Z783" s="307"/>
    </row>
    <row r="784" ht="12.75" customHeight="1">
      <c r="A784" s="307"/>
      <c r="B784" s="9"/>
      <c r="C784" s="8"/>
      <c r="D784" s="9"/>
      <c r="E784" s="8"/>
      <c r="F784" s="9"/>
      <c r="G784" s="8"/>
      <c r="H784" s="9"/>
      <c r="I784" s="8"/>
      <c r="J784" s="9"/>
      <c r="K784" s="8"/>
      <c r="L784" s="307"/>
      <c r="M784" s="307"/>
      <c r="N784" s="307"/>
      <c r="O784" s="307"/>
      <c r="P784" s="307"/>
      <c r="Q784" s="307"/>
      <c r="R784" s="307"/>
      <c r="S784" s="307"/>
      <c r="T784" s="307"/>
      <c r="U784" s="307"/>
      <c r="V784" s="307"/>
      <c r="W784" s="307"/>
      <c r="X784" s="307"/>
      <c r="Y784" s="307"/>
      <c r="Z784" s="307"/>
    </row>
    <row r="785" ht="12.75" customHeight="1">
      <c r="A785" s="307"/>
      <c r="B785" s="9"/>
      <c r="C785" s="8"/>
      <c r="D785" s="9"/>
      <c r="E785" s="8"/>
      <c r="F785" s="9"/>
      <c r="G785" s="8"/>
      <c r="H785" s="9"/>
      <c r="I785" s="8"/>
      <c r="J785" s="9"/>
      <c r="K785" s="8"/>
      <c r="L785" s="307"/>
      <c r="M785" s="307"/>
      <c r="N785" s="307"/>
      <c r="O785" s="307"/>
      <c r="P785" s="307"/>
      <c r="Q785" s="307"/>
      <c r="R785" s="307"/>
      <c r="S785" s="307"/>
      <c r="T785" s="307"/>
      <c r="U785" s="307"/>
      <c r="V785" s="307"/>
      <c r="W785" s="307"/>
      <c r="X785" s="307"/>
      <c r="Y785" s="307"/>
      <c r="Z785" s="307"/>
    </row>
    <row r="786" ht="12.75" customHeight="1">
      <c r="A786" s="307"/>
      <c r="B786" s="9"/>
      <c r="C786" s="8"/>
      <c r="D786" s="9"/>
      <c r="E786" s="8"/>
      <c r="F786" s="9"/>
      <c r="G786" s="8"/>
      <c r="H786" s="9"/>
      <c r="I786" s="8"/>
      <c r="J786" s="9"/>
      <c r="K786" s="8"/>
      <c r="L786" s="307"/>
      <c r="M786" s="307"/>
      <c r="N786" s="307"/>
      <c r="O786" s="307"/>
      <c r="P786" s="307"/>
      <c r="Q786" s="307"/>
      <c r="R786" s="307"/>
      <c r="S786" s="307"/>
      <c r="T786" s="307"/>
      <c r="U786" s="307"/>
      <c r="V786" s="307"/>
      <c r="W786" s="307"/>
      <c r="X786" s="307"/>
      <c r="Y786" s="307"/>
      <c r="Z786" s="307"/>
    </row>
    <row r="787" ht="12.75" customHeight="1">
      <c r="A787" s="307"/>
      <c r="B787" s="9"/>
      <c r="C787" s="8"/>
      <c r="D787" s="9"/>
      <c r="E787" s="8"/>
      <c r="F787" s="9"/>
      <c r="G787" s="8"/>
      <c r="H787" s="9"/>
      <c r="I787" s="8"/>
      <c r="J787" s="9"/>
      <c r="K787" s="8"/>
      <c r="L787" s="307"/>
      <c r="M787" s="307"/>
      <c r="N787" s="307"/>
      <c r="O787" s="307"/>
      <c r="P787" s="307"/>
      <c r="Q787" s="307"/>
      <c r="R787" s="307"/>
      <c r="S787" s="307"/>
      <c r="T787" s="307"/>
      <c r="U787" s="307"/>
      <c r="V787" s="307"/>
      <c r="W787" s="307"/>
      <c r="X787" s="307"/>
      <c r="Y787" s="307"/>
      <c r="Z787" s="307"/>
    </row>
    <row r="788" ht="12.75" customHeight="1">
      <c r="A788" s="307"/>
      <c r="B788" s="9"/>
      <c r="C788" s="8"/>
      <c r="D788" s="9"/>
      <c r="E788" s="8"/>
      <c r="F788" s="9"/>
      <c r="G788" s="8"/>
      <c r="H788" s="9"/>
      <c r="I788" s="8"/>
      <c r="J788" s="9"/>
      <c r="K788" s="8"/>
      <c r="L788" s="307"/>
      <c r="M788" s="307"/>
      <c r="N788" s="307"/>
      <c r="O788" s="307"/>
      <c r="P788" s="307"/>
      <c r="Q788" s="307"/>
      <c r="R788" s="307"/>
      <c r="S788" s="307"/>
      <c r="T788" s="307"/>
      <c r="U788" s="307"/>
      <c r="V788" s="307"/>
      <c r="W788" s="307"/>
      <c r="X788" s="307"/>
      <c r="Y788" s="307"/>
      <c r="Z788" s="307"/>
    </row>
    <row r="789" ht="12.75" customHeight="1">
      <c r="A789" s="307"/>
      <c r="B789" s="9"/>
      <c r="C789" s="8"/>
      <c r="D789" s="9"/>
      <c r="E789" s="8"/>
      <c r="F789" s="9"/>
      <c r="G789" s="8"/>
      <c r="H789" s="9"/>
      <c r="I789" s="8"/>
      <c r="J789" s="9"/>
      <c r="K789" s="8"/>
      <c r="L789" s="307"/>
      <c r="M789" s="307"/>
      <c r="N789" s="307"/>
      <c r="O789" s="307"/>
      <c r="P789" s="307"/>
      <c r="Q789" s="307"/>
      <c r="R789" s="307"/>
      <c r="S789" s="307"/>
      <c r="T789" s="307"/>
      <c r="U789" s="307"/>
      <c r="V789" s="307"/>
      <c r="W789" s="307"/>
      <c r="X789" s="307"/>
      <c r="Y789" s="307"/>
      <c r="Z789" s="307"/>
    </row>
    <row r="790" ht="12.75" customHeight="1">
      <c r="A790" s="307"/>
      <c r="B790" s="9"/>
      <c r="C790" s="8"/>
      <c r="D790" s="9"/>
      <c r="E790" s="8"/>
      <c r="F790" s="9"/>
      <c r="G790" s="8"/>
      <c r="H790" s="9"/>
      <c r="I790" s="8"/>
      <c r="J790" s="9"/>
      <c r="K790" s="8"/>
      <c r="L790" s="307"/>
      <c r="M790" s="307"/>
      <c r="N790" s="307"/>
      <c r="O790" s="307"/>
      <c r="P790" s="307"/>
      <c r="Q790" s="307"/>
      <c r="R790" s="307"/>
      <c r="S790" s="307"/>
      <c r="T790" s="307"/>
      <c r="U790" s="307"/>
      <c r="V790" s="307"/>
      <c r="W790" s="307"/>
      <c r="X790" s="307"/>
      <c r="Y790" s="307"/>
      <c r="Z790" s="307"/>
    </row>
    <row r="791" ht="12.75" customHeight="1">
      <c r="A791" s="307"/>
      <c r="B791" s="9"/>
      <c r="C791" s="8"/>
      <c r="D791" s="9"/>
      <c r="E791" s="8"/>
      <c r="F791" s="9"/>
      <c r="G791" s="8"/>
      <c r="H791" s="9"/>
      <c r="I791" s="8"/>
      <c r="J791" s="9"/>
      <c r="K791" s="8"/>
      <c r="L791" s="307"/>
      <c r="M791" s="307"/>
      <c r="N791" s="307"/>
      <c r="O791" s="307"/>
      <c r="P791" s="307"/>
      <c r="Q791" s="307"/>
      <c r="R791" s="307"/>
      <c r="S791" s="307"/>
      <c r="T791" s="307"/>
      <c r="U791" s="307"/>
      <c r="V791" s="307"/>
      <c r="W791" s="307"/>
      <c r="X791" s="307"/>
      <c r="Y791" s="307"/>
      <c r="Z791" s="307"/>
    </row>
    <row r="792" ht="12.75" customHeight="1">
      <c r="A792" s="307"/>
      <c r="B792" s="9"/>
      <c r="C792" s="8"/>
      <c r="D792" s="9"/>
      <c r="E792" s="8"/>
      <c r="F792" s="9"/>
      <c r="G792" s="8"/>
      <c r="H792" s="9"/>
      <c r="I792" s="8"/>
      <c r="J792" s="9"/>
      <c r="K792" s="8"/>
      <c r="L792" s="307"/>
      <c r="M792" s="307"/>
      <c r="N792" s="307"/>
      <c r="O792" s="307"/>
      <c r="P792" s="307"/>
      <c r="Q792" s="307"/>
      <c r="R792" s="307"/>
      <c r="S792" s="307"/>
      <c r="T792" s="307"/>
      <c r="U792" s="307"/>
      <c r="V792" s="307"/>
      <c r="W792" s="307"/>
      <c r="X792" s="307"/>
      <c r="Y792" s="307"/>
      <c r="Z792" s="307"/>
    </row>
    <row r="793" ht="12.75" customHeight="1">
      <c r="A793" s="307"/>
      <c r="B793" s="9"/>
      <c r="C793" s="8"/>
      <c r="D793" s="9"/>
      <c r="E793" s="8"/>
      <c r="F793" s="9"/>
      <c r="G793" s="8"/>
      <c r="H793" s="9"/>
      <c r="I793" s="8"/>
      <c r="J793" s="9"/>
      <c r="K793" s="8"/>
      <c r="L793" s="307"/>
      <c r="M793" s="307"/>
      <c r="N793" s="307"/>
      <c r="O793" s="307"/>
      <c r="P793" s="307"/>
      <c r="Q793" s="307"/>
      <c r="R793" s="307"/>
      <c r="S793" s="307"/>
      <c r="T793" s="307"/>
      <c r="U793" s="307"/>
      <c r="V793" s="307"/>
      <c r="W793" s="307"/>
      <c r="X793" s="307"/>
      <c r="Y793" s="307"/>
      <c r="Z793" s="307"/>
    </row>
    <row r="794" ht="12.75" customHeight="1">
      <c r="A794" s="307"/>
      <c r="B794" s="9"/>
      <c r="C794" s="8"/>
      <c r="D794" s="9"/>
      <c r="E794" s="8"/>
      <c r="F794" s="9"/>
      <c r="G794" s="8"/>
      <c r="H794" s="9"/>
      <c r="I794" s="8"/>
      <c r="J794" s="9"/>
      <c r="K794" s="8"/>
      <c r="L794" s="307"/>
      <c r="M794" s="307"/>
      <c r="N794" s="307"/>
      <c r="O794" s="307"/>
      <c r="P794" s="307"/>
      <c r="Q794" s="307"/>
      <c r="R794" s="307"/>
      <c r="S794" s="307"/>
      <c r="T794" s="307"/>
      <c r="U794" s="307"/>
      <c r="V794" s="307"/>
      <c r="W794" s="307"/>
      <c r="X794" s="307"/>
      <c r="Y794" s="307"/>
      <c r="Z794" s="307"/>
    </row>
    <row r="795" ht="12.75" customHeight="1">
      <c r="A795" s="307"/>
      <c r="B795" s="9"/>
      <c r="C795" s="8"/>
      <c r="D795" s="9"/>
      <c r="E795" s="8"/>
      <c r="F795" s="9"/>
      <c r="G795" s="8"/>
      <c r="H795" s="9"/>
      <c r="I795" s="8"/>
      <c r="J795" s="9"/>
      <c r="K795" s="8"/>
      <c r="L795" s="307"/>
      <c r="M795" s="307"/>
      <c r="N795" s="307"/>
      <c r="O795" s="307"/>
      <c r="P795" s="307"/>
      <c r="Q795" s="307"/>
      <c r="R795" s="307"/>
      <c r="S795" s="307"/>
      <c r="T795" s="307"/>
      <c r="U795" s="307"/>
      <c r="V795" s="307"/>
      <c r="W795" s="307"/>
      <c r="X795" s="307"/>
      <c r="Y795" s="307"/>
      <c r="Z795" s="307"/>
    </row>
    <row r="796" ht="12.75" customHeight="1">
      <c r="A796" s="307"/>
      <c r="B796" s="9"/>
      <c r="C796" s="8"/>
      <c r="D796" s="9"/>
      <c r="E796" s="8"/>
      <c r="F796" s="9"/>
      <c r="G796" s="8"/>
      <c r="H796" s="9"/>
      <c r="I796" s="8"/>
      <c r="J796" s="9"/>
      <c r="K796" s="8"/>
      <c r="L796" s="307"/>
      <c r="M796" s="307"/>
      <c r="N796" s="307"/>
      <c r="O796" s="307"/>
      <c r="P796" s="307"/>
      <c r="Q796" s="307"/>
      <c r="R796" s="307"/>
      <c r="S796" s="307"/>
      <c r="T796" s="307"/>
      <c r="U796" s="307"/>
      <c r="V796" s="307"/>
      <c r="W796" s="307"/>
      <c r="X796" s="307"/>
      <c r="Y796" s="307"/>
      <c r="Z796" s="307"/>
    </row>
    <row r="797" ht="12.75" customHeight="1">
      <c r="A797" s="307"/>
      <c r="B797" s="9"/>
      <c r="C797" s="8"/>
      <c r="D797" s="9"/>
      <c r="E797" s="8"/>
      <c r="F797" s="9"/>
      <c r="G797" s="8"/>
      <c r="H797" s="9"/>
      <c r="I797" s="8"/>
      <c r="J797" s="9"/>
      <c r="K797" s="8"/>
      <c r="L797" s="307"/>
      <c r="M797" s="307"/>
      <c r="N797" s="307"/>
      <c r="O797" s="307"/>
      <c r="P797" s="307"/>
      <c r="Q797" s="307"/>
      <c r="R797" s="307"/>
      <c r="S797" s="307"/>
      <c r="T797" s="307"/>
      <c r="U797" s="307"/>
      <c r="V797" s="307"/>
      <c r="W797" s="307"/>
      <c r="X797" s="307"/>
      <c r="Y797" s="307"/>
      <c r="Z797" s="307"/>
    </row>
    <row r="798" ht="12.75" customHeight="1">
      <c r="A798" s="307"/>
      <c r="B798" s="9"/>
      <c r="C798" s="8"/>
      <c r="D798" s="9"/>
      <c r="E798" s="8"/>
      <c r="F798" s="9"/>
      <c r="G798" s="8"/>
      <c r="H798" s="9"/>
      <c r="I798" s="8"/>
      <c r="J798" s="9"/>
      <c r="K798" s="8"/>
      <c r="L798" s="307"/>
      <c r="M798" s="307"/>
      <c r="N798" s="307"/>
      <c r="O798" s="307"/>
      <c r="P798" s="307"/>
      <c r="Q798" s="307"/>
      <c r="R798" s="307"/>
      <c r="S798" s="307"/>
      <c r="T798" s="307"/>
      <c r="U798" s="307"/>
      <c r="V798" s="307"/>
      <c r="W798" s="307"/>
      <c r="X798" s="307"/>
      <c r="Y798" s="307"/>
      <c r="Z798" s="307"/>
    </row>
    <row r="799" ht="12.75" customHeight="1">
      <c r="A799" s="307"/>
      <c r="B799" s="9"/>
      <c r="C799" s="8"/>
      <c r="D799" s="9"/>
      <c r="E799" s="8"/>
      <c r="F799" s="9"/>
      <c r="G799" s="8"/>
      <c r="H799" s="9"/>
      <c r="I799" s="8"/>
      <c r="J799" s="9"/>
      <c r="K799" s="8"/>
      <c r="L799" s="307"/>
      <c r="M799" s="307"/>
      <c r="N799" s="307"/>
      <c r="O799" s="307"/>
      <c r="P799" s="307"/>
      <c r="Q799" s="307"/>
      <c r="R799" s="307"/>
      <c r="S799" s="307"/>
      <c r="T799" s="307"/>
      <c r="U799" s="307"/>
      <c r="V799" s="307"/>
      <c r="W799" s="307"/>
      <c r="X799" s="307"/>
      <c r="Y799" s="307"/>
      <c r="Z799" s="307"/>
    </row>
    <row r="800" ht="12.75" customHeight="1">
      <c r="A800" s="307"/>
      <c r="B800" s="9"/>
      <c r="C800" s="8"/>
      <c r="D800" s="9"/>
      <c r="E800" s="8"/>
      <c r="F800" s="9"/>
      <c r="G800" s="8"/>
      <c r="H800" s="9"/>
      <c r="I800" s="8"/>
      <c r="J800" s="9"/>
      <c r="K800" s="8"/>
      <c r="L800" s="307"/>
      <c r="M800" s="307"/>
      <c r="N800" s="307"/>
      <c r="O800" s="307"/>
      <c r="P800" s="307"/>
      <c r="Q800" s="307"/>
      <c r="R800" s="307"/>
      <c r="S800" s="307"/>
      <c r="T800" s="307"/>
      <c r="U800" s="307"/>
      <c r="V800" s="307"/>
      <c r="W800" s="307"/>
      <c r="X800" s="307"/>
      <c r="Y800" s="307"/>
      <c r="Z800" s="307"/>
    </row>
    <row r="801" ht="12.75" customHeight="1">
      <c r="A801" s="307"/>
      <c r="B801" s="9"/>
      <c r="C801" s="8"/>
      <c r="D801" s="9"/>
      <c r="E801" s="8"/>
      <c r="F801" s="9"/>
      <c r="G801" s="8"/>
      <c r="H801" s="9"/>
      <c r="I801" s="8"/>
      <c r="J801" s="9"/>
      <c r="K801" s="8"/>
      <c r="L801" s="307"/>
      <c r="M801" s="307"/>
      <c r="N801" s="307"/>
      <c r="O801" s="307"/>
      <c r="P801" s="307"/>
      <c r="Q801" s="307"/>
      <c r="R801" s="307"/>
      <c r="S801" s="307"/>
      <c r="T801" s="307"/>
      <c r="U801" s="307"/>
      <c r="V801" s="307"/>
      <c r="W801" s="307"/>
      <c r="X801" s="307"/>
      <c r="Y801" s="307"/>
      <c r="Z801" s="307"/>
    </row>
    <row r="802" ht="12.75" customHeight="1">
      <c r="A802" s="307"/>
      <c r="B802" s="9"/>
      <c r="C802" s="8"/>
      <c r="D802" s="9"/>
      <c r="E802" s="8"/>
      <c r="F802" s="9"/>
      <c r="G802" s="8"/>
      <c r="H802" s="9"/>
      <c r="I802" s="8"/>
      <c r="J802" s="9"/>
      <c r="K802" s="8"/>
      <c r="L802" s="307"/>
      <c r="M802" s="307"/>
      <c r="N802" s="307"/>
      <c r="O802" s="307"/>
      <c r="P802" s="307"/>
      <c r="Q802" s="307"/>
      <c r="R802" s="307"/>
      <c r="S802" s="307"/>
      <c r="T802" s="307"/>
      <c r="U802" s="307"/>
      <c r="V802" s="307"/>
      <c r="W802" s="307"/>
      <c r="X802" s="307"/>
      <c r="Y802" s="307"/>
      <c r="Z802" s="307"/>
    </row>
    <row r="803" ht="12.75" customHeight="1">
      <c r="A803" s="307"/>
      <c r="B803" s="9"/>
      <c r="C803" s="8"/>
      <c r="D803" s="9"/>
      <c r="E803" s="8"/>
      <c r="F803" s="9"/>
      <c r="G803" s="8"/>
      <c r="H803" s="9"/>
      <c r="I803" s="8"/>
      <c r="J803" s="9"/>
      <c r="K803" s="8"/>
      <c r="L803" s="307"/>
      <c r="M803" s="307"/>
      <c r="N803" s="307"/>
      <c r="O803" s="307"/>
      <c r="P803" s="307"/>
      <c r="Q803" s="307"/>
      <c r="R803" s="307"/>
      <c r="S803" s="307"/>
      <c r="T803" s="307"/>
      <c r="U803" s="307"/>
      <c r="V803" s="307"/>
      <c r="W803" s="307"/>
      <c r="X803" s="307"/>
      <c r="Y803" s="307"/>
      <c r="Z803" s="307"/>
    </row>
    <row r="804" ht="12.75" customHeight="1">
      <c r="A804" s="307"/>
      <c r="B804" s="9"/>
      <c r="C804" s="8"/>
      <c r="D804" s="9"/>
      <c r="E804" s="8"/>
      <c r="F804" s="9"/>
      <c r="G804" s="8"/>
      <c r="H804" s="9"/>
      <c r="I804" s="8"/>
      <c r="J804" s="9"/>
      <c r="K804" s="8"/>
      <c r="L804" s="307"/>
      <c r="M804" s="307"/>
      <c r="N804" s="307"/>
      <c r="O804" s="307"/>
      <c r="P804" s="307"/>
      <c r="Q804" s="307"/>
      <c r="R804" s="307"/>
      <c r="S804" s="307"/>
      <c r="T804" s="307"/>
      <c r="U804" s="307"/>
      <c r="V804" s="307"/>
      <c r="W804" s="307"/>
      <c r="X804" s="307"/>
      <c r="Y804" s="307"/>
      <c r="Z804" s="307"/>
    </row>
    <row r="805" ht="12.75" customHeight="1">
      <c r="A805" s="307"/>
      <c r="B805" s="9"/>
      <c r="C805" s="8"/>
      <c r="D805" s="9"/>
      <c r="E805" s="8"/>
      <c r="F805" s="9"/>
      <c r="G805" s="8"/>
      <c r="H805" s="9"/>
      <c r="I805" s="8"/>
      <c r="J805" s="9"/>
      <c r="K805" s="8"/>
      <c r="L805" s="307"/>
      <c r="M805" s="307"/>
      <c r="N805" s="307"/>
      <c r="O805" s="307"/>
      <c r="P805" s="307"/>
      <c r="Q805" s="307"/>
      <c r="R805" s="307"/>
      <c r="S805" s="307"/>
      <c r="T805" s="307"/>
      <c r="U805" s="307"/>
      <c r="V805" s="307"/>
      <c r="W805" s="307"/>
      <c r="X805" s="307"/>
      <c r="Y805" s="307"/>
      <c r="Z805" s="307"/>
    </row>
    <row r="806" ht="12.75" customHeight="1">
      <c r="A806" s="307"/>
      <c r="B806" s="9"/>
      <c r="C806" s="8"/>
      <c r="D806" s="9"/>
      <c r="E806" s="8"/>
      <c r="F806" s="9"/>
      <c r="G806" s="8"/>
      <c r="H806" s="9"/>
      <c r="I806" s="8"/>
      <c r="J806" s="9"/>
      <c r="K806" s="8"/>
      <c r="L806" s="307"/>
      <c r="M806" s="307"/>
      <c r="N806" s="307"/>
      <c r="O806" s="307"/>
      <c r="P806" s="307"/>
      <c r="Q806" s="307"/>
      <c r="R806" s="307"/>
      <c r="S806" s="307"/>
      <c r="T806" s="307"/>
      <c r="U806" s="307"/>
      <c r="V806" s="307"/>
      <c r="W806" s="307"/>
      <c r="X806" s="307"/>
      <c r="Y806" s="307"/>
      <c r="Z806" s="307"/>
    </row>
    <row r="807" ht="12.75" customHeight="1">
      <c r="A807" s="307"/>
      <c r="B807" s="9"/>
      <c r="C807" s="8"/>
      <c r="D807" s="9"/>
      <c r="E807" s="8"/>
      <c r="F807" s="9"/>
      <c r="G807" s="8"/>
      <c r="H807" s="9"/>
      <c r="I807" s="8"/>
      <c r="J807" s="9"/>
      <c r="K807" s="8"/>
      <c r="L807" s="307"/>
      <c r="M807" s="307"/>
      <c r="N807" s="307"/>
      <c r="O807" s="307"/>
      <c r="P807" s="307"/>
      <c r="Q807" s="307"/>
      <c r="R807" s="307"/>
      <c r="S807" s="307"/>
      <c r="T807" s="307"/>
      <c r="U807" s="307"/>
      <c r="V807" s="307"/>
      <c r="W807" s="307"/>
      <c r="X807" s="307"/>
      <c r="Y807" s="307"/>
      <c r="Z807" s="307"/>
    </row>
    <row r="808" ht="12.75" customHeight="1">
      <c r="A808" s="307"/>
      <c r="B808" s="9"/>
      <c r="C808" s="8"/>
      <c r="D808" s="9"/>
      <c r="E808" s="8"/>
      <c r="F808" s="9"/>
      <c r="G808" s="8"/>
      <c r="H808" s="9"/>
      <c r="I808" s="8"/>
      <c r="J808" s="9"/>
      <c r="K808" s="8"/>
      <c r="L808" s="307"/>
      <c r="M808" s="307"/>
      <c r="N808" s="307"/>
      <c r="O808" s="307"/>
      <c r="P808" s="307"/>
      <c r="Q808" s="307"/>
      <c r="R808" s="307"/>
      <c r="S808" s="307"/>
      <c r="T808" s="307"/>
      <c r="U808" s="307"/>
      <c r="V808" s="307"/>
      <c r="W808" s="307"/>
      <c r="X808" s="307"/>
      <c r="Y808" s="307"/>
      <c r="Z808" s="307"/>
    </row>
    <row r="809" ht="12.75" customHeight="1">
      <c r="A809" s="307"/>
      <c r="B809" s="9"/>
      <c r="C809" s="8"/>
      <c r="D809" s="9"/>
      <c r="E809" s="8"/>
      <c r="F809" s="9"/>
      <c r="G809" s="8"/>
      <c r="H809" s="9"/>
      <c r="I809" s="8"/>
      <c r="J809" s="9"/>
      <c r="K809" s="8"/>
      <c r="L809" s="307"/>
      <c r="M809" s="307"/>
      <c r="N809" s="307"/>
      <c r="O809" s="307"/>
      <c r="P809" s="307"/>
      <c r="Q809" s="307"/>
      <c r="R809" s="307"/>
      <c r="S809" s="307"/>
      <c r="T809" s="307"/>
      <c r="U809" s="307"/>
      <c r="V809" s="307"/>
      <c r="W809" s="307"/>
      <c r="X809" s="307"/>
      <c r="Y809" s="307"/>
      <c r="Z809" s="307"/>
    </row>
    <row r="810" ht="12.75" customHeight="1">
      <c r="A810" s="307"/>
      <c r="B810" s="9"/>
      <c r="C810" s="8"/>
      <c r="D810" s="9"/>
      <c r="E810" s="8"/>
      <c r="F810" s="9"/>
      <c r="G810" s="8"/>
      <c r="H810" s="9"/>
      <c r="I810" s="8"/>
      <c r="J810" s="9"/>
      <c r="K810" s="8"/>
      <c r="L810" s="307"/>
      <c r="M810" s="307"/>
      <c r="N810" s="307"/>
      <c r="O810" s="307"/>
      <c r="P810" s="307"/>
      <c r="Q810" s="307"/>
      <c r="R810" s="307"/>
      <c r="S810" s="307"/>
      <c r="T810" s="307"/>
      <c r="U810" s="307"/>
      <c r="V810" s="307"/>
      <c r="W810" s="307"/>
      <c r="X810" s="307"/>
      <c r="Y810" s="307"/>
      <c r="Z810" s="307"/>
    </row>
    <row r="811" ht="12.75" customHeight="1">
      <c r="A811" s="307"/>
      <c r="B811" s="9"/>
      <c r="C811" s="8"/>
      <c r="D811" s="9"/>
      <c r="E811" s="8"/>
      <c r="F811" s="9"/>
      <c r="G811" s="8"/>
      <c r="H811" s="9"/>
      <c r="I811" s="8"/>
      <c r="J811" s="9"/>
      <c r="K811" s="8"/>
      <c r="L811" s="307"/>
      <c r="M811" s="307"/>
      <c r="N811" s="307"/>
      <c r="O811" s="307"/>
      <c r="P811" s="307"/>
      <c r="Q811" s="307"/>
      <c r="R811" s="307"/>
      <c r="S811" s="307"/>
      <c r="T811" s="307"/>
      <c r="U811" s="307"/>
      <c r="V811" s="307"/>
      <c r="W811" s="307"/>
      <c r="X811" s="307"/>
      <c r="Y811" s="307"/>
      <c r="Z811" s="307"/>
    </row>
    <row r="812" ht="12.75" customHeight="1">
      <c r="A812" s="307"/>
      <c r="B812" s="9"/>
      <c r="C812" s="8"/>
      <c r="D812" s="9"/>
      <c r="E812" s="8"/>
      <c r="F812" s="9"/>
      <c r="G812" s="8"/>
      <c r="H812" s="9"/>
      <c r="I812" s="8"/>
      <c r="J812" s="9"/>
      <c r="K812" s="8"/>
      <c r="L812" s="307"/>
      <c r="M812" s="307"/>
      <c r="N812" s="307"/>
      <c r="O812" s="307"/>
      <c r="P812" s="307"/>
      <c r="Q812" s="307"/>
      <c r="R812" s="307"/>
      <c r="S812" s="307"/>
      <c r="T812" s="307"/>
      <c r="U812" s="307"/>
      <c r="V812" s="307"/>
      <c r="W812" s="307"/>
      <c r="X812" s="307"/>
      <c r="Y812" s="307"/>
      <c r="Z812" s="307"/>
    </row>
    <row r="813" ht="12.75" customHeight="1">
      <c r="A813" s="307"/>
      <c r="B813" s="9"/>
      <c r="C813" s="8"/>
      <c r="D813" s="9"/>
      <c r="E813" s="8"/>
      <c r="F813" s="9"/>
      <c r="G813" s="8"/>
      <c r="H813" s="9"/>
      <c r="I813" s="8"/>
      <c r="J813" s="9"/>
      <c r="K813" s="8"/>
      <c r="L813" s="307"/>
      <c r="M813" s="307"/>
      <c r="N813" s="307"/>
      <c r="O813" s="307"/>
      <c r="P813" s="307"/>
      <c r="Q813" s="307"/>
      <c r="R813" s="307"/>
      <c r="S813" s="307"/>
      <c r="T813" s="307"/>
      <c r="U813" s="307"/>
      <c r="V813" s="307"/>
      <c r="W813" s="307"/>
      <c r="X813" s="307"/>
      <c r="Y813" s="307"/>
      <c r="Z813" s="307"/>
    </row>
    <row r="814" ht="12.75" customHeight="1">
      <c r="A814" s="307"/>
      <c r="B814" s="9"/>
      <c r="C814" s="8"/>
      <c r="D814" s="9"/>
      <c r="E814" s="8"/>
      <c r="F814" s="9"/>
      <c r="G814" s="8"/>
      <c r="H814" s="9"/>
      <c r="I814" s="8"/>
      <c r="J814" s="9"/>
      <c r="K814" s="8"/>
      <c r="L814" s="307"/>
      <c r="M814" s="307"/>
      <c r="N814" s="307"/>
      <c r="O814" s="307"/>
      <c r="P814" s="307"/>
      <c r="Q814" s="307"/>
      <c r="R814" s="307"/>
      <c r="S814" s="307"/>
      <c r="T814" s="307"/>
      <c r="U814" s="307"/>
      <c r="V814" s="307"/>
      <c r="W814" s="307"/>
      <c r="X814" s="307"/>
      <c r="Y814" s="307"/>
      <c r="Z814" s="307"/>
    </row>
    <row r="815" ht="12.75" customHeight="1">
      <c r="A815" s="307"/>
      <c r="B815" s="9"/>
      <c r="C815" s="8"/>
      <c r="D815" s="9"/>
      <c r="E815" s="8"/>
      <c r="F815" s="9"/>
      <c r="G815" s="8"/>
      <c r="H815" s="9"/>
      <c r="I815" s="8"/>
      <c r="J815" s="9"/>
      <c r="K815" s="8"/>
      <c r="L815" s="307"/>
      <c r="M815" s="307"/>
      <c r="N815" s="307"/>
      <c r="O815" s="307"/>
      <c r="P815" s="307"/>
      <c r="Q815" s="307"/>
      <c r="R815" s="307"/>
      <c r="S815" s="307"/>
      <c r="T815" s="307"/>
      <c r="U815" s="307"/>
      <c r="V815" s="307"/>
      <c r="W815" s="307"/>
      <c r="X815" s="307"/>
      <c r="Y815" s="307"/>
      <c r="Z815" s="307"/>
    </row>
    <row r="816" ht="12.75" customHeight="1">
      <c r="A816" s="307"/>
      <c r="B816" s="9"/>
      <c r="C816" s="8"/>
      <c r="D816" s="9"/>
      <c r="E816" s="8"/>
      <c r="F816" s="9"/>
      <c r="G816" s="8"/>
      <c r="H816" s="9"/>
      <c r="I816" s="8"/>
      <c r="J816" s="9"/>
      <c r="K816" s="8"/>
      <c r="L816" s="307"/>
      <c r="M816" s="307"/>
      <c r="N816" s="307"/>
      <c r="O816" s="307"/>
      <c r="P816" s="307"/>
      <c r="Q816" s="307"/>
      <c r="R816" s="307"/>
      <c r="S816" s="307"/>
      <c r="T816" s="307"/>
      <c r="U816" s="307"/>
      <c r="V816" s="307"/>
      <c r="W816" s="307"/>
      <c r="X816" s="307"/>
      <c r="Y816" s="307"/>
      <c r="Z816" s="307"/>
    </row>
    <row r="817" ht="12.75" customHeight="1">
      <c r="A817" s="307"/>
      <c r="B817" s="9"/>
      <c r="C817" s="8"/>
      <c r="D817" s="9"/>
      <c r="E817" s="8"/>
      <c r="F817" s="9"/>
      <c r="G817" s="8"/>
      <c r="H817" s="9"/>
      <c r="I817" s="8"/>
      <c r="J817" s="9"/>
      <c r="K817" s="8"/>
      <c r="L817" s="307"/>
      <c r="M817" s="307"/>
      <c r="N817" s="307"/>
      <c r="O817" s="307"/>
      <c r="P817" s="307"/>
      <c r="Q817" s="307"/>
      <c r="R817" s="307"/>
      <c r="S817" s="307"/>
      <c r="T817" s="307"/>
      <c r="U817" s="307"/>
      <c r="V817" s="307"/>
      <c r="W817" s="307"/>
      <c r="X817" s="307"/>
      <c r="Y817" s="307"/>
      <c r="Z817" s="307"/>
    </row>
    <row r="818" ht="12.75" customHeight="1">
      <c r="A818" s="307"/>
      <c r="B818" s="9"/>
      <c r="C818" s="8"/>
      <c r="D818" s="9"/>
      <c r="E818" s="8"/>
      <c r="F818" s="9"/>
      <c r="G818" s="8"/>
      <c r="H818" s="9"/>
      <c r="I818" s="8"/>
      <c r="J818" s="9"/>
      <c r="K818" s="8"/>
      <c r="L818" s="307"/>
      <c r="M818" s="307"/>
      <c r="N818" s="307"/>
      <c r="O818" s="307"/>
      <c r="P818" s="307"/>
      <c r="Q818" s="307"/>
      <c r="R818" s="307"/>
      <c r="S818" s="307"/>
      <c r="T818" s="307"/>
      <c r="U818" s="307"/>
      <c r="V818" s="307"/>
      <c r="W818" s="307"/>
      <c r="X818" s="307"/>
      <c r="Y818" s="307"/>
      <c r="Z818" s="307"/>
    </row>
    <row r="819" ht="12.75" customHeight="1">
      <c r="A819" s="307"/>
      <c r="B819" s="9"/>
      <c r="C819" s="8"/>
      <c r="D819" s="9"/>
      <c r="E819" s="8"/>
      <c r="F819" s="9"/>
      <c r="G819" s="8"/>
      <c r="H819" s="9"/>
      <c r="I819" s="8"/>
      <c r="J819" s="9"/>
      <c r="K819" s="8"/>
      <c r="L819" s="307"/>
      <c r="M819" s="307"/>
      <c r="N819" s="307"/>
      <c r="O819" s="307"/>
      <c r="P819" s="307"/>
      <c r="Q819" s="307"/>
      <c r="R819" s="307"/>
      <c r="S819" s="307"/>
      <c r="T819" s="307"/>
      <c r="U819" s="307"/>
      <c r="V819" s="307"/>
      <c r="W819" s="307"/>
      <c r="X819" s="307"/>
      <c r="Y819" s="307"/>
      <c r="Z819" s="307"/>
    </row>
    <row r="820" ht="12.75" customHeight="1">
      <c r="A820" s="307"/>
      <c r="B820" s="9"/>
      <c r="C820" s="8"/>
      <c r="D820" s="9"/>
      <c r="E820" s="8"/>
      <c r="F820" s="9"/>
      <c r="G820" s="8"/>
      <c r="H820" s="9"/>
      <c r="I820" s="8"/>
      <c r="J820" s="9"/>
      <c r="K820" s="8"/>
      <c r="L820" s="307"/>
      <c r="M820" s="307"/>
      <c r="N820" s="307"/>
      <c r="O820" s="307"/>
      <c r="P820" s="307"/>
      <c r="Q820" s="307"/>
      <c r="R820" s="307"/>
      <c r="S820" s="307"/>
      <c r="T820" s="307"/>
      <c r="U820" s="307"/>
      <c r="V820" s="307"/>
      <c r="W820" s="307"/>
      <c r="X820" s="307"/>
      <c r="Y820" s="307"/>
      <c r="Z820" s="307"/>
    </row>
    <row r="821" ht="12.75" customHeight="1">
      <c r="A821" s="307"/>
      <c r="B821" s="9"/>
      <c r="C821" s="8"/>
      <c r="D821" s="9"/>
      <c r="E821" s="8"/>
      <c r="F821" s="9"/>
      <c r="G821" s="8"/>
      <c r="H821" s="9"/>
      <c r="I821" s="8"/>
      <c r="J821" s="9"/>
      <c r="K821" s="8"/>
      <c r="L821" s="307"/>
      <c r="M821" s="307"/>
      <c r="N821" s="307"/>
      <c r="O821" s="307"/>
      <c r="P821" s="307"/>
      <c r="Q821" s="307"/>
      <c r="R821" s="307"/>
      <c r="S821" s="307"/>
      <c r="T821" s="307"/>
      <c r="U821" s="307"/>
      <c r="V821" s="307"/>
      <c r="W821" s="307"/>
      <c r="X821" s="307"/>
      <c r="Y821" s="307"/>
      <c r="Z821" s="307"/>
    </row>
    <row r="822" ht="12.75" customHeight="1">
      <c r="A822" s="307"/>
      <c r="B822" s="9"/>
      <c r="C822" s="8"/>
      <c r="D822" s="9"/>
      <c r="E822" s="8"/>
      <c r="F822" s="9"/>
      <c r="G822" s="8"/>
      <c r="H822" s="9"/>
      <c r="I822" s="8"/>
      <c r="J822" s="9"/>
      <c r="K822" s="8"/>
      <c r="L822" s="307"/>
      <c r="M822" s="307"/>
      <c r="N822" s="307"/>
      <c r="O822" s="307"/>
      <c r="P822" s="307"/>
      <c r="Q822" s="307"/>
      <c r="R822" s="307"/>
      <c r="S822" s="307"/>
      <c r="T822" s="307"/>
      <c r="U822" s="307"/>
      <c r="V822" s="307"/>
      <c r="W822" s="307"/>
      <c r="X822" s="307"/>
      <c r="Y822" s="307"/>
      <c r="Z822" s="307"/>
    </row>
    <row r="823" ht="12.75" customHeight="1">
      <c r="A823" s="307"/>
      <c r="B823" s="9"/>
      <c r="C823" s="8"/>
      <c r="D823" s="9"/>
      <c r="E823" s="8"/>
      <c r="F823" s="9"/>
      <c r="G823" s="8"/>
      <c r="H823" s="9"/>
      <c r="I823" s="8"/>
      <c r="J823" s="9"/>
      <c r="K823" s="8"/>
      <c r="L823" s="307"/>
      <c r="M823" s="307"/>
      <c r="N823" s="307"/>
      <c r="O823" s="307"/>
      <c r="P823" s="307"/>
      <c r="Q823" s="307"/>
      <c r="R823" s="307"/>
      <c r="S823" s="307"/>
      <c r="T823" s="307"/>
      <c r="U823" s="307"/>
      <c r="V823" s="307"/>
      <c r="W823" s="307"/>
      <c r="X823" s="307"/>
      <c r="Y823" s="307"/>
      <c r="Z823" s="307"/>
    </row>
    <row r="824" ht="12.75" customHeight="1">
      <c r="A824" s="307"/>
      <c r="B824" s="9"/>
      <c r="C824" s="8"/>
      <c r="D824" s="9"/>
      <c r="E824" s="8"/>
      <c r="F824" s="9"/>
      <c r="G824" s="8"/>
      <c r="H824" s="9"/>
      <c r="I824" s="8"/>
      <c r="J824" s="9"/>
      <c r="K824" s="8"/>
      <c r="L824" s="307"/>
      <c r="M824" s="307"/>
      <c r="N824" s="307"/>
      <c r="O824" s="307"/>
      <c r="P824" s="307"/>
      <c r="Q824" s="307"/>
      <c r="R824" s="307"/>
      <c r="S824" s="307"/>
      <c r="T824" s="307"/>
      <c r="U824" s="307"/>
      <c r="V824" s="307"/>
      <c r="W824" s="307"/>
      <c r="X824" s="307"/>
      <c r="Y824" s="307"/>
      <c r="Z824" s="307"/>
    </row>
    <row r="825" ht="12.75" customHeight="1">
      <c r="A825" s="307"/>
      <c r="B825" s="9"/>
      <c r="C825" s="8"/>
      <c r="D825" s="9"/>
      <c r="E825" s="8"/>
      <c r="F825" s="9"/>
      <c r="G825" s="8"/>
      <c r="H825" s="9"/>
      <c r="I825" s="8"/>
      <c r="J825" s="9"/>
      <c r="K825" s="8"/>
      <c r="L825" s="307"/>
      <c r="M825" s="307"/>
      <c r="N825" s="307"/>
      <c r="O825" s="307"/>
      <c r="P825" s="307"/>
      <c r="Q825" s="307"/>
      <c r="R825" s="307"/>
      <c r="S825" s="307"/>
      <c r="T825" s="307"/>
      <c r="U825" s="307"/>
      <c r="V825" s="307"/>
      <c r="W825" s="307"/>
      <c r="X825" s="307"/>
      <c r="Y825" s="307"/>
      <c r="Z825" s="307"/>
    </row>
    <row r="826" ht="12.75" customHeight="1">
      <c r="A826" s="307"/>
      <c r="B826" s="9"/>
      <c r="C826" s="8"/>
      <c r="D826" s="9"/>
      <c r="E826" s="8"/>
      <c r="F826" s="9"/>
      <c r="G826" s="8"/>
      <c r="H826" s="9"/>
      <c r="I826" s="8"/>
      <c r="J826" s="9"/>
      <c r="K826" s="8"/>
      <c r="L826" s="307"/>
      <c r="M826" s="307"/>
      <c r="N826" s="307"/>
      <c r="O826" s="307"/>
      <c r="P826" s="307"/>
      <c r="Q826" s="307"/>
      <c r="R826" s="307"/>
      <c r="S826" s="307"/>
      <c r="T826" s="307"/>
      <c r="U826" s="307"/>
      <c r="V826" s="307"/>
      <c r="W826" s="307"/>
      <c r="X826" s="307"/>
      <c r="Y826" s="307"/>
      <c r="Z826" s="307"/>
    </row>
    <row r="827" ht="12.75" customHeight="1">
      <c r="A827" s="307"/>
      <c r="B827" s="9"/>
      <c r="C827" s="8"/>
      <c r="D827" s="9"/>
      <c r="E827" s="8"/>
      <c r="F827" s="9"/>
      <c r="G827" s="8"/>
      <c r="H827" s="9"/>
      <c r="I827" s="8"/>
      <c r="J827" s="9"/>
      <c r="K827" s="8"/>
      <c r="L827" s="307"/>
      <c r="M827" s="307"/>
      <c r="N827" s="307"/>
      <c r="O827" s="307"/>
      <c r="P827" s="307"/>
      <c r="Q827" s="307"/>
      <c r="R827" s="307"/>
      <c r="S827" s="307"/>
      <c r="T827" s="307"/>
      <c r="U827" s="307"/>
      <c r="V827" s="307"/>
      <c r="W827" s="307"/>
      <c r="X827" s="307"/>
      <c r="Y827" s="307"/>
      <c r="Z827" s="307"/>
    </row>
    <row r="828" ht="12.75" customHeight="1">
      <c r="A828" s="307"/>
      <c r="B828" s="9"/>
      <c r="C828" s="8"/>
      <c r="D828" s="9"/>
      <c r="E828" s="8"/>
      <c r="F828" s="9"/>
      <c r="G828" s="8"/>
      <c r="H828" s="9"/>
      <c r="I828" s="8"/>
      <c r="J828" s="9"/>
      <c r="K828" s="8"/>
      <c r="L828" s="307"/>
      <c r="M828" s="307"/>
      <c r="N828" s="307"/>
      <c r="O828" s="307"/>
      <c r="P828" s="307"/>
      <c r="Q828" s="307"/>
      <c r="R828" s="307"/>
      <c r="S828" s="307"/>
      <c r="T828" s="307"/>
      <c r="U828" s="307"/>
      <c r="V828" s="307"/>
      <c r="W828" s="307"/>
      <c r="X828" s="307"/>
      <c r="Y828" s="307"/>
      <c r="Z828" s="307"/>
    </row>
    <row r="829" ht="12.75" customHeight="1">
      <c r="A829" s="307"/>
      <c r="B829" s="9"/>
      <c r="C829" s="8"/>
      <c r="D829" s="9"/>
      <c r="E829" s="8"/>
      <c r="F829" s="9"/>
      <c r="G829" s="8"/>
      <c r="H829" s="9"/>
      <c r="I829" s="8"/>
      <c r="J829" s="9"/>
      <c r="K829" s="8"/>
      <c r="L829" s="307"/>
      <c r="M829" s="307"/>
      <c r="N829" s="307"/>
      <c r="O829" s="307"/>
      <c r="P829" s="307"/>
      <c r="Q829" s="307"/>
      <c r="R829" s="307"/>
      <c r="S829" s="307"/>
      <c r="T829" s="307"/>
      <c r="U829" s="307"/>
      <c r="V829" s="307"/>
      <c r="W829" s="307"/>
      <c r="X829" s="307"/>
      <c r="Y829" s="307"/>
      <c r="Z829" s="307"/>
    </row>
    <row r="830" ht="12.75" customHeight="1">
      <c r="A830" s="307"/>
      <c r="B830" s="9"/>
      <c r="C830" s="8"/>
      <c r="D830" s="9"/>
      <c r="E830" s="8"/>
      <c r="F830" s="9"/>
      <c r="G830" s="8"/>
      <c r="H830" s="9"/>
      <c r="I830" s="8"/>
      <c r="J830" s="9"/>
      <c r="K830" s="8"/>
      <c r="L830" s="307"/>
      <c r="M830" s="307"/>
      <c r="N830" s="307"/>
      <c r="O830" s="307"/>
      <c r="P830" s="307"/>
      <c r="Q830" s="307"/>
      <c r="R830" s="307"/>
      <c r="S830" s="307"/>
      <c r="T830" s="307"/>
      <c r="U830" s="307"/>
      <c r="V830" s="307"/>
      <c r="W830" s="307"/>
      <c r="X830" s="307"/>
      <c r="Y830" s="307"/>
      <c r="Z830" s="307"/>
    </row>
    <row r="831" ht="12.75" customHeight="1">
      <c r="A831" s="307"/>
      <c r="B831" s="9"/>
      <c r="C831" s="8"/>
      <c r="D831" s="9"/>
      <c r="E831" s="8"/>
      <c r="F831" s="9"/>
      <c r="G831" s="8"/>
      <c r="H831" s="9"/>
      <c r="I831" s="8"/>
      <c r="J831" s="9"/>
      <c r="K831" s="8"/>
      <c r="L831" s="307"/>
      <c r="M831" s="307"/>
      <c r="N831" s="307"/>
      <c r="O831" s="307"/>
      <c r="P831" s="307"/>
      <c r="Q831" s="307"/>
      <c r="R831" s="307"/>
      <c r="S831" s="307"/>
      <c r="T831" s="307"/>
      <c r="U831" s="307"/>
      <c r="V831" s="307"/>
      <c r="W831" s="307"/>
      <c r="X831" s="307"/>
      <c r="Y831" s="307"/>
      <c r="Z831" s="307"/>
    </row>
    <row r="832" ht="12.75" customHeight="1">
      <c r="A832" s="307"/>
      <c r="B832" s="9"/>
      <c r="C832" s="8"/>
      <c r="D832" s="9"/>
      <c r="E832" s="8"/>
      <c r="F832" s="9"/>
      <c r="G832" s="8"/>
      <c r="H832" s="9"/>
      <c r="I832" s="8"/>
      <c r="J832" s="9"/>
      <c r="K832" s="8"/>
      <c r="L832" s="307"/>
      <c r="M832" s="307"/>
      <c r="N832" s="307"/>
      <c r="O832" s="307"/>
      <c r="P832" s="307"/>
      <c r="Q832" s="307"/>
      <c r="R832" s="307"/>
      <c r="S832" s="307"/>
      <c r="T832" s="307"/>
      <c r="U832" s="307"/>
      <c r="V832" s="307"/>
      <c r="W832" s="307"/>
      <c r="X832" s="307"/>
      <c r="Y832" s="307"/>
      <c r="Z832" s="307"/>
    </row>
    <row r="833" ht="12.75" customHeight="1">
      <c r="A833" s="307"/>
      <c r="B833" s="9"/>
      <c r="C833" s="8"/>
      <c r="D833" s="9"/>
      <c r="E833" s="8"/>
      <c r="F833" s="9"/>
      <c r="G833" s="8"/>
      <c r="H833" s="9"/>
      <c r="I833" s="8"/>
      <c r="J833" s="9"/>
      <c r="K833" s="8"/>
      <c r="L833" s="307"/>
      <c r="M833" s="307"/>
      <c r="N833" s="307"/>
      <c r="O833" s="307"/>
      <c r="P833" s="307"/>
      <c r="Q833" s="307"/>
      <c r="R833" s="307"/>
      <c r="S833" s="307"/>
      <c r="T833" s="307"/>
      <c r="U833" s="307"/>
      <c r="V833" s="307"/>
      <c r="W833" s="307"/>
      <c r="X833" s="307"/>
      <c r="Y833" s="307"/>
      <c r="Z833" s="307"/>
    </row>
    <row r="834" ht="12.75" customHeight="1">
      <c r="A834" s="307"/>
      <c r="B834" s="9"/>
      <c r="C834" s="8"/>
      <c r="D834" s="9"/>
      <c r="E834" s="8"/>
      <c r="F834" s="9"/>
      <c r="G834" s="8"/>
      <c r="H834" s="9"/>
      <c r="I834" s="8"/>
      <c r="J834" s="9"/>
      <c r="K834" s="8"/>
      <c r="L834" s="307"/>
      <c r="M834" s="307"/>
      <c r="N834" s="307"/>
      <c r="O834" s="307"/>
      <c r="P834" s="307"/>
      <c r="Q834" s="307"/>
      <c r="R834" s="307"/>
      <c r="S834" s="307"/>
      <c r="T834" s="307"/>
      <c r="U834" s="307"/>
      <c r="V834" s="307"/>
      <c r="W834" s="307"/>
      <c r="X834" s="307"/>
      <c r="Y834" s="307"/>
      <c r="Z834" s="307"/>
    </row>
    <row r="835" ht="12.75" customHeight="1">
      <c r="A835" s="307"/>
      <c r="B835" s="9"/>
      <c r="C835" s="8"/>
      <c r="D835" s="9"/>
      <c r="E835" s="8"/>
      <c r="F835" s="9"/>
      <c r="G835" s="8"/>
      <c r="H835" s="9"/>
      <c r="I835" s="8"/>
      <c r="J835" s="9"/>
      <c r="K835" s="8"/>
      <c r="L835" s="307"/>
      <c r="M835" s="307"/>
      <c r="N835" s="307"/>
      <c r="O835" s="307"/>
      <c r="P835" s="307"/>
      <c r="Q835" s="307"/>
      <c r="R835" s="307"/>
      <c r="S835" s="307"/>
      <c r="T835" s="307"/>
      <c r="U835" s="307"/>
      <c r="V835" s="307"/>
      <c r="W835" s="307"/>
      <c r="X835" s="307"/>
      <c r="Y835" s="307"/>
      <c r="Z835" s="307"/>
    </row>
    <row r="836" ht="12.75" customHeight="1">
      <c r="A836" s="307"/>
      <c r="B836" s="9"/>
      <c r="C836" s="8"/>
      <c r="D836" s="9"/>
      <c r="E836" s="8"/>
      <c r="F836" s="9"/>
      <c r="G836" s="8"/>
      <c r="H836" s="9"/>
      <c r="I836" s="8"/>
      <c r="J836" s="9"/>
      <c r="K836" s="8"/>
      <c r="L836" s="307"/>
      <c r="M836" s="307"/>
      <c r="N836" s="307"/>
      <c r="O836" s="307"/>
      <c r="P836" s="307"/>
      <c r="Q836" s="307"/>
      <c r="R836" s="307"/>
      <c r="S836" s="307"/>
      <c r="T836" s="307"/>
      <c r="U836" s="307"/>
      <c r="V836" s="307"/>
      <c r="W836" s="307"/>
      <c r="X836" s="307"/>
      <c r="Y836" s="307"/>
      <c r="Z836" s="307"/>
    </row>
    <row r="837" ht="12.75" customHeight="1">
      <c r="A837" s="307"/>
      <c r="B837" s="9"/>
      <c r="C837" s="8"/>
      <c r="D837" s="9"/>
      <c r="E837" s="8"/>
      <c r="F837" s="9"/>
      <c r="G837" s="8"/>
      <c r="H837" s="9"/>
      <c r="I837" s="8"/>
      <c r="J837" s="9"/>
      <c r="K837" s="8"/>
      <c r="L837" s="307"/>
      <c r="M837" s="307"/>
      <c r="N837" s="307"/>
      <c r="O837" s="307"/>
      <c r="P837" s="307"/>
      <c r="Q837" s="307"/>
      <c r="R837" s="307"/>
      <c r="S837" s="307"/>
      <c r="T837" s="307"/>
      <c r="U837" s="307"/>
      <c r="V837" s="307"/>
      <c r="W837" s="307"/>
      <c r="X837" s="307"/>
      <c r="Y837" s="307"/>
      <c r="Z837" s="307"/>
    </row>
    <row r="838" ht="12.75" customHeight="1">
      <c r="A838" s="307"/>
      <c r="B838" s="9"/>
      <c r="C838" s="8"/>
      <c r="D838" s="9"/>
      <c r="E838" s="8"/>
      <c r="F838" s="9"/>
      <c r="G838" s="8"/>
      <c r="H838" s="9"/>
      <c r="I838" s="8"/>
      <c r="J838" s="9"/>
      <c r="K838" s="8"/>
      <c r="L838" s="307"/>
      <c r="M838" s="307"/>
      <c r="N838" s="307"/>
      <c r="O838" s="307"/>
      <c r="P838" s="307"/>
      <c r="Q838" s="307"/>
      <c r="R838" s="307"/>
      <c r="S838" s="307"/>
      <c r="T838" s="307"/>
      <c r="U838" s="307"/>
      <c r="V838" s="307"/>
      <c r="W838" s="307"/>
      <c r="X838" s="307"/>
      <c r="Y838" s="307"/>
      <c r="Z838" s="307"/>
    </row>
    <row r="839" ht="12.75" customHeight="1">
      <c r="A839" s="307"/>
      <c r="B839" s="9"/>
      <c r="C839" s="8"/>
      <c r="D839" s="9"/>
      <c r="E839" s="8"/>
      <c r="F839" s="9"/>
      <c r="G839" s="8"/>
      <c r="H839" s="9"/>
      <c r="I839" s="8"/>
      <c r="J839" s="9"/>
      <c r="K839" s="8"/>
      <c r="L839" s="307"/>
      <c r="M839" s="307"/>
      <c r="N839" s="307"/>
      <c r="O839" s="307"/>
      <c r="P839" s="307"/>
      <c r="Q839" s="307"/>
      <c r="R839" s="307"/>
      <c r="S839" s="307"/>
      <c r="T839" s="307"/>
      <c r="U839" s="307"/>
      <c r="V839" s="307"/>
      <c r="W839" s="307"/>
      <c r="X839" s="307"/>
      <c r="Y839" s="307"/>
      <c r="Z839" s="307"/>
    </row>
    <row r="840" ht="12.75" customHeight="1">
      <c r="A840" s="307"/>
      <c r="B840" s="9"/>
      <c r="C840" s="8"/>
      <c r="D840" s="9"/>
      <c r="E840" s="8"/>
      <c r="F840" s="9"/>
      <c r="G840" s="8"/>
      <c r="H840" s="9"/>
      <c r="I840" s="8"/>
      <c r="J840" s="9"/>
      <c r="K840" s="8"/>
      <c r="L840" s="307"/>
      <c r="M840" s="307"/>
      <c r="N840" s="307"/>
      <c r="O840" s="307"/>
      <c r="P840" s="307"/>
      <c r="Q840" s="307"/>
      <c r="R840" s="307"/>
      <c r="S840" s="307"/>
      <c r="T840" s="307"/>
      <c r="U840" s="307"/>
      <c r="V840" s="307"/>
      <c r="W840" s="307"/>
      <c r="X840" s="307"/>
      <c r="Y840" s="307"/>
      <c r="Z840" s="307"/>
    </row>
    <row r="841" ht="12.75" customHeight="1">
      <c r="A841" s="307"/>
      <c r="B841" s="9"/>
      <c r="C841" s="8"/>
      <c r="D841" s="9"/>
      <c r="E841" s="8"/>
      <c r="F841" s="9"/>
      <c r="G841" s="8"/>
      <c r="H841" s="9"/>
      <c r="I841" s="8"/>
      <c r="J841" s="9"/>
      <c r="K841" s="8"/>
      <c r="L841" s="307"/>
      <c r="M841" s="307"/>
      <c r="N841" s="307"/>
      <c r="O841" s="307"/>
      <c r="P841" s="307"/>
      <c r="Q841" s="307"/>
      <c r="R841" s="307"/>
      <c r="S841" s="307"/>
      <c r="T841" s="307"/>
      <c r="U841" s="307"/>
      <c r="V841" s="307"/>
      <c r="W841" s="307"/>
      <c r="X841" s="307"/>
      <c r="Y841" s="307"/>
      <c r="Z841" s="307"/>
    </row>
    <row r="842" ht="12.75" customHeight="1">
      <c r="A842" s="307"/>
      <c r="B842" s="9"/>
      <c r="C842" s="8"/>
      <c r="D842" s="9"/>
      <c r="E842" s="8"/>
      <c r="F842" s="9"/>
      <c r="G842" s="8"/>
      <c r="H842" s="9"/>
      <c r="I842" s="8"/>
      <c r="J842" s="9"/>
      <c r="K842" s="8"/>
      <c r="L842" s="307"/>
      <c r="M842" s="307"/>
      <c r="N842" s="307"/>
      <c r="O842" s="307"/>
      <c r="P842" s="307"/>
      <c r="Q842" s="307"/>
      <c r="R842" s="307"/>
      <c r="S842" s="307"/>
      <c r="T842" s="307"/>
      <c r="U842" s="307"/>
      <c r="V842" s="307"/>
      <c r="W842" s="307"/>
      <c r="X842" s="307"/>
      <c r="Y842" s="307"/>
      <c r="Z842" s="307"/>
    </row>
    <row r="843" ht="12.75" customHeight="1">
      <c r="A843" s="307"/>
      <c r="B843" s="9"/>
      <c r="C843" s="8"/>
      <c r="D843" s="9"/>
      <c r="E843" s="8"/>
      <c r="F843" s="9"/>
      <c r="G843" s="8"/>
      <c r="H843" s="9"/>
      <c r="I843" s="8"/>
      <c r="J843" s="9"/>
      <c r="K843" s="8"/>
      <c r="L843" s="307"/>
      <c r="M843" s="307"/>
      <c r="N843" s="307"/>
      <c r="O843" s="307"/>
      <c r="P843" s="307"/>
      <c r="Q843" s="307"/>
      <c r="R843" s="307"/>
      <c r="S843" s="307"/>
      <c r="T843" s="307"/>
      <c r="U843" s="307"/>
      <c r="V843" s="307"/>
      <c r="W843" s="307"/>
      <c r="X843" s="307"/>
      <c r="Y843" s="307"/>
      <c r="Z843" s="307"/>
    </row>
    <row r="844" ht="12.75" customHeight="1">
      <c r="A844" s="307"/>
      <c r="B844" s="9"/>
      <c r="C844" s="8"/>
      <c r="D844" s="9"/>
      <c r="E844" s="8"/>
      <c r="F844" s="9"/>
      <c r="G844" s="8"/>
      <c r="H844" s="9"/>
      <c r="I844" s="8"/>
      <c r="J844" s="9"/>
      <c r="K844" s="8"/>
      <c r="L844" s="307"/>
      <c r="M844" s="307"/>
      <c r="N844" s="307"/>
      <c r="O844" s="307"/>
      <c r="P844" s="307"/>
      <c r="Q844" s="307"/>
      <c r="R844" s="307"/>
      <c r="S844" s="307"/>
      <c r="T844" s="307"/>
      <c r="U844" s="307"/>
      <c r="V844" s="307"/>
      <c r="W844" s="307"/>
      <c r="X844" s="307"/>
      <c r="Y844" s="307"/>
      <c r="Z844" s="307"/>
    </row>
    <row r="845" ht="12.75" customHeight="1">
      <c r="A845" s="307"/>
      <c r="B845" s="9"/>
      <c r="C845" s="8"/>
      <c r="D845" s="9"/>
      <c r="E845" s="8"/>
      <c r="F845" s="9"/>
      <c r="G845" s="8"/>
      <c r="H845" s="9"/>
      <c r="I845" s="8"/>
      <c r="J845" s="9"/>
      <c r="K845" s="8"/>
      <c r="L845" s="307"/>
      <c r="M845" s="307"/>
      <c r="N845" s="307"/>
      <c r="O845" s="307"/>
      <c r="P845" s="307"/>
      <c r="Q845" s="307"/>
      <c r="R845" s="307"/>
      <c r="S845" s="307"/>
      <c r="T845" s="307"/>
      <c r="U845" s="307"/>
      <c r="V845" s="307"/>
      <c r="W845" s="307"/>
      <c r="X845" s="307"/>
      <c r="Y845" s="307"/>
      <c r="Z845" s="307"/>
    </row>
    <row r="846" ht="12.75" customHeight="1">
      <c r="A846" s="307"/>
      <c r="B846" s="9"/>
      <c r="C846" s="8"/>
      <c r="D846" s="9"/>
      <c r="E846" s="8"/>
      <c r="F846" s="9"/>
      <c r="G846" s="8"/>
      <c r="H846" s="9"/>
      <c r="I846" s="8"/>
      <c r="J846" s="9"/>
      <c r="K846" s="8"/>
      <c r="L846" s="307"/>
      <c r="M846" s="307"/>
      <c r="N846" s="307"/>
      <c r="O846" s="307"/>
      <c r="P846" s="307"/>
      <c r="Q846" s="307"/>
      <c r="R846" s="307"/>
      <c r="S846" s="307"/>
      <c r="T846" s="307"/>
      <c r="U846" s="307"/>
      <c r="V846" s="307"/>
      <c r="W846" s="307"/>
      <c r="X846" s="307"/>
      <c r="Y846" s="307"/>
      <c r="Z846" s="307"/>
    </row>
    <row r="847" ht="12.75" customHeight="1">
      <c r="A847" s="307"/>
      <c r="B847" s="9"/>
      <c r="C847" s="8"/>
      <c r="D847" s="9"/>
      <c r="E847" s="8"/>
      <c r="F847" s="9"/>
      <c r="G847" s="8"/>
      <c r="H847" s="9"/>
      <c r="I847" s="8"/>
      <c r="J847" s="9"/>
      <c r="K847" s="8"/>
      <c r="L847" s="307"/>
      <c r="M847" s="307"/>
      <c r="N847" s="307"/>
      <c r="O847" s="307"/>
      <c r="P847" s="307"/>
      <c r="Q847" s="307"/>
      <c r="R847" s="307"/>
      <c r="S847" s="307"/>
      <c r="T847" s="307"/>
      <c r="U847" s="307"/>
      <c r="V847" s="307"/>
      <c r="W847" s="307"/>
      <c r="X847" s="307"/>
      <c r="Y847" s="307"/>
      <c r="Z847" s="307"/>
    </row>
    <row r="848" ht="12.75" customHeight="1">
      <c r="A848" s="307"/>
      <c r="B848" s="9"/>
      <c r="C848" s="8"/>
      <c r="D848" s="9"/>
      <c r="E848" s="8"/>
      <c r="F848" s="9"/>
      <c r="G848" s="8"/>
      <c r="H848" s="9"/>
      <c r="I848" s="8"/>
      <c r="J848" s="9"/>
      <c r="K848" s="8"/>
      <c r="L848" s="307"/>
      <c r="M848" s="307"/>
      <c r="N848" s="307"/>
      <c r="O848" s="307"/>
      <c r="P848" s="307"/>
      <c r="Q848" s="307"/>
      <c r="R848" s="307"/>
      <c r="S848" s="307"/>
      <c r="T848" s="307"/>
      <c r="U848" s="307"/>
      <c r="V848" s="307"/>
      <c r="W848" s="307"/>
      <c r="X848" s="307"/>
      <c r="Y848" s="307"/>
      <c r="Z848" s="307"/>
    </row>
    <row r="849" ht="12.75" customHeight="1">
      <c r="A849" s="307"/>
      <c r="B849" s="9"/>
      <c r="C849" s="8"/>
      <c r="D849" s="9"/>
      <c r="E849" s="8"/>
      <c r="F849" s="9"/>
      <c r="G849" s="8"/>
      <c r="H849" s="9"/>
      <c r="I849" s="8"/>
      <c r="J849" s="9"/>
      <c r="K849" s="8"/>
      <c r="L849" s="307"/>
      <c r="M849" s="307"/>
      <c r="N849" s="307"/>
      <c r="O849" s="307"/>
      <c r="P849" s="307"/>
      <c r="Q849" s="307"/>
      <c r="R849" s="307"/>
      <c r="S849" s="307"/>
      <c r="T849" s="307"/>
      <c r="U849" s="307"/>
      <c r="V849" s="307"/>
      <c r="W849" s="307"/>
      <c r="X849" s="307"/>
      <c r="Y849" s="307"/>
      <c r="Z849" s="307"/>
    </row>
    <row r="850" ht="12.75" customHeight="1">
      <c r="A850" s="307"/>
      <c r="B850" s="9"/>
      <c r="C850" s="8"/>
      <c r="D850" s="9"/>
      <c r="E850" s="8"/>
      <c r="F850" s="9"/>
      <c r="G850" s="8"/>
      <c r="H850" s="9"/>
      <c r="I850" s="8"/>
      <c r="J850" s="9"/>
      <c r="K850" s="8"/>
      <c r="L850" s="307"/>
      <c r="M850" s="307"/>
      <c r="N850" s="307"/>
      <c r="O850" s="307"/>
      <c r="P850" s="307"/>
      <c r="Q850" s="307"/>
      <c r="R850" s="307"/>
      <c r="S850" s="307"/>
      <c r="T850" s="307"/>
      <c r="U850" s="307"/>
      <c r="V850" s="307"/>
      <c r="W850" s="307"/>
      <c r="X850" s="307"/>
      <c r="Y850" s="307"/>
      <c r="Z850" s="307"/>
    </row>
    <row r="851" ht="12.75" customHeight="1">
      <c r="A851" s="307"/>
      <c r="B851" s="9"/>
      <c r="C851" s="8"/>
      <c r="D851" s="9"/>
      <c r="E851" s="8"/>
      <c r="F851" s="9"/>
      <c r="G851" s="8"/>
      <c r="H851" s="9"/>
      <c r="I851" s="8"/>
      <c r="J851" s="9"/>
      <c r="K851" s="8"/>
      <c r="L851" s="307"/>
      <c r="M851" s="307"/>
      <c r="N851" s="307"/>
      <c r="O851" s="307"/>
      <c r="P851" s="307"/>
      <c r="Q851" s="307"/>
      <c r="R851" s="307"/>
      <c r="S851" s="307"/>
      <c r="T851" s="307"/>
      <c r="U851" s="307"/>
      <c r="V851" s="307"/>
      <c r="W851" s="307"/>
      <c r="X851" s="307"/>
      <c r="Y851" s="307"/>
      <c r="Z851" s="307"/>
    </row>
    <row r="852" ht="12.75" customHeight="1">
      <c r="A852" s="307"/>
      <c r="B852" s="9"/>
      <c r="C852" s="8"/>
      <c r="D852" s="9"/>
      <c r="E852" s="8"/>
      <c r="F852" s="9"/>
      <c r="G852" s="8"/>
      <c r="H852" s="9"/>
      <c r="I852" s="8"/>
      <c r="J852" s="9"/>
      <c r="K852" s="8"/>
      <c r="L852" s="307"/>
      <c r="M852" s="307"/>
      <c r="N852" s="307"/>
      <c r="O852" s="307"/>
      <c r="P852" s="307"/>
      <c r="Q852" s="307"/>
      <c r="R852" s="307"/>
      <c r="S852" s="307"/>
      <c r="T852" s="307"/>
      <c r="U852" s="307"/>
      <c r="V852" s="307"/>
      <c r="W852" s="307"/>
      <c r="X852" s="307"/>
      <c r="Y852" s="307"/>
      <c r="Z852" s="307"/>
    </row>
    <row r="853" ht="12.75" customHeight="1">
      <c r="A853" s="307"/>
      <c r="B853" s="9"/>
      <c r="C853" s="8"/>
      <c r="D853" s="9"/>
      <c r="E853" s="8"/>
      <c r="F853" s="9"/>
      <c r="G853" s="8"/>
      <c r="H853" s="9"/>
      <c r="I853" s="8"/>
      <c r="J853" s="9"/>
      <c r="K853" s="8"/>
      <c r="L853" s="307"/>
      <c r="M853" s="307"/>
      <c r="N853" s="307"/>
      <c r="O853" s="307"/>
      <c r="P853" s="307"/>
      <c r="Q853" s="307"/>
      <c r="R853" s="307"/>
      <c r="S853" s="307"/>
      <c r="T853" s="307"/>
      <c r="U853" s="307"/>
      <c r="V853" s="307"/>
      <c r="W853" s="307"/>
      <c r="X853" s="307"/>
      <c r="Y853" s="307"/>
      <c r="Z853" s="307"/>
    </row>
    <row r="854" ht="12.75" customHeight="1">
      <c r="A854" s="307"/>
      <c r="B854" s="9"/>
      <c r="C854" s="8"/>
      <c r="D854" s="9"/>
      <c r="E854" s="8"/>
      <c r="F854" s="9"/>
      <c r="G854" s="8"/>
      <c r="H854" s="9"/>
      <c r="I854" s="8"/>
      <c r="J854" s="9"/>
      <c r="K854" s="8"/>
      <c r="L854" s="307"/>
      <c r="M854" s="307"/>
      <c r="N854" s="307"/>
      <c r="O854" s="307"/>
      <c r="P854" s="307"/>
      <c r="Q854" s="307"/>
      <c r="R854" s="307"/>
      <c r="S854" s="307"/>
      <c r="T854" s="307"/>
      <c r="U854" s="307"/>
      <c r="V854" s="307"/>
      <c r="W854" s="307"/>
      <c r="X854" s="307"/>
      <c r="Y854" s="307"/>
      <c r="Z854" s="307"/>
    </row>
    <row r="855" ht="12.75" customHeight="1">
      <c r="A855" s="307"/>
      <c r="B855" s="9"/>
      <c r="C855" s="8"/>
      <c r="D855" s="9"/>
      <c r="E855" s="8"/>
      <c r="F855" s="9"/>
      <c r="G855" s="8"/>
      <c r="H855" s="9"/>
      <c r="I855" s="8"/>
      <c r="J855" s="9"/>
      <c r="K855" s="8"/>
      <c r="L855" s="307"/>
      <c r="M855" s="307"/>
      <c r="N855" s="307"/>
      <c r="O855" s="307"/>
      <c r="P855" s="307"/>
      <c r="Q855" s="307"/>
      <c r="R855" s="307"/>
      <c r="S855" s="307"/>
      <c r="T855" s="307"/>
      <c r="U855" s="307"/>
      <c r="V855" s="307"/>
      <c r="W855" s="307"/>
      <c r="X855" s="307"/>
      <c r="Y855" s="307"/>
      <c r="Z855" s="307"/>
    </row>
    <row r="856" ht="12.75" customHeight="1">
      <c r="A856" s="307"/>
      <c r="B856" s="9"/>
      <c r="C856" s="8"/>
      <c r="D856" s="9"/>
      <c r="E856" s="8"/>
      <c r="F856" s="9"/>
      <c r="G856" s="8"/>
      <c r="H856" s="9"/>
      <c r="I856" s="8"/>
      <c r="J856" s="9"/>
      <c r="K856" s="8"/>
      <c r="L856" s="307"/>
      <c r="M856" s="307"/>
      <c r="N856" s="307"/>
      <c r="O856" s="307"/>
      <c r="P856" s="307"/>
      <c r="Q856" s="307"/>
      <c r="R856" s="307"/>
      <c r="S856" s="307"/>
      <c r="T856" s="307"/>
      <c r="U856" s="307"/>
      <c r="V856" s="307"/>
      <c r="W856" s="307"/>
      <c r="X856" s="307"/>
      <c r="Y856" s="307"/>
      <c r="Z856" s="307"/>
    </row>
    <row r="857" ht="12.75" customHeight="1">
      <c r="A857" s="307"/>
      <c r="B857" s="9"/>
      <c r="C857" s="8"/>
      <c r="D857" s="9"/>
      <c r="E857" s="8"/>
      <c r="F857" s="9"/>
      <c r="G857" s="8"/>
      <c r="H857" s="9"/>
      <c r="I857" s="8"/>
      <c r="J857" s="9"/>
      <c r="K857" s="8"/>
      <c r="L857" s="307"/>
      <c r="M857" s="307"/>
      <c r="N857" s="307"/>
      <c r="O857" s="307"/>
      <c r="P857" s="307"/>
      <c r="Q857" s="307"/>
      <c r="R857" s="307"/>
      <c r="S857" s="307"/>
      <c r="T857" s="307"/>
      <c r="U857" s="307"/>
      <c r="V857" s="307"/>
      <c r="W857" s="307"/>
      <c r="X857" s="307"/>
      <c r="Y857" s="307"/>
      <c r="Z857" s="307"/>
    </row>
    <row r="858" ht="12.75" customHeight="1">
      <c r="A858" s="307"/>
      <c r="B858" s="9"/>
      <c r="C858" s="8"/>
      <c r="D858" s="9"/>
      <c r="E858" s="8"/>
      <c r="F858" s="9"/>
      <c r="G858" s="8"/>
      <c r="H858" s="9"/>
      <c r="I858" s="8"/>
      <c r="J858" s="9"/>
      <c r="K858" s="8"/>
      <c r="L858" s="307"/>
      <c r="M858" s="307"/>
      <c r="N858" s="307"/>
      <c r="O858" s="307"/>
      <c r="P858" s="307"/>
      <c r="Q858" s="307"/>
      <c r="R858" s="307"/>
      <c r="S858" s="307"/>
      <c r="T858" s="307"/>
      <c r="U858" s="307"/>
      <c r="V858" s="307"/>
      <c r="W858" s="307"/>
      <c r="X858" s="307"/>
      <c r="Y858" s="307"/>
      <c r="Z858" s="307"/>
    </row>
    <row r="859" ht="12.75" customHeight="1">
      <c r="A859" s="307"/>
      <c r="B859" s="9"/>
      <c r="C859" s="8"/>
      <c r="D859" s="9"/>
      <c r="E859" s="8"/>
      <c r="F859" s="9"/>
      <c r="G859" s="8"/>
      <c r="H859" s="9"/>
      <c r="I859" s="8"/>
      <c r="J859" s="9"/>
      <c r="K859" s="8"/>
      <c r="L859" s="307"/>
      <c r="M859" s="307"/>
      <c r="N859" s="307"/>
      <c r="O859" s="307"/>
      <c r="P859" s="307"/>
      <c r="Q859" s="307"/>
      <c r="R859" s="307"/>
      <c r="S859" s="307"/>
      <c r="T859" s="307"/>
      <c r="U859" s="307"/>
      <c r="V859" s="307"/>
      <c r="W859" s="307"/>
      <c r="X859" s="307"/>
      <c r="Y859" s="307"/>
      <c r="Z859" s="307"/>
    </row>
    <row r="860" ht="12.75" customHeight="1">
      <c r="A860" s="307"/>
      <c r="B860" s="9"/>
      <c r="C860" s="8"/>
      <c r="D860" s="9"/>
      <c r="E860" s="8"/>
      <c r="F860" s="9"/>
      <c r="G860" s="8"/>
      <c r="H860" s="9"/>
      <c r="I860" s="8"/>
      <c r="J860" s="9"/>
      <c r="K860" s="8"/>
      <c r="L860" s="307"/>
      <c r="M860" s="307"/>
      <c r="N860" s="307"/>
      <c r="O860" s="307"/>
      <c r="P860" s="307"/>
      <c r="Q860" s="307"/>
      <c r="R860" s="307"/>
      <c r="S860" s="307"/>
      <c r="T860" s="307"/>
      <c r="U860" s="307"/>
      <c r="V860" s="307"/>
      <c r="W860" s="307"/>
      <c r="X860" s="307"/>
      <c r="Y860" s="307"/>
      <c r="Z860" s="307"/>
    </row>
    <row r="861" ht="12.75" customHeight="1">
      <c r="A861" s="307"/>
      <c r="B861" s="9"/>
      <c r="C861" s="8"/>
      <c r="D861" s="9"/>
      <c r="E861" s="8"/>
      <c r="F861" s="9"/>
      <c r="G861" s="8"/>
      <c r="H861" s="9"/>
      <c r="I861" s="8"/>
      <c r="J861" s="9"/>
      <c r="K861" s="8"/>
      <c r="L861" s="307"/>
      <c r="M861" s="307"/>
      <c r="N861" s="307"/>
      <c r="O861" s="307"/>
      <c r="P861" s="307"/>
      <c r="Q861" s="307"/>
      <c r="R861" s="307"/>
      <c r="S861" s="307"/>
      <c r="T861" s="307"/>
      <c r="U861" s="307"/>
      <c r="V861" s="307"/>
      <c r="W861" s="307"/>
      <c r="X861" s="307"/>
      <c r="Y861" s="307"/>
      <c r="Z861" s="307"/>
    </row>
    <row r="862" ht="12.75" customHeight="1">
      <c r="A862" s="307"/>
      <c r="B862" s="9"/>
      <c r="C862" s="8"/>
      <c r="D862" s="9"/>
      <c r="E862" s="8"/>
      <c r="F862" s="9"/>
      <c r="G862" s="8"/>
      <c r="H862" s="9"/>
      <c r="I862" s="8"/>
      <c r="J862" s="9"/>
      <c r="K862" s="8"/>
      <c r="L862" s="307"/>
      <c r="M862" s="307"/>
      <c r="N862" s="307"/>
      <c r="O862" s="307"/>
      <c r="P862" s="307"/>
      <c r="Q862" s="307"/>
      <c r="R862" s="307"/>
      <c r="S862" s="307"/>
      <c r="T862" s="307"/>
      <c r="U862" s="307"/>
      <c r="V862" s="307"/>
      <c r="W862" s="307"/>
      <c r="X862" s="307"/>
      <c r="Y862" s="307"/>
      <c r="Z862" s="307"/>
    </row>
    <row r="863" ht="12.75" customHeight="1">
      <c r="A863" s="307"/>
      <c r="B863" s="9"/>
      <c r="C863" s="8"/>
      <c r="D863" s="9"/>
      <c r="E863" s="8"/>
      <c r="F863" s="9"/>
      <c r="G863" s="8"/>
      <c r="H863" s="9"/>
      <c r="I863" s="8"/>
      <c r="J863" s="9"/>
      <c r="K863" s="8"/>
      <c r="L863" s="307"/>
      <c r="M863" s="307"/>
      <c r="N863" s="307"/>
      <c r="O863" s="307"/>
      <c r="P863" s="307"/>
      <c r="Q863" s="307"/>
      <c r="R863" s="307"/>
      <c r="S863" s="307"/>
      <c r="T863" s="307"/>
      <c r="U863" s="307"/>
      <c r="V863" s="307"/>
      <c r="W863" s="307"/>
      <c r="X863" s="307"/>
      <c r="Y863" s="307"/>
      <c r="Z863" s="307"/>
    </row>
    <row r="864" ht="12.75" customHeight="1">
      <c r="A864" s="307"/>
      <c r="B864" s="9"/>
      <c r="C864" s="8"/>
      <c r="D864" s="9"/>
      <c r="E864" s="8"/>
      <c r="F864" s="9"/>
      <c r="G864" s="8"/>
      <c r="H864" s="9"/>
      <c r="I864" s="8"/>
      <c r="J864" s="9"/>
      <c r="K864" s="8"/>
      <c r="L864" s="307"/>
      <c r="M864" s="307"/>
      <c r="N864" s="307"/>
      <c r="O864" s="307"/>
      <c r="P864" s="307"/>
      <c r="Q864" s="307"/>
      <c r="R864" s="307"/>
      <c r="S864" s="307"/>
      <c r="T864" s="307"/>
      <c r="U864" s="307"/>
      <c r="V864" s="307"/>
      <c r="W864" s="307"/>
      <c r="X864" s="307"/>
      <c r="Y864" s="307"/>
      <c r="Z864" s="307"/>
    </row>
    <row r="865" ht="12.75" customHeight="1">
      <c r="A865" s="307"/>
      <c r="B865" s="9"/>
      <c r="C865" s="8"/>
      <c r="D865" s="9"/>
      <c r="E865" s="8"/>
      <c r="F865" s="9"/>
      <c r="G865" s="8"/>
      <c r="H865" s="9"/>
      <c r="I865" s="8"/>
      <c r="J865" s="9"/>
      <c r="K865" s="8"/>
      <c r="L865" s="307"/>
      <c r="M865" s="307"/>
      <c r="N865" s="307"/>
      <c r="O865" s="307"/>
      <c r="P865" s="307"/>
      <c r="Q865" s="307"/>
      <c r="R865" s="307"/>
      <c r="S865" s="307"/>
      <c r="T865" s="307"/>
      <c r="U865" s="307"/>
      <c r="V865" s="307"/>
      <c r="W865" s="307"/>
      <c r="X865" s="307"/>
      <c r="Y865" s="307"/>
      <c r="Z865" s="307"/>
    </row>
    <row r="866" ht="12.75" customHeight="1">
      <c r="A866" s="307"/>
      <c r="B866" s="9"/>
      <c r="C866" s="8"/>
      <c r="D866" s="9"/>
      <c r="E866" s="8"/>
      <c r="F866" s="9"/>
      <c r="G866" s="8"/>
      <c r="H866" s="9"/>
      <c r="I866" s="8"/>
      <c r="J866" s="9"/>
      <c r="K866" s="8"/>
      <c r="L866" s="307"/>
      <c r="M866" s="307"/>
      <c r="N866" s="307"/>
      <c r="O866" s="307"/>
      <c r="P866" s="307"/>
      <c r="Q866" s="307"/>
      <c r="R866" s="307"/>
      <c r="S866" s="307"/>
      <c r="T866" s="307"/>
      <c r="U866" s="307"/>
      <c r="V866" s="307"/>
      <c r="W866" s="307"/>
      <c r="X866" s="307"/>
      <c r="Y866" s="307"/>
      <c r="Z866" s="307"/>
    </row>
    <row r="867" ht="12.75" customHeight="1">
      <c r="A867" s="307"/>
      <c r="B867" s="9"/>
      <c r="C867" s="8"/>
      <c r="D867" s="9"/>
      <c r="E867" s="8"/>
      <c r="F867" s="9"/>
      <c r="G867" s="8"/>
      <c r="H867" s="9"/>
      <c r="I867" s="8"/>
      <c r="J867" s="9"/>
      <c r="K867" s="8"/>
      <c r="L867" s="307"/>
      <c r="M867" s="307"/>
      <c r="N867" s="307"/>
      <c r="O867" s="307"/>
      <c r="P867" s="307"/>
      <c r="Q867" s="307"/>
      <c r="R867" s="307"/>
      <c r="S867" s="307"/>
      <c r="T867" s="307"/>
      <c r="U867" s="307"/>
      <c r="V867" s="307"/>
      <c r="W867" s="307"/>
      <c r="X867" s="307"/>
      <c r="Y867" s="307"/>
      <c r="Z867" s="307"/>
    </row>
    <row r="868" ht="12.75" customHeight="1">
      <c r="A868" s="307"/>
      <c r="B868" s="9"/>
      <c r="C868" s="8"/>
      <c r="D868" s="9"/>
      <c r="E868" s="8"/>
      <c r="F868" s="9"/>
      <c r="G868" s="8"/>
      <c r="H868" s="9"/>
      <c r="I868" s="8"/>
      <c r="J868" s="9"/>
      <c r="K868" s="8"/>
      <c r="L868" s="307"/>
      <c r="M868" s="307"/>
      <c r="N868" s="307"/>
      <c r="O868" s="307"/>
      <c r="P868" s="307"/>
      <c r="Q868" s="307"/>
      <c r="R868" s="307"/>
      <c r="S868" s="307"/>
      <c r="T868" s="307"/>
      <c r="U868" s="307"/>
      <c r="V868" s="307"/>
      <c r="W868" s="307"/>
      <c r="X868" s="307"/>
      <c r="Y868" s="307"/>
      <c r="Z868" s="307"/>
    </row>
    <row r="869" ht="12.75" customHeight="1">
      <c r="A869" s="307"/>
      <c r="B869" s="9"/>
      <c r="C869" s="8"/>
      <c r="D869" s="9"/>
      <c r="E869" s="8"/>
      <c r="F869" s="9"/>
      <c r="G869" s="8"/>
      <c r="H869" s="9"/>
      <c r="I869" s="8"/>
      <c r="J869" s="9"/>
      <c r="K869" s="8"/>
      <c r="L869" s="307"/>
      <c r="M869" s="307"/>
      <c r="N869" s="307"/>
      <c r="O869" s="307"/>
      <c r="P869" s="307"/>
      <c r="Q869" s="307"/>
      <c r="R869" s="307"/>
      <c r="S869" s="307"/>
      <c r="T869" s="307"/>
      <c r="U869" s="307"/>
      <c r="V869" s="307"/>
      <c r="W869" s="307"/>
      <c r="X869" s="307"/>
      <c r="Y869" s="307"/>
      <c r="Z869" s="307"/>
    </row>
    <row r="870" ht="12.75" customHeight="1">
      <c r="A870" s="307"/>
      <c r="B870" s="9"/>
      <c r="C870" s="8"/>
      <c r="D870" s="9"/>
      <c r="E870" s="8"/>
      <c r="F870" s="9"/>
      <c r="G870" s="8"/>
      <c r="H870" s="9"/>
      <c r="I870" s="8"/>
      <c r="J870" s="9"/>
      <c r="K870" s="8"/>
      <c r="L870" s="307"/>
      <c r="M870" s="307"/>
      <c r="N870" s="307"/>
      <c r="O870" s="307"/>
      <c r="P870" s="307"/>
      <c r="Q870" s="307"/>
      <c r="R870" s="307"/>
      <c r="S870" s="307"/>
      <c r="T870" s="307"/>
      <c r="U870" s="307"/>
      <c r="V870" s="307"/>
      <c r="W870" s="307"/>
      <c r="X870" s="307"/>
      <c r="Y870" s="307"/>
      <c r="Z870" s="307"/>
    </row>
    <row r="871" ht="12.75" customHeight="1">
      <c r="A871" s="307"/>
      <c r="B871" s="9"/>
      <c r="C871" s="8"/>
      <c r="D871" s="9"/>
      <c r="E871" s="8"/>
      <c r="F871" s="9"/>
      <c r="G871" s="8"/>
      <c r="H871" s="9"/>
      <c r="I871" s="8"/>
      <c r="J871" s="9"/>
      <c r="K871" s="8"/>
      <c r="L871" s="307"/>
      <c r="M871" s="307"/>
      <c r="N871" s="307"/>
      <c r="O871" s="307"/>
      <c r="P871" s="307"/>
      <c r="Q871" s="307"/>
      <c r="R871" s="307"/>
      <c r="S871" s="307"/>
      <c r="T871" s="307"/>
      <c r="U871" s="307"/>
      <c r="V871" s="307"/>
      <c r="W871" s="307"/>
      <c r="X871" s="307"/>
      <c r="Y871" s="307"/>
      <c r="Z871" s="307"/>
    </row>
    <row r="872" ht="12.75" customHeight="1">
      <c r="A872" s="307"/>
      <c r="B872" s="9"/>
      <c r="C872" s="8"/>
      <c r="D872" s="9"/>
      <c r="E872" s="8"/>
      <c r="F872" s="9"/>
      <c r="G872" s="8"/>
      <c r="H872" s="9"/>
      <c r="I872" s="8"/>
      <c r="J872" s="9"/>
      <c r="K872" s="8"/>
      <c r="L872" s="307"/>
      <c r="M872" s="307"/>
      <c r="N872" s="307"/>
      <c r="O872" s="307"/>
      <c r="P872" s="307"/>
      <c r="Q872" s="307"/>
      <c r="R872" s="307"/>
      <c r="S872" s="307"/>
      <c r="T872" s="307"/>
      <c r="U872" s="307"/>
      <c r="V872" s="307"/>
      <c r="W872" s="307"/>
      <c r="X872" s="307"/>
      <c r="Y872" s="307"/>
      <c r="Z872" s="307"/>
    </row>
    <row r="873" ht="12.75" customHeight="1">
      <c r="A873" s="307"/>
      <c r="B873" s="9"/>
      <c r="C873" s="8"/>
      <c r="D873" s="9"/>
      <c r="E873" s="8"/>
      <c r="F873" s="9"/>
      <c r="G873" s="8"/>
      <c r="H873" s="9"/>
      <c r="I873" s="8"/>
      <c r="J873" s="9"/>
      <c r="K873" s="8"/>
      <c r="L873" s="307"/>
      <c r="M873" s="307"/>
      <c r="N873" s="307"/>
      <c r="O873" s="307"/>
      <c r="P873" s="307"/>
      <c r="Q873" s="307"/>
      <c r="R873" s="307"/>
      <c r="S873" s="307"/>
      <c r="T873" s="307"/>
      <c r="U873" s="307"/>
      <c r="V873" s="307"/>
      <c r="W873" s="307"/>
      <c r="X873" s="307"/>
      <c r="Y873" s="307"/>
      <c r="Z873" s="307"/>
    </row>
    <row r="874" ht="12.75" customHeight="1">
      <c r="A874" s="307"/>
      <c r="B874" s="9"/>
      <c r="C874" s="8"/>
      <c r="D874" s="9"/>
      <c r="E874" s="8"/>
      <c r="F874" s="9"/>
      <c r="G874" s="8"/>
      <c r="H874" s="9"/>
      <c r="I874" s="8"/>
      <c r="J874" s="9"/>
      <c r="K874" s="8"/>
      <c r="L874" s="307"/>
      <c r="M874" s="307"/>
      <c r="N874" s="307"/>
      <c r="O874" s="307"/>
      <c r="P874" s="307"/>
      <c r="Q874" s="307"/>
      <c r="R874" s="307"/>
      <c r="S874" s="307"/>
      <c r="T874" s="307"/>
      <c r="U874" s="307"/>
      <c r="V874" s="307"/>
      <c r="W874" s="307"/>
      <c r="X874" s="307"/>
      <c r="Y874" s="307"/>
      <c r="Z874" s="307"/>
    </row>
    <row r="875" ht="12.75" customHeight="1">
      <c r="A875" s="307"/>
      <c r="B875" s="9"/>
      <c r="C875" s="8"/>
      <c r="D875" s="9"/>
      <c r="E875" s="8"/>
      <c r="F875" s="9"/>
      <c r="G875" s="8"/>
      <c r="H875" s="9"/>
      <c r="I875" s="8"/>
      <c r="J875" s="9"/>
      <c r="K875" s="8"/>
      <c r="L875" s="307"/>
      <c r="M875" s="307"/>
      <c r="N875" s="307"/>
      <c r="O875" s="307"/>
      <c r="P875" s="307"/>
      <c r="Q875" s="307"/>
      <c r="R875" s="307"/>
      <c r="S875" s="307"/>
      <c r="T875" s="307"/>
      <c r="U875" s="307"/>
      <c r="V875" s="307"/>
      <c r="W875" s="307"/>
      <c r="X875" s="307"/>
      <c r="Y875" s="307"/>
      <c r="Z875" s="307"/>
    </row>
    <row r="876" ht="12.75" customHeight="1">
      <c r="A876" s="307"/>
      <c r="B876" s="9"/>
      <c r="C876" s="8"/>
      <c r="D876" s="9"/>
      <c r="E876" s="8"/>
      <c r="F876" s="9"/>
      <c r="G876" s="8"/>
      <c r="H876" s="9"/>
      <c r="I876" s="8"/>
      <c r="J876" s="9"/>
      <c r="K876" s="8"/>
      <c r="L876" s="307"/>
      <c r="M876" s="307"/>
      <c r="N876" s="307"/>
      <c r="O876" s="307"/>
      <c r="P876" s="307"/>
      <c r="Q876" s="307"/>
      <c r="R876" s="307"/>
      <c r="S876" s="307"/>
      <c r="T876" s="307"/>
      <c r="U876" s="307"/>
      <c r="V876" s="307"/>
      <c r="W876" s="307"/>
      <c r="X876" s="307"/>
      <c r="Y876" s="307"/>
      <c r="Z876" s="307"/>
    </row>
    <row r="877" ht="12.75" customHeight="1">
      <c r="A877" s="307"/>
      <c r="B877" s="9"/>
      <c r="C877" s="8"/>
      <c r="D877" s="9"/>
      <c r="E877" s="8"/>
      <c r="F877" s="9"/>
      <c r="G877" s="8"/>
      <c r="H877" s="9"/>
      <c r="I877" s="8"/>
      <c r="J877" s="9"/>
      <c r="K877" s="8"/>
      <c r="L877" s="307"/>
      <c r="M877" s="307"/>
      <c r="N877" s="307"/>
      <c r="O877" s="307"/>
      <c r="P877" s="307"/>
      <c r="Q877" s="307"/>
      <c r="R877" s="307"/>
      <c r="S877" s="307"/>
      <c r="T877" s="307"/>
      <c r="U877" s="307"/>
      <c r="V877" s="307"/>
      <c r="W877" s="307"/>
      <c r="X877" s="307"/>
      <c r="Y877" s="307"/>
      <c r="Z877" s="307"/>
    </row>
    <row r="878" ht="12.75" customHeight="1">
      <c r="A878" s="307"/>
      <c r="B878" s="9"/>
      <c r="C878" s="8"/>
      <c r="D878" s="9"/>
      <c r="E878" s="8"/>
      <c r="F878" s="9"/>
      <c r="G878" s="8"/>
      <c r="H878" s="9"/>
      <c r="I878" s="8"/>
      <c r="J878" s="9"/>
      <c r="K878" s="8"/>
      <c r="L878" s="307"/>
      <c r="M878" s="307"/>
      <c r="N878" s="307"/>
      <c r="O878" s="307"/>
      <c r="P878" s="307"/>
      <c r="Q878" s="307"/>
      <c r="R878" s="307"/>
      <c r="S878" s="307"/>
      <c r="T878" s="307"/>
      <c r="U878" s="307"/>
      <c r="V878" s="307"/>
      <c r="W878" s="307"/>
      <c r="X878" s="307"/>
      <c r="Y878" s="307"/>
      <c r="Z878" s="307"/>
    </row>
    <row r="879" ht="12.75" customHeight="1">
      <c r="A879" s="307"/>
      <c r="B879" s="9"/>
      <c r="C879" s="8"/>
      <c r="D879" s="9"/>
      <c r="E879" s="8"/>
      <c r="F879" s="9"/>
      <c r="G879" s="8"/>
      <c r="H879" s="9"/>
      <c r="I879" s="8"/>
      <c r="J879" s="9"/>
      <c r="K879" s="8"/>
      <c r="L879" s="307"/>
      <c r="M879" s="307"/>
      <c r="N879" s="307"/>
      <c r="O879" s="307"/>
      <c r="P879" s="307"/>
      <c r="Q879" s="307"/>
      <c r="R879" s="307"/>
      <c r="S879" s="307"/>
      <c r="T879" s="307"/>
      <c r="U879" s="307"/>
      <c r="V879" s="307"/>
      <c r="W879" s="307"/>
      <c r="X879" s="307"/>
      <c r="Y879" s="307"/>
      <c r="Z879" s="307"/>
    </row>
    <row r="880" ht="12.75" customHeight="1">
      <c r="A880" s="307"/>
      <c r="B880" s="9"/>
      <c r="C880" s="8"/>
      <c r="D880" s="9"/>
      <c r="E880" s="8"/>
      <c r="F880" s="9"/>
      <c r="G880" s="8"/>
      <c r="H880" s="9"/>
      <c r="I880" s="8"/>
      <c r="J880" s="9"/>
      <c r="K880" s="8"/>
      <c r="L880" s="307"/>
      <c r="M880" s="307"/>
      <c r="N880" s="307"/>
      <c r="O880" s="307"/>
      <c r="P880" s="307"/>
      <c r="Q880" s="307"/>
      <c r="R880" s="307"/>
      <c r="S880" s="307"/>
      <c r="T880" s="307"/>
      <c r="U880" s="307"/>
      <c r="V880" s="307"/>
      <c r="W880" s="307"/>
      <c r="X880" s="307"/>
      <c r="Y880" s="307"/>
      <c r="Z880" s="307"/>
    </row>
    <row r="881" ht="12.75" customHeight="1">
      <c r="A881" s="307"/>
      <c r="B881" s="9"/>
      <c r="C881" s="8"/>
      <c r="D881" s="9"/>
      <c r="E881" s="8"/>
      <c r="F881" s="9"/>
      <c r="G881" s="8"/>
      <c r="H881" s="9"/>
      <c r="I881" s="8"/>
      <c r="J881" s="9"/>
      <c r="K881" s="8"/>
      <c r="L881" s="307"/>
      <c r="M881" s="307"/>
      <c r="N881" s="307"/>
      <c r="O881" s="307"/>
      <c r="P881" s="307"/>
      <c r="Q881" s="307"/>
      <c r="R881" s="307"/>
      <c r="S881" s="307"/>
      <c r="T881" s="307"/>
      <c r="U881" s="307"/>
      <c r="V881" s="307"/>
      <c r="W881" s="307"/>
      <c r="X881" s="307"/>
      <c r="Y881" s="307"/>
      <c r="Z881" s="307"/>
    </row>
    <row r="882" ht="12.75" customHeight="1">
      <c r="A882" s="307"/>
      <c r="B882" s="9"/>
      <c r="C882" s="8"/>
      <c r="D882" s="9"/>
      <c r="E882" s="8"/>
      <c r="F882" s="9"/>
      <c r="G882" s="8"/>
      <c r="H882" s="9"/>
      <c r="I882" s="8"/>
      <c r="J882" s="9"/>
      <c r="K882" s="8"/>
      <c r="L882" s="307"/>
      <c r="M882" s="307"/>
      <c r="N882" s="307"/>
      <c r="O882" s="307"/>
      <c r="P882" s="307"/>
      <c r="Q882" s="307"/>
      <c r="R882" s="307"/>
      <c r="S882" s="307"/>
      <c r="T882" s="307"/>
      <c r="U882" s="307"/>
      <c r="V882" s="307"/>
      <c r="W882" s="307"/>
      <c r="X882" s="307"/>
      <c r="Y882" s="307"/>
      <c r="Z882" s="307"/>
    </row>
    <row r="883" ht="12.75" customHeight="1">
      <c r="A883" s="307"/>
      <c r="B883" s="9"/>
      <c r="C883" s="8"/>
      <c r="D883" s="9"/>
      <c r="E883" s="8"/>
      <c r="F883" s="9"/>
      <c r="G883" s="8"/>
      <c r="H883" s="9"/>
      <c r="I883" s="8"/>
      <c r="J883" s="9"/>
      <c r="K883" s="8"/>
      <c r="L883" s="307"/>
      <c r="M883" s="307"/>
      <c r="N883" s="307"/>
      <c r="O883" s="307"/>
      <c r="P883" s="307"/>
      <c r="Q883" s="307"/>
      <c r="R883" s="307"/>
      <c r="S883" s="307"/>
      <c r="T883" s="307"/>
      <c r="U883" s="307"/>
      <c r="V883" s="307"/>
      <c r="W883" s="307"/>
      <c r="X883" s="307"/>
      <c r="Y883" s="307"/>
      <c r="Z883" s="307"/>
    </row>
    <row r="884" ht="12.75" customHeight="1">
      <c r="A884" s="307"/>
      <c r="B884" s="9"/>
      <c r="C884" s="8"/>
      <c r="D884" s="9"/>
      <c r="E884" s="8"/>
      <c r="F884" s="9"/>
      <c r="G884" s="8"/>
      <c r="H884" s="9"/>
      <c r="I884" s="8"/>
      <c r="J884" s="9"/>
      <c r="K884" s="8"/>
      <c r="L884" s="307"/>
      <c r="M884" s="307"/>
      <c r="N884" s="307"/>
      <c r="O884" s="307"/>
      <c r="P884" s="307"/>
      <c r="Q884" s="307"/>
      <c r="R884" s="307"/>
      <c r="S884" s="307"/>
      <c r="T884" s="307"/>
      <c r="U884" s="307"/>
      <c r="V884" s="307"/>
      <c r="W884" s="307"/>
      <c r="X884" s="307"/>
      <c r="Y884" s="307"/>
      <c r="Z884" s="307"/>
    </row>
    <row r="885" ht="12.75" customHeight="1">
      <c r="A885" s="307"/>
      <c r="B885" s="9"/>
      <c r="C885" s="8"/>
      <c r="D885" s="9"/>
      <c r="E885" s="8"/>
      <c r="F885" s="9"/>
      <c r="G885" s="8"/>
      <c r="H885" s="9"/>
      <c r="I885" s="8"/>
      <c r="J885" s="9"/>
      <c r="K885" s="8"/>
      <c r="L885" s="307"/>
      <c r="M885" s="307"/>
      <c r="N885" s="307"/>
      <c r="O885" s="307"/>
      <c r="P885" s="307"/>
      <c r="Q885" s="307"/>
      <c r="R885" s="307"/>
      <c r="S885" s="307"/>
      <c r="T885" s="307"/>
      <c r="U885" s="307"/>
      <c r="V885" s="307"/>
      <c r="W885" s="307"/>
      <c r="X885" s="307"/>
      <c r="Y885" s="307"/>
      <c r="Z885" s="307"/>
    </row>
    <row r="886" ht="12.75" customHeight="1">
      <c r="A886" s="307"/>
      <c r="B886" s="9"/>
      <c r="C886" s="8"/>
      <c r="D886" s="9"/>
      <c r="E886" s="8"/>
      <c r="F886" s="9"/>
      <c r="G886" s="8"/>
      <c r="H886" s="9"/>
      <c r="I886" s="8"/>
      <c r="J886" s="9"/>
      <c r="K886" s="8"/>
      <c r="L886" s="307"/>
      <c r="M886" s="307"/>
      <c r="N886" s="307"/>
      <c r="O886" s="307"/>
      <c r="P886" s="307"/>
      <c r="Q886" s="307"/>
      <c r="R886" s="307"/>
      <c r="S886" s="307"/>
      <c r="T886" s="307"/>
      <c r="U886" s="307"/>
      <c r="V886" s="307"/>
      <c r="W886" s="307"/>
      <c r="X886" s="307"/>
      <c r="Y886" s="307"/>
      <c r="Z886" s="307"/>
    </row>
    <row r="887" ht="12.75" customHeight="1">
      <c r="A887" s="307"/>
      <c r="B887" s="9"/>
      <c r="C887" s="8"/>
      <c r="D887" s="9"/>
      <c r="E887" s="8"/>
      <c r="F887" s="9"/>
      <c r="G887" s="8"/>
      <c r="H887" s="9"/>
      <c r="I887" s="8"/>
      <c r="J887" s="9"/>
      <c r="K887" s="8"/>
      <c r="L887" s="307"/>
      <c r="M887" s="307"/>
      <c r="N887" s="307"/>
      <c r="O887" s="307"/>
      <c r="P887" s="307"/>
      <c r="Q887" s="307"/>
      <c r="R887" s="307"/>
      <c r="S887" s="307"/>
      <c r="T887" s="307"/>
      <c r="U887" s="307"/>
      <c r="V887" s="307"/>
      <c r="W887" s="307"/>
      <c r="X887" s="307"/>
      <c r="Y887" s="307"/>
      <c r="Z887" s="307"/>
    </row>
    <row r="888" ht="12.75" customHeight="1">
      <c r="A888" s="307"/>
      <c r="B888" s="9"/>
      <c r="C888" s="8"/>
      <c r="D888" s="9"/>
      <c r="E888" s="8"/>
      <c r="F888" s="9"/>
      <c r="G888" s="8"/>
      <c r="H888" s="9"/>
      <c r="I888" s="8"/>
      <c r="J888" s="9"/>
      <c r="K888" s="8"/>
      <c r="L888" s="307"/>
      <c r="M888" s="307"/>
      <c r="N888" s="307"/>
      <c r="O888" s="307"/>
      <c r="P888" s="307"/>
      <c r="Q888" s="307"/>
      <c r="R888" s="307"/>
      <c r="S888" s="307"/>
      <c r="T888" s="307"/>
      <c r="U888" s="307"/>
      <c r="V888" s="307"/>
      <c r="W888" s="307"/>
      <c r="X888" s="307"/>
      <c r="Y888" s="307"/>
      <c r="Z888" s="307"/>
    </row>
    <row r="889" ht="12.75" customHeight="1">
      <c r="A889" s="307"/>
      <c r="B889" s="9"/>
      <c r="C889" s="8"/>
      <c r="D889" s="9"/>
      <c r="E889" s="8"/>
      <c r="F889" s="9"/>
      <c r="G889" s="8"/>
      <c r="H889" s="9"/>
      <c r="I889" s="8"/>
      <c r="J889" s="9"/>
      <c r="K889" s="8"/>
      <c r="L889" s="307"/>
      <c r="M889" s="307"/>
      <c r="N889" s="307"/>
      <c r="O889" s="307"/>
      <c r="P889" s="307"/>
      <c r="Q889" s="307"/>
      <c r="R889" s="307"/>
      <c r="S889" s="307"/>
      <c r="T889" s="307"/>
      <c r="U889" s="307"/>
      <c r="V889" s="307"/>
      <c r="W889" s="307"/>
      <c r="X889" s="307"/>
      <c r="Y889" s="307"/>
      <c r="Z889" s="307"/>
    </row>
    <row r="890" ht="12.75" customHeight="1">
      <c r="A890" s="307"/>
      <c r="B890" s="9"/>
      <c r="C890" s="8"/>
      <c r="D890" s="9"/>
      <c r="E890" s="8"/>
      <c r="F890" s="9"/>
      <c r="G890" s="8"/>
      <c r="H890" s="9"/>
      <c r="I890" s="8"/>
      <c r="J890" s="9"/>
      <c r="K890" s="8"/>
      <c r="L890" s="307"/>
      <c r="M890" s="307"/>
      <c r="N890" s="307"/>
      <c r="O890" s="307"/>
      <c r="P890" s="307"/>
      <c r="Q890" s="307"/>
      <c r="R890" s="307"/>
      <c r="S890" s="307"/>
      <c r="T890" s="307"/>
      <c r="U890" s="307"/>
      <c r="V890" s="307"/>
      <c r="W890" s="307"/>
      <c r="X890" s="307"/>
      <c r="Y890" s="307"/>
      <c r="Z890" s="307"/>
    </row>
    <row r="891" ht="12.75" customHeight="1">
      <c r="A891" s="307"/>
      <c r="B891" s="9"/>
      <c r="C891" s="8"/>
      <c r="D891" s="9"/>
      <c r="E891" s="8"/>
      <c r="F891" s="9"/>
      <c r="G891" s="8"/>
      <c r="H891" s="9"/>
      <c r="I891" s="8"/>
      <c r="J891" s="9"/>
      <c r="K891" s="8"/>
      <c r="L891" s="307"/>
      <c r="M891" s="307"/>
      <c r="N891" s="307"/>
      <c r="O891" s="307"/>
      <c r="P891" s="307"/>
      <c r="Q891" s="307"/>
      <c r="R891" s="307"/>
      <c r="S891" s="307"/>
      <c r="T891" s="307"/>
      <c r="U891" s="307"/>
      <c r="V891" s="307"/>
      <c r="W891" s="307"/>
      <c r="X891" s="307"/>
      <c r="Y891" s="307"/>
      <c r="Z891" s="307"/>
    </row>
    <row r="892" ht="12.75" customHeight="1">
      <c r="A892" s="307"/>
      <c r="B892" s="9"/>
      <c r="C892" s="8"/>
      <c r="D892" s="9"/>
      <c r="E892" s="8"/>
      <c r="F892" s="9"/>
      <c r="G892" s="8"/>
      <c r="H892" s="9"/>
      <c r="I892" s="8"/>
      <c r="J892" s="9"/>
      <c r="K892" s="8"/>
      <c r="L892" s="307"/>
      <c r="M892" s="307"/>
      <c r="N892" s="307"/>
      <c r="O892" s="307"/>
      <c r="P892" s="307"/>
      <c r="Q892" s="307"/>
      <c r="R892" s="307"/>
      <c r="S892" s="307"/>
      <c r="T892" s="307"/>
      <c r="U892" s="307"/>
      <c r="V892" s="307"/>
      <c r="W892" s="307"/>
      <c r="X892" s="307"/>
      <c r="Y892" s="307"/>
      <c r="Z892" s="307"/>
    </row>
    <row r="893" ht="12.75" customHeight="1">
      <c r="A893" s="307"/>
      <c r="B893" s="9"/>
      <c r="C893" s="8"/>
      <c r="D893" s="9"/>
      <c r="E893" s="8"/>
      <c r="F893" s="9"/>
      <c r="G893" s="8"/>
      <c r="H893" s="9"/>
      <c r="I893" s="8"/>
      <c r="J893" s="9"/>
      <c r="K893" s="8"/>
      <c r="L893" s="307"/>
      <c r="M893" s="307"/>
      <c r="N893" s="307"/>
      <c r="O893" s="307"/>
      <c r="P893" s="307"/>
      <c r="Q893" s="307"/>
      <c r="R893" s="307"/>
      <c r="S893" s="307"/>
      <c r="T893" s="307"/>
      <c r="U893" s="307"/>
      <c r="V893" s="307"/>
      <c r="W893" s="307"/>
      <c r="X893" s="307"/>
      <c r="Y893" s="307"/>
      <c r="Z893" s="307"/>
    </row>
    <row r="894" ht="12.75" customHeight="1">
      <c r="A894" s="307"/>
      <c r="B894" s="9"/>
      <c r="C894" s="8"/>
      <c r="D894" s="9"/>
      <c r="E894" s="8"/>
      <c r="F894" s="9"/>
      <c r="G894" s="8"/>
      <c r="H894" s="9"/>
      <c r="I894" s="8"/>
      <c r="J894" s="9"/>
      <c r="K894" s="8"/>
      <c r="L894" s="307"/>
      <c r="M894" s="307"/>
      <c r="N894" s="307"/>
      <c r="O894" s="307"/>
      <c r="P894" s="307"/>
      <c r="Q894" s="307"/>
      <c r="R894" s="307"/>
      <c r="S894" s="307"/>
      <c r="T894" s="307"/>
      <c r="U894" s="307"/>
      <c r="V894" s="307"/>
      <c r="W894" s="307"/>
      <c r="X894" s="307"/>
      <c r="Y894" s="307"/>
      <c r="Z894" s="307"/>
    </row>
    <row r="895" ht="12.75" customHeight="1">
      <c r="A895" s="307"/>
      <c r="B895" s="9"/>
      <c r="C895" s="8"/>
      <c r="D895" s="9"/>
      <c r="E895" s="8"/>
      <c r="F895" s="9"/>
      <c r="G895" s="8"/>
      <c r="H895" s="9"/>
      <c r="I895" s="8"/>
      <c r="J895" s="9"/>
      <c r="K895" s="8"/>
      <c r="L895" s="307"/>
      <c r="M895" s="307"/>
      <c r="N895" s="307"/>
      <c r="O895" s="307"/>
      <c r="P895" s="307"/>
      <c r="Q895" s="307"/>
      <c r="R895" s="307"/>
      <c r="S895" s="307"/>
      <c r="T895" s="307"/>
      <c r="U895" s="307"/>
      <c r="V895" s="307"/>
      <c r="W895" s="307"/>
      <c r="X895" s="307"/>
      <c r="Y895" s="307"/>
      <c r="Z895" s="307"/>
    </row>
    <row r="896" ht="12.75" customHeight="1">
      <c r="A896" s="307"/>
      <c r="B896" s="9"/>
      <c r="C896" s="8"/>
      <c r="D896" s="9"/>
      <c r="E896" s="8"/>
      <c r="F896" s="9"/>
      <c r="G896" s="8"/>
      <c r="H896" s="9"/>
      <c r="I896" s="8"/>
      <c r="J896" s="9"/>
      <c r="K896" s="8"/>
      <c r="L896" s="307"/>
      <c r="M896" s="307"/>
      <c r="N896" s="307"/>
      <c r="O896" s="307"/>
      <c r="P896" s="307"/>
      <c r="Q896" s="307"/>
      <c r="R896" s="307"/>
      <c r="S896" s="307"/>
      <c r="T896" s="307"/>
      <c r="U896" s="307"/>
      <c r="V896" s="307"/>
      <c r="W896" s="307"/>
      <c r="X896" s="307"/>
      <c r="Y896" s="307"/>
      <c r="Z896" s="307"/>
    </row>
    <row r="897" ht="12.75" customHeight="1">
      <c r="A897" s="307"/>
      <c r="B897" s="9"/>
      <c r="C897" s="8"/>
      <c r="D897" s="9"/>
      <c r="E897" s="8"/>
      <c r="F897" s="9"/>
      <c r="G897" s="8"/>
      <c r="H897" s="9"/>
      <c r="I897" s="8"/>
      <c r="J897" s="9"/>
      <c r="K897" s="8"/>
      <c r="L897" s="307"/>
      <c r="M897" s="307"/>
      <c r="N897" s="307"/>
      <c r="O897" s="307"/>
      <c r="P897" s="307"/>
      <c r="Q897" s="307"/>
      <c r="R897" s="307"/>
      <c r="S897" s="307"/>
      <c r="T897" s="307"/>
      <c r="U897" s="307"/>
      <c r="V897" s="307"/>
      <c r="W897" s="307"/>
      <c r="X897" s="307"/>
      <c r="Y897" s="307"/>
      <c r="Z897" s="307"/>
    </row>
    <row r="898" ht="12.75" customHeight="1">
      <c r="A898" s="307"/>
      <c r="B898" s="9"/>
      <c r="C898" s="8"/>
      <c r="D898" s="9"/>
      <c r="E898" s="8"/>
      <c r="F898" s="9"/>
      <c r="G898" s="8"/>
      <c r="H898" s="9"/>
      <c r="I898" s="8"/>
      <c r="J898" s="9"/>
      <c r="K898" s="8"/>
      <c r="L898" s="307"/>
      <c r="M898" s="307"/>
      <c r="N898" s="307"/>
      <c r="O898" s="307"/>
      <c r="P898" s="307"/>
      <c r="Q898" s="307"/>
      <c r="R898" s="307"/>
      <c r="S898" s="307"/>
      <c r="T898" s="307"/>
      <c r="U898" s="307"/>
      <c r="V898" s="307"/>
      <c r="W898" s="307"/>
      <c r="X898" s="307"/>
      <c r="Y898" s="307"/>
      <c r="Z898" s="307"/>
    </row>
    <row r="899" ht="12.75" customHeight="1">
      <c r="A899" s="307"/>
      <c r="B899" s="9"/>
      <c r="C899" s="8"/>
      <c r="D899" s="9"/>
      <c r="E899" s="8"/>
      <c r="F899" s="9"/>
      <c r="G899" s="8"/>
      <c r="H899" s="9"/>
      <c r="I899" s="8"/>
      <c r="J899" s="9"/>
      <c r="K899" s="8"/>
      <c r="L899" s="307"/>
      <c r="M899" s="307"/>
      <c r="N899" s="307"/>
      <c r="O899" s="307"/>
      <c r="P899" s="307"/>
      <c r="Q899" s="307"/>
      <c r="R899" s="307"/>
      <c r="S899" s="307"/>
      <c r="T899" s="307"/>
      <c r="U899" s="307"/>
      <c r="V899" s="307"/>
      <c r="W899" s="307"/>
      <c r="X899" s="307"/>
      <c r="Y899" s="307"/>
      <c r="Z899" s="307"/>
    </row>
    <row r="900" ht="12.75" customHeight="1">
      <c r="A900" s="307"/>
      <c r="B900" s="9"/>
      <c r="C900" s="8"/>
      <c r="D900" s="9"/>
      <c r="E900" s="8"/>
      <c r="F900" s="9"/>
      <c r="G900" s="8"/>
      <c r="H900" s="9"/>
      <c r="I900" s="8"/>
      <c r="J900" s="9"/>
      <c r="K900" s="8"/>
      <c r="L900" s="307"/>
      <c r="M900" s="307"/>
      <c r="N900" s="307"/>
      <c r="O900" s="307"/>
      <c r="P900" s="307"/>
      <c r="Q900" s="307"/>
      <c r="R900" s="307"/>
      <c r="S900" s="307"/>
      <c r="T900" s="307"/>
      <c r="U900" s="307"/>
      <c r="V900" s="307"/>
      <c r="W900" s="307"/>
      <c r="X900" s="307"/>
      <c r="Y900" s="307"/>
      <c r="Z900" s="307"/>
    </row>
    <row r="901" ht="12.75" customHeight="1">
      <c r="A901" s="307"/>
      <c r="B901" s="9"/>
      <c r="C901" s="8"/>
      <c r="D901" s="9"/>
      <c r="E901" s="8"/>
      <c r="F901" s="9"/>
      <c r="G901" s="8"/>
      <c r="H901" s="9"/>
      <c r="I901" s="8"/>
      <c r="J901" s="9"/>
      <c r="K901" s="8"/>
      <c r="L901" s="307"/>
      <c r="M901" s="307"/>
      <c r="N901" s="307"/>
      <c r="O901" s="307"/>
      <c r="P901" s="307"/>
      <c r="Q901" s="307"/>
      <c r="R901" s="307"/>
      <c r="S901" s="307"/>
      <c r="T901" s="307"/>
      <c r="U901" s="307"/>
      <c r="V901" s="307"/>
      <c r="W901" s="307"/>
      <c r="X901" s="307"/>
      <c r="Y901" s="307"/>
      <c r="Z901" s="307"/>
    </row>
    <row r="902" ht="12.75" customHeight="1">
      <c r="A902" s="307"/>
      <c r="B902" s="9"/>
      <c r="C902" s="8"/>
      <c r="D902" s="9"/>
      <c r="E902" s="8"/>
      <c r="F902" s="9"/>
      <c r="G902" s="8"/>
      <c r="H902" s="9"/>
      <c r="I902" s="8"/>
      <c r="J902" s="9"/>
      <c r="K902" s="8"/>
      <c r="L902" s="307"/>
      <c r="M902" s="307"/>
      <c r="N902" s="307"/>
      <c r="O902" s="307"/>
      <c r="P902" s="307"/>
      <c r="Q902" s="307"/>
      <c r="R902" s="307"/>
      <c r="S902" s="307"/>
      <c r="T902" s="307"/>
      <c r="U902" s="307"/>
      <c r="V902" s="307"/>
      <c r="W902" s="307"/>
      <c r="X902" s="307"/>
      <c r="Y902" s="307"/>
      <c r="Z902" s="307"/>
    </row>
    <row r="903" ht="12.75" customHeight="1">
      <c r="A903" s="307"/>
      <c r="B903" s="9"/>
      <c r="C903" s="8"/>
      <c r="D903" s="9"/>
      <c r="E903" s="8"/>
      <c r="F903" s="9"/>
      <c r="G903" s="8"/>
      <c r="H903" s="9"/>
      <c r="I903" s="8"/>
      <c r="J903" s="9"/>
      <c r="K903" s="8"/>
      <c r="L903" s="307"/>
      <c r="M903" s="307"/>
      <c r="N903" s="307"/>
      <c r="O903" s="307"/>
      <c r="P903" s="307"/>
      <c r="Q903" s="307"/>
      <c r="R903" s="307"/>
      <c r="S903" s="307"/>
      <c r="T903" s="307"/>
      <c r="U903" s="307"/>
      <c r="V903" s="307"/>
      <c r="W903" s="307"/>
      <c r="X903" s="307"/>
      <c r="Y903" s="307"/>
      <c r="Z903" s="307"/>
    </row>
    <row r="904" ht="12.75" customHeight="1">
      <c r="A904" s="307"/>
      <c r="B904" s="9"/>
      <c r="C904" s="8"/>
      <c r="D904" s="9"/>
      <c r="E904" s="8"/>
      <c r="F904" s="9"/>
      <c r="G904" s="8"/>
      <c r="H904" s="9"/>
      <c r="I904" s="8"/>
      <c r="J904" s="9"/>
      <c r="K904" s="8"/>
      <c r="L904" s="307"/>
      <c r="M904" s="307"/>
      <c r="N904" s="307"/>
      <c r="O904" s="307"/>
      <c r="P904" s="307"/>
      <c r="Q904" s="307"/>
      <c r="R904" s="307"/>
      <c r="S904" s="307"/>
      <c r="T904" s="307"/>
      <c r="U904" s="307"/>
      <c r="V904" s="307"/>
      <c r="W904" s="307"/>
      <c r="X904" s="307"/>
      <c r="Y904" s="307"/>
      <c r="Z904" s="307"/>
    </row>
    <row r="905" ht="12.75" customHeight="1">
      <c r="A905" s="307"/>
      <c r="B905" s="9"/>
      <c r="C905" s="8"/>
      <c r="D905" s="9"/>
      <c r="E905" s="8"/>
      <c r="F905" s="9"/>
      <c r="G905" s="8"/>
      <c r="H905" s="9"/>
      <c r="I905" s="8"/>
      <c r="J905" s="9"/>
      <c r="K905" s="8"/>
      <c r="L905" s="307"/>
      <c r="M905" s="307"/>
      <c r="N905" s="307"/>
      <c r="O905" s="307"/>
      <c r="P905" s="307"/>
      <c r="Q905" s="307"/>
      <c r="R905" s="307"/>
      <c r="S905" s="307"/>
      <c r="T905" s="307"/>
      <c r="U905" s="307"/>
      <c r="V905" s="307"/>
      <c r="W905" s="307"/>
      <c r="X905" s="307"/>
      <c r="Y905" s="307"/>
      <c r="Z905" s="307"/>
    </row>
    <row r="906" ht="12.75" customHeight="1">
      <c r="A906" s="307"/>
      <c r="B906" s="9"/>
      <c r="C906" s="8"/>
      <c r="D906" s="9"/>
      <c r="E906" s="8"/>
      <c r="F906" s="9"/>
      <c r="G906" s="8"/>
      <c r="H906" s="9"/>
      <c r="I906" s="8"/>
      <c r="J906" s="9"/>
      <c r="K906" s="8"/>
      <c r="L906" s="307"/>
      <c r="M906" s="307"/>
      <c r="N906" s="307"/>
      <c r="O906" s="307"/>
      <c r="P906" s="307"/>
      <c r="Q906" s="307"/>
      <c r="R906" s="307"/>
      <c r="S906" s="307"/>
      <c r="T906" s="307"/>
      <c r="U906" s="307"/>
      <c r="V906" s="307"/>
      <c r="W906" s="307"/>
      <c r="X906" s="307"/>
      <c r="Y906" s="307"/>
      <c r="Z906" s="307"/>
    </row>
    <row r="907" ht="12.75" customHeight="1">
      <c r="A907" s="307"/>
      <c r="B907" s="9"/>
      <c r="C907" s="8"/>
      <c r="D907" s="9"/>
      <c r="E907" s="8"/>
      <c r="F907" s="9"/>
      <c r="G907" s="8"/>
      <c r="H907" s="9"/>
      <c r="I907" s="8"/>
      <c r="J907" s="9"/>
      <c r="K907" s="8"/>
      <c r="L907" s="307"/>
      <c r="M907" s="307"/>
      <c r="N907" s="307"/>
      <c r="O907" s="307"/>
      <c r="P907" s="307"/>
      <c r="Q907" s="307"/>
      <c r="R907" s="307"/>
      <c r="S907" s="307"/>
      <c r="T907" s="307"/>
      <c r="U907" s="307"/>
      <c r="V907" s="307"/>
      <c r="W907" s="307"/>
      <c r="X907" s="307"/>
      <c r="Y907" s="307"/>
      <c r="Z907" s="307"/>
    </row>
    <row r="908" ht="12.75" customHeight="1">
      <c r="A908" s="307"/>
      <c r="B908" s="9"/>
      <c r="C908" s="8"/>
      <c r="D908" s="9"/>
      <c r="E908" s="8"/>
      <c r="F908" s="9"/>
      <c r="G908" s="8"/>
      <c r="H908" s="9"/>
      <c r="I908" s="8"/>
      <c r="J908" s="9"/>
      <c r="K908" s="8"/>
      <c r="L908" s="307"/>
      <c r="M908" s="307"/>
      <c r="N908" s="307"/>
      <c r="O908" s="307"/>
      <c r="P908" s="307"/>
      <c r="Q908" s="307"/>
      <c r="R908" s="307"/>
      <c r="S908" s="307"/>
      <c r="T908" s="307"/>
      <c r="U908" s="307"/>
      <c r="V908" s="307"/>
      <c r="W908" s="307"/>
      <c r="X908" s="307"/>
      <c r="Y908" s="307"/>
      <c r="Z908" s="307"/>
    </row>
    <row r="909" ht="12.75" customHeight="1">
      <c r="A909" s="307"/>
      <c r="B909" s="9"/>
      <c r="C909" s="8"/>
      <c r="D909" s="9"/>
      <c r="E909" s="8"/>
      <c r="F909" s="9"/>
      <c r="G909" s="8"/>
      <c r="H909" s="9"/>
      <c r="I909" s="8"/>
      <c r="J909" s="9"/>
      <c r="K909" s="8"/>
      <c r="L909" s="307"/>
      <c r="M909" s="307"/>
      <c r="N909" s="307"/>
      <c r="O909" s="307"/>
      <c r="P909" s="307"/>
      <c r="Q909" s="307"/>
      <c r="R909" s="307"/>
      <c r="S909" s="307"/>
      <c r="T909" s="307"/>
      <c r="U909" s="307"/>
      <c r="V909" s="307"/>
      <c r="W909" s="307"/>
      <c r="X909" s="307"/>
      <c r="Y909" s="307"/>
      <c r="Z909" s="307"/>
    </row>
    <row r="910" ht="12.75" customHeight="1">
      <c r="A910" s="307"/>
      <c r="B910" s="9"/>
      <c r="C910" s="8"/>
      <c r="D910" s="9"/>
      <c r="E910" s="8"/>
      <c r="F910" s="9"/>
      <c r="G910" s="8"/>
      <c r="H910" s="9"/>
      <c r="I910" s="8"/>
      <c r="J910" s="9"/>
      <c r="K910" s="8"/>
      <c r="L910" s="307"/>
      <c r="M910" s="307"/>
      <c r="N910" s="307"/>
      <c r="O910" s="307"/>
      <c r="P910" s="307"/>
      <c r="Q910" s="307"/>
      <c r="R910" s="307"/>
      <c r="S910" s="307"/>
      <c r="T910" s="307"/>
      <c r="U910" s="307"/>
      <c r="V910" s="307"/>
      <c r="W910" s="307"/>
      <c r="X910" s="307"/>
      <c r="Y910" s="307"/>
      <c r="Z910" s="307"/>
    </row>
    <row r="911" ht="12.75" customHeight="1">
      <c r="A911" s="307"/>
      <c r="B911" s="9"/>
      <c r="C911" s="8"/>
      <c r="D911" s="9"/>
      <c r="E911" s="8"/>
      <c r="F911" s="9"/>
      <c r="G911" s="8"/>
      <c r="H911" s="9"/>
      <c r="I911" s="8"/>
      <c r="J911" s="9"/>
      <c r="K911" s="8"/>
      <c r="L911" s="307"/>
      <c r="M911" s="307"/>
      <c r="N911" s="307"/>
      <c r="O911" s="307"/>
      <c r="P911" s="307"/>
      <c r="Q911" s="307"/>
      <c r="R911" s="307"/>
      <c r="S911" s="307"/>
      <c r="T911" s="307"/>
      <c r="U911" s="307"/>
      <c r="V911" s="307"/>
      <c r="W911" s="307"/>
      <c r="X911" s="307"/>
      <c r="Y911" s="307"/>
      <c r="Z911" s="307"/>
    </row>
    <row r="912" ht="12.75" customHeight="1">
      <c r="A912" s="307"/>
      <c r="B912" s="9"/>
      <c r="C912" s="8"/>
      <c r="D912" s="9"/>
      <c r="E912" s="8"/>
      <c r="F912" s="9"/>
      <c r="G912" s="8"/>
      <c r="H912" s="9"/>
      <c r="I912" s="8"/>
      <c r="J912" s="9"/>
      <c r="K912" s="8"/>
      <c r="L912" s="307"/>
      <c r="M912" s="307"/>
      <c r="N912" s="307"/>
      <c r="O912" s="307"/>
      <c r="P912" s="307"/>
      <c r="Q912" s="307"/>
      <c r="R912" s="307"/>
      <c r="S912" s="307"/>
      <c r="T912" s="307"/>
      <c r="U912" s="307"/>
      <c r="V912" s="307"/>
      <c r="W912" s="307"/>
      <c r="X912" s="307"/>
      <c r="Y912" s="307"/>
      <c r="Z912" s="307"/>
    </row>
    <row r="913" ht="12.75" customHeight="1">
      <c r="A913" s="307"/>
      <c r="B913" s="9"/>
      <c r="C913" s="8"/>
      <c r="D913" s="9"/>
      <c r="E913" s="8"/>
      <c r="F913" s="9"/>
      <c r="G913" s="8"/>
      <c r="H913" s="9"/>
      <c r="I913" s="8"/>
      <c r="J913" s="9"/>
      <c r="K913" s="8"/>
      <c r="L913" s="307"/>
      <c r="M913" s="307"/>
      <c r="N913" s="307"/>
      <c r="O913" s="307"/>
      <c r="P913" s="307"/>
      <c r="Q913" s="307"/>
      <c r="R913" s="307"/>
      <c r="S913" s="307"/>
      <c r="T913" s="307"/>
      <c r="U913" s="307"/>
      <c r="V913" s="307"/>
      <c r="W913" s="307"/>
      <c r="X913" s="307"/>
      <c r="Y913" s="307"/>
      <c r="Z913" s="307"/>
    </row>
    <row r="914" ht="12.75" customHeight="1">
      <c r="A914" s="307"/>
      <c r="B914" s="9"/>
      <c r="C914" s="8"/>
      <c r="D914" s="9"/>
      <c r="E914" s="8"/>
      <c r="F914" s="9"/>
      <c r="G914" s="8"/>
      <c r="H914" s="9"/>
      <c r="I914" s="8"/>
      <c r="J914" s="9"/>
      <c r="K914" s="8"/>
      <c r="L914" s="307"/>
      <c r="M914" s="307"/>
      <c r="N914" s="307"/>
      <c r="O914" s="307"/>
      <c r="P914" s="307"/>
      <c r="Q914" s="307"/>
      <c r="R914" s="307"/>
      <c r="S914" s="307"/>
      <c r="T914" s="307"/>
      <c r="U914" s="307"/>
      <c r="V914" s="307"/>
      <c r="W914" s="307"/>
      <c r="X914" s="307"/>
      <c r="Y914" s="307"/>
      <c r="Z914" s="307"/>
    </row>
    <row r="915" ht="12.75" customHeight="1">
      <c r="A915" s="307"/>
      <c r="B915" s="9"/>
      <c r="C915" s="8"/>
      <c r="D915" s="9"/>
      <c r="E915" s="8"/>
      <c r="F915" s="9"/>
      <c r="G915" s="8"/>
      <c r="H915" s="9"/>
      <c r="I915" s="8"/>
      <c r="J915" s="9"/>
      <c r="K915" s="8"/>
      <c r="L915" s="307"/>
      <c r="M915" s="307"/>
      <c r="N915" s="307"/>
      <c r="O915" s="307"/>
      <c r="P915" s="307"/>
      <c r="Q915" s="307"/>
      <c r="R915" s="307"/>
      <c r="S915" s="307"/>
      <c r="T915" s="307"/>
      <c r="U915" s="307"/>
      <c r="V915" s="307"/>
      <c r="W915" s="307"/>
      <c r="X915" s="307"/>
      <c r="Y915" s="307"/>
      <c r="Z915" s="307"/>
    </row>
    <row r="916" ht="12.75" customHeight="1">
      <c r="A916" s="307"/>
      <c r="B916" s="9"/>
      <c r="C916" s="8"/>
      <c r="D916" s="9"/>
      <c r="E916" s="8"/>
      <c r="F916" s="9"/>
      <c r="G916" s="8"/>
      <c r="H916" s="9"/>
      <c r="I916" s="8"/>
      <c r="J916" s="9"/>
      <c r="K916" s="8"/>
      <c r="L916" s="307"/>
      <c r="M916" s="307"/>
      <c r="N916" s="307"/>
      <c r="O916" s="307"/>
      <c r="P916" s="307"/>
      <c r="Q916" s="307"/>
      <c r="R916" s="307"/>
      <c r="S916" s="307"/>
      <c r="T916" s="307"/>
      <c r="U916" s="307"/>
      <c r="V916" s="307"/>
      <c r="W916" s="307"/>
      <c r="X916" s="307"/>
      <c r="Y916" s="307"/>
      <c r="Z916" s="307"/>
    </row>
    <row r="917" ht="12.75" customHeight="1">
      <c r="A917" s="307"/>
      <c r="B917" s="9"/>
      <c r="C917" s="8"/>
      <c r="D917" s="9"/>
      <c r="E917" s="8"/>
      <c r="F917" s="9"/>
      <c r="G917" s="8"/>
      <c r="H917" s="9"/>
      <c r="I917" s="8"/>
      <c r="J917" s="9"/>
      <c r="K917" s="8"/>
      <c r="L917" s="307"/>
      <c r="M917" s="307"/>
      <c r="N917" s="307"/>
      <c r="O917" s="307"/>
      <c r="P917" s="307"/>
      <c r="Q917" s="307"/>
      <c r="R917" s="307"/>
      <c r="S917" s="307"/>
      <c r="T917" s="307"/>
      <c r="U917" s="307"/>
      <c r="V917" s="307"/>
      <c r="W917" s="307"/>
      <c r="X917" s="307"/>
      <c r="Y917" s="307"/>
      <c r="Z917" s="307"/>
    </row>
    <row r="918" ht="12.75" customHeight="1">
      <c r="A918" s="307"/>
      <c r="B918" s="9"/>
      <c r="C918" s="8"/>
      <c r="D918" s="9"/>
      <c r="E918" s="8"/>
      <c r="F918" s="9"/>
      <c r="G918" s="8"/>
      <c r="H918" s="9"/>
      <c r="I918" s="8"/>
      <c r="J918" s="9"/>
      <c r="K918" s="8"/>
      <c r="L918" s="307"/>
      <c r="M918" s="307"/>
      <c r="N918" s="307"/>
      <c r="O918" s="307"/>
      <c r="P918" s="307"/>
      <c r="Q918" s="307"/>
      <c r="R918" s="307"/>
      <c r="S918" s="307"/>
      <c r="T918" s="307"/>
      <c r="U918" s="307"/>
      <c r="V918" s="307"/>
      <c r="W918" s="307"/>
      <c r="X918" s="307"/>
      <c r="Y918" s="307"/>
      <c r="Z918" s="307"/>
    </row>
    <row r="919" ht="12.75" customHeight="1">
      <c r="A919" s="307"/>
      <c r="B919" s="9"/>
      <c r="C919" s="8"/>
      <c r="D919" s="9"/>
      <c r="E919" s="8"/>
      <c r="F919" s="9"/>
      <c r="G919" s="8"/>
      <c r="H919" s="9"/>
      <c r="I919" s="8"/>
      <c r="J919" s="9"/>
      <c r="K919" s="8"/>
      <c r="L919" s="307"/>
      <c r="M919" s="307"/>
      <c r="N919" s="307"/>
      <c r="O919" s="307"/>
      <c r="P919" s="307"/>
      <c r="Q919" s="307"/>
      <c r="R919" s="307"/>
      <c r="S919" s="307"/>
      <c r="T919" s="307"/>
      <c r="U919" s="307"/>
      <c r="V919" s="307"/>
      <c r="W919" s="307"/>
      <c r="X919" s="307"/>
      <c r="Y919" s="307"/>
      <c r="Z919" s="307"/>
    </row>
    <row r="920" ht="12.75" customHeight="1">
      <c r="A920" s="307"/>
      <c r="B920" s="9"/>
      <c r="C920" s="8"/>
      <c r="D920" s="9"/>
      <c r="E920" s="8"/>
      <c r="F920" s="9"/>
      <c r="G920" s="8"/>
      <c r="H920" s="9"/>
      <c r="I920" s="8"/>
      <c r="J920" s="9"/>
      <c r="K920" s="8"/>
      <c r="L920" s="307"/>
      <c r="M920" s="307"/>
      <c r="N920" s="307"/>
      <c r="O920" s="307"/>
      <c r="P920" s="307"/>
      <c r="Q920" s="307"/>
      <c r="R920" s="307"/>
      <c r="S920" s="307"/>
      <c r="T920" s="307"/>
      <c r="U920" s="307"/>
      <c r="V920" s="307"/>
      <c r="W920" s="307"/>
      <c r="X920" s="307"/>
      <c r="Y920" s="307"/>
      <c r="Z920" s="307"/>
    </row>
    <row r="921" ht="12.75" customHeight="1">
      <c r="A921" s="307"/>
      <c r="B921" s="9"/>
      <c r="C921" s="8"/>
      <c r="D921" s="9"/>
      <c r="E921" s="8"/>
      <c r="F921" s="9"/>
      <c r="G921" s="8"/>
      <c r="H921" s="9"/>
      <c r="I921" s="8"/>
      <c r="J921" s="9"/>
      <c r="K921" s="8"/>
      <c r="L921" s="307"/>
      <c r="M921" s="307"/>
      <c r="N921" s="307"/>
      <c r="O921" s="307"/>
      <c r="P921" s="307"/>
      <c r="Q921" s="307"/>
      <c r="R921" s="307"/>
      <c r="S921" s="307"/>
      <c r="T921" s="307"/>
      <c r="U921" s="307"/>
      <c r="V921" s="307"/>
      <c r="W921" s="307"/>
      <c r="X921" s="307"/>
      <c r="Y921" s="307"/>
      <c r="Z921" s="307"/>
    </row>
    <row r="922" ht="12.75" customHeight="1">
      <c r="A922" s="307"/>
      <c r="B922" s="9"/>
      <c r="C922" s="8"/>
      <c r="D922" s="9"/>
      <c r="E922" s="8"/>
      <c r="F922" s="9"/>
      <c r="G922" s="8"/>
      <c r="H922" s="9"/>
      <c r="I922" s="8"/>
      <c r="J922" s="9"/>
      <c r="K922" s="8"/>
      <c r="L922" s="307"/>
      <c r="M922" s="307"/>
      <c r="N922" s="307"/>
      <c r="O922" s="307"/>
      <c r="P922" s="307"/>
      <c r="Q922" s="307"/>
      <c r="R922" s="307"/>
      <c r="S922" s="307"/>
      <c r="T922" s="307"/>
      <c r="U922" s="307"/>
      <c r="V922" s="307"/>
      <c r="W922" s="307"/>
      <c r="X922" s="307"/>
      <c r="Y922" s="307"/>
      <c r="Z922" s="307"/>
    </row>
    <row r="923" ht="12.75" customHeight="1">
      <c r="A923" s="307"/>
      <c r="B923" s="9"/>
      <c r="C923" s="8"/>
      <c r="D923" s="9"/>
      <c r="E923" s="8"/>
      <c r="F923" s="9"/>
      <c r="G923" s="8"/>
      <c r="H923" s="9"/>
      <c r="I923" s="8"/>
      <c r="J923" s="9"/>
      <c r="K923" s="8"/>
      <c r="L923" s="307"/>
      <c r="M923" s="307"/>
      <c r="N923" s="307"/>
      <c r="O923" s="307"/>
      <c r="P923" s="307"/>
      <c r="Q923" s="307"/>
      <c r="R923" s="307"/>
      <c r="S923" s="307"/>
      <c r="T923" s="307"/>
      <c r="U923" s="307"/>
      <c r="V923" s="307"/>
      <c r="W923" s="307"/>
      <c r="X923" s="307"/>
      <c r="Y923" s="307"/>
      <c r="Z923" s="307"/>
    </row>
    <row r="924" ht="12.75" customHeight="1">
      <c r="A924" s="307"/>
      <c r="B924" s="9"/>
      <c r="C924" s="8"/>
      <c r="D924" s="9"/>
      <c r="E924" s="8"/>
      <c r="F924" s="9"/>
      <c r="G924" s="8"/>
      <c r="H924" s="9"/>
      <c r="I924" s="8"/>
      <c r="J924" s="9"/>
      <c r="K924" s="8"/>
      <c r="L924" s="307"/>
      <c r="M924" s="307"/>
      <c r="N924" s="307"/>
      <c r="O924" s="307"/>
      <c r="P924" s="307"/>
      <c r="Q924" s="307"/>
      <c r="R924" s="307"/>
      <c r="S924" s="307"/>
      <c r="T924" s="307"/>
      <c r="U924" s="307"/>
      <c r="V924" s="307"/>
      <c r="W924" s="307"/>
      <c r="X924" s="307"/>
      <c r="Y924" s="307"/>
      <c r="Z924" s="307"/>
    </row>
    <row r="925" ht="12.75" customHeight="1">
      <c r="A925" s="307"/>
      <c r="B925" s="9"/>
      <c r="C925" s="8"/>
      <c r="D925" s="9"/>
      <c r="E925" s="8"/>
      <c r="F925" s="9"/>
      <c r="G925" s="8"/>
      <c r="H925" s="9"/>
      <c r="I925" s="8"/>
      <c r="J925" s="9"/>
      <c r="K925" s="8"/>
      <c r="L925" s="307"/>
      <c r="M925" s="307"/>
      <c r="N925" s="307"/>
      <c r="O925" s="307"/>
      <c r="P925" s="307"/>
      <c r="Q925" s="307"/>
      <c r="R925" s="307"/>
      <c r="S925" s="307"/>
      <c r="T925" s="307"/>
      <c r="U925" s="307"/>
      <c r="V925" s="307"/>
      <c r="W925" s="307"/>
      <c r="X925" s="307"/>
      <c r="Y925" s="307"/>
      <c r="Z925" s="307"/>
    </row>
    <row r="926" ht="12.75" customHeight="1">
      <c r="A926" s="307"/>
      <c r="B926" s="9"/>
      <c r="C926" s="8"/>
      <c r="D926" s="9"/>
      <c r="E926" s="8"/>
      <c r="F926" s="9"/>
      <c r="G926" s="8"/>
      <c r="H926" s="9"/>
      <c r="I926" s="8"/>
      <c r="J926" s="9"/>
      <c r="K926" s="8"/>
      <c r="L926" s="307"/>
      <c r="M926" s="307"/>
      <c r="N926" s="307"/>
      <c r="O926" s="307"/>
      <c r="P926" s="307"/>
      <c r="Q926" s="307"/>
      <c r="R926" s="307"/>
      <c r="S926" s="307"/>
      <c r="T926" s="307"/>
      <c r="U926" s="307"/>
      <c r="V926" s="307"/>
      <c r="W926" s="307"/>
      <c r="X926" s="307"/>
      <c r="Y926" s="307"/>
      <c r="Z926" s="307"/>
    </row>
    <row r="927" ht="12.75" customHeight="1">
      <c r="A927" s="307"/>
      <c r="B927" s="9"/>
      <c r="C927" s="8"/>
      <c r="D927" s="9"/>
      <c r="E927" s="8"/>
      <c r="F927" s="9"/>
      <c r="G927" s="8"/>
      <c r="H927" s="9"/>
      <c r="I927" s="8"/>
      <c r="J927" s="9"/>
      <c r="K927" s="8"/>
      <c r="L927" s="307"/>
      <c r="M927" s="307"/>
      <c r="N927" s="307"/>
      <c r="O927" s="307"/>
      <c r="P927" s="307"/>
      <c r="Q927" s="307"/>
      <c r="R927" s="307"/>
      <c r="S927" s="307"/>
      <c r="T927" s="307"/>
      <c r="U927" s="307"/>
      <c r="V927" s="307"/>
      <c r="W927" s="307"/>
      <c r="X927" s="307"/>
      <c r="Y927" s="307"/>
      <c r="Z927" s="307"/>
    </row>
    <row r="928" ht="12.75" customHeight="1">
      <c r="A928" s="307"/>
      <c r="B928" s="9"/>
      <c r="C928" s="8"/>
      <c r="D928" s="9"/>
      <c r="E928" s="8"/>
      <c r="F928" s="9"/>
      <c r="G928" s="8"/>
      <c r="H928" s="9"/>
      <c r="I928" s="8"/>
      <c r="J928" s="9"/>
      <c r="K928" s="8"/>
      <c r="L928" s="307"/>
      <c r="M928" s="307"/>
      <c r="N928" s="307"/>
      <c r="O928" s="307"/>
      <c r="P928" s="307"/>
      <c r="Q928" s="307"/>
      <c r="R928" s="307"/>
      <c r="S928" s="307"/>
      <c r="T928" s="307"/>
      <c r="U928" s="307"/>
      <c r="V928" s="307"/>
      <c r="W928" s="307"/>
      <c r="X928" s="307"/>
      <c r="Y928" s="307"/>
      <c r="Z928" s="307"/>
    </row>
    <row r="929" ht="12.75" customHeight="1">
      <c r="A929" s="307"/>
      <c r="B929" s="9"/>
      <c r="C929" s="8"/>
      <c r="D929" s="9"/>
      <c r="E929" s="8"/>
      <c r="F929" s="9"/>
      <c r="G929" s="8"/>
      <c r="H929" s="9"/>
      <c r="I929" s="8"/>
      <c r="J929" s="9"/>
      <c r="K929" s="8"/>
      <c r="L929" s="307"/>
      <c r="M929" s="307"/>
      <c r="N929" s="307"/>
      <c r="O929" s="307"/>
      <c r="P929" s="307"/>
      <c r="Q929" s="307"/>
      <c r="R929" s="307"/>
      <c r="S929" s="307"/>
      <c r="T929" s="307"/>
      <c r="U929" s="307"/>
      <c r="V929" s="307"/>
      <c r="W929" s="307"/>
      <c r="X929" s="307"/>
      <c r="Y929" s="307"/>
      <c r="Z929" s="307"/>
    </row>
    <row r="930" ht="12.75" customHeight="1">
      <c r="A930" s="307"/>
      <c r="B930" s="9"/>
      <c r="C930" s="8"/>
      <c r="D930" s="9"/>
      <c r="E930" s="8"/>
      <c r="F930" s="9"/>
      <c r="G930" s="8"/>
      <c r="H930" s="9"/>
      <c r="I930" s="8"/>
      <c r="J930" s="9"/>
      <c r="K930" s="8"/>
      <c r="L930" s="307"/>
      <c r="M930" s="307"/>
      <c r="N930" s="307"/>
      <c r="O930" s="307"/>
      <c r="P930" s="307"/>
      <c r="Q930" s="307"/>
      <c r="R930" s="307"/>
      <c r="S930" s="307"/>
      <c r="T930" s="307"/>
      <c r="U930" s="307"/>
      <c r="V930" s="307"/>
      <c r="W930" s="307"/>
      <c r="X930" s="307"/>
      <c r="Y930" s="307"/>
      <c r="Z930" s="307"/>
    </row>
    <row r="931" ht="12.75" customHeight="1">
      <c r="A931" s="307"/>
      <c r="B931" s="9"/>
      <c r="C931" s="8"/>
      <c r="D931" s="9"/>
      <c r="E931" s="8"/>
      <c r="F931" s="9"/>
      <c r="G931" s="8"/>
      <c r="H931" s="9"/>
      <c r="I931" s="8"/>
      <c r="J931" s="9"/>
      <c r="K931" s="8"/>
      <c r="L931" s="307"/>
      <c r="M931" s="307"/>
      <c r="N931" s="307"/>
      <c r="O931" s="307"/>
      <c r="P931" s="307"/>
      <c r="Q931" s="307"/>
      <c r="R931" s="307"/>
      <c r="S931" s="307"/>
      <c r="T931" s="307"/>
      <c r="U931" s="307"/>
      <c r="V931" s="307"/>
      <c r="W931" s="307"/>
      <c r="X931" s="307"/>
      <c r="Y931" s="307"/>
      <c r="Z931" s="307"/>
    </row>
    <row r="932" ht="12.75" customHeight="1">
      <c r="A932" s="307"/>
      <c r="B932" s="9"/>
      <c r="C932" s="8"/>
      <c r="D932" s="9"/>
      <c r="E932" s="8"/>
      <c r="F932" s="9"/>
      <c r="G932" s="8"/>
      <c r="H932" s="9"/>
      <c r="I932" s="8"/>
      <c r="J932" s="9"/>
      <c r="K932" s="8"/>
      <c r="L932" s="307"/>
      <c r="M932" s="307"/>
      <c r="N932" s="307"/>
      <c r="O932" s="307"/>
      <c r="P932" s="307"/>
      <c r="Q932" s="307"/>
      <c r="R932" s="307"/>
      <c r="S932" s="307"/>
      <c r="T932" s="307"/>
      <c r="U932" s="307"/>
      <c r="V932" s="307"/>
      <c r="W932" s="307"/>
      <c r="X932" s="307"/>
      <c r="Y932" s="307"/>
      <c r="Z932" s="307"/>
    </row>
    <row r="933" ht="12.75" customHeight="1">
      <c r="A933" s="307"/>
      <c r="B933" s="9"/>
      <c r="C933" s="8"/>
      <c r="D933" s="9"/>
      <c r="E933" s="8"/>
      <c r="F933" s="9"/>
      <c r="G933" s="8"/>
      <c r="H933" s="9"/>
      <c r="I933" s="8"/>
      <c r="J933" s="9"/>
      <c r="K933" s="8"/>
      <c r="L933" s="307"/>
      <c r="M933" s="307"/>
      <c r="N933" s="307"/>
      <c r="O933" s="307"/>
      <c r="P933" s="307"/>
      <c r="Q933" s="307"/>
      <c r="R933" s="307"/>
      <c r="S933" s="307"/>
      <c r="T933" s="307"/>
      <c r="U933" s="307"/>
      <c r="V933" s="307"/>
      <c r="W933" s="307"/>
      <c r="X933" s="307"/>
      <c r="Y933" s="307"/>
      <c r="Z933" s="307"/>
    </row>
    <row r="934" ht="12.75" customHeight="1">
      <c r="A934" s="307"/>
      <c r="B934" s="9"/>
      <c r="C934" s="8"/>
      <c r="D934" s="9"/>
      <c r="E934" s="8"/>
      <c r="F934" s="9"/>
      <c r="G934" s="8"/>
      <c r="H934" s="9"/>
      <c r="I934" s="8"/>
      <c r="J934" s="9"/>
      <c r="K934" s="8"/>
      <c r="L934" s="307"/>
      <c r="M934" s="307"/>
      <c r="N934" s="307"/>
      <c r="O934" s="307"/>
      <c r="P934" s="307"/>
      <c r="Q934" s="307"/>
      <c r="R934" s="307"/>
      <c r="S934" s="307"/>
      <c r="T934" s="307"/>
      <c r="U934" s="307"/>
      <c r="V934" s="307"/>
      <c r="W934" s="307"/>
      <c r="X934" s="307"/>
      <c r="Y934" s="307"/>
      <c r="Z934" s="307"/>
    </row>
    <row r="935" ht="12.75" customHeight="1">
      <c r="A935" s="307"/>
      <c r="B935" s="9"/>
      <c r="C935" s="8"/>
      <c r="D935" s="9"/>
      <c r="E935" s="8"/>
      <c r="F935" s="9"/>
      <c r="G935" s="8"/>
      <c r="H935" s="9"/>
      <c r="I935" s="8"/>
      <c r="J935" s="9"/>
      <c r="K935" s="8"/>
      <c r="L935" s="307"/>
      <c r="M935" s="307"/>
      <c r="N935" s="307"/>
      <c r="O935" s="307"/>
      <c r="P935" s="307"/>
      <c r="Q935" s="307"/>
      <c r="R935" s="307"/>
      <c r="S935" s="307"/>
      <c r="T935" s="307"/>
      <c r="U935" s="307"/>
      <c r="V935" s="307"/>
      <c r="W935" s="307"/>
      <c r="X935" s="307"/>
      <c r="Y935" s="307"/>
      <c r="Z935" s="307"/>
    </row>
    <row r="936" ht="12.75" customHeight="1">
      <c r="A936" s="307"/>
      <c r="B936" s="9"/>
      <c r="C936" s="8"/>
      <c r="D936" s="9"/>
      <c r="E936" s="8"/>
      <c r="F936" s="9"/>
      <c r="G936" s="8"/>
      <c r="H936" s="9"/>
      <c r="I936" s="8"/>
      <c r="J936" s="9"/>
      <c r="K936" s="8"/>
      <c r="L936" s="307"/>
      <c r="M936" s="307"/>
      <c r="N936" s="307"/>
      <c r="O936" s="307"/>
      <c r="P936" s="307"/>
      <c r="Q936" s="307"/>
      <c r="R936" s="307"/>
      <c r="S936" s="307"/>
      <c r="T936" s="307"/>
      <c r="U936" s="307"/>
      <c r="V936" s="307"/>
      <c r="W936" s="307"/>
      <c r="X936" s="307"/>
      <c r="Y936" s="307"/>
      <c r="Z936" s="307"/>
    </row>
    <row r="937" ht="12.75" customHeight="1">
      <c r="A937" s="307"/>
      <c r="B937" s="9"/>
      <c r="C937" s="8"/>
      <c r="D937" s="9"/>
      <c r="E937" s="8"/>
      <c r="F937" s="9"/>
      <c r="G937" s="8"/>
      <c r="H937" s="9"/>
      <c r="I937" s="8"/>
      <c r="J937" s="9"/>
      <c r="K937" s="8"/>
      <c r="L937" s="307"/>
      <c r="M937" s="307"/>
      <c r="N937" s="307"/>
      <c r="O937" s="307"/>
      <c r="P937" s="307"/>
      <c r="Q937" s="307"/>
      <c r="R937" s="307"/>
      <c r="S937" s="307"/>
      <c r="T937" s="307"/>
      <c r="U937" s="307"/>
      <c r="V937" s="307"/>
      <c r="W937" s="307"/>
      <c r="X937" s="307"/>
      <c r="Y937" s="307"/>
      <c r="Z937" s="307"/>
    </row>
    <row r="938" ht="12.75" customHeight="1">
      <c r="A938" s="307"/>
      <c r="B938" s="9"/>
      <c r="C938" s="8"/>
      <c r="D938" s="9"/>
      <c r="E938" s="8"/>
      <c r="F938" s="9"/>
      <c r="G938" s="8"/>
      <c r="H938" s="9"/>
      <c r="I938" s="8"/>
      <c r="J938" s="9"/>
      <c r="K938" s="8"/>
      <c r="L938" s="307"/>
      <c r="M938" s="307"/>
      <c r="N938" s="307"/>
      <c r="O938" s="307"/>
      <c r="P938" s="307"/>
      <c r="Q938" s="307"/>
      <c r="R938" s="307"/>
      <c r="S938" s="307"/>
      <c r="T938" s="307"/>
      <c r="U938" s="307"/>
      <c r="V938" s="307"/>
      <c r="W938" s="307"/>
      <c r="X938" s="307"/>
      <c r="Y938" s="307"/>
      <c r="Z938" s="307"/>
    </row>
    <row r="939" ht="12.75" customHeight="1">
      <c r="A939" s="307"/>
      <c r="B939" s="9"/>
      <c r="C939" s="8"/>
      <c r="D939" s="9"/>
      <c r="E939" s="8"/>
      <c r="F939" s="9"/>
      <c r="G939" s="8"/>
      <c r="H939" s="9"/>
      <c r="I939" s="8"/>
      <c r="J939" s="9"/>
      <c r="K939" s="8"/>
      <c r="L939" s="307"/>
      <c r="M939" s="307"/>
      <c r="N939" s="307"/>
      <c r="O939" s="307"/>
      <c r="P939" s="307"/>
      <c r="Q939" s="307"/>
      <c r="R939" s="307"/>
      <c r="S939" s="307"/>
      <c r="T939" s="307"/>
      <c r="U939" s="307"/>
      <c r="V939" s="307"/>
      <c r="W939" s="307"/>
      <c r="X939" s="307"/>
      <c r="Y939" s="307"/>
      <c r="Z939" s="307"/>
    </row>
    <row r="940" ht="12.75" customHeight="1">
      <c r="A940" s="307"/>
      <c r="B940" s="9"/>
      <c r="C940" s="8"/>
      <c r="D940" s="9"/>
      <c r="E940" s="8"/>
      <c r="F940" s="9"/>
      <c r="G940" s="8"/>
      <c r="H940" s="9"/>
      <c r="I940" s="8"/>
      <c r="J940" s="9"/>
      <c r="K940" s="8"/>
      <c r="L940" s="307"/>
      <c r="M940" s="307"/>
      <c r="N940" s="307"/>
      <c r="O940" s="307"/>
      <c r="P940" s="307"/>
      <c r="Q940" s="307"/>
      <c r="R940" s="307"/>
      <c r="S940" s="307"/>
      <c r="T940" s="307"/>
      <c r="U940" s="307"/>
      <c r="V940" s="307"/>
      <c r="W940" s="307"/>
      <c r="X940" s="307"/>
      <c r="Y940" s="307"/>
      <c r="Z940" s="307"/>
    </row>
    <row r="941" ht="12.75" customHeight="1">
      <c r="A941" s="307"/>
      <c r="B941" s="9"/>
      <c r="C941" s="8"/>
      <c r="D941" s="9"/>
      <c r="E941" s="8"/>
      <c r="F941" s="9"/>
      <c r="G941" s="8"/>
      <c r="H941" s="9"/>
      <c r="I941" s="8"/>
      <c r="J941" s="9"/>
      <c r="K941" s="8"/>
      <c r="L941" s="307"/>
      <c r="M941" s="307"/>
      <c r="N941" s="307"/>
      <c r="O941" s="307"/>
      <c r="P941" s="307"/>
      <c r="Q941" s="307"/>
      <c r="R941" s="307"/>
      <c r="S941" s="307"/>
      <c r="T941" s="307"/>
      <c r="U941" s="307"/>
      <c r="V941" s="307"/>
      <c r="W941" s="307"/>
      <c r="X941" s="307"/>
      <c r="Y941" s="307"/>
      <c r="Z941" s="307"/>
    </row>
    <row r="942" ht="12.75" customHeight="1">
      <c r="A942" s="307"/>
      <c r="B942" s="9"/>
      <c r="C942" s="8"/>
      <c r="D942" s="9"/>
      <c r="E942" s="8"/>
      <c r="F942" s="9"/>
      <c r="G942" s="8"/>
      <c r="H942" s="9"/>
      <c r="I942" s="8"/>
      <c r="J942" s="9"/>
      <c r="K942" s="8"/>
      <c r="L942" s="307"/>
      <c r="M942" s="307"/>
      <c r="N942" s="307"/>
      <c r="O942" s="307"/>
      <c r="P942" s="307"/>
      <c r="Q942" s="307"/>
      <c r="R942" s="307"/>
      <c r="S942" s="307"/>
      <c r="T942" s="307"/>
      <c r="U942" s="307"/>
      <c r="V942" s="307"/>
      <c r="W942" s="307"/>
      <c r="X942" s="307"/>
      <c r="Y942" s="307"/>
      <c r="Z942" s="307"/>
    </row>
    <row r="943" ht="12.75" customHeight="1">
      <c r="A943" s="307"/>
      <c r="B943" s="9"/>
      <c r="C943" s="8"/>
      <c r="D943" s="9"/>
      <c r="E943" s="8"/>
      <c r="F943" s="9"/>
      <c r="G943" s="8"/>
      <c r="H943" s="9"/>
      <c r="I943" s="8"/>
      <c r="J943" s="9"/>
      <c r="K943" s="8"/>
      <c r="L943" s="307"/>
      <c r="M943" s="307"/>
      <c r="N943" s="307"/>
      <c r="O943" s="307"/>
      <c r="P943" s="307"/>
      <c r="Q943" s="307"/>
      <c r="R943" s="307"/>
      <c r="S943" s="307"/>
      <c r="T943" s="307"/>
      <c r="U943" s="307"/>
      <c r="V943" s="307"/>
      <c r="W943" s="307"/>
      <c r="X943" s="307"/>
      <c r="Y943" s="307"/>
      <c r="Z943" s="307"/>
    </row>
    <row r="944" ht="12.75" customHeight="1">
      <c r="A944" s="307"/>
      <c r="B944" s="9"/>
      <c r="C944" s="8"/>
      <c r="D944" s="9"/>
      <c r="E944" s="8"/>
      <c r="F944" s="9"/>
      <c r="G944" s="8"/>
      <c r="H944" s="9"/>
      <c r="I944" s="8"/>
      <c r="J944" s="9"/>
      <c r="K944" s="8"/>
      <c r="L944" s="307"/>
      <c r="M944" s="307"/>
      <c r="N944" s="307"/>
      <c r="O944" s="307"/>
      <c r="P944" s="307"/>
      <c r="Q944" s="307"/>
      <c r="R944" s="307"/>
      <c r="S944" s="307"/>
      <c r="T944" s="307"/>
      <c r="U944" s="307"/>
      <c r="V944" s="307"/>
      <c r="W944" s="307"/>
      <c r="X944" s="307"/>
      <c r="Y944" s="307"/>
      <c r="Z944" s="307"/>
    </row>
    <row r="945" ht="12.75" customHeight="1">
      <c r="A945" s="307"/>
      <c r="B945" s="9"/>
      <c r="C945" s="8"/>
      <c r="D945" s="9"/>
      <c r="E945" s="8"/>
      <c r="F945" s="9"/>
      <c r="G945" s="8"/>
      <c r="H945" s="9"/>
      <c r="I945" s="8"/>
      <c r="J945" s="9"/>
      <c r="K945" s="8"/>
      <c r="L945" s="307"/>
      <c r="M945" s="307"/>
      <c r="N945" s="307"/>
      <c r="O945" s="307"/>
      <c r="P945" s="307"/>
      <c r="Q945" s="307"/>
      <c r="R945" s="307"/>
      <c r="S945" s="307"/>
      <c r="T945" s="307"/>
      <c r="U945" s="307"/>
      <c r="V945" s="307"/>
      <c r="W945" s="307"/>
      <c r="X945" s="307"/>
      <c r="Y945" s="307"/>
      <c r="Z945" s="307"/>
    </row>
    <row r="946" ht="12.75" customHeight="1">
      <c r="A946" s="307"/>
      <c r="B946" s="9"/>
      <c r="C946" s="8"/>
      <c r="D946" s="9"/>
      <c r="E946" s="8"/>
      <c r="F946" s="9"/>
      <c r="G946" s="8"/>
      <c r="H946" s="9"/>
      <c r="I946" s="8"/>
      <c r="J946" s="9"/>
      <c r="K946" s="8"/>
      <c r="L946" s="307"/>
      <c r="M946" s="307"/>
      <c r="N946" s="307"/>
      <c r="O946" s="307"/>
      <c r="P946" s="307"/>
      <c r="Q946" s="307"/>
      <c r="R946" s="307"/>
      <c r="S946" s="307"/>
      <c r="T946" s="307"/>
      <c r="U946" s="307"/>
      <c r="V946" s="307"/>
      <c r="W946" s="307"/>
      <c r="X946" s="307"/>
      <c r="Y946" s="307"/>
      <c r="Z946" s="307"/>
    </row>
    <row r="947" ht="12.75" customHeight="1">
      <c r="A947" s="307"/>
      <c r="B947" s="9"/>
      <c r="C947" s="8"/>
      <c r="D947" s="9"/>
      <c r="E947" s="8"/>
      <c r="F947" s="9"/>
      <c r="G947" s="8"/>
      <c r="H947" s="9"/>
      <c r="I947" s="8"/>
      <c r="J947" s="9"/>
      <c r="K947" s="8"/>
      <c r="L947" s="307"/>
      <c r="M947" s="307"/>
      <c r="N947" s="307"/>
      <c r="O947" s="307"/>
      <c r="P947" s="307"/>
      <c r="Q947" s="307"/>
      <c r="R947" s="307"/>
      <c r="S947" s="307"/>
      <c r="T947" s="307"/>
      <c r="U947" s="307"/>
      <c r="V947" s="307"/>
      <c r="W947" s="307"/>
      <c r="X947" s="307"/>
      <c r="Y947" s="307"/>
      <c r="Z947" s="307"/>
    </row>
    <row r="948" ht="12.75" customHeight="1">
      <c r="A948" s="307"/>
      <c r="B948" s="9"/>
      <c r="C948" s="8"/>
      <c r="D948" s="9"/>
      <c r="E948" s="8"/>
      <c r="F948" s="9"/>
      <c r="G948" s="8"/>
      <c r="H948" s="9"/>
      <c r="I948" s="8"/>
      <c r="J948" s="9"/>
      <c r="K948" s="8"/>
      <c r="L948" s="307"/>
      <c r="M948" s="307"/>
      <c r="N948" s="307"/>
      <c r="O948" s="307"/>
      <c r="P948" s="307"/>
      <c r="Q948" s="307"/>
      <c r="R948" s="307"/>
      <c r="S948" s="307"/>
      <c r="T948" s="307"/>
      <c r="U948" s="307"/>
      <c r="V948" s="307"/>
      <c r="W948" s="307"/>
      <c r="X948" s="307"/>
      <c r="Y948" s="307"/>
      <c r="Z948" s="307"/>
    </row>
    <row r="949" ht="12.75" customHeight="1">
      <c r="A949" s="307"/>
      <c r="B949" s="9"/>
      <c r="C949" s="8"/>
      <c r="D949" s="9"/>
      <c r="E949" s="8"/>
      <c r="F949" s="9"/>
      <c r="G949" s="8"/>
      <c r="H949" s="9"/>
      <c r="I949" s="8"/>
      <c r="J949" s="9"/>
      <c r="K949" s="8"/>
      <c r="L949" s="307"/>
      <c r="M949" s="307"/>
      <c r="N949" s="307"/>
      <c r="O949" s="307"/>
      <c r="P949" s="307"/>
      <c r="Q949" s="307"/>
      <c r="R949" s="307"/>
      <c r="S949" s="307"/>
      <c r="T949" s="307"/>
      <c r="U949" s="307"/>
      <c r="V949" s="307"/>
      <c r="W949" s="307"/>
      <c r="X949" s="307"/>
      <c r="Y949" s="307"/>
      <c r="Z949" s="307"/>
    </row>
    <row r="950" ht="12.75" customHeight="1">
      <c r="A950" s="307"/>
      <c r="B950" s="9"/>
      <c r="C950" s="8"/>
      <c r="D950" s="9"/>
      <c r="E950" s="8"/>
      <c r="F950" s="9"/>
      <c r="G950" s="8"/>
      <c r="H950" s="9"/>
      <c r="I950" s="8"/>
      <c r="J950" s="9"/>
      <c r="K950" s="8"/>
      <c r="L950" s="307"/>
      <c r="M950" s="307"/>
      <c r="N950" s="307"/>
      <c r="O950" s="307"/>
      <c r="P950" s="307"/>
      <c r="Q950" s="307"/>
      <c r="R950" s="307"/>
      <c r="S950" s="307"/>
      <c r="T950" s="307"/>
      <c r="U950" s="307"/>
      <c r="V950" s="307"/>
      <c r="W950" s="307"/>
      <c r="X950" s="307"/>
      <c r="Y950" s="307"/>
      <c r="Z950" s="307"/>
    </row>
    <row r="951" ht="12.75" customHeight="1">
      <c r="A951" s="307"/>
      <c r="B951" s="9"/>
      <c r="C951" s="8"/>
      <c r="D951" s="9"/>
      <c r="E951" s="8"/>
      <c r="F951" s="9"/>
      <c r="G951" s="8"/>
      <c r="H951" s="9"/>
      <c r="I951" s="8"/>
      <c r="J951" s="9"/>
      <c r="K951" s="8"/>
      <c r="L951" s="307"/>
      <c r="M951" s="307"/>
      <c r="N951" s="307"/>
      <c r="O951" s="307"/>
      <c r="P951" s="307"/>
      <c r="Q951" s="307"/>
      <c r="R951" s="307"/>
      <c r="S951" s="307"/>
      <c r="T951" s="307"/>
      <c r="U951" s="307"/>
      <c r="V951" s="307"/>
      <c r="W951" s="307"/>
      <c r="X951" s="307"/>
      <c r="Y951" s="307"/>
      <c r="Z951" s="307"/>
    </row>
    <row r="952" ht="12.75" customHeight="1">
      <c r="A952" s="307"/>
      <c r="B952" s="9"/>
      <c r="C952" s="8"/>
      <c r="D952" s="9"/>
      <c r="E952" s="8"/>
      <c r="F952" s="9"/>
      <c r="G952" s="8"/>
      <c r="H952" s="9"/>
      <c r="I952" s="8"/>
      <c r="J952" s="9"/>
      <c r="K952" s="8"/>
      <c r="L952" s="307"/>
      <c r="M952" s="307"/>
      <c r="N952" s="307"/>
      <c r="O952" s="307"/>
      <c r="P952" s="307"/>
      <c r="Q952" s="307"/>
      <c r="R952" s="307"/>
      <c r="S952" s="307"/>
      <c r="T952" s="307"/>
      <c r="U952" s="307"/>
      <c r="V952" s="307"/>
      <c r="W952" s="307"/>
      <c r="X952" s="307"/>
      <c r="Y952" s="307"/>
      <c r="Z952" s="307"/>
    </row>
    <row r="953" ht="12.75" customHeight="1">
      <c r="A953" s="307"/>
      <c r="B953" s="9"/>
      <c r="C953" s="8"/>
      <c r="D953" s="9"/>
      <c r="E953" s="8"/>
      <c r="F953" s="9"/>
      <c r="G953" s="8"/>
      <c r="H953" s="9"/>
      <c r="I953" s="8"/>
      <c r="J953" s="9"/>
      <c r="K953" s="8"/>
      <c r="L953" s="307"/>
      <c r="M953" s="307"/>
      <c r="N953" s="307"/>
      <c r="O953" s="307"/>
      <c r="P953" s="307"/>
      <c r="Q953" s="307"/>
      <c r="R953" s="307"/>
      <c r="S953" s="307"/>
      <c r="T953" s="307"/>
      <c r="U953" s="307"/>
      <c r="V953" s="307"/>
      <c r="W953" s="307"/>
      <c r="X953" s="307"/>
      <c r="Y953" s="307"/>
      <c r="Z953" s="307"/>
    </row>
    <row r="954" ht="12.75" customHeight="1">
      <c r="A954" s="307"/>
      <c r="B954" s="9"/>
      <c r="C954" s="8"/>
      <c r="D954" s="9"/>
      <c r="E954" s="8"/>
      <c r="F954" s="9"/>
      <c r="G954" s="8"/>
      <c r="H954" s="9"/>
      <c r="I954" s="8"/>
      <c r="J954" s="9"/>
      <c r="K954" s="8"/>
      <c r="L954" s="307"/>
      <c r="M954" s="307"/>
      <c r="N954" s="307"/>
      <c r="O954" s="307"/>
      <c r="P954" s="307"/>
      <c r="Q954" s="307"/>
      <c r="R954" s="307"/>
      <c r="S954" s="307"/>
      <c r="T954" s="307"/>
      <c r="U954" s="307"/>
      <c r="V954" s="307"/>
      <c r="W954" s="307"/>
      <c r="X954" s="307"/>
      <c r="Y954" s="307"/>
      <c r="Z954" s="307"/>
    </row>
    <row r="955" ht="12.75" customHeight="1">
      <c r="A955" s="307"/>
      <c r="B955" s="9"/>
      <c r="C955" s="8"/>
      <c r="D955" s="9"/>
      <c r="E955" s="8"/>
      <c r="F955" s="9"/>
      <c r="G955" s="8"/>
      <c r="H955" s="9"/>
      <c r="I955" s="8"/>
      <c r="J955" s="9"/>
      <c r="K955" s="8"/>
      <c r="L955" s="307"/>
      <c r="M955" s="307"/>
      <c r="N955" s="307"/>
      <c r="O955" s="307"/>
      <c r="P955" s="307"/>
      <c r="Q955" s="307"/>
      <c r="R955" s="307"/>
      <c r="S955" s="307"/>
      <c r="T955" s="307"/>
      <c r="U955" s="307"/>
      <c r="V955" s="307"/>
      <c r="W955" s="307"/>
      <c r="X955" s="307"/>
      <c r="Y955" s="307"/>
      <c r="Z955" s="307"/>
    </row>
    <row r="956" ht="12.75" customHeight="1">
      <c r="A956" s="307"/>
      <c r="B956" s="9"/>
      <c r="C956" s="8"/>
      <c r="D956" s="9"/>
      <c r="E956" s="8"/>
      <c r="F956" s="9"/>
      <c r="G956" s="8"/>
      <c r="H956" s="9"/>
      <c r="I956" s="8"/>
      <c r="J956" s="9"/>
      <c r="K956" s="8"/>
      <c r="L956" s="307"/>
      <c r="M956" s="307"/>
      <c r="N956" s="307"/>
      <c r="O956" s="307"/>
      <c r="P956" s="307"/>
      <c r="Q956" s="307"/>
      <c r="R956" s="307"/>
      <c r="S956" s="307"/>
      <c r="T956" s="307"/>
      <c r="U956" s="307"/>
      <c r="V956" s="307"/>
      <c r="W956" s="307"/>
      <c r="X956" s="307"/>
      <c r="Y956" s="307"/>
      <c r="Z956" s="307"/>
    </row>
    <row r="957" ht="12.75" customHeight="1">
      <c r="A957" s="307"/>
      <c r="B957" s="9"/>
      <c r="C957" s="8"/>
      <c r="D957" s="9"/>
      <c r="E957" s="8"/>
      <c r="F957" s="9"/>
      <c r="G957" s="8"/>
      <c r="H957" s="9"/>
      <c r="I957" s="8"/>
      <c r="J957" s="9"/>
      <c r="K957" s="8"/>
      <c r="L957" s="307"/>
      <c r="M957" s="307"/>
      <c r="N957" s="307"/>
      <c r="O957" s="307"/>
      <c r="P957" s="307"/>
      <c r="Q957" s="307"/>
      <c r="R957" s="307"/>
      <c r="S957" s="307"/>
      <c r="T957" s="307"/>
      <c r="U957" s="307"/>
      <c r="V957" s="307"/>
      <c r="W957" s="307"/>
      <c r="X957" s="307"/>
      <c r="Y957" s="307"/>
      <c r="Z957" s="307"/>
    </row>
    <row r="958" ht="12.75" customHeight="1">
      <c r="A958" s="307"/>
      <c r="B958" s="9"/>
      <c r="C958" s="8"/>
      <c r="D958" s="9"/>
      <c r="E958" s="8"/>
      <c r="F958" s="9"/>
      <c r="G958" s="8"/>
      <c r="H958" s="9"/>
      <c r="I958" s="8"/>
      <c r="J958" s="9"/>
      <c r="K958" s="8"/>
      <c r="L958" s="307"/>
      <c r="M958" s="307"/>
      <c r="N958" s="307"/>
      <c r="O958" s="307"/>
      <c r="P958" s="307"/>
      <c r="Q958" s="307"/>
      <c r="R958" s="307"/>
      <c r="S958" s="307"/>
      <c r="T958" s="307"/>
      <c r="U958" s="307"/>
      <c r="V958" s="307"/>
      <c r="W958" s="307"/>
      <c r="X958" s="307"/>
      <c r="Y958" s="307"/>
      <c r="Z958" s="307"/>
    </row>
    <row r="959" ht="12.75" customHeight="1">
      <c r="A959" s="307"/>
      <c r="B959" s="9"/>
      <c r="C959" s="8"/>
      <c r="D959" s="9"/>
      <c r="E959" s="8"/>
      <c r="F959" s="9"/>
      <c r="G959" s="8"/>
      <c r="H959" s="9"/>
      <c r="I959" s="8"/>
      <c r="J959" s="9"/>
      <c r="K959" s="8"/>
      <c r="L959" s="307"/>
      <c r="M959" s="307"/>
      <c r="N959" s="307"/>
      <c r="O959" s="307"/>
      <c r="P959" s="307"/>
      <c r="Q959" s="307"/>
      <c r="R959" s="307"/>
      <c r="S959" s="307"/>
      <c r="T959" s="307"/>
      <c r="U959" s="307"/>
      <c r="V959" s="307"/>
      <c r="W959" s="307"/>
      <c r="X959" s="307"/>
      <c r="Y959" s="307"/>
      <c r="Z959" s="307"/>
    </row>
    <row r="960" ht="12.75" customHeight="1">
      <c r="A960" s="307"/>
      <c r="B960" s="9"/>
      <c r="C960" s="8"/>
      <c r="D960" s="9"/>
      <c r="E960" s="8"/>
      <c r="F960" s="9"/>
      <c r="G960" s="8"/>
      <c r="H960" s="9"/>
      <c r="I960" s="8"/>
      <c r="J960" s="9"/>
      <c r="K960" s="8"/>
      <c r="L960" s="307"/>
      <c r="M960" s="307"/>
      <c r="N960" s="307"/>
      <c r="O960" s="307"/>
      <c r="P960" s="307"/>
      <c r="Q960" s="307"/>
      <c r="R960" s="307"/>
      <c r="S960" s="307"/>
      <c r="T960" s="307"/>
      <c r="U960" s="307"/>
      <c r="V960" s="307"/>
      <c r="W960" s="307"/>
      <c r="X960" s="307"/>
      <c r="Y960" s="307"/>
      <c r="Z960" s="307"/>
    </row>
    <row r="961" ht="12.75" customHeight="1">
      <c r="A961" s="307"/>
      <c r="B961" s="9"/>
      <c r="C961" s="8"/>
      <c r="D961" s="9"/>
      <c r="E961" s="8"/>
      <c r="F961" s="9"/>
      <c r="G961" s="8"/>
      <c r="H961" s="9"/>
      <c r="I961" s="8"/>
      <c r="J961" s="9"/>
      <c r="K961" s="8"/>
      <c r="L961" s="307"/>
      <c r="M961" s="307"/>
      <c r="N961" s="307"/>
      <c r="O961" s="307"/>
      <c r="P961" s="307"/>
      <c r="Q961" s="307"/>
      <c r="R961" s="307"/>
      <c r="S961" s="307"/>
      <c r="T961" s="307"/>
      <c r="U961" s="307"/>
      <c r="V961" s="307"/>
      <c r="W961" s="307"/>
      <c r="X961" s="307"/>
      <c r="Y961" s="307"/>
      <c r="Z961" s="307"/>
    </row>
    <row r="962" ht="12.75" customHeight="1">
      <c r="A962" s="307"/>
      <c r="B962" s="9"/>
      <c r="C962" s="8"/>
      <c r="D962" s="9"/>
      <c r="E962" s="8"/>
      <c r="F962" s="9"/>
      <c r="G962" s="8"/>
      <c r="H962" s="9"/>
      <c r="I962" s="8"/>
      <c r="J962" s="9"/>
      <c r="K962" s="8"/>
      <c r="L962" s="307"/>
      <c r="M962" s="307"/>
      <c r="N962" s="307"/>
      <c r="O962" s="307"/>
      <c r="P962" s="307"/>
      <c r="Q962" s="307"/>
      <c r="R962" s="307"/>
      <c r="S962" s="307"/>
      <c r="T962" s="307"/>
      <c r="U962" s="307"/>
      <c r="V962" s="307"/>
      <c r="W962" s="307"/>
      <c r="X962" s="307"/>
      <c r="Y962" s="307"/>
      <c r="Z962" s="307"/>
    </row>
    <row r="963" ht="12.75" customHeight="1">
      <c r="A963" s="307"/>
      <c r="B963" s="9"/>
      <c r="C963" s="8"/>
      <c r="D963" s="9"/>
      <c r="E963" s="8"/>
      <c r="F963" s="9"/>
      <c r="G963" s="8"/>
      <c r="H963" s="9"/>
      <c r="I963" s="8"/>
      <c r="J963" s="9"/>
      <c r="K963" s="8"/>
      <c r="L963" s="307"/>
      <c r="M963" s="307"/>
      <c r="N963" s="307"/>
      <c r="O963" s="307"/>
      <c r="P963" s="307"/>
      <c r="Q963" s="307"/>
      <c r="R963" s="307"/>
      <c r="S963" s="307"/>
      <c r="T963" s="307"/>
      <c r="U963" s="307"/>
      <c r="V963" s="307"/>
      <c r="W963" s="307"/>
      <c r="X963" s="307"/>
      <c r="Y963" s="307"/>
      <c r="Z963" s="307"/>
    </row>
    <row r="964" ht="12.75" customHeight="1">
      <c r="A964" s="307"/>
      <c r="B964" s="9"/>
      <c r="C964" s="8"/>
      <c r="D964" s="9"/>
      <c r="E964" s="8"/>
      <c r="F964" s="9"/>
      <c r="G964" s="8"/>
      <c r="H964" s="9"/>
      <c r="I964" s="8"/>
      <c r="J964" s="9"/>
      <c r="K964" s="8"/>
      <c r="L964" s="307"/>
      <c r="M964" s="307"/>
      <c r="N964" s="307"/>
      <c r="O964" s="307"/>
      <c r="P964" s="307"/>
      <c r="Q964" s="307"/>
      <c r="R964" s="307"/>
      <c r="S964" s="307"/>
      <c r="T964" s="307"/>
      <c r="U964" s="307"/>
      <c r="V964" s="307"/>
      <c r="W964" s="307"/>
      <c r="X964" s="307"/>
      <c r="Y964" s="307"/>
      <c r="Z964" s="307"/>
    </row>
    <row r="965" ht="12.75" customHeight="1">
      <c r="A965" s="307"/>
      <c r="B965" s="9"/>
      <c r="C965" s="8"/>
      <c r="D965" s="9"/>
      <c r="E965" s="8"/>
      <c r="F965" s="9"/>
      <c r="G965" s="8"/>
      <c r="H965" s="9"/>
      <c r="I965" s="8"/>
      <c r="J965" s="9"/>
      <c r="K965" s="8"/>
      <c r="L965" s="307"/>
      <c r="M965" s="307"/>
      <c r="N965" s="307"/>
      <c r="O965" s="307"/>
      <c r="P965" s="307"/>
      <c r="Q965" s="307"/>
      <c r="R965" s="307"/>
      <c r="S965" s="307"/>
      <c r="T965" s="307"/>
      <c r="U965" s="307"/>
      <c r="V965" s="307"/>
      <c r="W965" s="307"/>
      <c r="X965" s="307"/>
      <c r="Y965" s="307"/>
      <c r="Z965" s="307"/>
    </row>
    <row r="966" ht="12.75" customHeight="1">
      <c r="A966" s="307"/>
      <c r="B966" s="9"/>
      <c r="C966" s="8"/>
      <c r="D966" s="9"/>
      <c r="E966" s="8"/>
      <c r="F966" s="9"/>
      <c r="G966" s="8"/>
      <c r="H966" s="9"/>
      <c r="I966" s="8"/>
      <c r="J966" s="9"/>
      <c r="K966" s="8"/>
      <c r="L966" s="307"/>
      <c r="M966" s="307"/>
      <c r="N966" s="307"/>
      <c r="O966" s="307"/>
      <c r="P966" s="307"/>
      <c r="Q966" s="307"/>
      <c r="R966" s="307"/>
      <c r="S966" s="307"/>
      <c r="T966" s="307"/>
      <c r="U966" s="307"/>
      <c r="V966" s="307"/>
      <c r="W966" s="307"/>
      <c r="X966" s="307"/>
      <c r="Y966" s="307"/>
      <c r="Z966" s="307"/>
    </row>
    <row r="967" ht="12.75" customHeight="1">
      <c r="A967" s="307"/>
      <c r="B967" s="9"/>
      <c r="C967" s="8"/>
      <c r="D967" s="9"/>
      <c r="E967" s="8"/>
      <c r="F967" s="9"/>
      <c r="G967" s="8"/>
      <c r="H967" s="9"/>
      <c r="I967" s="8"/>
      <c r="J967" s="9"/>
      <c r="K967" s="8"/>
      <c r="L967" s="307"/>
      <c r="M967" s="307"/>
      <c r="N967" s="307"/>
      <c r="O967" s="307"/>
      <c r="P967" s="307"/>
      <c r="Q967" s="307"/>
      <c r="R967" s="307"/>
      <c r="S967" s="307"/>
      <c r="T967" s="307"/>
      <c r="U967" s="307"/>
      <c r="V967" s="307"/>
      <c r="W967" s="307"/>
      <c r="X967" s="307"/>
      <c r="Y967" s="307"/>
      <c r="Z967" s="307"/>
    </row>
    <row r="968" ht="12.75" customHeight="1">
      <c r="A968" s="307"/>
      <c r="B968" s="9"/>
      <c r="C968" s="8"/>
      <c r="D968" s="9"/>
      <c r="E968" s="8"/>
      <c r="F968" s="9"/>
      <c r="G968" s="8"/>
      <c r="H968" s="9"/>
      <c r="I968" s="8"/>
      <c r="J968" s="9"/>
      <c r="K968" s="8"/>
      <c r="L968" s="307"/>
      <c r="M968" s="307"/>
      <c r="N968" s="307"/>
      <c r="O968" s="307"/>
      <c r="P968" s="307"/>
      <c r="Q968" s="307"/>
      <c r="R968" s="307"/>
      <c r="S968" s="307"/>
      <c r="T968" s="307"/>
      <c r="U968" s="307"/>
      <c r="V968" s="307"/>
      <c r="W968" s="307"/>
      <c r="X968" s="307"/>
      <c r="Y968" s="307"/>
      <c r="Z968" s="307"/>
    </row>
    <row r="969" ht="12.75" customHeight="1">
      <c r="A969" s="307"/>
      <c r="B969" s="9"/>
      <c r="C969" s="8"/>
      <c r="D969" s="9"/>
      <c r="E969" s="8"/>
      <c r="F969" s="9"/>
      <c r="G969" s="8"/>
      <c r="H969" s="9"/>
      <c r="I969" s="8"/>
      <c r="J969" s="9"/>
      <c r="K969" s="8"/>
      <c r="L969" s="307"/>
      <c r="M969" s="307"/>
      <c r="N969" s="307"/>
      <c r="O969" s="307"/>
      <c r="P969" s="307"/>
      <c r="Q969" s="307"/>
      <c r="R969" s="307"/>
      <c r="S969" s="307"/>
      <c r="T969" s="307"/>
      <c r="U969" s="307"/>
      <c r="V969" s="307"/>
      <c r="W969" s="307"/>
      <c r="X969" s="307"/>
      <c r="Y969" s="307"/>
      <c r="Z969" s="307"/>
    </row>
    <row r="970" ht="12.75" customHeight="1">
      <c r="A970" s="307"/>
      <c r="B970" s="9"/>
      <c r="C970" s="8"/>
      <c r="D970" s="9"/>
      <c r="E970" s="8"/>
      <c r="F970" s="9"/>
      <c r="G970" s="8"/>
      <c r="H970" s="9"/>
      <c r="I970" s="8"/>
      <c r="J970" s="9"/>
      <c r="K970" s="8"/>
      <c r="L970" s="307"/>
      <c r="M970" s="307"/>
      <c r="N970" s="307"/>
      <c r="O970" s="307"/>
      <c r="P970" s="307"/>
      <c r="Q970" s="307"/>
      <c r="R970" s="307"/>
      <c r="S970" s="307"/>
      <c r="T970" s="307"/>
      <c r="U970" s="307"/>
      <c r="V970" s="307"/>
      <c r="W970" s="307"/>
      <c r="X970" s="307"/>
      <c r="Y970" s="307"/>
      <c r="Z970" s="307"/>
    </row>
    <row r="971" ht="12.75" customHeight="1">
      <c r="A971" s="307"/>
      <c r="B971" s="9"/>
      <c r="C971" s="8"/>
      <c r="D971" s="9"/>
      <c r="E971" s="8"/>
      <c r="F971" s="9"/>
      <c r="G971" s="8"/>
      <c r="H971" s="9"/>
      <c r="I971" s="8"/>
      <c r="J971" s="9"/>
      <c r="K971" s="8"/>
      <c r="L971" s="307"/>
      <c r="M971" s="307"/>
      <c r="N971" s="307"/>
      <c r="O971" s="307"/>
      <c r="P971" s="307"/>
      <c r="Q971" s="307"/>
      <c r="R971" s="307"/>
      <c r="S971" s="307"/>
      <c r="T971" s="307"/>
      <c r="U971" s="307"/>
      <c r="V971" s="307"/>
      <c r="W971" s="307"/>
      <c r="X971" s="307"/>
      <c r="Y971" s="307"/>
      <c r="Z971" s="307"/>
    </row>
    <row r="972" ht="12.75" customHeight="1">
      <c r="A972" s="307"/>
      <c r="B972" s="9"/>
      <c r="C972" s="8"/>
      <c r="D972" s="9"/>
      <c r="E972" s="8"/>
      <c r="F972" s="9"/>
      <c r="G972" s="8"/>
      <c r="H972" s="9"/>
      <c r="I972" s="8"/>
      <c r="J972" s="9"/>
      <c r="K972" s="8"/>
      <c r="L972" s="307"/>
      <c r="M972" s="307"/>
      <c r="N972" s="307"/>
      <c r="O972" s="307"/>
      <c r="P972" s="307"/>
      <c r="Q972" s="307"/>
      <c r="R972" s="307"/>
      <c r="S972" s="307"/>
      <c r="T972" s="307"/>
      <c r="U972" s="307"/>
      <c r="V972" s="307"/>
      <c r="W972" s="307"/>
      <c r="X972" s="307"/>
      <c r="Y972" s="307"/>
      <c r="Z972" s="307"/>
    </row>
    <row r="973" ht="12.75" customHeight="1">
      <c r="A973" s="307"/>
      <c r="B973" s="9"/>
      <c r="C973" s="8"/>
      <c r="D973" s="9"/>
      <c r="E973" s="8"/>
      <c r="F973" s="9"/>
      <c r="G973" s="8"/>
      <c r="H973" s="9"/>
      <c r="I973" s="8"/>
      <c r="J973" s="9"/>
      <c r="K973" s="8"/>
      <c r="L973" s="307"/>
      <c r="M973" s="307"/>
      <c r="N973" s="307"/>
      <c r="O973" s="307"/>
      <c r="P973" s="307"/>
      <c r="Q973" s="307"/>
      <c r="R973" s="307"/>
      <c r="S973" s="307"/>
      <c r="T973" s="307"/>
      <c r="U973" s="307"/>
      <c r="V973" s="307"/>
      <c r="W973" s="307"/>
      <c r="X973" s="307"/>
      <c r="Y973" s="307"/>
      <c r="Z973" s="307"/>
    </row>
    <row r="974" ht="12.75" customHeight="1">
      <c r="A974" s="307"/>
      <c r="B974" s="9"/>
      <c r="C974" s="8"/>
      <c r="D974" s="9"/>
      <c r="E974" s="8"/>
      <c r="F974" s="9"/>
      <c r="G974" s="8"/>
      <c r="H974" s="9"/>
      <c r="I974" s="8"/>
      <c r="J974" s="9"/>
      <c r="K974" s="8"/>
      <c r="L974" s="307"/>
      <c r="M974" s="307"/>
      <c r="N974" s="307"/>
      <c r="O974" s="307"/>
      <c r="P974" s="307"/>
      <c r="Q974" s="307"/>
      <c r="R974" s="307"/>
      <c r="S974" s="307"/>
      <c r="T974" s="307"/>
      <c r="U974" s="307"/>
      <c r="V974" s="307"/>
      <c r="W974" s="307"/>
      <c r="X974" s="307"/>
      <c r="Y974" s="307"/>
      <c r="Z974" s="307"/>
    </row>
    <row r="975" ht="12.75" customHeight="1">
      <c r="A975" s="307"/>
      <c r="B975" s="9"/>
      <c r="C975" s="8"/>
      <c r="D975" s="9"/>
      <c r="E975" s="8"/>
      <c r="F975" s="9"/>
      <c r="G975" s="8"/>
      <c r="H975" s="9"/>
      <c r="I975" s="8"/>
      <c r="J975" s="9"/>
      <c r="K975" s="8"/>
      <c r="L975" s="307"/>
      <c r="M975" s="307"/>
      <c r="N975" s="307"/>
      <c r="O975" s="307"/>
      <c r="P975" s="307"/>
      <c r="Q975" s="307"/>
      <c r="R975" s="307"/>
      <c r="S975" s="307"/>
      <c r="T975" s="307"/>
      <c r="U975" s="307"/>
      <c r="V975" s="307"/>
      <c r="W975" s="307"/>
      <c r="X975" s="307"/>
      <c r="Y975" s="307"/>
      <c r="Z975" s="307"/>
    </row>
    <row r="976" ht="12.75" customHeight="1">
      <c r="A976" s="307"/>
      <c r="B976" s="9"/>
      <c r="C976" s="8"/>
      <c r="D976" s="9"/>
      <c r="E976" s="8"/>
      <c r="F976" s="9"/>
      <c r="G976" s="8"/>
      <c r="H976" s="9"/>
      <c r="I976" s="8"/>
      <c r="J976" s="9"/>
      <c r="K976" s="8"/>
      <c r="L976" s="307"/>
      <c r="M976" s="307"/>
      <c r="N976" s="307"/>
      <c r="O976" s="307"/>
      <c r="P976" s="307"/>
      <c r="Q976" s="307"/>
      <c r="R976" s="307"/>
      <c r="S976" s="307"/>
      <c r="T976" s="307"/>
      <c r="U976" s="307"/>
      <c r="V976" s="307"/>
      <c r="W976" s="307"/>
      <c r="X976" s="307"/>
      <c r="Y976" s="307"/>
      <c r="Z976" s="307"/>
    </row>
    <row r="977" ht="12.75" customHeight="1">
      <c r="A977" s="307"/>
      <c r="B977" s="9"/>
      <c r="C977" s="8"/>
      <c r="D977" s="9"/>
      <c r="E977" s="8"/>
      <c r="F977" s="9"/>
      <c r="G977" s="8"/>
      <c r="H977" s="9"/>
      <c r="I977" s="8"/>
      <c r="J977" s="9"/>
      <c r="K977" s="8"/>
      <c r="L977" s="307"/>
      <c r="M977" s="307"/>
      <c r="N977" s="307"/>
      <c r="O977" s="307"/>
      <c r="P977" s="307"/>
      <c r="Q977" s="307"/>
      <c r="R977" s="307"/>
      <c r="S977" s="307"/>
      <c r="T977" s="307"/>
      <c r="U977" s="307"/>
      <c r="V977" s="307"/>
      <c r="W977" s="307"/>
      <c r="X977" s="307"/>
      <c r="Y977" s="307"/>
      <c r="Z977" s="307"/>
    </row>
    <row r="978" ht="12.75" customHeight="1">
      <c r="A978" s="307"/>
      <c r="B978" s="9"/>
      <c r="C978" s="8"/>
      <c r="D978" s="9"/>
      <c r="E978" s="8"/>
      <c r="F978" s="9"/>
      <c r="G978" s="8"/>
      <c r="H978" s="9"/>
      <c r="I978" s="8"/>
      <c r="J978" s="9"/>
      <c r="K978" s="8"/>
      <c r="L978" s="307"/>
      <c r="M978" s="307"/>
      <c r="N978" s="307"/>
      <c r="O978" s="307"/>
      <c r="P978" s="307"/>
      <c r="Q978" s="307"/>
      <c r="R978" s="307"/>
      <c r="S978" s="307"/>
      <c r="T978" s="307"/>
      <c r="U978" s="307"/>
      <c r="V978" s="307"/>
      <c r="W978" s="307"/>
      <c r="X978" s="307"/>
      <c r="Y978" s="307"/>
      <c r="Z978" s="307"/>
    </row>
    <row r="979" ht="12.75" customHeight="1">
      <c r="A979" s="307"/>
      <c r="B979" s="9"/>
      <c r="C979" s="8"/>
      <c r="D979" s="9"/>
      <c r="E979" s="8"/>
      <c r="F979" s="9"/>
      <c r="G979" s="8"/>
      <c r="H979" s="9"/>
      <c r="I979" s="8"/>
      <c r="J979" s="9"/>
      <c r="K979" s="8"/>
      <c r="L979" s="307"/>
      <c r="M979" s="307"/>
      <c r="N979" s="307"/>
      <c r="O979" s="307"/>
      <c r="P979" s="307"/>
      <c r="Q979" s="307"/>
      <c r="R979" s="307"/>
      <c r="S979" s="307"/>
      <c r="T979" s="307"/>
      <c r="U979" s="307"/>
      <c r="V979" s="307"/>
      <c r="W979" s="307"/>
      <c r="X979" s="307"/>
      <c r="Y979" s="307"/>
      <c r="Z979" s="307"/>
    </row>
    <row r="980" ht="12.75" customHeight="1">
      <c r="A980" s="307"/>
      <c r="B980" s="9"/>
      <c r="C980" s="8"/>
      <c r="D980" s="9"/>
      <c r="E980" s="8"/>
      <c r="F980" s="9"/>
      <c r="G980" s="8"/>
      <c r="H980" s="9"/>
      <c r="I980" s="8"/>
      <c r="J980" s="9"/>
      <c r="K980" s="8"/>
      <c r="L980" s="307"/>
      <c r="M980" s="307"/>
      <c r="N980" s="307"/>
      <c r="O980" s="307"/>
      <c r="P980" s="307"/>
      <c r="Q980" s="307"/>
      <c r="R980" s="307"/>
      <c r="S980" s="307"/>
      <c r="T980" s="307"/>
      <c r="U980" s="307"/>
      <c r="V980" s="307"/>
      <c r="W980" s="307"/>
      <c r="X980" s="307"/>
      <c r="Y980" s="307"/>
      <c r="Z980" s="307"/>
    </row>
    <row r="981" ht="12.75" customHeight="1">
      <c r="A981" s="307"/>
      <c r="B981" s="9"/>
      <c r="C981" s="8"/>
      <c r="D981" s="9"/>
      <c r="E981" s="8"/>
      <c r="F981" s="9"/>
      <c r="G981" s="8"/>
      <c r="H981" s="9"/>
      <c r="I981" s="8"/>
      <c r="J981" s="9"/>
      <c r="K981" s="8"/>
      <c r="L981" s="307"/>
      <c r="M981" s="307"/>
      <c r="N981" s="307"/>
      <c r="O981" s="307"/>
      <c r="P981" s="307"/>
      <c r="Q981" s="307"/>
      <c r="R981" s="307"/>
      <c r="S981" s="307"/>
      <c r="T981" s="307"/>
      <c r="U981" s="307"/>
      <c r="V981" s="307"/>
      <c r="W981" s="307"/>
      <c r="X981" s="307"/>
      <c r="Y981" s="307"/>
      <c r="Z981" s="307"/>
    </row>
    <row r="982" ht="12.75" customHeight="1">
      <c r="A982" s="307"/>
      <c r="B982" s="9"/>
      <c r="C982" s="8"/>
      <c r="D982" s="9"/>
      <c r="E982" s="8"/>
      <c r="F982" s="9"/>
      <c r="G982" s="8"/>
      <c r="H982" s="9"/>
      <c r="I982" s="8"/>
      <c r="J982" s="9"/>
      <c r="K982" s="8"/>
      <c r="L982" s="307"/>
      <c r="M982" s="307"/>
      <c r="N982" s="307"/>
      <c r="O982" s="307"/>
      <c r="P982" s="307"/>
      <c r="Q982" s="307"/>
      <c r="R982" s="307"/>
      <c r="S982" s="307"/>
      <c r="T982" s="307"/>
      <c r="U982" s="307"/>
      <c r="V982" s="307"/>
      <c r="W982" s="307"/>
      <c r="X982" s="307"/>
      <c r="Y982" s="307"/>
      <c r="Z982" s="307"/>
    </row>
    <row r="983" ht="12.75" customHeight="1">
      <c r="A983" s="307"/>
      <c r="B983" s="9"/>
      <c r="C983" s="8"/>
      <c r="D983" s="9"/>
      <c r="E983" s="8"/>
      <c r="F983" s="9"/>
      <c r="G983" s="8"/>
      <c r="H983" s="9"/>
      <c r="I983" s="8"/>
      <c r="J983" s="9"/>
      <c r="K983" s="8"/>
      <c r="L983" s="307"/>
      <c r="M983" s="307"/>
      <c r="N983" s="307"/>
      <c r="O983" s="307"/>
      <c r="P983" s="307"/>
      <c r="Q983" s="307"/>
      <c r="R983" s="307"/>
      <c r="S983" s="307"/>
      <c r="T983" s="307"/>
      <c r="U983" s="307"/>
      <c r="V983" s="307"/>
      <c r="W983" s="307"/>
      <c r="X983" s="307"/>
      <c r="Y983" s="307"/>
      <c r="Z983" s="307"/>
    </row>
    <row r="984" ht="12.75" customHeight="1">
      <c r="A984" s="307"/>
      <c r="B984" s="9"/>
      <c r="C984" s="8"/>
      <c r="D984" s="9"/>
      <c r="E984" s="8"/>
      <c r="F984" s="9"/>
      <c r="G984" s="8"/>
      <c r="H984" s="9"/>
      <c r="I984" s="8"/>
      <c r="J984" s="9"/>
      <c r="K984" s="8"/>
      <c r="L984" s="307"/>
      <c r="M984" s="307"/>
      <c r="N984" s="307"/>
      <c r="O984" s="307"/>
      <c r="P984" s="307"/>
      <c r="Q984" s="307"/>
      <c r="R984" s="307"/>
      <c r="S984" s="307"/>
      <c r="T984" s="307"/>
      <c r="U984" s="307"/>
      <c r="V984" s="307"/>
      <c r="W984" s="307"/>
      <c r="X984" s="307"/>
      <c r="Y984" s="307"/>
      <c r="Z984" s="307"/>
    </row>
    <row r="985" ht="12.75" customHeight="1">
      <c r="A985" s="307"/>
      <c r="B985" s="9"/>
      <c r="C985" s="8"/>
      <c r="D985" s="9"/>
      <c r="E985" s="8"/>
      <c r="F985" s="9"/>
      <c r="G985" s="8"/>
      <c r="H985" s="9"/>
      <c r="I985" s="8"/>
      <c r="J985" s="9"/>
      <c r="K985" s="8"/>
      <c r="L985" s="307"/>
      <c r="M985" s="307"/>
      <c r="N985" s="307"/>
      <c r="O985" s="307"/>
      <c r="P985" s="307"/>
      <c r="Q985" s="307"/>
      <c r="R985" s="307"/>
      <c r="S985" s="307"/>
      <c r="T985" s="307"/>
      <c r="U985" s="307"/>
      <c r="V985" s="307"/>
      <c r="W985" s="307"/>
      <c r="X985" s="307"/>
      <c r="Y985" s="307"/>
      <c r="Z985" s="307"/>
    </row>
    <row r="986" ht="12.75" customHeight="1">
      <c r="A986" s="307"/>
      <c r="B986" s="9"/>
      <c r="C986" s="8"/>
      <c r="D986" s="9"/>
      <c r="E986" s="8"/>
      <c r="F986" s="9"/>
      <c r="G986" s="8"/>
      <c r="H986" s="9"/>
      <c r="I986" s="8"/>
      <c r="J986" s="9"/>
      <c r="K986" s="8"/>
      <c r="L986" s="307"/>
      <c r="M986" s="307"/>
      <c r="N986" s="307"/>
      <c r="O986" s="307"/>
      <c r="P986" s="307"/>
      <c r="Q986" s="307"/>
      <c r="R986" s="307"/>
      <c r="S986" s="307"/>
      <c r="T986" s="307"/>
      <c r="U986" s="307"/>
      <c r="V986" s="307"/>
      <c r="W986" s="307"/>
      <c r="X986" s="307"/>
      <c r="Y986" s="307"/>
      <c r="Z986" s="307"/>
    </row>
    <row r="987" ht="12.75" customHeight="1">
      <c r="A987" s="307"/>
      <c r="B987" s="9"/>
      <c r="C987" s="8"/>
      <c r="D987" s="9"/>
      <c r="E987" s="8"/>
      <c r="F987" s="9"/>
      <c r="G987" s="8"/>
      <c r="H987" s="9"/>
      <c r="I987" s="8"/>
      <c r="J987" s="9"/>
      <c r="K987" s="8"/>
      <c r="L987" s="307"/>
      <c r="M987" s="307"/>
      <c r="N987" s="307"/>
      <c r="O987" s="307"/>
      <c r="P987" s="307"/>
      <c r="Q987" s="307"/>
      <c r="R987" s="307"/>
      <c r="S987" s="307"/>
      <c r="T987" s="307"/>
      <c r="U987" s="307"/>
      <c r="V987" s="307"/>
      <c r="W987" s="307"/>
      <c r="X987" s="307"/>
      <c r="Y987" s="307"/>
      <c r="Z987" s="307"/>
    </row>
    <row r="988" ht="12.75" customHeight="1">
      <c r="A988" s="307"/>
      <c r="B988" s="9"/>
      <c r="C988" s="8"/>
      <c r="D988" s="9"/>
      <c r="E988" s="8"/>
      <c r="F988" s="9"/>
      <c r="G988" s="8"/>
      <c r="H988" s="9"/>
      <c r="I988" s="8"/>
      <c r="J988" s="9"/>
      <c r="K988" s="8"/>
      <c r="L988" s="307"/>
      <c r="M988" s="307"/>
      <c r="N988" s="307"/>
      <c r="O988" s="307"/>
      <c r="P988" s="307"/>
      <c r="Q988" s="307"/>
      <c r="R988" s="307"/>
      <c r="S988" s="307"/>
      <c r="T988" s="307"/>
      <c r="U988" s="307"/>
      <c r="V988" s="307"/>
      <c r="W988" s="307"/>
      <c r="X988" s="307"/>
      <c r="Y988" s="307"/>
      <c r="Z988" s="307"/>
    </row>
    <row r="989" ht="12.75" customHeight="1">
      <c r="A989" s="307"/>
      <c r="B989" s="9"/>
      <c r="C989" s="8"/>
      <c r="D989" s="9"/>
      <c r="E989" s="8"/>
      <c r="F989" s="9"/>
      <c r="G989" s="8"/>
      <c r="H989" s="9"/>
      <c r="I989" s="8"/>
      <c r="J989" s="9"/>
      <c r="K989" s="8"/>
      <c r="L989" s="307"/>
      <c r="M989" s="307"/>
      <c r="N989" s="307"/>
      <c r="O989" s="307"/>
      <c r="P989" s="307"/>
      <c r="Q989" s="307"/>
      <c r="R989" s="307"/>
      <c r="S989" s="307"/>
      <c r="T989" s="307"/>
      <c r="U989" s="307"/>
      <c r="V989" s="307"/>
      <c r="W989" s="307"/>
      <c r="X989" s="307"/>
      <c r="Y989" s="307"/>
      <c r="Z989" s="307"/>
    </row>
    <row r="990" ht="12.75" customHeight="1">
      <c r="A990" s="307"/>
      <c r="B990" s="9"/>
      <c r="C990" s="8"/>
      <c r="D990" s="9"/>
      <c r="E990" s="8"/>
      <c r="F990" s="9"/>
      <c r="G990" s="8"/>
      <c r="H990" s="9"/>
      <c r="I990" s="8"/>
      <c r="J990" s="9"/>
      <c r="K990" s="8"/>
      <c r="L990" s="307"/>
      <c r="M990" s="307"/>
      <c r="N990" s="307"/>
      <c r="O990" s="307"/>
      <c r="P990" s="307"/>
      <c r="Q990" s="307"/>
      <c r="R990" s="307"/>
      <c r="S990" s="307"/>
      <c r="T990" s="307"/>
      <c r="U990" s="307"/>
      <c r="V990" s="307"/>
      <c r="W990" s="307"/>
      <c r="X990" s="307"/>
      <c r="Y990" s="307"/>
      <c r="Z990" s="307"/>
    </row>
    <row r="991" ht="12.75" customHeight="1">
      <c r="A991" s="307"/>
      <c r="B991" s="9"/>
      <c r="C991" s="8"/>
      <c r="D991" s="9"/>
      <c r="E991" s="8"/>
      <c r="F991" s="9"/>
      <c r="G991" s="8"/>
      <c r="H991" s="9"/>
      <c r="I991" s="8"/>
      <c r="J991" s="9"/>
      <c r="K991" s="8"/>
      <c r="L991" s="307"/>
      <c r="M991" s="307"/>
      <c r="N991" s="307"/>
      <c r="O991" s="307"/>
      <c r="P991" s="307"/>
      <c r="Q991" s="307"/>
      <c r="R991" s="307"/>
      <c r="S991" s="307"/>
      <c r="T991" s="307"/>
      <c r="U991" s="307"/>
      <c r="V991" s="307"/>
      <c r="W991" s="307"/>
      <c r="X991" s="307"/>
      <c r="Y991" s="307"/>
      <c r="Z991" s="307"/>
    </row>
    <row r="992" ht="12.75" customHeight="1">
      <c r="A992" s="307"/>
      <c r="B992" s="9"/>
      <c r="C992" s="8"/>
      <c r="D992" s="9"/>
      <c r="E992" s="8"/>
      <c r="F992" s="9"/>
      <c r="G992" s="8"/>
      <c r="H992" s="9"/>
      <c r="I992" s="8"/>
      <c r="J992" s="9"/>
      <c r="K992" s="8"/>
      <c r="L992" s="307"/>
      <c r="M992" s="307"/>
      <c r="N992" s="307"/>
      <c r="O992" s="307"/>
      <c r="P992" s="307"/>
      <c r="Q992" s="307"/>
      <c r="R992" s="307"/>
      <c r="S992" s="307"/>
      <c r="T992" s="307"/>
      <c r="U992" s="307"/>
      <c r="V992" s="307"/>
      <c r="W992" s="307"/>
      <c r="X992" s="307"/>
      <c r="Y992" s="307"/>
      <c r="Z992" s="307"/>
    </row>
    <row r="993" ht="12.75" customHeight="1">
      <c r="A993" s="307"/>
      <c r="B993" s="9"/>
      <c r="C993" s="8"/>
      <c r="D993" s="9"/>
      <c r="E993" s="8"/>
      <c r="F993" s="9"/>
      <c r="G993" s="8"/>
      <c r="H993" s="9"/>
      <c r="I993" s="8"/>
      <c r="J993" s="9"/>
      <c r="K993" s="8"/>
      <c r="L993" s="307"/>
      <c r="M993" s="307"/>
      <c r="N993" s="307"/>
      <c r="O993" s="307"/>
      <c r="P993" s="307"/>
      <c r="Q993" s="307"/>
      <c r="R993" s="307"/>
      <c r="S993" s="307"/>
      <c r="T993" s="307"/>
      <c r="U993" s="307"/>
      <c r="V993" s="307"/>
      <c r="W993" s="307"/>
      <c r="X993" s="307"/>
      <c r="Y993" s="307"/>
      <c r="Z993" s="307"/>
    </row>
    <row r="994" ht="12.75" customHeight="1">
      <c r="A994" s="307"/>
      <c r="B994" s="9"/>
      <c r="C994" s="8"/>
      <c r="D994" s="9"/>
      <c r="E994" s="8"/>
      <c r="F994" s="9"/>
      <c r="G994" s="8"/>
      <c r="H994" s="9"/>
      <c r="I994" s="8"/>
      <c r="J994" s="9"/>
      <c r="K994" s="8"/>
      <c r="L994" s="307"/>
      <c r="M994" s="307"/>
      <c r="N994" s="307"/>
      <c r="O994" s="307"/>
      <c r="P994" s="307"/>
      <c r="Q994" s="307"/>
      <c r="R994" s="307"/>
      <c r="S994" s="307"/>
      <c r="T994" s="307"/>
      <c r="U994" s="307"/>
      <c r="V994" s="307"/>
      <c r="W994" s="307"/>
      <c r="X994" s="307"/>
      <c r="Y994" s="307"/>
      <c r="Z994" s="307"/>
    </row>
    <row r="995" ht="12.75" customHeight="1">
      <c r="A995" s="307"/>
      <c r="B995" s="9"/>
      <c r="C995" s="8"/>
      <c r="D995" s="9"/>
      <c r="E995" s="8"/>
      <c r="F995" s="9"/>
      <c r="G995" s="8"/>
      <c r="H995" s="9"/>
      <c r="I995" s="8"/>
      <c r="J995" s="9"/>
      <c r="K995" s="8"/>
      <c r="L995" s="307"/>
      <c r="M995" s="307"/>
      <c r="N995" s="307"/>
      <c r="O995" s="307"/>
      <c r="P995" s="307"/>
      <c r="Q995" s="307"/>
      <c r="R995" s="307"/>
      <c r="S995" s="307"/>
      <c r="T995" s="307"/>
      <c r="U995" s="307"/>
      <c r="V995" s="307"/>
      <c r="W995" s="307"/>
      <c r="X995" s="307"/>
      <c r="Y995" s="307"/>
      <c r="Z995" s="307"/>
    </row>
    <row r="996" ht="12.75" customHeight="1">
      <c r="A996" s="307"/>
      <c r="B996" s="9"/>
      <c r="C996" s="8"/>
      <c r="D996" s="9"/>
      <c r="E996" s="8"/>
      <c r="F996" s="9"/>
      <c r="G996" s="8"/>
      <c r="H996" s="9"/>
      <c r="I996" s="8"/>
      <c r="J996" s="9"/>
      <c r="K996" s="8"/>
      <c r="L996" s="307"/>
      <c r="M996" s="307"/>
      <c r="N996" s="307"/>
      <c r="O996" s="307"/>
      <c r="P996" s="307"/>
      <c r="Q996" s="307"/>
      <c r="R996" s="307"/>
      <c r="S996" s="307"/>
      <c r="T996" s="307"/>
      <c r="U996" s="307"/>
      <c r="V996" s="307"/>
      <c r="W996" s="307"/>
      <c r="X996" s="307"/>
      <c r="Y996" s="307"/>
      <c r="Z996" s="307"/>
    </row>
    <row r="997" ht="12.75" customHeight="1">
      <c r="A997" s="307"/>
      <c r="B997" s="9"/>
      <c r="C997" s="8"/>
      <c r="D997" s="9"/>
      <c r="E997" s="8"/>
      <c r="F997" s="9"/>
      <c r="G997" s="8"/>
      <c r="H997" s="9"/>
      <c r="I997" s="8"/>
      <c r="J997" s="9"/>
      <c r="K997" s="8"/>
      <c r="L997" s="307"/>
      <c r="M997" s="307"/>
      <c r="N997" s="307"/>
      <c r="O997" s="307"/>
      <c r="P997" s="307"/>
      <c r="Q997" s="307"/>
      <c r="R997" s="307"/>
      <c r="S997" s="307"/>
      <c r="T997" s="307"/>
      <c r="U997" s="307"/>
      <c r="V997" s="307"/>
      <c r="W997" s="307"/>
      <c r="X997" s="307"/>
      <c r="Y997" s="307"/>
      <c r="Z997" s="307"/>
    </row>
    <row r="998" ht="12.75" customHeight="1">
      <c r="A998" s="307"/>
      <c r="B998" s="9"/>
      <c r="C998" s="8"/>
      <c r="D998" s="9"/>
      <c r="E998" s="8"/>
      <c r="F998" s="9"/>
      <c r="G998" s="8"/>
      <c r="H998" s="9"/>
      <c r="I998" s="8"/>
      <c r="J998" s="9"/>
      <c r="K998" s="8"/>
      <c r="L998" s="307"/>
      <c r="M998" s="307"/>
      <c r="N998" s="307"/>
      <c r="O998" s="307"/>
      <c r="P998" s="307"/>
      <c r="Q998" s="307"/>
      <c r="R998" s="307"/>
      <c r="S998" s="307"/>
      <c r="T998" s="307"/>
      <c r="U998" s="307"/>
      <c r="V998" s="307"/>
      <c r="W998" s="307"/>
      <c r="X998" s="307"/>
      <c r="Y998" s="307"/>
      <c r="Z998" s="307"/>
    </row>
    <row r="999" ht="12.75" customHeight="1">
      <c r="A999" s="307"/>
      <c r="B999" s="9"/>
      <c r="C999" s="8"/>
      <c r="D999" s="9"/>
      <c r="E999" s="8"/>
      <c r="F999" s="9"/>
      <c r="G999" s="8"/>
      <c r="H999" s="9"/>
      <c r="I999" s="8"/>
      <c r="J999" s="9"/>
      <c r="K999" s="8"/>
      <c r="L999" s="307"/>
      <c r="M999" s="307"/>
      <c r="N999" s="307"/>
      <c r="O999" s="307"/>
      <c r="P999" s="307"/>
      <c r="Q999" s="307"/>
      <c r="R999" s="307"/>
      <c r="S999" s="307"/>
      <c r="T999" s="307"/>
      <c r="U999" s="307"/>
      <c r="V999" s="307"/>
      <c r="W999" s="307"/>
      <c r="X999" s="307"/>
      <c r="Y999" s="307"/>
      <c r="Z999" s="307"/>
    </row>
    <row r="1000" ht="12.75" customHeight="1">
      <c r="A1000" s="307"/>
      <c r="B1000" s="9"/>
      <c r="C1000" s="8"/>
      <c r="D1000" s="9"/>
      <c r="E1000" s="8"/>
      <c r="F1000" s="9"/>
      <c r="G1000" s="8"/>
      <c r="H1000" s="9"/>
      <c r="I1000" s="8"/>
      <c r="J1000" s="9"/>
      <c r="K1000" s="8"/>
      <c r="L1000" s="307"/>
      <c r="M1000" s="307"/>
      <c r="N1000" s="307"/>
      <c r="O1000" s="307"/>
      <c r="P1000" s="307"/>
      <c r="Q1000" s="307"/>
      <c r="R1000" s="307"/>
      <c r="S1000" s="307"/>
      <c r="T1000" s="307"/>
      <c r="U1000" s="307"/>
      <c r="V1000" s="307"/>
      <c r="W1000" s="307"/>
      <c r="X1000" s="307"/>
      <c r="Y1000" s="307"/>
      <c r="Z1000" s="307"/>
    </row>
  </sheetData>
  <dataValidations>
    <dataValidation type="list" allowBlank="1" showErrorMessage="1" sqref="K2">
      <formula1>$O$2:$O$7</formula1>
    </dataValidation>
    <dataValidation type="list" allowBlank="1" showInputMessage="1" showErrorMessage="1" prompt="Select the number of plates at this weight from the pull down menu" sqref="B1:D1">
      <formula1>"0.0,2.0,4.0,6.0,8.0,10.0,12.0,14.0,16.0,18.0,20.0"</formula1>
    </dataValidation>
    <dataValidation type="list" allowBlank="1" showErrorMessage="1" sqref="E1">
      <formula1>"0.0,2.0,4.0,6.0,8.0,10.0,12.0,14.0,16.0,18.0,20.0"</formula1>
    </dataValidation>
    <dataValidation type="list" allowBlank="1" showInputMessage="1" showErrorMessage="1" prompt="Select the number of plates at this weight from the pull down menu" sqref="F1:J1">
      <formula1>"0.0,2.0,4.0"</formula1>
    </dataValidation>
    <dataValidation type="list" allowBlank="1" showInputMessage="1" showErrorMessage="1" prompt="Select Pounds or Kilos from the drop down menu" sqref="A2">
      <formula1>"Pounds,Kilos"</formula1>
    </dataValidation>
  </dataValidations>
  <printOptions horizontalCentered="1"/>
  <pageMargins bottom="1.0" footer="0.0" header="0.0" left="0.75" right="0.75" top="1.0"/>
  <pageSetup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hidden="1" min="1" max="1" width="9.0"/>
    <col customWidth="1" min="2" max="2" width="7.29"/>
    <col customWidth="1" min="3" max="3" width="33.86"/>
    <col customWidth="1" min="4" max="4" width="5.57"/>
    <col customWidth="1" min="5" max="5" width="16.57"/>
    <col customWidth="1" min="6" max="6" width="7.29"/>
    <col customWidth="1" hidden="1" min="7" max="8" width="9.14"/>
    <col customWidth="1" min="9" max="10" width="4.43"/>
    <col customWidth="1" min="11" max="11" width="8.0"/>
    <col customWidth="1" hidden="1" min="12" max="15" width="9.14"/>
    <col customWidth="1" min="16" max="16" width="4.43"/>
    <col customWidth="1" min="17" max="17" width="8.0"/>
    <col customWidth="1" hidden="1" min="18" max="22" width="8.0"/>
    <col customWidth="1" min="23" max="23" width="8.0"/>
    <col customWidth="1" hidden="1" min="24" max="33" width="9.14"/>
    <col customWidth="1" min="34" max="34" width="33.14"/>
    <col customWidth="1" min="35" max="35" width="14.0"/>
    <col customWidth="1" hidden="1" min="36" max="37" width="9.14"/>
    <col customWidth="1" hidden="1" min="38" max="38" width="7.57"/>
    <col customWidth="1" min="39" max="39" width="21.14"/>
    <col customWidth="1" hidden="1" min="40" max="103" width="9.14"/>
    <col customWidth="1" min="104" max="104" width="24.57"/>
  </cols>
  <sheetData>
    <row r="1" ht="38.25" customHeight="1">
      <c r="A1" s="2"/>
      <c r="B1" s="2"/>
      <c r="C1" s="2"/>
      <c r="D1" s="2"/>
      <c r="E1" s="2"/>
      <c r="F1" s="2"/>
      <c r="G1" s="2"/>
      <c r="H1" s="2"/>
      <c r="I1" s="2"/>
      <c r="J1" s="6"/>
      <c r="K1" s="2"/>
      <c r="L1" s="2"/>
      <c r="M1" s="2"/>
      <c r="N1" s="2"/>
      <c r="O1" s="2"/>
      <c r="P1" s="6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9" t="str">
        <f>CONCATENATE("Setup!O7:O",COUNTA(Setup!O:O)+3)</f>
        <v>Setup!O7:O246</v>
      </c>
      <c r="AZ1" s="8"/>
      <c r="BA1" s="8"/>
      <c r="BB1" t="s">
        <v>2</v>
      </c>
      <c r="BC1" t="s">
        <v>3</v>
      </c>
      <c r="BD1" t="s">
        <v>4</v>
      </c>
      <c r="BE1" t="s">
        <v>5</v>
      </c>
      <c r="BF1" t="s">
        <v>6</v>
      </c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>
        <v>9.0</v>
      </c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</row>
    <row r="2" ht="12.75" customHeight="1">
      <c r="A2" s="12"/>
      <c r="B2" s="12" t="s">
        <v>8</v>
      </c>
      <c r="C2" s="12" t="s">
        <v>9</v>
      </c>
      <c r="D2" s="12" t="s">
        <v>10</v>
      </c>
      <c r="E2" s="12" t="s">
        <v>11</v>
      </c>
      <c r="F2" s="12" t="str">
        <f>Setup!K6</f>
        <v>BWt (Kg)</v>
      </c>
      <c r="G2" s="12" t="s">
        <v>13</v>
      </c>
      <c r="H2" s="12" t="s">
        <v>14</v>
      </c>
      <c r="I2" s="12" t="s">
        <v>15</v>
      </c>
      <c r="J2" s="15" t="s">
        <v>16</v>
      </c>
      <c r="K2" s="12" t="s">
        <v>17</v>
      </c>
      <c r="L2" s="12" t="s">
        <v>18</v>
      </c>
      <c r="M2" s="12" t="s">
        <v>19</v>
      </c>
      <c r="N2" s="12" t="s">
        <v>20</v>
      </c>
      <c r="O2" s="12" t="s">
        <v>21</v>
      </c>
      <c r="P2" s="15" t="s">
        <v>22</v>
      </c>
      <c r="Q2" s="12" t="s">
        <v>23</v>
      </c>
      <c r="R2" s="12" t="s">
        <v>24</v>
      </c>
      <c r="S2" s="12" t="s">
        <v>25</v>
      </c>
      <c r="T2" s="12" t="s">
        <v>26</v>
      </c>
      <c r="U2" s="12" t="s">
        <v>27</v>
      </c>
      <c r="V2" s="12" t="s">
        <v>28</v>
      </c>
      <c r="W2" s="12" t="s">
        <v>29</v>
      </c>
      <c r="X2" s="12" t="s">
        <v>30</v>
      </c>
      <c r="Y2" s="12" t="s">
        <v>31</v>
      </c>
      <c r="Z2" s="12" t="s">
        <v>32</v>
      </c>
      <c r="AA2" s="12" t="s">
        <v>33</v>
      </c>
      <c r="AB2" s="12"/>
      <c r="AC2" s="12" t="s">
        <v>34</v>
      </c>
      <c r="AD2" s="12" t="s">
        <v>35</v>
      </c>
      <c r="AE2" s="12" t="s">
        <v>36</v>
      </c>
      <c r="AF2" s="12" t="s">
        <v>37</v>
      </c>
      <c r="AG2" s="12" t="s">
        <v>38</v>
      </c>
      <c r="AH2" s="12" t="s">
        <v>39</v>
      </c>
      <c r="AI2" s="12" t="s">
        <v>40</v>
      </c>
      <c r="AJ2" s="16" t="s">
        <v>42</v>
      </c>
      <c r="AK2" s="16" t="s">
        <v>43</v>
      </c>
      <c r="AL2" s="16" t="s">
        <v>44</v>
      </c>
      <c r="AM2" s="17"/>
      <c r="AN2" s="17"/>
      <c r="AO2" s="17"/>
      <c r="AP2" s="17" t="s">
        <v>48</v>
      </c>
      <c r="AQ2" s="17" t="s">
        <v>49</v>
      </c>
      <c r="AR2" s="17">
        <v>-1.0</v>
      </c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>
        <v>3.0</v>
      </c>
      <c r="CD2" s="17"/>
      <c r="CE2" s="17"/>
      <c r="CF2" s="17"/>
      <c r="CG2" s="17"/>
      <c r="CH2" s="17" t="s">
        <v>50</v>
      </c>
      <c r="CI2" s="17" t="s">
        <v>17</v>
      </c>
      <c r="CJ2" s="17" t="s">
        <v>18</v>
      </c>
      <c r="CK2" s="17" t="s">
        <v>19</v>
      </c>
      <c r="CL2" s="17" t="s">
        <v>20</v>
      </c>
      <c r="CM2" s="17" t="s">
        <v>21</v>
      </c>
      <c r="CN2" s="17" t="s">
        <v>22</v>
      </c>
      <c r="CO2" s="17" t="s">
        <v>51</v>
      </c>
      <c r="CP2" s="17" t="s">
        <v>24</v>
      </c>
      <c r="CQ2" s="17" t="s">
        <v>25</v>
      </c>
      <c r="CR2" s="17" t="s">
        <v>26</v>
      </c>
      <c r="CS2" s="17" t="s">
        <v>27</v>
      </c>
      <c r="CT2" s="17" t="s">
        <v>28</v>
      </c>
      <c r="CU2" s="17" t="s">
        <v>29</v>
      </c>
      <c r="CV2" s="17" t="s">
        <v>30</v>
      </c>
      <c r="CW2" s="17" t="s">
        <v>31</v>
      </c>
      <c r="CX2" s="17" t="s">
        <v>32</v>
      </c>
      <c r="CY2" s="17" t="s">
        <v>33</v>
      </c>
      <c r="CZ2" s="17"/>
    </row>
    <row r="3" ht="12.75" customHeight="1">
      <c r="A3" s="2"/>
      <c r="B3" s="2" t="s">
        <v>53</v>
      </c>
      <c r="C3" s="19" t="s">
        <v>54</v>
      </c>
      <c r="D3" s="19">
        <v>33.0</v>
      </c>
      <c r="E3" s="19" t="s">
        <v>55</v>
      </c>
      <c r="F3" s="2">
        <v>58.3</v>
      </c>
      <c r="G3" s="2"/>
      <c r="H3" s="2"/>
      <c r="I3" s="2"/>
      <c r="J3" s="6" t="s">
        <v>56</v>
      </c>
      <c r="K3" s="2">
        <v>80.0</v>
      </c>
      <c r="L3" s="2"/>
      <c r="M3" s="2"/>
      <c r="N3" s="2"/>
      <c r="O3" s="2"/>
      <c r="P3" s="6"/>
      <c r="Q3" s="2">
        <v>52.5</v>
      </c>
      <c r="R3" s="2"/>
      <c r="S3" s="2"/>
      <c r="T3" s="2"/>
      <c r="U3" s="2"/>
      <c r="V3" s="2"/>
      <c r="W3" s="2">
        <v>120.0</v>
      </c>
      <c r="X3" s="2"/>
      <c r="Y3" s="2"/>
      <c r="Z3" s="2"/>
      <c r="AA3" s="2"/>
      <c r="AB3" s="2"/>
      <c r="AC3" s="2"/>
      <c r="AD3" s="2"/>
      <c r="AE3" s="2"/>
      <c r="AF3" s="2"/>
      <c r="AG3" s="2"/>
      <c r="AH3" s="2" t="s">
        <v>57</v>
      </c>
      <c r="AI3" s="19" t="s">
        <v>58</v>
      </c>
      <c r="AJ3" s="21"/>
      <c r="AK3" s="21"/>
      <c r="AL3" s="21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</row>
    <row r="4" ht="12.75" customHeight="1">
      <c r="A4" s="2"/>
      <c r="B4" s="2" t="s">
        <v>53</v>
      </c>
      <c r="C4" s="19" t="s">
        <v>54</v>
      </c>
      <c r="D4" s="19">
        <v>33.0</v>
      </c>
      <c r="E4" s="19" t="s">
        <v>55</v>
      </c>
      <c r="F4" s="2">
        <v>58.3</v>
      </c>
      <c r="G4" s="2"/>
      <c r="H4" s="2"/>
      <c r="I4" s="2"/>
      <c r="J4" s="6"/>
      <c r="K4" s="2"/>
      <c r="L4" s="2"/>
      <c r="M4" s="2"/>
      <c r="N4" s="2"/>
      <c r="O4" s="2"/>
      <c r="P4" s="6"/>
      <c r="Q4" s="2"/>
      <c r="R4" s="2"/>
      <c r="S4" s="2"/>
      <c r="T4" s="2"/>
      <c r="U4" s="2"/>
      <c r="V4" s="2"/>
      <c r="W4" s="2">
        <v>120.0</v>
      </c>
      <c r="X4" s="2"/>
      <c r="Y4" s="2"/>
      <c r="Z4" s="2"/>
      <c r="AA4" s="2"/>
      <c r="AB4" s="2"/>
      <c r="AC4" s="2"/>
      <c r="AD4" s="2"/>
      <c r="AE4" s="2"/>
      <c r="AF4" s="2"/>
      <c r="AG4" s="2"/>
      <c r="AH4" s="2" t="s">
        <v>57</v>
      </c>
      <c r="AI4" s="19" t="s">
        <v>59</v>
      </c>
      <c r="AJ4" s="21"/>
      <c r="AK4" s="21"/>
      <c r="AL4" s="21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</row>
    <row r="5" ht="12.75" customHeight="1">
      <c r="A5" s="2"/>
      <c r="B5" s="2" t="s">
        <v>53</v>
      </c>
      <c r="C5" s="19" t="s">
        <v>61</v>
      </c>
      <c r="D5" s="19">
        <v>17.0</v>
      </c>
      <c r="E5" s="19" t="s">
        <v>62</v>
      </c>
      <c r="F5" s="25">
        <v>50.4</v>
      </c>
      <c r="G5" s="2"/>
      <c r="H5" s="2"/>
      <c r="I5" s="2"/>
      <c r="J5" s="6"/>
      <c r="K5" s="2"/>
      <c r="L5" s="2"/>
      <c r="M5" s="2"/>
      <c r="N5" s="2"/>
      <c r="O5" s="2"/>
      <c r="P5" s="27"/>
      <c r="Q5" s="2">
        <v>35.0</v>
      </c>
      <c r="R5" s="33"/>
      <c r="S5" s="33"/>
      <c r="T5" s="33"/>
      <c r="U5" s="33"/>
      <c r="V5" s="33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 t="s">
        <v>57</v>
      </c>
      <c r="AI5" s="19" t="s">
        <v>68</v>
      </c>
      <c r="AJ5" s="21"/>
      <c r="AK5" s="21"/>
      <c r="AL5" s="21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</row>
    <row r="6" ht="12.75" customHeight="1">
      <c r="A6" s="2"/>
      <c r="B6" s="2" t="s">
        <v>53</v>
      </c>
      <c r="C6" s="19" t="s">
        <v>70</v>
      </c>
      <c r="D6" s="19">
        <v>21.0</v>
      </c>
      <c r="E6" s="19" t="s">
        <v>71</v>
      </c>
      <c r="F6" s="2">
        <v>47.0</v>
      </c>
      <c r="G6" s="2"/>
      <c r="H6" s="2"/>
      <c r="I6" s="2"/>
      <c r="J6" s="6" t="s">
        <v>72</v>
      </c>
      <c r="K6" s="2">
        <v>92.5</v>
      </c>
      <c r="L6" s="2"/>
      <c r="M6" s="2"/>
      <c r="N6" s="2"/>
      <c r="O6" s="2"/>
      <c r="P6" s="6"/>
      <c r="Q6" s="2">
        <v>55.0</v>
      </c>
      <c r="R6" s="2"/>
      <c r="S6" s="2"/>
      <c r="T6" s="2"/>
      <c r="U6" s="2"/>
      <c r="V6" s="2"/>
      <c r="W6" s="2">
        <v>120.0</v>
      </c>
      <c r="X6" s="2"/>
      <c r="Y6" s="2"/>
      <c r="Z6" s="2"/>
      <c r="AA6" s="2"/>
      <c r="AB6" s="2"/>
      <c r="AC6" s="2"/>
      <c r="AD6" s="2"/>
      <c r="AE6" s="2"/>
      <c r="AF6" s="2"/>
      <c r="AG6" s="2"/>
      <c r="AH6" s="2" t="s">
        <v>57</v>
      </c>
      <c r="AI6" s="19" t="s">
        <v>59</v>
      </c>
      <c r="AJ6" s="21"/>
      <c r="AK6" s="21"/>
      <c r="AL6" s="21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</row>
    <row r="7" ht="12.75" customHeight="1">
      <c r="A7" s="2"/>
      <c r="B7" s="2" t="s">
        <v>53</v>
      </c>
      <c r="C7" s="19" t="s">
        <v>73</v>
      </c>
      <c r="D7" s="19">
        <v>38.0</v>
      </c>
      <c r="E7" s="19" t="s">
        <v>74</v>
      </c>
      <c r="F7" s="2">
        <v>63.8</v>
      </c>
      <c r="G7" s="2"/>
      <c r="H7" s="2"/>
      <c r="I7" s="2"/>
      <c r="J7" s="6" t="s">
        <v>75</v>
      </c>
      <c r="K7" s="2">
        <v>110.0</v>
      </c>
      <c r="L7" s="2"/>
      <c r="M7" s="2"/>
      <c r="N7" s="2"/>
      <c r="O7" s="2"/>
      <c r="P7" s="6"/>
      <c r="Q7" s="2">
        <v>55.0</v>
      </c>
      <c r="R7" s="2"/>
      <c r="S7" s="2"/>
      <c r="T7" s="2"/>
      <c r="U7" s="2"/>
      <c r="V7" s="2"/>
      <c r="W7" s="2">
        <v>122.5</v>
      </c>
      <c r="X7" s="2"/>
      <c r="Y7" s="2"/>
      <c r="Z7" s="2"/>
      <c r="AA7" s="2"/>
      <c r="AB7" s="2"/>
      <c r="AC7" s="2"/>
      <c r="AD7" s="2"/>
      <c r="AE7" s="2"/>
      <c r="AF7" s="2"/>
      <c r="AG7" s="2"/>
      <c r="AH7" s="2" t="s">
        <v>57</v>
      </c>
      <c r="AI7" s="19" t="s">
        <v>59</v>
      </c>
      <c r="AJ7" s="21"/>
      <c r="AK7" s="21"/>
      <c r="AL7" s="21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</row>
    <row r="8" ht="12.75" customHeight="1">
      <c r="A8" s="2"/>
      <c r="B8" s="2" t="s">
        <v>53</v>
      </c>
      <c r="C8" s="19" t="s">
        <v>77</v>
      </c>
      <c r="D8" s="19">
        <v>17.0</v>
      </c>
      <c r="E8" s="19" t="s">
        <v>78</v>
      </c>
      <c r="F8" s="2">
        <v>65.4</v>
      </c>
      <c r="G8" s="2"/>
      <c r="H8" s="2"/>
      <c r="I8" s="2"/>
      <c r="J8" s="6" t="s">
        <v>79</v>
      </c>
      <c r="K8" s="2">
        <v>120.0</v>
      </c>
      <c r="L8" s="2"/>
      <c r="M8" s="2"/>
      <c r="N8" s="2"/>
      <c r="O8" s="2"/>
      <c r="P8" s="6"/>
      <c r="Q8" s="2">
        <v>95.0</v>
      </c>
      <c r="R8" s="2"/>
      <c r="S8" s="2"/>
      <c r="T8" s="2"/>
      <c r="U8" s="2"/>
      <c r="V8" s="2"/>
      <c r="W8" s="2">
        <v>152.5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48"/>
      <c r="AI8" s="19" t="s">
        <v>59</v>
      </c>
      <c r="AJ8" s="21"/>
      <c r="AK8" s="21"/>
      <c r="AL8" s="21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</row>
    <row r="9" ht="12.75" customHeight="1">
      <c r="A9" s="2"/>
      <c r="B9" s="2" t="s">
        <v>53</v>
      </c>
      <c r="C9" s="19" t="s">
        <v>83</v>
      </c>
      <c r="D9" s="19">
        <v>18.0</v>
      </c>
      <c r="E9" s="19" t="s">
        <v>84</v>
      </c>
      <c r="F9" s="2">
        <v>63.6</v>
      </c>
      <c r="G9" s="2"/>
      <c r="H9" s="2"/>
      <c r="I9" s="2"/>
      <c r="J9" s="6" t="s">
        <v>85</v>
      </c>
      <c r="K9" s="2">
        <v>30.0</v>
      </c>
      <c r="L9" s="2"/>
      <c r="M9" s="2"/>
      <c r="N9" s="2"/>
      <c r="O9" s="2"/>
      <c r="P9" s="6"/>
      <c r="Q9" s="2">
        <v>25.0</v>
      </c>
      <c r="R9" s="2"/>
      <c r="S9" s="2"/>
      <c r="T9" s="2"/>
      <c r="U9" s="2"/>
      <c r="V9" s="2"/>
      <c r="W9" s="2">
        <v>47.5</v>
      </c>
      <c r="X9" s="2"/>
      <c r="Y9" s="2"/>
      <c r="Z9" s="2"/>
      <c r="AA9" s="2"/>
      <c r="AB9" s="2"/>
      <c r="AC9" s="2"/>
      <c r="AD9" s="2"/>
      <c r="AE9" s="2"/>
      <c r="AF9" s="2"/>
      <c r="AG9" s="2"/>
      <c r="AH9" s="48" t="s">
        <v>86</v>
      </c>
      <c r="AI9" s="19" t="s">
        <v>59</v>
      </c>
      <c r="AJ9" s="21"/>
      <c r="AK9" s="21"/>
      <c r="AL9" s="21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</row>
    <row r="10" ht="12.75" customHeight="1">
      <c r="A10" s="2"/>
      <c r="B10" s="2" t="s">
        <v>53</v>
      </c>
      <c r="C10" s="19" t="s">
        <v>87</v>
      </c>
      <c r="D10" s="19">
        <v>28.0</v>
      </c>
      <c r="E10" s="19" t="s">
        <v>88</v>
      </c>
      <c r="F10" s="2">
        <v>66.7</v>
      </c>
      <c r="G10" s="2"/>
      <c r="H10" s="2"/>
      <c r="I10" s="2"/>
      <c r="J10" s="6"/>
      <c r="K10" s="2"/>
      <c r="L10" s="2"/>
      <c r="M10" s="2"/>
      <c r="N10" s="2"/>
      <c r="O10" s="2"/>
      <c r="P10" s="6"/>
      <c r="Q10" s="2"/>
      <c r="R10" s="2"/>
      <c r="S10" s="2"/>
      <c r="T10" s="2"/>
      <c r="U10" s="2"/>
      <c r="V10" s="2"/>
      <c r="W10" s="2">
        <v>117.5</v>
      </c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 t="s">
        <v>57</v>
      </c>
      <c r="AI10" s="19" t="s">
        <v>68</v>
      </c>
      <c r="AJ10" s="21"/>
      <c r="AK10" s="21"/>
      <c r="AL10" s="21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</row>
    <row r="11" ht="12.75" customHeight="1">
      <c r="A11" s="2"/>
      <c r="B11" s="2" t="s">
        <v>53</v>
      </c>
      <c r="C11" s="19" t="s">
        <v>89</v>
      </c>
      <c r="D11" s="19">
        <v>28.0</v>
      </c>
      <c r="E11" s="19" t="s">
        <v>90</v>
      </c>
      <c r="F11" s="2">
        <v>58.2</v>
      </c>
      <c r="G11" s="2"/>
      <c r="H11" s="2"/>
      <c r="I11" s="2"/>
      <c r="J11" s="6" t="s">
        <v>91</v>
      </c>
      <c r="K11" s="2">
        <v>127.5</v>
      </c>
      <c r="L11" s="2"/>
      <c r="M11" s="2"/>
      <c r="N11" s="2"/>
      <c r="O11" s="2"/>
      <c r="P11" s="6"/>
      <c r="Q11" s="2">
        <v>92.5</v>
      </c>
      <c r="R11" s="2"/>
      <c r="S11" s="2"/>
      <c r="T11" s="2"/>
      <c r="U11" s="2"/>
      <c r="V11" s="2"/>
      <c r="W11" s="2">
        <v>145.0</v>
      </c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19" t="s">
        <v>59</v>
      </c>
      <c r="AJ11" s="21"/>
      <c r="AK11" s="21"/>
      <c r="AL11" s="21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</row>
    <row r="12" ht="12.75" customHeight="1">
      <c r="A12" s="2"/>
      <c r="B12" s="2" t="s">
        <v>53</v>
      </c>
      <c r="C12" s="56" t="s">
        <v>93</v>
      </c>
      <c r="D12" s="56">
        <v>6.0</v>
      </c>
      <c r="E12" s="56"/>
      <c r="F12" s="2">
        <v>22.1</v>
      </c>
      <c r="G12" s="2"/>
      <c r="H12" s="2"/>
      <c r="I12" s="2"/>
      <c r="J12" s="6"/>
      <c r="K12" s="2"/>
      <c r="L12" s="2"/>
      <c r="M12" s="2"/>
      <c r="N12" s="2"/>
      <c r="O12" s="2"/>
      <c r="P12" s="6"/>
      <c r="Q12" s="2"/>
      <c r="R12" s="2"/>
      <c r="S12" s="2"/>
      <c r="T12" s="2"/>
      <c r="U12" s="2"/>
      <c r="V12" s="2"/>
      <c r="W12" s="2">
        <v>10.0</v>
      </c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19" t="s">
        <v>59</v>
      </c>
      <c r="AJ12" s="21"/>
      <c r="AK12" s="21"/>
      <c r="AL12" s="21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</row>
    <row r="13" ht="12.75" customHeight="1">
      <c r="A13" s="2"/>
      <c r="B13" s="2" t="s">
        <v>53</v>
      </c>
      <c r="C13" s="19" t="s">
        <v>96</v>
      </c>
      <c r="D13" s="19">
        <v>13.0</v>
      </c>
      <c r="E13" s="19" t="s">
        <v>102</v>
      </c>
      <c r="F13" s="2">
        <v>53.2</v>
      </c>
      <c r="G13" s="2"/>
      <c r="H13" s="2"/>
      <c r="I13" s="2"/>
      <c r="J13" s="6" t="s">
        <v>103</v>
      </c>
      <c r="K13" s="2">
        <v>42.5</v>
      </c>
      <c r="L13" s="2"/>
      <c r="M13" s="2"/>
      <c r="N13" s="2"/>
      <c r="O13" s="2"/>
      <c r="P13" s="6"/>
      <c r="Q13" s="2">
        <v>35.0</v>
      </c>
      <c r="R13" s="2"/>
      <c r="S13" s="2"/>
      <c r="T13" s="2"/>
      <c r="U13" s="2"/>
      <c r="V13" s="2"/>
      <c r="W13" s="2">
        <v>42.5</v>
      </c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19" t="s">
        <v>59</v>
      </c>
      <c r="AJ13" s="21"/>
      <c r="AK13" s="21"/>
      <c r="AL13" s="21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</row>
    <row r="14" ht="12.75" customHeight="1">
      <c r="A14" s="2"/>
      <c r="B14" s="2" t="s">
        <v>53</v>
      </c>
      <c r="C14" s="19" t="s">
        <v>110</v>
      </c>
      <c r="D14" s="19">
        <v>12.0</v>
      </c>
      <c r="E14" s="19" t="s">
        <v>111</v>
      </c>
      <c r="F14" s="2">
        <v>63.3</v>
      </c>
      <c r="G14" s="2"/>
      <c r="H14" s="2"/>
      <c r="I14" s="2"/>
      <c r="J14" s="6" t="s">
        <v>112</v>
      </c>
      <c r="K14" s="2">
        <v>42.5</v>
      </c>
      <c r="L14" s="2"/>
      <c r="M14" s="2"/>
      <c r="N14" s="2"/>
      <c r="O14" s="2"/>
      <c r="P14" s="6"/>
      <c r="Q14" s="2">
        <v>25.0</v>
      </c>
      <c r="R14" s="2"/>
      <c r="S14" s="2"/>
      <c r="T14" s="2"/>
      <c r="U14" s="2"/>
      <c r="V14" s="2"/>
      <c r="W14" s="2">
        <v>57.5</v>
      </c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19" t="s">
        <v>59</v>
      </c>
      <c r="AJ14" s="21"/>
      <c r="AK14" s="21"/>
      <c r="AL14" s="21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</row>
    <row r="15" ht="12.75" customHeight="1">
      <c r="A15" s="2"/>
      <c r="B15" s="2" t="s">
        <v>53</v>
      </c>
      <c r="C15" s="19" t="s">
        <v>115</v>
      </c>
      <c r="D15" s="19">
        <v>6.0</v>
      </c>
      <c r="E15" s="19" t="s">
        <v>116</v>
      </c>
      <c r="F15" s="2">
        <v>28.8</v>
      </c>
      <c r="G15" s="2"/>
      <c r="H15" s="2"/>
      <c r="I15" s="2"/>
      <c r="J15" s="6"/>
      <c r="K15" s="2"/>
      <c r="L15" s="2"/>
      <c r="M15" s="2"/>
      <c r="N15" s="2"/>
      <c r="O15" s="2"/>
      <c r="P15" s="6"/>
      <c r="Q15" s="2"/>
      <c r="R15" s="2"/>
      <c r="S15" s="2"/>
      <c r="T15" s="2"/>
      <c r="U15" s="2"/>
      <c r="V15" s="2"/>
      <c r="W15" s="2">
        <v>30.0</v>
      </c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48" t="s">
        <v>86</v>
      </c>
      <c r="AI15" s="19" t="s">
        <v>59</v>
      </c>
      <c r="AJ15" s="21"/>
      <c r="AK15" s="21"/>
      <c r="AL15" s="21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</row>
    <row r="16" ht="12.75" customHeight="1">
      <c r="A16" s="2"/>
      <c r="B16" s="2" t="s">
        <v>53</v>
      </c>
      <c r="C16" s="19" t="s">
        <v>119</v>
      </c>
      <c r="D16" s="19">
        <v>16.0</v>
      </c>
      <c r="E16" s="19" t="s">
        <v>120</v>
      </c>
      <c r="F16" s="2">
        <v>63.8</v>
      </c>
      <c r="G16" s="2"/>
      <c r="H16" s="2"/>
      <c r="I16" s="2"/>
      <c r="J16" s="6" t="s">
        <v>75</v>
      </c>
      <c r="K16" s="2">
        <v>110.0</v>
      </c>
      <c r="L16" s="2"/>
      <c r="M16" s="2"/>
      <c r="N16" s="2"/>
      <c r="O16" s="2"/>
      <c r="P16" s="6"/>
      <c r="Q16" s="2">
        <v>55.0</v>
      </c>
      <c r="R16" s="2"/>
      <c r="S16" s="2"/>
      <c r="T16" s="2"/>
      <c r="U16" s="2"/>
      <c r="V16" s="2"/>
      <c r="W16" s="2">
        <v>122.5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19" t="s">
        <v>58</v>
      </c>
      <c r="AJ16" s="21"/>
      <c r="AK16" s="21"/>
      <c r="AL16" s="21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</row>
    <row r="17" ht="12.75" customHeight="1">
      <c r="A17" s="2"/>
      <c r="B17" s="2" t="s">
        <v>53</v>
      </c>
      <c r="C17" s="19" t="s">
        <v>121</v>
      </c>
      <c r="D17" s="19">
        <v>34.0</v>
      </c>
      <c r="E17" s="19" t="s">
        <v>117</v>
      </c>
      <c r="F17" s="2">
        <v>66.9</v>
      </c>
      <c r="G17" s="2"/>
      <c r="H17" s="2"/>
      <c r="I17" s="2"/>
      <c r="J17" s="6" t="s">
        <v>122</v>
      </c>
      <c r="K17" s="2">
        <v>152.5</v>
      </c>
      <c r="L17" s="2"/>
      <c r="M17" s="2"/>
      <c r="N17" s="2"/>
      <c r="O17" s="2"/>
      <c r="P17" s="6"/>
      <c r="Q17" s="2">
        <v>92.5</v>
      </c>
      <c r="R17" s="2"/>
      <c r="S17" s="2"/>
      <c r="T17" s="2"/>
      <c r="U17" s="2"/>
      <c r="V17" s="2"/>
      <c r="W17" s="2">
        <v>192.5</v>
      </c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19" t="s">
        <v>59</v>
      </c>
      <c r="AJ17" s="21"/>
      <c r="AK17" s="21"/>
      <c r="AL17" s="21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</row>
    <row r="18" ht="12.75" customHeight="1">
      <c r="A18" s="2"/>
      <c r="B18" s="2" t="s">
        <v>53</v>
      </c>
      <c r="C18" s="19" t="s">
        <v>125</v>
      </c>
      <c r="D18" s="19">
        <v>34.0</v>
      </c>
      <c r="E18" s="19" t="s">
        <v>126</v>
      </c>
      <c r="F18" s="2">
        <v>66.9</v>
      </c>
      <c r="G18" s="2"/>
      <c r="H18" s="2"/>
      <c r="I18" s="2"/>
      <c r="J18" s="6" t="s">
        <v>122</v>
      </c>
      <c r="K18" s="2">
        <v>152.5</v>
      </c>
      <c r="L18" s="2"/>
      <c r="M18" s="2"/>
      <c r="N18" s="2"/>
      <c r="O18" s="2"/>
      <c r="P18" s="6"/>
      <c r="Q18" s="2">
        <v>92.5</v>
      </c>
      <c r="R18" s="2"/>
      <c r="S18" s="2"/>
      <c r="T18" s="2"/>
      <c r="U18" s="2"/>
      <c r="V18" s="2"/>
      <c r="W18" s="2">
        <v>192.5</v>
      </c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19" t="s">
        <v>59</v>
      </c>
      <c r="AJ18" s="21"/>
      <c r="AK18" s="21"/>
      <c r="AL18" s="21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</row>
    <row r="19" ht="12.75" customHeight="1">
      <c r="A19" s="2"/>
      <c r="B19" s="2" t="s">
        <v>67</v>
      </c>
      <c r="C19" s="19" t="s">
        <v>127</v>
      </c>
      <c r="D19" s="56">
        <v>35.0</v>
      </c>
      <c r="E19" s="56" t="s">
        <v>128</v>
      </c>
      <c r="F19" s="2">
        <v>73.0</v>
      </c>
      <c r="G19" s="2"/>
      <c r="H19" s="2"/>
      <c r="I19" s="2"/>
      <c r="J19" s="6" t="s">
        <v>79</v>
      </c>
      <c r="K19" s="2">
        <v>70.0</v>
      </c>
      <c r="L19" s="2"/>
      <c r="M19" s="2"/>
      <c r="N19" s="2"/>
      <c r="O19" s="2"/>
      <c r="P19" s="6"/>
      <c r="Q19" s="2">
        <v>40.0</v>
      </c>
      <c r="R19" s="2"/>
      <c r="S19" s="2"/>
      <c r="T19" s="2"/>
      <c r="U19" s="2"/>
      <c r="V19" s="2"/>
      <c r="W19" s="2">
        <v>90.0</v>
      </c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19" t="s">
        <v>59</v>
      </c>
      <c r="AJ19" s="21"/>
      <c r="AK19" s="21"/>
      <c r="AL19" s="21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</row>
    <row r="20" ht="12.75" customHeight="1">
      <c r="A20" s="2"/>
      <c r="B20" s="2" t="s">
        <v>67</v>
      </c>
      <c r="C20" s="19" t="s">
        <v>131</v>
      </c>
      <c r="D20" s="19">
        <v>52.0</v>
      </c>
      <c r="E20" s="19" t="s">
        <v>132</v>
      </c>
      <c r="F20" s="2">
        <v>80.0</v>
      </c>
      <c r="G20" s="2"/>
      <c r="H20" s="2"/>
      <c r="I20" s="2"/>
      <c r="J20" s="6" t="s">
        <v>85</v>
      </c>
      <c r="K20" s="2">
        <v>82.5</v>
      </c>
      <c r="L20" s="2"/>
      <c r="M20" s="2"/>
      <c r="N20" s="2"/>
      <c r="O20" s="2"/>
      <c r="P20" s="6"/>
      <c r="Q20" s="2">
        <v>47.5</v>
      </c>
      <c r="R20" s="2"/>
      <c r="S20" s="2"/>
      <c r="T20" s="2"/>
      <c r="U20" s="2"/>
      <c r="V20" s="2"/>
      <c r="W20" s="2">
        <v>85.0</v>
      </c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19" t="s">
        <v>59</v>
      </c>
      <c r="AJ20" s="21"/>
      <c r="AK20" s="21"/>
      <c r="AL20" s="21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</row>
    <row r="21" ht="12.75" customHeight="1">
      <c r="A21" s="2"/>
      <c r="B21" s="2" t="s">
        <v>67</v>
      </c>
      <c r="C21" s="19" t="s">
        <v>133</v>
      </c>
      <c r="D21" s="19">
        <v>52.0</v>
      </c>
      <c r="E21" s="19" t="s">
        <v>134</v>
      </c>
      <c r="F21" s="2">
        <v>80.0</v>
      </c>
      <c r="G21" s="2"/>
      <c r="H21" s="2"/>
      <c r="I21" s="2"/>
      <c r="J21" s="6"/>
      <c r="K21" s="2">
        <v>82.5</v>
      </c>
      <c r="L21" s="2"/>
      <c r="M21" s="2"/>
      <c r="N21" s="2"/>
      <c r="O21" s="2"/>
      <c r="P21" s="6"/>
      <c r="Q21" s="2">
        <v>47.5</v>
      </c>
      <c r="R21" s="2"/>
      <c r="S21" s="2"/>
      <c r="T21" s="2"/>
      <c r="U21" s="2"/>
      <c r="V21" s="2"/>
      <c r="W21" s="2">
        <v>85.0</v>
      </c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19" t="s">
        <v>59</v>
      </c>
      <c r="AJ21" s="21"/>
      <c r="AK21" s="21"/>
      <c r="AL21" s="21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</row>
    <row r="22" ht="12.75" customHeight="1">
      <c r="A22" s="2"/>
      <c r="B22" s="2" t="s">
        <v>67</v>
      </c>
      <c r="C22" s="19" t="s">
        <v>137</v>
      </c>
      <c r="D22" s="19">
        <v>20.0</v>
      </c>
      <c r="E22" s="19" t="s">
        <v>138</v>
      </c>
      <c r="F22" s="2">
        <v>79.3</v>
      </c>
      <c r="G22" s="2"/>
      <c r="H22" s="2"/>
      <c r="I22" s="2"/>
      <c r="J22" s="6" t="s">
        <v>139</v>
      </c>
      <c r="K22" s="2">
        <v>142.5</v>
      </c>
      <c r="L22" s="2"/>
      <c r="M22" s="2"/>
      <c r="N22" s="2"/>
      <c r="O22" s="2"/>
      <c r="P22" s="6"/>
      <c r="Q22" s="2">
        <v>62.5</v>
      </c>
      <c r="R22" s="2"/>
      <c r="S22" s="2"/>
      <c r="T22" s="2"/>
      <c r="U22" s="2"/>
      <c r="V22" s="2"/>
      <c r="W22" s="2">
        <v>132.5</v>
      </c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 t="s">
        <v>57</v>
      </c>
      <c r="AI22" s="19" t="s">
        <v>59</v>
      </c>
      <c r="AJ22" s="21"/>
      <c r="AK22" s="21"/>
      <c r="AL22" s="21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</row>
    <row r="23" ht="12.75" customHeight="1">
      <c r="A23" s="2"/>
      <c r="B23" s="2" t="s">
        <v>67</v>
      </c>
      <c r="C23" s="19" t="s">
        <v>140</v>
      </c>
      <c r="D23" s="19">
        <v>33.0</v>
      </c>
      <c r="E23" s="19" t="s">
        <v>126</v>
      </c>
      <c r="F23" s="2">
        <v>74.9</v>
      </c>
      <c r="G23" s="2"/>
      <c r="H23" s="2"/>
      <c r="I23" s="2"/>
      <c r="J23" s="6" t="s">
        <v>141</v>
      </c>
      <c r="K23" s="2">
        <v>170.0</v>
      </c>
      <c r="L23" s="2"/>
      <c r="M23" s="2"/>
      <c r="N23" s="2"/>
      <c r="O23" s="2"/>
      <c r="P23" s="6"/>
      <c r="Q23" s="2">
        <v>122.5</v>
      </c>
      <c r="R23" s="2"/>
      <c r="S23" s="2"/>
      <c r="T23" s="2"/>
      <c r="U23" s="2"/>
      <c r="V23" s="2"/>
      <c r="W23" s="2">
        <v>215.0</v>
      </c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19" t="s">
        <v>59</v>
      </c>
      <c r="AJ23" s="21"/>
      <c r="AK23" s="21"/>
      <c r="AL23" s="21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</row>
    <row r="24" ht="12.75" customHeight="1">
      <c r="A24" s="2"/>
      <c r="B24" s="2" t="s">
        <v>67</v>
      </c>
      <c r="C24" s="19" t="s">
        <v>144</v>
      </c>
      <c r="D24" s="19">
        <v>32.0</v>
      </c>
      <c r="E24" s="19" t="s">
        <v>105</v>
      </c>
      <c r="F24" s="2">
        <v>81.1</v>
      </c>
      <c r="G24" s="2"/>
      <c r="H24" s="2"/>
      <c r="I24" s="2"/>
      <c r="J24" s="6" t="s">
        <v>145</v>
      </c>
      <c r="K24" s="2">
        <v>142.5</v>
      </c>
      <c r="L24" s="2"/>
      <c r="M24" s="2"/>
      <c r="N24" s="2"/>
      <c r="O24" s="2"/>
      <c r="P24" s="6"/>
      <c r="Q24" s="2">
        <v>137.5</v>
      </c>
      <c r="R24" s="2"/>
      <c r="S24" s="2"/>
      <c r="T24" s="2"/>
      <c r="U24" s="2"/>
      <c r="V24" s="2"/>
      <c r="W24" s="2">
        <v>150.0</v>
      </c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19" t="s">
        <v>59</v>
      </c>
      <c r="AJ24" s="21"/>
      <c r="AK24" s="21"/>
      <c r="AL24" s="21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</row>
    <row r="25" ht="12.75" customHeight="1">
      <c r="A25" s="2"/>
      <c r="B25" s="2" t="s">
        <v>67</v>
      </c>
      <c r="C25" s="19" t="s">
        <v>146</v>
      </c>
      <c r="D25" s="19">
        <v>18.0</v>
      </c>
      <c r="E25" s="19" t="s">
        <v>147</v>
      </c>
      <c r="F25" s="2">
        <v>71.2</v>
      </c>
      <c r="G25" s="2"/>
      <c r="H25" s="2"/>
      <c r="I25" s="2"/>
      <c r="J25" s="6" t="s">
        <v>91</v>
      </c>
      <c r="K25" s="2">
        <v>155.0</v>
      </c>
      <c r="L25" s="2"/>
      <c r="M25" s="2"/>
      <c r="N25" s="2"/>
      <c r="O25" s="2"/>
      <c r="P25" s="6"/>
      <c r="Q25" s="2">
        <v>102.5</v>
      </c>
      <c r="R25" s="2"/>
      <c r="S25" s="2"/>
      <c r="T25" s="2"/>
      <c r="U25" s="2"/>
      <c r="V25" s="2"/>
      <c r="W25" s="2">
        <v>200.0</v>
      </c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 t="s">
        <v>57</v>
      </c>
      <c r="AI25" s="19" t="s">
        <v>59</v>
      </c>
      <c r="AJ25" s="21"/>
      <c r="AK25" s="21"/>
      <c r="AL25" s="21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</row>
    <row r="26" ht="12.75" customHeight="1">
      <c r="A26" s="2"/>
      <c r="B26" s="2" t="s">
        <v>67</v>
      </c>
      <c r="C26" s="19" t="s">
        <v>150</v>
      </c>
      <c r="D26" s="19">
        <v>35.0</v>
      </c>
      <c r="E26" s="19" t="s">
        <v>151</v>
      </c>
      <c r="F26" s="25">
        <v>67.2</v>
      </c>
      <c r="G26" s="2"/>
      <c r="H26" s="2"/>
      <c r="I26" s="2"/>
      <c r="J26" s="6"/>
      <c r="K26" s="2"/>
      <c r="L26" s="2"/>
      <c r="M26" s="2"/>
      <c r="N26" s="2"/>
      <c r="O26" s="2"/>
      <c r="P26" s="27"/>
      <c r="Q26" s="33">
        <v>90.0</v>
      </c>
      <c r="R26" s="33"/>
      <c r="S26" s="33"/>
      <c r="T26" s="33"/>
      <c r="U26" s="33"/>
      <c r="V26" s="33"/>
      <c r="W26" s="27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19" t="s">
        <v>68</v>
      </c>
      <c r="AJ26" s="21"/>
      <c r="AK26" s="21"/>
      <c r="AL26" s="21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</row>
    <row r="27" ht="12.75" customHeight="1">
      <c r="A27" s="2"/>
      <c r="B27" s="2" t="s">
        <v>67</v>
      </c>
      <c r="C27" s="19" t="s">
        <v>152</v>
      </c>
      <c r="D27" s="19">
        <v>25.0</v>
      </c>
      <c r="E27" s="19" t="s">
        <v>117</v>
      </c>
      <c r="F27" s="2">
        <v>74.9</v>
      </c>
      <c r="G27" s="2"/>
      <c r="H27" s="2"/>
      <c r="I27" s="2"/>
      <c r="J27" s="6" t="s">
        <v>56</v>
      </c>
      <c r="K27" s="2">
        <v>170.0</v>
      </c>
      <c r="L27" s="2"/>
      <c r="M27" s="2"/>
      <c r="N27" s="2"/>
      <c r="O27" s="2"/>
      <c r="P27" s="6"/>
      <c r="Q27" s="2">
        <v>115.0</v>
      </c>
      <c r="R27" s="2"/>
      <c r="S27" s="2"/>
      <c r="T27" s="2"/>
      <c r="U27" s="2"/>
      <c r="V27" s="2"/>
      <c r="W27" s="2">
        <v>197.5</v>
      </c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48" t="s">
        <v>86</v>
      </c>
      <c r="AI27" s="19" t="s">
        <v>59</v>
      </c>
      <c r="AJ27" s="21"/>
      <c r="AK27" s="21"/>
      <c r="AL27" s="21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</row>
    <row r="28" ht="12.75" customHeight="1">
      <c r="A28" s="2"/>
      <c r="B28" s="2" t="s">
        <v>67</v>
      </c>
      <c r="C28" s="19" t="s">
        <v>153</v>
      </c>
      <c r="D28" s="19">
        <v>17.0</v>
      </c>
      <c r="E28" s="19" t="s">
        <v>154</v>
      </c>
      <c r="F28" s="2">
        <v>76.0</v>
      </c>
      <c r="G28" s="2"/>
      <c r="H28" s="2"/>
      <c r="I28" s="2"/>
      <c r="J28" s="6" t="s">
        <v>155</v>
      </c>
      <c r="K28" s="2">
        <v>95.0</v>
      </c>
      <c r="L28" s="2"/>
      <c r="M28" s="2"/>
      <c r="N28" s="2"/>
      <c r="O28" s="2"/>
      <c r="P28" s="6"/>
      <c r="Q28" s="2">
        <v>65.0</v>
      </c>
      <c r="R28" s="2"/>
      <c r="S28" s="2"/>
      <c r="T28" s="2"/>
      <c r="U28" s="2"/>
      <c r="V28" s="2"/>
      <c r="W28" s="2">
        <v>127.5</v>
      </c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19" t="s">
        <v>59</v>
      </c>
      <c r="AJ28" s="21"/>
      <c r="AK28" s="21"/>
      <c r="AL28" s="21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</row>
    <row r="29" ht="12.75" customHeight="1">
      <c r="A29" s="2"/>
      <c r="B29" s="2" t="s">
        <v>67</v>
      </c>
      <c r="C29" s="19" t="s">
        <v>158</v>
      </c>
      <c r="D29" s="19">
        <v>18.0</v>
      </c>
      <c r="E29" s="19" t="s">
        <v>159</v>
      </c>
      <c r="F29" s="2">
        <v>81.6</v>
      </c>
      <c r="G29" s="2"/>
      <c r="H29" s="2"/>
      <c r="I29" s="2"/>
      <c r="J29" s="6" t="s">
        <v>160</v>
      </c>
      <c r="K29" s="2">
        <v>125.0</v>
      </c>
      <c r="L29" s="2"/>
      <c r="M29" s="2"/>
      <c r="N29" s="2"/>
      <c r="O29" s="2"/>
      <c r="P29" s="6"/>
      <c r="Q29" s="2">
        <v>87.5</v>
      </c>
      <c r="R29" s="2"/>
      <c r="S29" s="2"/>
      <c r="T29" s="2"/>
      <c r="U29" s="2"/>
      <c r="V29" s="2"/>
      <c r="W29" s="2">
        <v>152.5</v>
      </c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19" t="s">
        <v>59</v>
      </c>
      <c r="AJ29" s="21"/>
      <c r="AK29" s="21"/>
      <c r="AL29" s="21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</row>
    <row r="30" ht="12.75" customHeight="1">
      <c r="A30" s="2"/>
      <c r="B30" s="2" t="s">
        <v>67</v>
      </c>
      <c r="C30" s="19" t="s">
        <v>161</v>
      </c>
      <c r="D30" s="19">
        <v>37.0</v>
      </c>
      <c r="E30" s="19" t="s">
        <v>162</v>
      </c>
      <c r="F30" s="2">
        <v>74.4</v>
      </c>
      <c r="G30" s="2"/>
      <c r="H30" s="2"/>
      <c r="I30" s="2"/>
      <c r="J30" s="6"/>
      <c r="K30" s="2"/>
      <c r="L30" s="2"/>
      <c r="M30" s="2"/>
      <c r="N30" s="2"/>
      <c r="O30" s="2"/>
      <c r="P30" s="6"/>
      <c r="Q30" s="2"/>
      <c r="R30" s="2"/>
      <c r="S30" s="2"/>
      <c r="T30" s="2"/>
      <c r="U30" s="2"/>
      <c r="V30" s="2"/>
      <c r="W30" s="2">
        <v>175.0</v>
      </c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 t="s">
        <v>57</v>
      </c>
      <c r="AI30" s="19" t="s">
        <v>59</v>
      </c>
      <c r="AJ30" s="21"/>
      <c r="AK30" s="21"/>
      <c r="AL30" s="21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</row>
    <row r="31" ht="12.75" customHeight="1">
      <c r="A31" s="2"/>
      <c r="B31" s="2" t="s">
        <v>67</v>
      </c>
      <c r="C31" s="19" t="s">
        <v>163</v>
      </c>
      <c r="D31" s="19">
        <v>37.0</v>
      </c>
      <c r="E31" s="19" t="s">
        <v>164</v>
      </c>
      <c r="F31" s="2">
        <v>74.4</v>
      </c>
      <c r="G31" s="2"/>
      <c r="H31" s="2"/>
      <c r="I31" s="2"/>
      <c r="J31" s="6" t="s">
        <v>79</v>
      </c>
      <c r="K31" s="2">
        <v>147.5</v>
      </c>
      <c r="L31" s="2"/>
      <c r="M31" s="2"/>
      <c r="N31" s="2"/>
      <c r="O31" s="2"/>
      <c r="P31" s="6"/>
      <c r="Q31" s="2">
        <v>97.5</v>
      </c>
      <c r="R31" s="2"/>
      <c r="S31" s="2"/>
      <c r="T31" s="2"/>
      <c r="U31" s="2"/>
      <c r="V31" s="2"/>
      <c r="W31" s="2">
        <v>175.0</v>
      </c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19" t="s">
        <v>59</v>
      </c>
      <c r="AJ31" s="21"/>
      <c r="AK31" s="21"/>
      <c r="AL31" s="21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</row>
    <row r="32" ht="12.75" customHeight="1">
      <c r="A32" s="2"/>
      <c r="B32" s="2" t="s">
        <v>67</v>
      </c>
      <c r="C32" s="19" t="s">
        <v>165</v>
      </c>
      <c r="D32" s="19">
        <v>40.0</v>
      </c>
      <c r="E32" s="19" t="s">
        <v>166</v>
      </c>
      <c r="F32" s="2">
        <v>75.0</v>
      </c>
      <c r="G32" s="2"/>
      <c r="H32" s="2"/>
      <c r="I32" s="2"/>
      <c r="J32" s="6" t="s">
        <v>79</v>
      </c>
      <c r="K32" s="2">
        <v>132.5</v>
      </c>
      <c r="L32" s="2"/>
      <c r="M32" s="2"/>
      <c r="N32" s="2"/>
      <c r="O32" s="2"/>
      <c r="P32" s="6"/>
      <c r="Q32" s="2">
        <v>112.5</v>
      </c>
      <c r="R32" s="2"/>
      <c r="S32" s="2"/>
      <c r="T32" s="2"/>
      <c r="U32" s="2"/>
      <c r="V32" s="2"/>
      <c r="W32" s="2">
        <v>177.5</v>
      </c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19" t="s">
        <v>59</v>
      </c>
      <c r="AJ32" s="21"/>
      <c r="AK32" s="21"/>
      <c r="AL32" s="21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</row>
    <row r="33" ht="12.75" customHeight="1">
      <c r="A33" s="2"/>
      <c r="B33" s="2" t="s">
        <v>67</v>
      </c>
      <c r="C33" s="19" t="s">
        <v>167</v>
      </c>
      <c r="D33" s="19">
        <v>20.0</v>
      </c>
      <c r="E33" s="19" t="s">
        <v>168</v>
      </c>
      <c r="F33" s="2">
        <v>83.9</v>
      </c>
      <c r="G33" s="2"/>
      <c r="H33" s="2"/>
      <c r="I33" s="2"/>
      <c r="J33" s="6" t="s">
        <v>169</v>
      </c>
      <c r="K33" s="2">
        <v>160.0</v>
      </c>
      <c r="L33" s="2"/>
      <c r="M33" s="2"/>
      <c r="N33" s="2"/>
      <c r="O33" s="2"/>
      <c r="P33" s="6"/>
      <c r="Q33" s="2">
        <v>120.0</v>
      </c>
      <c r="R33" s="2"/>
      <c r="S33" s="2"/>
      <c r="T33" s="2"/>
      <c r="U33" s="2"/>
      <c r="V33" s="2"/>
      <c r="W33" s="2">
        <v>210.0</v>
      </c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19" t="s">
        <v>59</v>
      </c>
      <c r="AJ33" s="21"/>
      <c r="AK33" s="21"/>
      <c r="AL33" s="21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</row>
    <row r="34" ht="12.75" customHeight="1">
      <c r="A34" s="2"/>
      <c r="B34" s="2" t="s">
        <v>67</v>
      </c>
      <c r="C34" s="19" t="s">
        <v>172</v>
      </c>
      <c r="D34" s="19">
        <v>20.0</v>
      </c>
      <c r="E34" s="19" t="s">
        <v>92</v>
      </c>
      <c r="F34" s="2">
        <v>83.9</v>
      </c>
      <c r="G34" s="2"/>
      <c r="H34" s="2"/>
      <c r="I34" s="2"/>
      <c r="J34" s="6" t="s">
        <v>169</v>
      </c>
      <c r="K34" s="2">
        <v>160.0</v>
      </c>
      <c r="L34" s="2"/>
      <c r="M34" s="2"/>
      <c r="N34" s="2"/>
      <c r="O34" s="2"/>
      <c r="P34" s="6"/>
      <c r="Q34" s="2">
        <v>120.0</v>
      </c>
      <c r="R34" s="2"/>
      <c r="S34" s="2"/>
      <c r="T34" s="2"/>
      <c r="U34" s="2"/>
      <c r="V34" s="2"/>
      <c r="W34" s="2">
        <v>210.0</v>
      </c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19" t="s">
        <v>59</v>
      </c>
      <c r="AJ34" s="21"/>
      <c r="AK34" s="21"/>
      <c r="AL34" s="21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</row>
    <row r="35" ht="12.75" customHeight="1">
      <c r="A35" s="2"/>
      <c r="B35" s="2" t="s">
        <v>67</v>
      </c>
      <c r="C35" s="19" t="s">
        <v>173</v>
      </c>
      <c r="D35" s="19">
        <v>36.0</v>
      </c>
      <c r="E35" s="19" t="s">
        <v>126</v>
      </c>
      <c r="F35" s="2">
        <v>83.7</v>
      </c>
      <c r="G35" s="2"/>
      <c r="H35" s="2"/>
      <c r="I35" s="2"/>
      <c r="J35" s="6" t="s">
        <v>174</v>
      </c>
      <c r="K35" s="2">
        <v>170.0</v>
      </c>
      <c r="L35" s="2"/>
      <c r="M35" s="2"/>
      <c r="N35" s="2"/>
      <c r="O35" s="2"/>
      <c r="P35" s="6"/>
      <c r="Q35" s="2">
        <v>77.5</v>
      </c>
      <c r="R35" s="2"/>
      <c r="S35" s="2"/>
      <c r="T35" s="2"/>
      <c r="U35" s="2"/>
      <c r="V35" s="2"/>
      <c r="W35" s="2">
        <v>160.0</v>
      </c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19" t="s">
        <v>59</v>
      </c>
      <c r="AJ35" s="21"/>
      <c r="AK35" s="21"/>
      <c r="AL35" s="21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</row>
    <row r="36" ht="12.75" customHeight="1">
      <c r="A36" s="2"/>
      <c r="B36" s="2" t="s">
        <v>67</v>
      </c>
      <c r="C36" s="19" t="s">
        <v>175</v>
      </c>
      <c r="D36" s="19">
        <v>15.0</v>
      </c>
      <c r="E36" s="19" t="s">
        <v>170</v>
      </c>
      <c r="F36" s="2">
        <v>75.0</v>
      </c>
      <c r="G36" s="2"/>
      <c r="H36" s="2"/>
      <c r="I36" s="2"/>
      <c r="J36" s="6" t="s">
        <v>141</v>
      </c>
      <c r="K36" s="2">
        <v>125.0</v>
      </c>
      <c r="L36" s="2"/>
      <c r="M36" s="2"/>
      <c r="N36" s="2"/>
      <c r="O36" s="2"/>
      <c r="P36" s="6"/>
      <c r="Q36" s="2">
        <v>65.0</v>
      </c>
      <c r="R36" s="2"/>
      <c r="S36" s="2"/>
      <c r="T36" s="2"/>
      <c r="U36" s="2"/>
      <c r="V36" s="2"/>
      <c r="W36" s="2">
        <v>145.0</v>
      </c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19" t="s">
        <v>59</v>
      </c>
      <c r="AJ36" s="21"/>
      <c r="AK36" s="21"/>
      <c r="AL36" s="21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</row>
    <row r="37" ht="12.75" customHeight="1">
      <c r="A37" s="2"/>
      <c r="B37" s="2" t="s">
        <v>176</v>
      </c>
      <c r="C37" s="19" t="s">
        <v>177</v>
      </c>
      <c r="D37" s="19">
        <v>23.0</v>
      </c>
      <c r="E37" s="19" t="s">
        <v>105</v>
      </c>
      <c r="F37" s="2">
        <v>84.2</v>
      </c>
      <c r="G37" s="2"/>
      <c r="H37" s="2"/>
      <c r="I37" s="2"/>
      <c r="J37" s="6" t="s">
        <v>75</v>
      </c>
      <c r="K37" s="2">
        <v>122.5</v>
      </c>
      <c r="L37" s="2"/>
      <c r="M37" s="2"/>
      <c r="N37" s="2"/>
      <c r="O37" s="2"/>
      <c r="P37" s="6"/>
      <c r="Q37" s="2">
        <v>110.0</v>
      </c>
      <c r="R37" s="2"/>
      <c r="S37" s="2"/>
      <c r="T37" s="2"/>
      <c r="U37" s="2"/>
      <c r="V37" s="2"/>
      <c r="W37" s="2">
        <v>167.5</v>
      </c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19" t="s">
        <v>58</v>
      </c>
      <c r="AJ37" s="21"/>
      <c r="AK37" s="21"/>
      <c r="AL37" s="21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</row>
    <row r="38" ht="12.75" customHeight="1">
      <c r="A38" s="2"/>
      <c r="B38" s="2" t="s">
        <v>176</v>
      </c>
      <c r="C38" s="19" t="s">
        <v>178</v>
      </c>
      <c r="D38" s="19">
        <v>42.0</v>
      </c>
      <c r="E38" s="19" t="s">
        <v>179</v>
      </c>
      <c r="F38" s="2">
        <v>89.6</v>
      </c>
      <c r="G38" s="2"/>
      <c r="H38" s="2"/>
      <c r="I38" s="2"/>
      <c r="J38" s="6" t="s">
        <v>180</v>
      </c>
      <c r="K38" s="2">
        <v>122.5</v>
      </c>
      <c r="L38" s="2"/>
      <c r="M38" s="2"/>
      <c r="N38" s="2"/>
      <c r="O38" s="2"/>
      <c r="P38" s="6"/>
      <c r="Q38" s="2">
        <v>70.0</v>
      </c>
      <c r="R38" s="2"/>
      <c r="S38" s="2"/>
      <c r="T38" s="2"/>
      <c r="U38" s="2"/>
      <c r="V38" s="2"/>
      <c r="W38" s="2">
        <v>172.5</v>
      </c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48" t="s">
        <v>86</v>
      </c>
      <c r="AI38" s="19" t="s">
        <v>59</v>
      </c>
      <c r="AJ38" s="21"/>
      <c r="AK38" s="21"/>
      <c r="AL38" s="21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</row>
    <row r="39" ht="12.75" customHeight="1">
      <c r="A39" s="2"/>
      <c r="B39" s="2" t="s">
        <v>176</v>
      </c>
      <c r="C39" s="19" t="s">
        <v>184</v>
      </c>
      <c r="D39" s="19">
        <v>42.0</v>
      </c>
      <c r="E39" s="19" t="s">
        <v>185</v>
      </c>
      <c r="F39" s="2">
        <v>89.6</v>
      </c>
      <c r="G39" s="2"/>
      <c r="H39" s="2"/>
      <c r="I39" s="2"/>
      <c r="J39" s="6" t="s">
        <v>180</v>
      </c>
      <c r="K39" s="2">
        <v>122.5</v>
      </c>
      <c r="L39" s="2"/>
      <c r="M39" s="2"/>
      <c r="N39" s="2"/>
      <c r="O39" s="2"/>
      <c r="P39" s="6"/>
      <c r="Q39" s="2">
        <v>70.0</v>
      </c>
      <c r="R39" s="2"/>
      <c r="S39" s="2"/>
      <c r="T39" s="2"/>
      <c r="U39" s="2"/>
      <c r="V39" s="2"/>
      <c r="W39" s="2">
        <v>172.5</v>
      </c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19" t="s">
        <v>59</v>
      </c>
      <c r="AJ39" s="21"/>
      <c r="AK39" s="21"/>
      <c r="AL39" s="21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</row>
    <row r="40" ht="12.75" customHeight="1">
      <c r="A40" s="2"/>
      <c r="B40" s="2" t="s">
        <v>176</v>
      </c>
      <c r="C40" s="19" t="s">
        <v>186</v>
      </c>
      <c r="D40" s="19">
        <v>17.0</v>
      </c>
      <c r="E40" s="19" t="s">
        <v>154</v>
      </c>
      <c r="F40" s="2">
        <v>89.5</v>
      </c>
      <c r="G40" s="2"/>
      <c r="H40" s="2"/>
      <c r="I40" s="2"/>
      <c r="J40" s="6" t="s">
        <v>187</v>
      </c>
      <c r="K40" s="2">
        <v>147.5</v>
      </c>
      <c r="L40" s="2"/>
      <c r="M40" s="2"/>
      <c r="N40" s="2"/>
      <c r="O40" s="2"/>
      <c r="P40" s="6"/>
      <c r="Q40" s="2">
        <v>100.0</v>
      </c>
      <c r="R40" s="2"/>
      <c r="S40" s="2"/>
      <c r="T40" s="2"/>
      <c r="U40" s="2"/>
      <c r="V40" s="2"/>
      <c r="W40" s="2">
        <v>177.5</v>
      </c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 t="s">
        <v>57</v>
      </c>
      <c r="AI40" s="19" t="s">
        <v>59</v>
      </c>
      <c r="AJ40" s="21"/>
      <c r="AK40" s="21"/>
      <c r="AL40" s="21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</row>
    <row r="41" ht="12.75" customHeight="1">
      <c r="A41" s="2"/>
      <c r="B41" s="2" t="s">
        <v>176</v>
      </c>
      <c r="C41" s="19" t="s">
        <v>188</v>
      </c>
      <c r="D41" s="19">
        <v>60.0</v>
      </c>
      <c r="E41" s="19" t="s">
        <v>189</v>
      </c>
      <c r="F41" s="2">
        <v>89.6</v>
      </c>
      <c r="G41" s="2"/>
      <c r="H41" s="2"/>
      <c r="I41" s="2"/>
      <c r="J41" s="6" t="s">
        <v>122</v>
      </c>
      <c r="K41" s="2">
        <v>125.0</v>
      </c>
      <c r="L41" s="2"/>
      <c r="M41" s="2"/>
      <c r="N41" s="2"/>
      <c r="O41" s="2"/>
      <c r="P41" s="6"/>
      <c r="Q41" s="2">
        <v>87.5</v>
      </c>
      <c r="R41" s="2"/>
      <c r="S41" s="2"/>
      <c r="T41" s="2"/>
      <c r="U41" s="2"/>
      <c r="V41" s="2"/>
      <c r="W41" s="2">
        <v>172.5</v>
      </c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 t="s">
        <v>57</v>
      </c>
      <c r="AI41" s="19" t="s">
        <v>59</v>
      </c>
      <c r="AJ41" s="21"/>
      <c r="AK41" s="21"/>
      <c r="AL41" s="21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</row>
    <row r="42" ht="12.75" customHeight="1">
      <c r="A42" s="2"/>
      <c r="B42" s="2" t="s">
        <v>176</v>
      </c>
      <c r="C42" s="19" t="s">
        <v>190</v>
      </c>
      <c r="D42" s="19">
        <v>30.0</v>
      </c>
      <c r="E42" s="19" t="s">
        <v>117</v>
      </c>
      <c r="F42" s="2">
        <v>89.3</v>
      </c>
      <c r="G42" s="2"/>
      <c r="H42" s="2"/>
      <c r="I42" s="2"/>
      <c r="J42" s="6" t="s">
        <v>160</v>
      </c>
      <c r="K42" s="2">
        <v>145.0</v>
      </c>
      <c r="L42" s="2"/>
      <c r="M42" s="2"/>
      <c r="N42" s="2"/>
      <c r="O42" s="2"/>
      <c r="P42" s="6"/>
      <c r="Q42" s="2">
        <v>102.5</v>
      </c>
      <c r="R42" s="2"/>
      <c r="S42" s="2"/>
      <c r="T42" s="2"/>
      <c r="U42" s="2"/>
      <c r="V42" s="2"/>
      <c r="W42" s="2">
        <v>197.5</v>
      </c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19" t="s">
        <v>58</v>
      </c>
      <c r="AJ42" s="21"/>
      <c r="AK42" s="21"/>
      <c r="AL42" s="21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</row>
    <row r="43" ht="12.75" customHeight="1">
      <c r="A43" s="2"/>
      <c r="B43" s="2" t="s">
        <v>176</v>
      </c>
      <c r="C43" s="19" t="s">
        <v>193</v>
      </c>
      <c r="D43" s="19">
        <v>27.0</v>
      </c>
      <c r="E43" s="19" t="s">
        <v>117</v>
      </c>
      <c r="F43" s="2">
        <v>84.7</v>
      </c>
      <c r="G43" s="2"/>
      <c r="H43" s="2"/>
      <c r="I43" s="2"/>
      <c r="J43" s="6" t="s">
        <v>91</v>
      </c>
      <c r="K43" s="2">
        <v>217.5</v>
      </c>
      <c r="L43" s="2"/>
      <c r="M43" s="2"/>
      <c r="N43" s="2"/>
      <c r="O43" s="2"/>
      <c r="P43" s="6"/>
      <c r="Q43" s="2">
        <v>145.0</v>
      </c>
      <c r="R43" s="2"/>
      <c r="S43" s="2"/>
      <c r="T43" s="2"/>
      <c r="U43" s="2"/>
      <c r="V43" s="2"/>
      <c r="W43" s="2">
        <v>222.5</v>
      </c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19" t="s">
        <v>59</v>
      </c>
      <c r="AJ43" s="21"/>
      <c r="AK43" s="21"/>
      <c r="AL43" s="21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</row>
    <row r="44" ht="12.75" customHeight="1">
      <c r="A44" s="2"/>
      <c r="B44" s="2" t="s">
        <v>176</v>
      </c>
      <c r="C44" s="19" t="s">
        <v>194</v>
      </c>
      <c r="D44" s="56">
        <v>27.0</v>
      </c>
      <c r="E44" s="56" t="s">
        <v>195</v>
      </c>
      <c r="F44" s="2">
        <v>84.7</v>
      </c>
      <c r="G44" s="2"/>
      <c r="H44" s="2"/>
      <c r="I44" s="2"/>
      <c r="J44" s="6" t="s">
        <v>91</v>
      </c>
      <c r="K44" s="2">
        <v>217.5</v>
      </c>
      <c r="L44" s="2"/>
      <c r="M44" s="2"/>
      <c r="N44" s="2"/>
      <c r="O44" s="2"/>
      <c r="P44" s="6"/>
      <c r="Q44" s="2">
        <v>145.0</v>
      </c>
      <c r="R44" s="2"/>
      <c r="S44" s="2"/>
      <c r="T44" s="2"/>
      <c r="U44" s="2"/>
      <c r="V44" s="2"/>
      <c r="W44" s="2">
        <v>222.5</v>
      </c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19" t="s">
        <v>58</v>
      </c>
      <c r="AJ44" s="21"/>
      <c r="AK44" s="21"/>
      <c r="AL44" s="21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</row>
    <row r="45" ht="12.75" customHeight="1">
      <c r="A45" s="2"/>
      <c r="B45" s="2" t="s">
        <v>176</v>
      </c>
      <c r="C45" s="19" t="s">
        <v>196</v>
      </c>
      <c r="D45" s="19">
        <v>39.0</v>
      </c>
      <c r="E45" s="19" t="s">
        <v>126</v>
      </c>
      <c r="F45" s="2">
        <v>97.7</v>
      </c>
      <c r="G45" s="2"/>
      <c r="H45" s="2"/>
      <c r="I45" s="2"/>
      <c r="J45" s="6" t="s">
        <v>139</v>
      </c>
      <c r="K45" s="2">
        <v>220.0</v>
      </c>
      <c r="L45" s="2"/>
      <c r="M45" s="2"/>
      <c r="N45" s="2"/>
      <c r="O45" s="2"/>
      <c r="P45" s="6"/>
      <c r="Q45" s="2">
        <v>142.5</v>
      </c>
      <c r="R45" s="2"/>
      <c r="S45" s="2"/>
      <c r="T45" s="2"/>
      <c r="U45" s="2"/>
      <c r="V45" s="2"/>
      <c r="W45" s="2">
        <v>232.5</v>
      </c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19" t="s">
        <v>59</v>
      </c>
      <c r="AJ45" s="21"/>
      <c r="AK45" s="21"/>
      <c r="AL45" s="21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</row>
    <row r="46" ht="12.75" customHeight="1">
      <c r="A46" s="2"/>
      <c r="B46" s="2" t="s">
        <v>176</v>
      </c>
      <c r="C46" s="19" t="s">
        <v>197</v>
      </c>
      <c r="D46" s="19">
        <v>28.0</v>
      </c>
      <c r="E46" s="19" t="s">
        <v>113</v>
      </c>
      <c r="F46" s="2">
        <v>98.3</v>
      </c>
      <c r="G46" s="2"/>
      <c r="H46" s="2"/>
      <c r="I46" s="2"/>
      <c r="J46" s="6" t="s">
        <v>199</v>
      </c>
      <c r="K46" s="2">
        <v>155.0</v>
      </c>
      <c r="L46" s="2"/>
      <c r="M46" s="2"/>
      <c r="N46" s="2"/>
      <c r="O46" s="2"/>
      <c r="P46" s="6"/>
      <c r="Q46" s="2">
        <v>100.0</v>
      </c>
      <c r="R46" s="2"/>
      <c r="S46" s="2"/>
      <c r="T46" s="2"/>
      <c r="U46" s="2"/>
      <c r="V46" s="2"/>
      <c r="W46" s="2">
        <v>190.0</v>
      </c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 t="s">
        <v>57</v>
      </c>
      <c r="AI46" s="19" t="s">
        <v>68</v>
      </c>
      <c r="AJ46" s="21"/>
      <c r="AK46" s="21"/>
      <c r="AL46" s="21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</row>
    <row r="47" ht="12.75" customHeight="1">
      <c r="A47" s="2"/>
      <c r="B47" s="2" t="s">
        <v>176</v>
      </c>
      <c r="C47" s="19" t="s">
        <v>202</v>
      </c>
      <c r="D47" s="19">
        <v>29.0</v>
      </c>
      <c r="E47" s="19" t="s">
        <v>105</v>
      </c>
      <c r="F47" s="2">
        <v>98.4</v>
      </c>
      <c r="G47" s="2"/>
      <c r="H47" s="2"/>
      <c r="I47" s="2"/>
      <c r="J47" s="6" t="s">
        <v>174</v>
      </c>
      <c r="K47" s="2">
        <v>227.5</v>
      </c>
      <c r="L47" s="2"/>
      <c r="M47" s="2"/>
      <c r="N47" s="2"/>
      <c r="O47" s="2"/>
      <c r="P47" s="6"/>
      <c r="Q47" s="2">
        <v>142.5</v>
      </c>
      <c r="R47" s="2"/>
      <c r="S47" s="2"/>
      <c r="T47" s="2"/>
      <c r="U47" s="2"/>
      <c r="V47" s="2"/>
      <c r="W47" s="2">
        <v>227.5</v>
      </c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 t="s">
        <v>57</v>
      </c>
      <c r="AI47" s="19" t="s">
        <v>68</v>
      </c>
      <c r="AJ47" s="21"/>
      <c r="AK47" s="21"/>
      <c r="AL47" s="21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</row>
    <row r="48" ht="12.75" customHeight="1">
      <c r="A48" s="2"/>
      <c r="B48" s="2" t="s">
        <v>176</v>
      </c>
      <c r="C48" s="19" t="s">
        <v>203</v>
      </c>
      <c r="D48" s="19">
        <v>32.0</v>
      </c>
      <c r="E48" s="19" t="s">
        <v>129</v>
      </c>
      <c r="F48" s="25">
        <v>99.5</v>
      </c>
      <c r="G48" s="2"/>
      <c r="H48" s="2"/>
      <c r="I48" s="2"/>
      <c r="J48" s="6"/>
      <c r="K48" s="2"/>
      <c r="L48" s="2"/>
      <c r="M48" s="2"/>
      <c r="N48" s="2"/>
      <c r="O48" s="2"/>
      <c r="P48" s="27"/>
      <c r="Q48" s="33">
        <v>350.0</v>
      </c>
      <c r="R48" s="33"/>
      <c r="S48" s="33"/>
      <c r="T48" s="33"/>
      <c r="U48" s="33"/>
      <c r="V48" s="33"/>
      <c r="W48" s="27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 t="s">
        <v>57</v>
      </c>
      <c r="AI48" s="19" t="s">
        <v>68</v>
      </c>
      <c r="AJ48" s="21"/>
      <c r="AK48" s="21"/>
      <c r="AL48" s="21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</row>
    <row r="49" ht="12.75" customHeight="1">
      <c r="A49" s="2"/>
      <c r="B49" s="2" t="s">
        <v>176</v>
      </c>
      <c r="C49" s="19" t="s">
        <v>204</v>
      </c>
      <c r="D49" s="19">
        <v>35.0</v>
      </c>
      <c r="E49" s="19" t="s">
        <v>55</v>
      </c>
      <c r="F49" s="2">
        <v>85.5</v>
      </c>
      <c r="G49" s="2"/>
      <c r="H49" s="2"/>
      <c r="I49" s="2"/>
      <c r="J49" s="6" t="s">
        <v>205</v>
      </c>
      <c r="K49" s="2">
        <v>95.0</v>
      </c>
      <c r="L49" s="2"/>
      <c r="M49" s="2"/>
      <c r="N49" s="2"/>
      <c r="O49" s="2"/>
      <c r="P49" s="6"/>
      <c r="Q49" s="2">
        <v>55.0</v>
      </c>
      <c r="R49" s="2"/>
      <c r="S49" s="2"/>
      <c r="T49" s="2"/>
      <c r="U49" s="2"/>
      <c r="V49" s="2"/>
      <c r="W49" s="2">
        <v>102.5</v>
      </c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19" t="s">
        <v>59</v>
      </c>
      <c r="AJ49" s="21"/>
      <c r="AK49" s="21"/>
      <c r="AL49" s="21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</row>
    <row r="50" ht="12.75" customHeight="1">
      <c r="A50" s="2"/>
      <c r="B50" s="2" t="s">
        <v>176</v>
      </c>
      <c r="C50" s="19" t="s">
        <v>206</v>
      </c>
      <c r="D50" s="19">
        <v>41.0</v>
      </c>
      <c r="E50" s="19" t="s">
        <v>166</v>
      </c>
      <c r="F50" s="2">
        <v>90.5</v>
      </c>
      <c r="G50" s="2"/>
      <c r="H50" s="2"/>
      <c r="I50" s="2"/>
      <c r="J50" s="6" t="s">
        <v>79</v>
      </c>
      <c r="K50" s="2">
        <v>120.0</v>
      </c>
      <c r="L50" s="2"/>
      <c r="M50" s="2"/>
      <c r="N50" s="2"/>
      <c r="O50" s="2"/>
      <c r="P50" s="6"/>
      <c r="Q50" s="2">
        <v>115.0</v>
      </c>
      <c r="R50" s="2"/>
      <c r="S50" s="2"/>
      <c r="T50" s="2"/>
      <c r="U50" s="2"/>
      <c r="V50" s="2"/>
      <c r="W50" s="2">
        <v>125.0</v>
      </c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48" t="s">
        <v>86</v>
      </c>
      <c r="AI50" s="19" t="s">
        <v>59</v>
      </c>
      <c r="AJ50" s="21"/>
      <c r="AK50" s="21"/>
      <c r="AL50" s="21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</row>
    <row r="51" ht="12.75" customHeight="1">
      <c r="A51" s="2"/>
      <c r="B51" s="2" t="s">
        <v>176</v>
      </c>
      <c r="C51" s="56" t="s">
        <v>207</v>
      </c>
      <c r="D51" s="56">
        <v>30.0</v>
      </c>
      <c r="E51" s="56" t="s">
        <v>105</v>
      </c>
      <c r="F51" s="2">
        <v>97.9</v>
      </c>
      <c r="G51" s="2"/>
      <c r="H51" s="2"/>
      <c r="I51" s="2"/>
      <c r="J51" s="6" t="s">
        <v>155</v>
      </c>
      <c r="K51" s="2">
        <v>175.0</v>
      </c>
      <c r="L51" s="2"/>
      <c r="M51" s="2"/>
      <c r="N51" s="2"/>
      <c r="O51" s="2"/>
      <c r="P51" s="6"/>
      <c r="Q51" s="2">
        <v>120.0</v>
      </c>
      <c r="R51" s="2"/>
      <c r="S51" s="2"/>
      <c r="T51" s="2"/>
      <c r="U51" s="2"/>
      <c r="V51" s="2"/>
      <c r="W51" s="2">
        <v>210.0</v>
      </c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48" t="s">
        <v>86</v>
      </c>
      <c r="AI51" s="19" t="s">
        <v>59</v>
      </c>
      <c r="AJ51" s="21"/>
      <c r="AK51" s="21"/>
      <c r="AL51" s="21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</row>
    <row r="52" ht="12.75" customHeight="1">
      <c r="A52" s="2"/>
      <c r="B52" s="2" t="s">
        <v>176</v>
      </c>
      <c r="C52" s="19" t="s">
        <v>211</v>
      </c>
      <c r="D52" s="19">
        <v>20.0</v>
      </c>
      <c r="E52" s="19" t="s">
        <v>212</v>
      </c>
      <c r="F52" s="2">
        <v>90.0</v>
      </c>
      <c r="G52" s="2"/>
      <c r="H52" s="2"/>
      <c r="I52" s="2"/>
      <c r="J52" s="6" t="s">
        <v>174</v>
      </c>
      <c r="K52" s="2">
        <v>220.0</v>
      </c>
      <c r="L52" s="2"/>
      <c r="M52" s="2"/>
      <c r="N52" s="2"/>
      <c r="O52" s="2"/>
      <c r="P52" s="6"/>
      <c r="Q52" s="2">
        <v>147.5</v>
      </c>
      <c r="R52" s="2"/>
      <c r="S52" s="2"/>
      <c r="T52" s="2"/>
      <c r="U52" s="2"/>
      <c r="V52" s="2"/>
      <c r="W52" s="2">
        <v>242.5</v>
      </c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19" t="s">
        <v>59</v>
      </c>
      <c r="AJ52" s="21"/>
      <c r="AK52" s="21"/>
      <c r="AL52" s="21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</row>
    <row r="53" ht="12.75" customHeight="1">
      <c r="A53" s="2"/>
      <c r="B53" s="2" t="s">
        <v>176</v>
      </c>
      <c r="C53" s="19" t="s">
        <v>213</v>
      </c>
      <c r="D53" s="19">
        <v>20.0</v>
      </c>
      <c r="E53" s="19" t="s">
        <v>117</v>
      </c>
      <c r="F53" s="2">
        <v>90.0</v>
      </c>
      <c r="G53" s="2"/>
      <c r="H53" s="2"/>
      <c r="I53" s="2"/>
      <c r="J53" s="6" t="s">
        <v>174</v>
      </c>
      <c r="K53" s="2">
        <v>220.0</v>
      </c>
      <c r="L53" s="2"/>
      <c r="M53" s="2"/>
      <c r="N53" s="2"/>
      <c r="O53" s="2"/>
      <c r="P53" s="6"/>
      <c r="Q53" s="2">
        <v>147.5</v>
      </c>
      <c r="R53" s="2"/>
      <c r="S53" s="2"/>
      <c r="T53" s="2"/>
      <c r="U53" s="2"/>
      <c r="V53" s="2"/>
      <c r="W53" s="2">
        <v>242.5</v>
      </c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19" t="s">
        <v>59</v>
      </c>
      <c r="AJ53" s="21"/>
      <c r="AK53" s="21"/>
      <c r="AL53" s="21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</row>
    <row r="54" ht="12.75" customHeight="1">
      <c r="A54" s="2"/>
      <c r="B54" s="2" t="s">
        <v>176</v>
      </c>
      <c r="C54" s="19" t="s">
        <v>214</v>
      </c>
      <c r="D54" s="19">
        <v>18.0</v>
      </c>
      <c r="E54" s="19"/>
      <c r="F54" s="2">
        <v>99.2</v>
      </c>
      <c r="G54" s="2"/>
      <c r="H54" s="2"/>
      <c r="I54" s="2"/>
      <c r="J54" s="6" t="s">
        <v>155</v>
      </c>
      <c r="K54" s="2">
        <v>205.0</v>
      </c>
      <c r="L54" s="2"/>
      <c r="M54" s="2"/>
      <c r="N54" s="2"/>
      <c r="O54" s="2"/>
      <c r="P54" s="6"/>
      <c r="Q54" s="2">
        <v>110.0</v>
      </c>
      <c r="R54" s="2"/>
      <c r="S54" s="2"/>
      <c r="T54" s="2"/>
      <c r="U54" s="2"/>
      <c r="V54" s="2"/>
      <c r="W54" s="2">
        <v>65.0</v>
      </c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19" t="s">
        <v>59</v>
      </c>
      <c r="AJ54" s="21"/>
      <c r="AK54" s="21"/>
      <c r="AL54" s="21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</row>
    <row r="55" ht="12.75" customHeight="1">
      <c r="A55" s="2"/>
      <c r="B55" s="2" t="s">
        <v>69</v>
      </c>
      <c r="C55" s="19" t="s">
        <v>215</v>
      </c>
      <c r="D55" s="19">
        <v>28.0</v>
      </c>
      <c r="E55" s="19" t="s">
        <v>105</v>
      </c>
      <c r="F55" s="25">
        <v>108.2</v>
      </c>
      <c r="G55" s="2"/>
      <c r="H55" s="2"/>
      <c r="I55" s="2"/>
      <c r="J55" s="6"/>
      <c r="K55" s="2"/>
      <c r="L55" s="2"/>
      <c r="M55" s="2"/>
      <c r="N55" s="2"/>
      <c r="O55" s="2"/>
      <c r="P55" s="27"/>
      <c r="Q55" s="2">
        <v>187.5</v>
      </c>
      <c r="R55" s="33"/>
      <c r="S55" s="33"/>
      <c r="T55" s="33"/>
      <c r="U55" s="33"/>
      <c r="V55" s="33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48" t="s">
        <v>86</v>
      </c>
      <c r="AI55" s="19" t="s">
        <v>59</v>
      </c>
      <c r="AJ55" s="21"/>
      <c r="AK55" s="21"/>
      <c r="AL55" s="21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</row>
    <row r="56" ht="12.75" customHeight="1">
      <c r="A56" s="2"/>
      <c r="B56" s="2" t="s">
        <v>69</v>
      </c>
      <c r="C56" s="19" t="s">
        <v>216</v>
      </c>
      <c r="D56" s="56">
        <v>28.0</v>
      </c>
      <c r="E56" s="56" t="s">
        <v>166</v>
      </c>
      <c r="F56" s="25">
        <v>108.2</v>
      </c>
      <c r="G56" s="2"/>
      <c r="H56" s="2"/>
      <c r="I56" s="2"/>
      <c r="J56" s="6"/>
      <c r="K56" s="2"/>
      <c r="L56" s="2"/>
      <c r="M56" s="2"/>
      <c r="N56" s="2"/>
      <c r="O56" s="2"/>
      <c r="P56" s="6"/>
      <c r="Q56" s="2">
        <v>187.5</v>
      </c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19" t="s">
        <v>68</v>
      </c>
      <c r="AJ56" s="21"/>
      <c r="AK56" s="21"/>
      <c r="AL56" s="21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</row>
    <row r="57" ht="12.75" customHeight="1">
      <c r="A57" s="2"/>
      <c r="B57" s="2" t="s">
        <v>69</v>
      </c>
      <c r="C57" s="19" t="s">
        <v>217</v>
      </c>
      <c r="D57" s="56">
        <v>33.0</v>
      </c>
      <c r="E57" s="56" t="s">
        <v>162</v>
      </c>
      <c r="F57" s="2">
        <v>127.4</v>
      </c>
      <c r="G57" s="2"/>
      <c r="H57" s="2"/>
      <c r="I57" s="2"/>
      <c r="J57" s="6"/>
      <c r="K57" s="2"/>
      <c r="L57" s="2"/>
      <c r="M57" s="2"/>
      <c r="N57" s="2"/>
      <c r="O57" s="2"/>
      <c r="P57" s="6"/>
      <c r="Q57" s="2">
        <v>192.5</v>
      </c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19" t="s">
        <v>68</v>
      </c>
      <c r="AJ57" s="21"/>
      <c r="AK57" s="21"/>
      <c r="AL57" s="21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</row>
    <row r="58" ht="12.75" customHeight="1">
      <c r="A58" s="2"/>
      <c r="B58" s="2" t="s">
        <v>69</v>
      </c>
      <c r="C58" s="19" t="s">
        <v>220</v>
      </c>
      <c r="D58" s="19">
        <v>28.0</v>
      </c>
      <c r="E58" s="19" t="s">
        <v>105</v>
      </c>
      <c r="F58" s="2">
        <v>104.3</v>
      </c>
      <c r="G58" s="2"/>
      <c r="H58" s="2"/>
      <c r="I58" s="2"/>
      <c r="J58" s="6" t="s">
        <v>221</v>
      </c>
      <c r="K58" s="2">
        <v>207.5</v>
      </c>
      <c r="L58" s="2"/>
      <c r="M58" s="2"/>
      <c r="N58" s="2"/>
      <c r="O58" s="2"/>
      <c r="P58" s="6"/>
      <c r="Q58" s="2">
        <v>165.0</v>
      </c>
      <c r="R58" s="2"/>
      <c r="S58" s="2"/>
      <c r="T58" s="2"/>
      <c r="U58" s="2"/>
      <c r="V58" s="2"/>
      <c r="W58" s="2">
        <v>227.5</v>
      </c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19" t="s">
        <v>58</v>
      </c>
      <c r="AJ58" s="21"/>
      <c r="AK58" s="21"/>
      <c r="AL58" s="21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</row>
    <row r="59" ht="12.75" customHeight="1">
      <c r="A59" s="2"/>
      <c r="B59" s="2" t="s">
        <v>69</v>
      </c>
      <c r="C59" s="19" t="s">
        <v>222</v>
      </c>
      <c r="D59" s="19">
        <v>28.0</v>
      </c>
      <c r="E59" s="19" t="s">
        <v>117</v>
      </c>
      <c r="F59" s="2">
        <v>104.3</v>
      </c>
      <c r="G59" s="2"/>
      <c r="H59" s="2"/>
      <c r="I59" s="2"/>
      <c r="J59" s="6" t="s">
        <v>221</v>
      </c>
      <c r="K59" s="2">
        <v>207.5</v>
      </c>
      <c r="L59" s="2"/>
      <c r="M59" s="2"/>
      <c r="N59" s="2"/>
      <c r="O59" s="2"/>
      <c r="P59" s="6"/>
      <c r="Q59" s="2">
        <v>165.0</v>
      </c>
      <c r="R59" s="2"/>
      <c r="S59" s="2"/>
      <c r="T59" s="2"/>
      <c r="U59" s="2"/>
      <c r="V59" s="2"/>
      <c r="W59" s="2">
        <v>227.5</v>
      </c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19" t="s">
        <v>68</v>
      </c>
      <c r="AJ59" s="21"/>
      <c r="AK59" s="21"/>
      <c r="AL59" s="21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</row>
    <row r="60" ht="12.75" customHeight="1">
      <c r="A60" s="2"/>
      <c r="B60" s="2" t="s">
        <v>69</v>
      </c>
      <c r="C60" s="19" t="s">
        <v>223</v>
      </c>
      <c r="D60" s="19">
        <v>38.0</v>
      </c>
      <c r="E60" s="19" t="s">
        <v>224</v>
      </c>
      <c r="F60" s="2">
        <v>118.6</v>
      </c>
      <c r="G60" s="2"/>
      <c r="H60" s="2"/>
      <c r="I60" s="2"/>
      <c r="J60" s="6" t="s">
        <v>225</v>
      </c>
      <c r="K60" s="2">
        <v>312.5</v>
      </c>
      <c r="L60" s="2"/>
      <c r="M60" s="2"/>
      <c r="N60" s="2"/>
      <c r="O60" s="2"/>
      <c r="P60" s="6"/>
      <c r="Q60" s="2">
        <v>222.5</v>
      </c>
      <c r="R60" s="2"/>
      <c r="S60" s="2"/>
      <c r="T60" s="2"/>
      <c r="U60" s="2"/>
      <c r="V60" s="2"/>
      <c r="W60" s="2">
        <v>290.0</v>
      </c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19" t="s">
        <v>59</v>
      </c>
      <c r="AJ60" s="21"/>
      <c r="AK60" s="21"/>
      <c r="AL60" s="21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</row>
    <row r="61" ht="12.75" customHeight="1">
      <c r="A61" s="2"/>
      <c r="B61" s="2" t="s">
        <v>69</v>
      </c>
      <c r="C61" s="19" t="s">
        <v>226</v>
      </c>
      <c r="D61" s="19">
        <v>28.0</v>
      </c>
      <c r="E61" s="19" t="s">
        <v>105</v>
      </c>
      <c r="F61" s="2">
        <v>105.8</v>
      </c>
      <c r="G61" s="2"/>
      <c r="H61" s="2"/>
      <c r="I61" s="2"/>
      <c r="J61" s="6" t="s">
        <v>79</v>
      </c>
      <c r="K61" s="2">
        <v>215.0</v>
      </c>
      <c r="L61" s="2"/>
      <c r="M61" s="2"/>
      <c r="N61" s="2"/>
      <c r="O61" s="2"/>
      <c r="P61" s="6"/>
      <c r="Q61" s="2">
        <v>175.0</v>
      </c>
      <c r="R61" s="2"/>
      <c r="S61" s="2"/>
      <c r="T61" s="2"/>
      <c r="U61" s="2"/>
      <c r="V61" s="2"/>
      <c r="W61" s="2">
        <v>215.0</v>
      </c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 t="s">
        <v>57</v>
      </c>
      <c r="AI61" s="19" t="s">
        <v>59</v>
      </c>
      <c r="AJ61" s="21"/>
      <c r="AK61" s="21"/>
      <c r="AL61" s="21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</row>
    <row r="62" ht="12.75" customHeight="1">
      <c r="A62" s="2"/>
      <c r="B62" s="2" t="s">
        <v>69</v>
      </c>
      <c r="C62" s="19" t="s">
        <v>227</v>
      </c>
      <c r="D62" s="19">
        <v>18.0</v>
      </c>
      <c r="E62" s="19" t="s">
        <v>147</v>
      </c>
      <c r="F62" s="2">
        <v>121.1</v>
      </c>
      <c r="G62" s="2"/>
      <c r="H62" s="2"/>
      <c r="I62" s="2"/>
      <c r="J62" s="6" t="s">
        <v>228</v>
      </c>
      <c r="K62" s="2">
        <v>175.0</v>
      </c>
      <c r="L62" s="2"/>
      <c r="M62" s="2"/>
      <c r="N62" s="2"/>
      <c r="O62" s="2"/>
      <c r="P62" s="6"/>
      <c r="Q62" s="2">
        <v>85.0</v>
      </c>
      <c r="R62" s="2"/>
      <c r="S62" s="2"/>
      <c r="T62" s="2"/>
      <c r="U62" s="2"/>
      <c r="V62" s="2"/>
      <c r="W62" s="2">
        <v>180.0</v>
      </c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48" t="s">
        <v>86</v>
      </c>
      <c r="AI62" s="19" t="s">
        <v>58</v>
      </c>
      <c r="AJ62" s="21"/>
      <c r="AK62" s="21"/>
      <c r="AL62" s="21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</row>
    <row r="63" ht="12.75" customHeight="1">
      <c r="A63" s="2"/>
      <c r="B63" s="2" t="s">
        <v>69</v>
      </c>
      <c r="C63" s="19" t="s">
        <v>229</v>
      </c>
      <c r="D63" s="19">
        <v>34.0</v>
      </c>
      <c r="E63" s="19" t="s">
        <v>162</v>
      </c>
      <c r="F63" s="2">
        <v>99.8</v>
      </c>
      <c r="G63" s="2"/>
      <c r="H63" s="2"/>
      <c r="I63" s="2"/>
      <c r="J63" s="6" t="s">
        <v>79</v>
      </c>
      <c r="K63" s="2">
        <v>135.0</v>
      </c>
      <c r="L63" s="2"/>
      <c r="M63" s="2"/>
      <c r="N63" s="2"/>
      <c r="O63" s="2"/>
      <c r="P63" s="6"/>
      <c r="Q63" s="2">
        <v>125.0</v>
      </c>
      <c r="R63" s="2"/>
      <c r="S63" s="2"/>
      <c r="T63" s="2"/>
      <c r="U63" s="2"/>
      <c r="V63" s="2"/>
      <c r="W63" s="2">
        <v>175.0</v>
      </c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19" t="s">
        <v>59</v>
      </c>
      <c r="AJ63" s="21"/>
      <c r="AK63" s="21"/>
      <c r="AL63" s="21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</row>
    <row r="64" ht="12.75" customHeight="1">
      <c r="A64" s="2"/>
      <c r="B64" s="2" t="s">
        <v>69</v>
      </c>
      <c r="C64" s="19" t="s">
        <v>230</v>
      </c>
      <c r="D64" s="19">
        <v>34.0</v>
      </c>
      <c r="E64" s="19" t="s">
        <v>231</v>
      </c>
      <c r="F64" s="2">
        <v>99.8</v>
      </c>
      <c r="G64" s="2"/>
      <c r="H64" s="2"/>
      <c r="I64" s="2"/>
      <c r="J64" s="6" t="s">
        <v>79</v>
      </c>
      <c r="K64" s="2">
        <v>135.0</v>
      </c>
      <c r="L64" s="2"/>
      <c r="M64" s="2"/>
      <c r="N64" s="2"/>
      <c r="O64" s="2"/>
      <c r="P64" s="6"/>
      <c r="Q64" s="2">
        <v>125.0</v>
      </c>
      <c r="R64" s="2"/>
      <c r="S64" s="2"/>
      <c r="T64" s="2"/>
      <c r="U64" s="2"/>
      <c r="V64" s="2"/>
      <c r="W64" s="2">
        <v>175.0</v>
      </c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19" t="s">
        <v>59</v>
      </c>
      <c r="AJ64" s="21"/>
      <c r="AK64" s="21"/>
      <c r="AL64" s="21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</row>
    <row r="65" ht="12.75" customHeight="1">
      <c r="A65" s="2"/>
      <c r="B65" s="2" t="s">
        <v>69</v>
      </c>
      <c r="C65" s="19" t="s">
        <v>234</v>
      </c>
      <c r="D65" s="19">
        <v>31.0</v>
      </c>
      <c r="E65" s="19" t="s">
        <v>88</v>
      </c>
      <c r="F65" s="2">
        <v>101.1</v>
      </c>
      <c r="G65" s="2"/>
      <c r="H65" s="2"/>
      <c r="I65" s="2"/>
      <c r="J65" s="6" t="s">
        <v>187</v>
      </c>
      <c r="K65" s="2">
        <v>140.0</v>
      </c>
      <c r="L65" s="2"/>
      <c r="M65" s="2"/>
      <c r="N65" s="2"/>
      <c r="O65" s="2"/>
      <c r="P65" s="6"/>
      <c r="Q65" s="2">
        <v>85.0</v>
      </c>
      <c r="R65" s="2"/>
      <c r="S65" s="2"/>
      <c r="T65" s="2"/>
      <c r="U65" s="2"/>
      <c r="V65" s="2"/>
      <c r="W65" s="2">
        <v>155.0</v>
      </c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48" t="s">
        <v>86</v>
      </c>
      <c r="AI65" s="19" t="s">
        <v>59</v>
      </c>
      <c r="AJ65" s="21"/>
      <c r="AK65" s="21"/>
      <c r="AL65" s="21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</row>
    <row r="66" ht="12.75" customHeight="1">
      <c r="A66" s="2"/>
      <c r="B66" s="2" t="s">
        <v>69</v>
      </c>
      <c r="C66" s="19" t="s">
        <v>236</v>
      </c>
      <c r="D66" s="19">
        <v>28.0</v>
      </c>
      <c r="E66" s="19" t="s">
        <v>105</v>
      </c>
      <c r="F66" s="2">
        <v>165.0</v>
      </c>
      <c r="G66" s="2"/>
      <c r="H66" s="2"/>
      <c r="I66" s="2"/>
      <c r="J66" s="6" t="s">
        <v>225</v>
      </c>
      <c r="K66" s="2">
        <v>185.0</v>
      </c>
      <c r="L66" s="2"/>
      <c r="M66" s="2"/>
      <c r="N66" s="2"/>
      <c r="O66" s="2"/>
      <c r="P66" s="6"/>
      <c r="Q66" s="2">
        <v>107.5</v>
      </c>
      <c r="R66" s="2"/>
      <c r="S66" s="2"/>
      <c r="T66" s="2"/>
      <c r="U66" s="2"/>
      <c r="V66" s="2"/>
      <c r="W66" s="2">
        <v>185.0</v>
      </c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48" t="s">
        <v>86</v>
      </c>
      <c r="AI66" s="19" t="s">
        <v>59</v>
      </c>
      <c r="AJ66" s="21"/>
      <c r="AK66" s="21"/>
      <c r="AL66" s="21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</row>
    <row r="67" ht="12.75" customHeight="1">
      <c r="A67" s="2"/>
      <c r="B67" s="2" t="s">
        <v>69</v>
      </c>
      <c r="C67" s="19" t="s">
        <v>239</v>
      </c>
      <c r="D67" s="19">
        <v>32.0</v>
      </c>
      <c r="E67" s="19" t="s">
        <v>117</v>
      </c>
      <c r="F67" s="2">
        <v>101.4</v>
      </c>
      <c r="G67" s="2"/>
      <c r="H67" s="2"/>
      <c r="I67" s="2"/>
      <c r="J67" s="6" t="s">
        <v>56</v>
      </c>
      <c r="K67" s="2">
        <v>207.5</v>
      </c>
      <c r="L67" s="2"/>
      <c r="M67" s="2"/>
      <c r="N67" s="2"/>
      <c r="O67" s="2"/>
      <c r="P67" s="6"/>
      <c r="Q67" s="2">
        <v>135.0</v>
      </c>
      <c r="R67" s="2"/>
      <c r="S67" s="2"/>
      <c r="T67" s="2"/>
      <c r="U67" s="2"/>
      <c r="V67" s="2"/>
      <c r="W67" s="2">
        <v>220.0</v>
      </c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19" t="s">
        <v>59</v>
      </c>
      <c r="AJ67" s="21"/>
      <c r="AK67" s="21"/>
      <c r="AL67" s="21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</row>
    <row r="68" ht="12.75" customHeight="1">
      <c r="A68" s="2"/>
      <c r="B68" s="2" t="s">
        <v>69</v>
      </c>
      <c r="C68" s="19" t="s">
        <v>241</v>
      </c>
      <c r="D68" s="19">
        <v>59.0</v>
      </c>
      <c r="E68" s="19" t="s">
        <v>242</v>
      </c>
      <c r="F68" s="2">
        <v>117.9</v>
      </c>
      <c r="G68" s="2"/>
      <c r="H68" s="2"/>
      <c r="I68" s="2"/>
      <c r="J68" s="6"/>
      <c r="K68" s="2"/>
      <c r="L68" s="2"/>
      <c r="M68" s="2"/>
      <c r="N68" s="2"/>
      <c r="O68" s="2"/>
      <c r="P68" s="6"/>
      <c r="Q68" s="2"/>
      <c r="R68" s="2"/>
      <c r="S68" s="2"/>
      <c r="T68" s="2"/>
      <c r="U68" s="2"/>
      <c r="V68" s="2"/>
      <c r="W68" s="2">
        <v>150.0</v>
      </c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19" t="s">
        <v>59</v>
      </c>
      <c r="AJ68" s="21"/>
      <c r="AK68" s="21"/>
      <c r="AL68" s="21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</row>
    <row r="69" ht="12.75" customHeight="1">
      <c r="A69" s="2"/>
      <c r="B69" s="2" t="s">
        <v>69</v>
      </c>
      <c r="C69" s="19" t="s">
        <v>244</v>
      </c>
      <c r="D69" s="19">
        <v>45.0</v>
      </c>
      <c r="E69" s="19" t="s">
        <v>245</v>
      </c>
      <c r="F69" s="25">
        <v>119.1</v>
      </c>
      <c r="G69" s="2"/>
      <c r="H69" s="2"/>
      <c r="I69" s="2"/>
      <c r="J69" s="6"/>
      <c r="K69" s="2"/>
      <c r="L69" s="2"/>
      <c r="M69" s="2"/>
      <c r="N69" s="2"/>
      <c r="O69" s="2"/>
      <c r="P69" s="27"/>
      <c r="Q69" s="33">
        <v>212.5</v>
      </c>
      <c r="R69" s="33"/>
      <c r="S69" s="33"/>
      <c r="T69" s="33"/>
      <c r="U69" s="33"/>
      <c r="V69" s="33"/>
      <c r="W69" s="27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48" t="s">
        <v>86</v>
      </c>
      <c r="AI69" s="19" t="s">
        <v>59</v>
      </c>
      <c r="AJ69" s="21"/>
      <c r="AK69" s="21"/>
      <c r="AL69" s="21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</row>
    <row r="70" ht="12.75" customHeight="1">
      <c r="A70" s="2"/>
      <c r="B70" s="2" t="s">
        <v>69</v>
      </c>
      <c r="C70" s="19" t="s">
        <v>250</v>
      </c>
      <c r="D70" s="86">
        <v>45.0</v>
      </c>
      <c r="E70" s="86" t="s">
        <v>92</v>
      </c>
      <c r="F70" s="2">
        <v>119.1</v>
      </c>
      <c r="G70" s="2"/>
      <c r="H70" s="2"/>
      <c r="I70" s="2"/>
      <c r="J70" s="6"/>
      <c r="K70" s="2"/>
      <c r="L70" s="2"/>
      <c r="M70" s="2"/>
      <c r="N70" s="2"/>
      <c r="O70" s="2"/>
      <c r="P70" s="6"/>
      <c r="Q70" s="2">
        <v>212.5</v>
      </c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 t="s">
        <v>59</v>
      </c>
      <c r="AJ70" s="21"/>
      <c r="AK70" s="21"/>
      <c r="AL70" s="21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</row>
    <row r="71" ht="12.75" customHeight="1">
      <c r="A71" s="2"/>
      <c r="B71" s="2" t="s">
        <v>69</v>
      </c>
      <c r="C71" s="19" t="s">
        <v>256</v>
      </c>
      <c r="D71" s="86">
        <v>38.0</v>
      </c>
      <c r="E71" s="86" t="s">
        <v>92</v>
      </c>
      <c r="F71" s="2">
        <v>138.5</v>
      </c>
      <c r="G71" s="2"/>
      <c r="H71" s="2"/>
      <c r="I71" s="2"/>
      <c r="J71" s="6"/>
      <c r="K71" s="2"/>
      <c r="L71" s="2"/>
      <c r="M71" s="2"/>
      <c r="N71" s="2"/>
      <c r="O71" s="2"/>
      <c r="P71" s="6"/>
      <c r="Q71" s="2">
        <v>222.5</v>
      </c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48" t="s">
        <v>86</v>
      </c>
      <c r="AI71" s="2" t="s">
        <v>68</v>
      </c>
      <c r="AJ71" s="21"/>
      <c r="AK71" s="21"/>
      <c r="AL71" s="21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</row>
    <row r="72" ht="12.75" customHeight="1">
      <c r="A72" s="2"/>
      <c r="B72" s="2" t="s">
        <v>69</v>
      </c>
      <c r="C72" s="19" t="s">
        <v>260</v>
      </c>
      <c r="D72" s="86">
        <v>24.0</v>
      </c>
      <c r="E72" s="86" t="s">
        <v>113</v>
      </c>
      <c r="F72" s="2">
        <v>114.6</v>
      </c>
      <c r="G72" s="2"/>
      <c r="H72" s="2"/>
      <c r="I72" s="2"/>
      <c r="J72" s="6" t="s">
        <v>262</v>
      </c>
      <c r="K72" s="2">
        <v>292.5</v>
      </c>
      <c r="L72" s="2"/>
      <c r="M72" s="2"/>
      <c r="N72" s="2"/>
      <c r="O72" s="2"/>
      <c r="P72" s="6"/>
      <c r="Q72" s="2">
        <v>165.0</v>
      </c>
      <c r="R72" s="2"/>
      <c r="S72" s="2"/>
      <c r="T72" s="2"/>
      <c r="U72" s="2"/>
      <c r="V72" s="2"/>
      <c r="W72" s="2">
        <v>275.0</v>
      </c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 t="s">
        <v>68</v>
      </c>
      <c r="AJ72" s="21"/>
      <c r="AK72" s="21"/>
      <c r="AL72" s="21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</row>
    <row r="73" ht="15.0" customHeight="1">
      <c r="A73" s="2"/>
      <c r="B73" s="2" t="s">
        <v>69</v>
      </c>
      <c r="C73" s="19" t="s">
        <v>265</v>
      </c>
      <c r="D73" s="86">
        <v>23.0</v>
      </c>
      <c r="E73" s="86" t="s">
        <v>168</v>
      </c>
      <c r="F73" s="25">
        <v>102.4</v>
      </c>
      <c r="G73" s="2"/>
      <c r="H73" s="2"/>
      <c r="I73" s="2"/>
      <c r="J73" s="6"/>
      <c r="K73" s="2"/>
      <c r="L73" s="2"/>
      <c r="M73" s="2"/>
      <c r="N73" s="2"/>
      <c r="O73" s="2"/>
      <c r="P73" s="27"/>
      <c r="Q73" s="33">
        <v>142.5</v>
      </c>
      <c r="R73" s="33"/>
      <c r="S73" s="33"/>
      <c r="T73" s="33"/>
      <c r="U73" s="33"/>
      <c r="V73" s="33"/>
      <c r="W73" s="27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 t="s">
        <v>59</v>
      </c>
      <c r="AJ73" s="21"/>
      <c r="AK73" s="21"/>
      <c r="AL73" s="21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</row>
    <row r="74" ht="12.75" customHeight="1">
      <c r="A74" s="2"/>
      <c r="B74" s="2" t="s">
        <v>69</v>
      </c>
      <c r="C74" s="86" t="s">
        <v>267</v>
      </c>
      <c r="D74" s="86">
        <v>23.0</v>
      </c>
      <c r="E74" s="86" t="s">
        <v>168</v>
      </c>
      <c r="F74" s="2">
        <v>102.4</v>
      </c>
      <c r="G74" s="2"/>
      <c r="H74" s="2"/>
      <c r="I74" s="2"/>
      <c r="J74" s="6"/>
      <c r="K74" s="2"/>
      <c r="L74" s="2"/>
      <c r="M74" s="2"/>
      <c r="N74" s="2"/>
      <c r="O74" s="2"/>
      <c r="P74" s="6"/>
      <c r="Q74" s="2"/>
      <c r="R74" s="2"/>
      <c r="S74" s="2"/>
      <c r="T74" s="2"/>
      <c r="U74" s="2"/>
      <c r="V74" s="2"/>
      <c r="W74" s="2">
        <v>270.0</v>
      </c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48" t="s">
        <v>86</v>
      </c>
      <c r="AI74" s="2" t="s">
        <v>59</v>
      </c>
      <c r="AJ74" s="21"/>
      <c r="AK74" s="21"/>
      <c r="AL74" s="21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</row>
    <row r="75" ht="15.0" customHeight="1">
      <c r="A75" s="2"/>
      <c r="B75" s="2" t="s">
        <v>69</v>
      </c>
      <c r="C75" s="86" t="s">
        <v>271</v>
      </c>
      <c r="D75" s="86">
        <v>40.0</v>
      </c>
      <c r="E75" s="86" t="s">
        <v>135</v>
      </c>
      <c r="F75" s="25">
        <v>112.0</v>
      </c>
      <c r="G75" s="2"/>
      <c r="H75" s="2"/>
      <c r="I75" s="2"/>
      <c r="J75" s="6"/>
      <c r="K75" s="2"/>
      <c r="L75" s="2"/>
      <c r="M75" s="2"/>
      <c r="N75" s="2"/>
      <c r="O75" s="2"/>
      <c r="P75" s="27"/>
      <c r="Q75" s="33">
        <v>350.0</v>
      </c>
      <c r="R75" s="33"/>
      <c r="S75" s="33"/>
      <c r="T75" s="33"/>
      <c r="U75" s="33"/>
      <c r="V75" s="33"/>
      <c r="W75" s="27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1"/>
      <c r="AK75" s="21"/>
      <c r="AL75" s="21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</row>
    <row r="76" ht="15.0" customHeight="1">
      <c r="A76" s="2"/>
      <c r="B76" s="2"/>
      <c r="C76" s="96"/>
      <c r="D76" s="96"/>
      <c r="E76" s="96"/>
      <c r="F76" s="2"/>
      <c r="G76" s="2"/>
      <c r="H76" s="2"/>
      <c r="I76" s="2"/>
      <c r="J76" s="6"/>
      <c r="K76" s="2"/>
      <c r="L76" s="2"/>
      <c r="M76" s="2"/>
      <c r="N76" s="2"/>
      <c r="O76" s="2"/>
      <c r="P76" s="6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1"/>
      <c r="AK76" s="21"/>
      <c r="AL76" s="21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</row>
    <row r="77" ht="12.75" customHeight="1">
      <c r="A77" s="2"/>
      <c r="B77" s="2"/>
      <c r="C77" s="96"/>
      <c r="D77" s="96"/>
      <c r="E77" s="96"/>
      <c r="F77" s="2"/>
      <c r="G77" s="2"/>
      <c r="H77" s="2"/>
      <c r="I77" s="2"/>
      <c r="J77" s="6"/>
      <c r="K77" s="2"/>
      <c r="L77" s="2"/>
      <c r="M77" s="2"/>
      <c r="N77" s="2"/>
      <c r="O77" s="2"/>
      <c r="P77" s="6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1"/>
      <c r="AK77" s="21"/>
      <c r="AL77" s="21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</row>
    <row r="78" ht="12.75" customHeight="1">
      <c r="A78" s="2"/>
      <c r="B78" s="2"/>
      <c r="C78" s="96"/>
      <c r="D78" s="96"/>
      <c r="E78" s="96"/>
      <c r="F78" s="2"/>
      <c r="G78" s="2"/>
      <c r="H78" s="2"/>
      <c r="I78" s="2"/>
      <c r="J78" s="6"/>
      <c r="K78" s="2"/>
      <c r="L78" s="2"/>
      <c r="M78" s="2"/>
      <c r="N78" s="2"/>
      <c r="O78" s="2"/>
      <c r="P78" s="6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1"/>
      <c r="AK78" s="21"/>
      <c r="AL78" s="21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</row>
    <row r="79" ht="12.75" customHeight="1">
      <c r="A79" s="2"/>
      <c r="B79" s="2"/>
      <c r="C79" s="96"/>
      <c r="D79" s="96"/>
      <c r="E79" s="96"/>
      <c r="F79" s="2"/>
      <c r="G79" s="2"/>
      <c r="H79" s="2"/>
      <c r="I79" s="2"/>
      <c r="J79" s="6"/>
      <c r="K79" s="2"/>
      <c r="L79" s="2"/>
      <c r="M79" s="2"/>
      <c r="N79" s="2"/>
      <c r="O79" s="2"/>
      <c r="P79" s="6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1"/>
      <c r="AK79" s="21"/>
      <c r="AL79" s="21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</row>
    <row r="80" ht="12.75" customHeight="1">
      <c r="A80" s="2"/>
      <c r="B80" s="2"/>
      <c r="C80" s="96"/>
      <c r="D80" s="96"/>
      <c r="E80" s="96"/>
      <c r="F80" s="2"/>
      <c r="G80" s="2"/>
      <c r="H80" s="2"/>
      <c r="I80" s="2"/>
      <c r="J80" s="6"/>
      <c r="K80" s="2"/>
      <c r="L80" s="2"/>
      <c r="M80" s="2"/>
      <c r="N80" s="2"/>
      <c r="O80" s="2"/>
      <c r="P80" s="6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1"/>
      <c r="AK80" s="21"/>
      <c r="AL80" s="21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</row>
    <row r="81" ht="12.75" customHeight="1">
      <c r="A81" s="2"/>
      <c r="B81" s="2"/>
      <c r="C81" s="96"/>
      <c r="D81" s="96"/>
      <c r="E81" s="96"/>
      <c r="F81" s="2"/>
      <c r="G81" s="2"/>
      <c r="H81" s="2"/>
      <c r="I81" s="2"/>
      <c r="J81" s="6"/>
      <c r="K81" s="2"/>
      <c r="L81" s="2"/>
      <c r="M81" s="2"/>
      <c r="N81" s="2"/>
      <c r="O81" s="2"/>
      <c r="P81" s="6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1"/>
      <c r="AK81" s="21"/>
      <c r="AL81" s="21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</row>
    <row r="82" ht="12.75" customHeight="1">
      <c r="A82" s="2"/>
      <c r="B82" s="2"/>
      <c r="C82" s="96"/>
      <c r="D82" s="96"/>
      <c r="E82" s="96"/>
      <c r="F82" s="2"/>
      <c r="G82" s="2"/>
      <c r="H82" s="2"/>
      <c r="I82" s="2"/>
      <c r="J82" s="6"/>
      <c r="K82" s="2"/>
      <c r="L82" s="2"/>
      <c r="M82" s="2"/>
      <c r="N82" s="2"/>
      <c r="O82" s="2"/>
      <c r="P82" s="6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1"/>
      <c r="AK82" s="21"/>
      <c r="AL82" s="21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</row>
    <row r="83" ht="12.75" customHeight="1">
      <c r="A83" s="2"/>
      <c r="B83" s="2"/>
      <c r="C83" s="96"/>
      <c r="D83" s="96"/>
      <c r="E83" s="96"/>
      <c r="F83" s="2"/>
      <c r="G83" s="2"/>
      <c r="H83" s="2"/>
      <c r="I83" s="2"/>
      <c r="J83" s="6"/>
      <c r="K83" s="2"/>
      <c r="L83" s="2"/>
      <c r="M83" s="2"/>
      <c r="N83" s="2"/>
      <c r="O83" s="2"/>
      <c r="P83" s="6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1"/>
      <c r="AK83" s="21"/>
      <c r="AL83" s="21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</row>
    <row r="84" ht="12.75" customHeight="1">
      <c r="A84" s="2"/>
      <c r="B84" s="2"/>
      <c r="C84" s="96"/>
      <c r="D84" s="96"/>
      <c r="E84" s="96"/>
      <c r="F84" s="2"/>
      <c r="G84" s="2"/>
      <c r="H84" s="2"/>
      <c r="I84" s="2"/>
      <c r="J84" s="6"/>
      <c r="K84" s="2"/>
      <c r="L84" s="2"/>
      <c r="M84" s="2"/>
      <c r="N84" s="2"/>
      <c r="O84" s="2"/>
      <c r="P84" s="6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1"/>
      <c r="AK84" s="21"/>
      <c r="AL84" s="21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</row>
    <row r="85" ht="12.75" customHeight="1">
      <c r="A85" s="2"/>
      <c r="B85" s="2"/>
      <c r="C85" s="96"/>
      <c r="D85" s="96"/>
      <c r="E85" s="96"/>
      <c r="F85" s="2"/>
      <c r="G85" s="2"/>
      <c r="H85" s="2"/>
      <c r="I85" s="2"/>
      <c r="J85" s="6"/>
      <c r="K85" s="2"/>
      <c r="L85" s="2"/>
      <c r="M85" s="2"/>
      <c r="N85" s="2"/>
      <c r="O85" s="2"/>
      <c r="P85" s="6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1"/>
      <c r="AK85" s="21"/>
      <c r="AL85" s="21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</row>
    <row r="86" ht="12.75" customHeight="1">
      <c r="A86" s="2"/>
      <c r="B86" s="2"/>
      <c r="C86" s="96"/>
      <c r="D86" s="96"/>
      <c r="E86" s="96"/>
      <c r="F86" s="2"/>
      <c r="G86" s="2"/>
      <c r="H86" s="2"/>
      <c r="I86" s="2"/>
      <c r="J86" s="6"/>
      <c r="K86" s="2"/>
      <c r="L86" s="2"/>
      <c r="M86" s="2"/>
      <c r="N86" s="2"/>
      <c r="O86" s="2"/>
      <c r="P86" s="6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1"/>
      <c r="AK86" s="21"/>
      <c r="AL86" s="21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</row>
    <row r="87" ht="12.75" customHeight="1">
      <c r="A87" s="2"/>
      <c r="B87" s="2"/>
      <c r="C87" s="96"/>
      <c r="D87" s="96"/>
      <c r="E87" s="96"/>
      <c r="F87" s="2"/>
      <c r="G87" s="2"/>
      <c r="H87" s="2"/>
      <c r="I87" s="2"/>
      <c r="J87" s="6"/>
      <c r="K87" s="2"/>
      <c r="L87" s="2"/>
      <c r="M87" s="2"/>
      <c r="N87" s="2"/>
      <c r="O87" s="2"/>
      <c r="P87" s="6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1"/>
      <c r="AK87" s="21"/>
      <c r="AL87" s="21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</row>
    <row r="88" ht="12.75" customHeight="1">
      <c r="A88" s="2"/>
      <c r="B88" s="2"/>
      <c r="C88" s="96"/>
      <c r="D88" s="96"/>
      <c r="E88" s="96"/>
      <c r="F88" s="2"/>
      <c r="G88" s="2"/>
      <c r="H88" s="2"/>
      <c r="I88" s="2"/>
      <c r="J88" s="6"/>
      <c r="K88" s="2"/>
      <c r="L88" s="2"/>
      <c r="M88" s="2"/>
      <c r="N88" s="2"/>
      <c r="O88" s="2"/>
      <c r="P88" s="6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1"/>
      <c r="AK88" s="21"/>
      <c r="AL88" s="21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</row>
    <row r="89" ht="12.75" customHeight="1">
      <c r="A89" s="2"/>
      <c r="B89" s="2"/>
      <c r="C89" s="96"/>
      <c r="D89" s="96"/>
      <c r="E89" s="96"/>
      <c r="F89" s="2"/>
      <c r="G89" s="2"/>
      <c r="H89" s="2"/>
      <c r="I89" s="2"/>
      <c r="J89" s="6"/>
      <c r="K89" s="2"/>
      <c r="L89" s="2"/>
      <c r="M89" s="2"/>
      <c r="N89" s="2"/>
      <c r="O89" s="2"/>
      <c r="P89" s="6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1"/>
      <c r="AK89" s="21"/>
      <c r="AL89" s="21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</row>
    <row r="90" ht="12.75" customHeight="1">
      <c r="A90" s="2"/>
      <c r="B90" s="2"/>
      <c r="C90" s="96"/>
      <c r="D90" s="96"/>
      <c r="E90" s="96"/>
      <c r="F90" s="2"/>
      <c r="G90" s="2"/>
      <c r="H90" s="2"/>
      <c r="I90" s="2"/>
      <c r="J90" s="6"/>
      <c r="K90" s="2"/>
      <c r="L90" s="2"/>
      <c r="M90" s="2"/>
      <c r="N90" s="2"/>
      <c r="O90" s="2"/>
      <c r="P90" s="6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1"/>
      <c r="AK90" s="21"/>
      <c r="AL90" s="21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</row>
    <row r="91" ht="12.75" customHeight="1">
      <c r="A91" s="2"/>
      <c r="B91" s="2"/>
      <c r="C91" s="96"/>
      <c r="D91" s="96"/>
      <c r="E91" s="96"/>
      <c r="F91" s="2"/>
      <c r="G91" s="2"/>
      <c r="H91" s="2"/>
      <c r="I91" s="2"/>
      <c r="J91" s="6"/>
      <c r="K91" s="2"/>
      <c r="L91" s="2"/>
      <c r="M91" s="2"/>
      <c r="N91" s="2"/>
      <c r="O91" s="2"/>
      <c r="P91" s="6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1"/>
      <c r="AK91" s="21"/>
      <c r="AL91" s="21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</row>
    <row r="92" ht="12.75" customHeight="1">
      <c r="A92" s="2"/>
      <c r="B92" s="2"/>
      <c r="C92" s="96"/>
      <c r="D92" s="96"/>
      <c r="E92" s="96"/>
      <c r="F92" s="2"/>
      <c r="G92" s="2"/>
      <c r="H92" s="2"/>
      <c r="I92" s="2"/>
      <c r="J92" s="6"/>
      <c r="K92" s="2"/>
      <c r="L92" s="2"/>
      <c r="M92" s="2"/>
      <c r="N92" s="2"/>
      <c r="O92" s="2"/>
      <c r="P92" s="6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1"/>
      <c r="AK92" s="21"/>
      <c r="AL92" s="21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</row>
    <row r="93" ht="12.75" customHeight="1">
      <c r="A93" s="2"/>
      <c r="B93" s="2"/>
      <c r="C93" s="96"/>
      <c r="D93" s="96"/>
      <c r="E93" s="96"/>
      <c r="F93" s="2"/>
      <c r="G93" s="2"/>
      <c r="H93" s="2"/>
      <c r="I93" s="2"/>
      <c r="J93" s="6"/>
      <c r="K93" s="2"/>
      <c r="L93" s="2"/>
      <c r="M93" s="2"/>
      <c r="N93" s="2"/>
      <c r="O93" s="2"/>
      <c r="P93" s="6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1"/>
      <c r="AK93" s="21"/>
      <c r="AL93" s="21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</row>
    <row r="94" ht="12.75" customHeight="1">
      <c r="A94" s="2"/>
      <c r="B94" s="2"/>
      <c r="C94" s="96"/>
      <c r="D94" s="96"/>
      <c r="E94" s="96"/>
      <c r="F94" s="2"/>
      <c r="G94" s="2"/>
      <c r="H94" s="2"/>
      <c r="I94" s="2"/>
      <c r="J94" s="6"/>
      <c r="K94" s="2"/>
      <c r="L94" s="2"/>
      <c r="M94" s="2"/>
      <c r="N94" s="2"/>
      <c r="O94" s="2"/>
      <c r="P94" s="6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1"/>
      <c r="AK94" s="21"/>
      <c r="AL94" s="21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</row>
    <row r="95" ht="12.75" customHeight="1">
      <c r="A95" s="2"/>
      <c r="B95" s="2"/>
      <c r="C95" s="96"/>
      <c r="D95" s="96"/>
      <c r="E95" s="96"/>
      <c r="F95" s="2"/>
      <c r="G95" s="2"/>
      <c r="H95" s="2"/>
      <c r="I95" s="2"/>
      <c r="J95" s="6"/>
      <c r="K95" s="2"/>
      <c r="L95" s="2"/>
      <c r="M95" s="2"/>
      <c r="N95" s="2"/>
      <c r="O95" s="2"/>
      <c r="P95" s="6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1"/>
      <c r="AK95" s="21"/>
      <c r="AL95" s="21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</row>
    <row r="96" ht="12.75" customHeight="1">
      <c r="A96" s="2"/>
      <c r="B96" s="2"/>
      <c r="C96" s="96"/>
      <c r="D96" s="96"/>
      <c r="E96" s="96"/>
      <c r="F96" s="2"/>
      <c r="G96" s="2"/>
      <c r="H96" s="2"/>
      <c r="I96" s="2"/>
      <c r="J96" s="6"/>
      <c r="K96" s="2"/>
      <c r="L96" s="2"/>
      <c r="M96" s="2"/>
      <c r="N96" s="2"/>
      <c r="O96" s="2"/>
      <c r="P96" s="6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1"/>
      <c r="AK96" s="21"/>
      <c r="AL96" s="21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</row>
    <row r="97" ht="12.75" customHeight="1">
      <c r="A97" s="2"/>
      <c r="B97" s="2"/>
      <c r="C97" s="96"/>
      <c r="D97" s="96"/>
      <c r="E97" s="96"/>
      <c r="F97" s="2"/>
      <c r="G97" s="2"/>
      <c r="H97" s="2"/>
      <c r="I97" s="2"/>
      <c r="J97" s="6"/>
      <c r="K97" s="2"/>
      <c r="L97" s="2"/>
      <c r="M97" s="2"/>
      <c r="N97" s="2"/>
      <c r="O97" s="2"/>
      <c r="P97" s="6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1"/>
      <c r="AK97" s="21"/>
      <c r="AL97" s="21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</row>
    <row r="98" ht="12.75" customHeight="1">
      <c r="A98" s="2"/>
      <c r="B98" s="2"/>
      <c r="C98" s="96"/>
      <c r="D98" s="96"/>
      <c r="E98" s="96"/>
      <c r="F98" s="2"/>
      <c r="G98" s="2"/>
      <c r="H98" s="2"/>
      <c r="I98" s="2"/>
      <c r="J98" s="6"/>
      <c r="K98" s="2"/>
      <c r="L98" s="2"/>
      <c r="M98" s="2"/>
      <c r="N98" s="2"/>
      <c r="O98" s="2"/>
      <c r="P98" s="6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1"/>
      <c r="AK98" s="21"/>
      <c r="AL98" s="21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</row>
    <row r="99" ht="12.75" customHeight="1">
      <c r="A99" s="2"/>
      <c r="B99" s="2"/>
      <c r="C99" s="96"/>
      <c r="D99" s="96"/>
      <c r="E99" s="96"/>
      <c r="F99" s="2"/>
      <c r="G99" s="2"/>
      <c r="H99" s="2"/>
      <c r="I99" s="2"/>
      <c r="J99" s="6"/>
      <c r="K99" s="2"/>
      <c r="L99" s="2"/>
      <c r="M99" s="2"/>
      <c r="N99" s="2"/>
      <c r="O99" s="2"/>
      <c r="P99" s="6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1"/>
      <c r="AK99" s="21"/>
      <c r="AL99" s="21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</row>
    <row r="100" ht="12.75" customHeight="1">
      <c r="A100" s="2"/>
      <c r="B100" s="2"/>
      <c r="C100" s="96"/>
      <c r="D100" s="96"/>
      <c r="E100" s="96"/>
      <c r="F100" s="2"/>
      <c r="G100" s="2"/>
      <c r="H100" s="2"/>
      <c r="I100" s="2"/>
      <c r="J100" s="6"/>
      <c r="K100" s="2"/>
      <c r="L100" s="2"/>
      <c r="M100" s="2"/>
      <c r="N100" s="2"/>
      <c r="O100" s="2"/>
      <c r="P100" s="6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1"/>
      <c r="AK100" s="21"/>
      <c r="AL100" s="21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</row>
    <row r="101" ht="12.75" customHeight="1">
      <c r="A101" s="2"/>
      <c r="B101" s="2"/>
      <c r="C101" s="96"/>
      <c r="D101" s="96"/>
      <c r="E101" s="96"/>
      <c r="F101" s="2"/>
      <c r="G101" s="2"/>
      <c r="H101" s="2"/>
      <c r="I101" s="2"/>
      <c r="J101" s="6"/>
      <c r="K101" s="2"/>
      <c r="L101" s="2"/>
      <c r="M101" s="2"/>
      <c r="N101" s="2"/>
      <c r="O101" s="2"/>
      <c r="P101" s="6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1"/>
      <c r="AK101" s="21"/>
      <c r="AL101" s="21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</row>
    <row r="102" ht="12.75" customHeight="1">
      <c r="A102" s="2"/>
      <c r="B102" s="2"/>
      <c r="C102" s="96"/>
      <c r="D102" s="96"/>
      <c r="E102" s="96"/>
      <c r="F102" s="2"/>
      <c r="G102" s="2"/>
      <c r="H102" s="2"/>
      <c r="I102" s="2"/>
      <c r="J102" s="6"/>
      <c r="K102" s="2"/>
      <c r="L102" s="2"/>
      <c r="M102" s="2"/>
      <c r="N102" s="2"/>
      <c r="O102" s="2"/>
      <c r="P102" s="6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1"/>
      <c r="AK102" s="21"/>
      <c r="AL102" s="21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</row>
    <row r="103" ht="12.75" customHeight="1">
      <c r="A103" s="2"/>
      <c r="B103" s="2"/>
      <c r="C103" s="96"/>
      <c r="D103" s="96"/>
      <c r="E103" s="96"/>
      <c r="F103" s="2"/>
      <c r="G103" s="2"/>
      <c r="H103" s="2"/>
      <c r="I103" s="2"/>
      <c r="J103" s="6"/>
      <c r="K103" s="2"/>
      <c r="L103" s="2"/>
      <c r="M103" s="2"/>
      <c r="N103" s="2"/>
      <c r="O103" s="2"/>
      <c r="P103" s="6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1"/>
      <c r="AK103" s="21"/>
      <c r="AL103" s="21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</row>
    <row r="104" ht="12.75" customHeight="1">
      <c r="A104" s="2"/>
      <c r="B104" s="2"/>
      <c r="C104" s="96"/>
      <c r="D104" s="96"/>
      <c r="E104" s="96"/>
      <c r="F104" s="2"/>
      <c r="G104" s="2"/>
      <c r="H104" s="2"/>
      <c r="I104" s="2"/>
      <c r="J104" s="6"/>
      <c r="K104" s="2"/>
      <c r="L104" s="2"/>
      <c r="M104" s="2"/>
      <c r="N104" s="2"/>
      <c r="O104" s="2"/>
      <c r="P104" s="6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1"/>
      <c r="AK104" s="21"/>
      <c r="AL104" s="21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</row>
    <row r="105" ht="12.75" customHeight="1">
      <c r="A105" s="2"/>
      <c r="B105" s="2"/>
      <c r="C105" s="96"/>
      <c r="D105" s="96"/>
      <c r="E105" s="96"/>
      <c r="F105" s="2"/>
      <c r="G105" s="2"/>
      <c r="H105" s="2"/>
      <c r="I105" s="2"/>
      <c r="J105" s="6"/>
      <c r="K105" s="2"/>
      <c r="L105" s="2"/>
      <c r="M105" s="2"/>
      <c r="N105" s="2"/>
      <c r="O105" s="2"/>
      <c r="P105" s="6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1"/>
      <c r="AK105" s="21"/>
      <c r="AL105" s="21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</row>
    <row r="106" ht="12.75" customHeight="1">
      <c r="A106" s="2"/>
      <c r="B106" s="2"/>
      <c r="C106" s="96"/>
      <c r="D106" s="96"/>
      <c r="E106" s="96"/>
      <c r="F106" s="2"/>
      <c r="G106" s="2"/>
      <c r="H106" s="2"/>
      <c r="I106" s="2"/>
      <c r="J106" s="6"/>
      <c r="K106" s="2"/>
      <c r="L106" s="2"/>
      <c r="M106" s="2"/>
      <c r="N106" s="2"/>
      <c r="O106" s="2"/>
      <c r="P106" s="6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1"/>
      <c r="AK106" s="21"/>
      <c r="AL106" s="21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</row>
    <row r="107" ht="12.75" customHeight="1">
      <c r="A107" s="2"/>
      <c r="B107" s="2"/>
      <c r="C107" s="96"/>
      <c r="D107" s="96"/>
      <c r="E107" s="96"/>
      <c r="F107" s="2"/>
      <c r="G107" s="2"/>
      <c r="H107" s="2"/>
      <c r="I107" s="2"/>
      <c r="J107" s="6"/>
      <c r="K107" s="2"/>
      <c r="L107" s="2"/>
      <c r="M107" s="2"/>
      <c r="N107" s="2"/>
      <c r="O107" s="2"/>
      <c r="P107" s="6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1"/>
      <c r="AK107" s="21"/>
      <c r="AL107" s="21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</row>
    <row r="108" ht="12.75" customHeight="1">
      <c r="A108" s="2"/>
      <c r="B108" s="2"/>
      <c r="C108" s="96"/>
      <c r="D108" s="96"/>
      <c r="E108" s="96"/>
      <c r="F108" s="2"/>
      <c r="G108" s="2"/>
      <c r="H108" s="2"/>
      <c r="I108" s="2"/>
      <c r="J108" s="6"/>
      <c r="K108" s="2"/>
      <c r="L108" s="2"/>
      <c r="M108" s="2"/>
      <c r="N108" s="2"/>
      <c r="O108" s="2"/>
      <c r="P108" s="6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1"/>
      <c r="AK108" s="21"/>
      <c r="AL108" s="21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</row>
    <row r="109" ht="12.75" customHeight="1">
      <c r="A109" s="2"/>
      <c r="B109" s="2"/>
      <c r="C109" s="96"/>
      <c r="D109" s="96"/>
      <c r="E109" s="96"/>
      <c r="F109" s="2"/>
      <c r="G109" s="2"/>
      <c r="H109" s="2"/>
      <c r="I109" s="2"/>
      <c r="J109" s="6"/>
      <c r="K109" s="2"/>
      <c r="L109" s="2"/>
      <c r="M109" s="2"/>
      <c r="N109" s="2"/>
      <c r="O109" s="2"/>
      <c r="P109" s="6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1"/>
      <c r="AK109" s="21"/>
      <c r="AL109" s="21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</row>
    <row r="110" ht="12.75" customHeight="1">
      <c r="A110" s="2"/>
      <c r="B110" s="2"/>
      <c r="C110" s="96"/>
      <c r="D110" s="96"/>
      <c r="E110" s="96"/>
      <c r="F110" s="2"/>
      <c r="G110" s="2"/>
      <c r="H110" s="2"/>
      <c r="I110" s="2"/>
      <c r="J110" s="6"/>
      <c r="K110" s="2"/>
      <c r="L110" s="2"/>
      <c r="M110" s="2"/>
      <c r="N110" s="2"/>
      <c r="O110" s="2"/>
      <c r="P110" s="6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1"/>
      <c r="AK110" s="21"/>
      <c r="AL110" s="21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</row>
    <row r="111" ht="12.75" customHeight="1">
      <c r="A111" s="2"/>
      <c r="B111" s="2"/>
      <c r="C111" s="96"/>
      <c r="D111" s="96"/>
      <c r="E111" s="96"/>
      <c r="F111" s="2"/>
      <c r="G111" s="2"/>
      <c r="H111" s="2"/>
      <c r="I111" s="2"/>
      <c r="J111" s="6"/>
      <c r="K111" s="2"/>
      <c r="L111" s="2"/>
      <c r="M111" s="2"/>
      <c r="N111" s="2"/>
      <c r="O111" s="2"/>
      <c r="P111" s="6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1"/>
      <c r="AK111" s="21"/>
      <c r="AL111" s="21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</row>
    <row r="112" ht="12.75" customHeight="1">
      <c r="A112" s="2"/>
      <c r="B112" s="2"/>
      <c r="C112" s="96"/>
      <c r="D112" s="96"/>
      <c r="E112" s="96"/>
      <c r="F112" s="2"/>
      <c r="G112" s="2"/>
      <c r="H112" s="2"/>
      <c r="I112" s="2"/>
      <c r="J112" s="6"/>
      <c r="K112" s="2"/>
      <c r="L112" s="2"/>
      <c r="M112" s="2"/>
      <c r="N112" s="2"/>
      <c r="O112" s="2"/>
      <c r="P112" s="6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1"/>
      <c r="AK112" s="21"/>
      <c r="AL112" s="21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</row>
    <row r="113" ht="12.75" customHeight="1">
      <c r="A113" s="2"/>
      <c r="B113" s="2"/>
      <c r="C113" s="96"/>
      <c r="D113" s="96"/>
      <c r="E113" s="96"/>
      <c r="F113" s="2"/>
      <c r="G113" s="2"/>
      <c r="H113" s="2"/>
      <c r="I113" s="2"/>
      <c r="J113" s="6"/>
      <c r="K113" s="2"/>
      <c r="L113" s="2"/>
      <c r="M113" s="2"/>
      <c r="N113" s="2"/>
      <c r="O113" s="2"/>
      <c r="P113" s="6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1"/>
      <c r="AK113" s="21"/>
      <c r="AL113" s="21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</row>
    <row r="114" ht="12.75" customHeight="1">
      <c r="A114" s="2"/>
      <c r="B114" s="2"/>
      <c r="C114" s="96"/>
      <c r="D114" s="96"/>
      <c r="E114" s="96"/>
      <c r="F114" s="2"/>
      <c r="G114" s="2"/>
      <c r="H114" s="2"/>
      <c r="I114" s="2"/>
      <c r="J114" s="6"/>
      <c r="K114" s="2"/>
      <c r="L114" s="2"/>
      <c r="M114" s="2"/>
      <c r="N114" s="2"/>
      <c r="O114" s="2"/>
      <c r="P114" s="6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1"/>
      <c r="AK114" s="21"/>
      <c r="AL114" s="21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</row>
    <row r="115" ht="12.75" customHeight="1">
      <c r="A115" s="2"/>
      <c r="B115" s="2"/>
      <c r="C115" s="96"/>
      <c r="D115" s="96"/>
      <c r="E115" s="96"/>
      <c r="F115" s="2"/>
      <c r="G115" s="2"/>
      <c r="H115" s="2"/>
      <c r="I115" s="2"/>
      <c r="J115" s="6"/>
      <c r="K115" s="2"/>
      <c r="L115" s="2"/>
      <c r="M115" s="2"/>
      <c r="N115" s="2"/>
      <c r="O115" s="2"/>
      <c r="P115" s="6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1"/>
      <c r="AK115" s="21"/>
      <c r="AL115" s="21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</row>
    <row r="116" ht="12.75" customHeight="1">
      <c r="A116" s="2"/>
      <c r="B116" s="2"/>
      <c r="C116" s="96"/>
      <c r="D116" s="96"/>
      <c r="E116" s="96"/>
      <c r="F116" s="2"/>
      <c r="G116" s="2"/>
      <c r="H116" s="2"/>
      <c r="I116" s="2"/>
      <c r="J116" s="6"/>
      <c r="K116" s="2"/>
      <c r="L116" s="2"/>
      <c r="M116" s="2"/>
      <c r="N116" s="2"/>
      <c r="O116" s="2"/>
      <c r="P116" s="6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1"/>
      <c r="AK116" s="21"/>
      <c r="AL116" s="21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</row>
    <row r="117" ht="12.75" customHeight="1">
      <c r="A117" s="2"/>
      <c r="B117" s="2"/>
      <c r="C117" s="96"/>
      <c r="D117" s="96"/>
      <c r="E117" s="96"/>
      <c r="F117" s="2"/>
      <c r="G117" s="2"/>
      <c r="H117" s="2"/>
      <c r="I117" s="2"/>
      <c r="J117" s="6"/>
      <c r="K117" s="2"/>
      <c r="L117" s="2"/>
      <c r="M117" s="2"/>
      <c r="N117" s="2"/>
      <c r="O117" s="2"/>
      <c r="P117" s="6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1"/>
      <c r="AK117" s="21"/>
      <c r="AL117" s="21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</row>
    <row r="118" ht="12.75" customHeight="1">
      <c r="A118" s="2"/>
      <c r="B118" s="2"/>
      <c r="C118" s="96"/>
      <c r="D118" s="96"/>
      <c r="E118" s="96"/>
      <c r="F118" s="2"/>
      <c r="G118" s="2"/>
      <c r="H118" s="2"/>
      <c r="I118" s="2"/>
      <c r="J118" s="6"/>
      <c r="K118" s="2"/>
      <c r="L118" s="2"/>
      <c r="M118" s="2"/>
      <c r="N118" s="2"/>
      <c r="O118" s="2"/>
      <c r="P118" s="6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1"/>
      <c r="AK118" s="21"/>
      <c r="AL118" s="21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</row>
    <row r="119" ht="12.75" customHeight="1">
      <c r="A119" s="2"/>
      <c r="B119" s="2"/>
      <c r="C119" s="96"/>
      <c r="D119" s="96"/>
      <c r="E119" s="96"/>
      <c r="F119" s="2"/>
      <c r="G119" s="2"/>
      <c r="H119" s="2"/>
      <c r="I119" s="2"/>
      <c r="J119" s="6"/>
      <c r="K119" s="2"/>
      <c r="L119" s="2"/>
      <c r="M119" s="2"/>
      <c r="N119" s="2"/>
      <c r="O119" s="2"/>
      <c r="P119" s="6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1"/>
      <c r="AK119" s="21"/>
      <c r="AL119" s="21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</row>
    <row r="120" ht="12.75" customHeight="1">
      <c r="A120" s="2"/>
      <c r="B120" s="2"/>
      <c r="C120" s="96"/>
      <c r="D120" s="96"/>
      <c r="E120" s="96"/>
      <c r="F120" s="2"/>
      <c r="G120" s="2"/>
      <c r="H120" s="2"/>
      <c r="I120" s="2"/>
      <c r="J120" s="6"/>
      <c r="K120" s="2"/>
      <c r="L120" s="2"/>
      <c r="M120" s="2"/>
      <c r="N120" s="2"/>
      <c r="O120" s="2"/>
      <c r="P120" s="6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1"/>
      <c r="AK120" s="21"/>
      <c r="AL120" s="21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</row>
    <row r="121" ht="12.75" customHeight="1">
      <c r="A121" s="2"/>
      <c r="B121" s="2"/>
      <c r="C121" s="96"/>
      <c r="D121" s="96"/>
      <c r="E121" s="96"/>
      <c r="F121" s="2"/>
      <c r="G121" s="2"/>
      <c r="H121" s="2"/>
      <c r="I121" s="2"/>
      <c r="J121" s="6"/>
      <c r="K121" s="2"/>
      <c r="L121" s="2"/>
      <c r="M121" s="2"/>
      <c r="N121" s="2"/>
      <c r="O121" s="2"/>
      <c r="P121" s="6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1"/>
      <c r="AK121" s="21"/>
      <c r="AL121" s="21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</row>
    <row r="122" ht="12.75" customHeight="1">
      <c r="A122" s="2"/>
      <c r="B122" s="2"/>
      <c r="C122" s="96"/>
      <c r="D122" s="96"/>
      <c r="E122" s="96"/>
      <c r="F122" s="2"/>
      <c r="G122" s="2"/>
      <c r="H122" s="2"/>
      <c r="I122" s="2"/>
      <c r="J122" s="6"/>
      <c r="K122" s="2"/>
      <c r="L122" s="2"/>
      <c r="M122" s="2"/>
      <c r="N122" s="2"/>
      <c r="O122" s="2"/>
      <c r="P122" s="6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1"/>
      <c r="AK122" s="21"/>
      <c r="AL122" s="21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</row>
    <row r="123" ht="12.75" customHeight="1">
      <c r="A123" s="2"/>
      <c r="B123" s="2"/>
      <c r="C123" s="96"/>
      <c r="D123" s="96"/>
      <c r="E123" s="96"/>
      <c r="F123" s="2"/>
      <c r="G123" s="2"/>
      <c r="H123" s="2"/>
      <c r="I123" s="2"/>
      <c r="J123" s="6"/>
      <c r="K123" s="2"/>
      <c r="L123" s="2"/>
      <c r="M123" s="2"/>
      <c r="N123" s="2"/>
      <c r="O123" s="2"/>
      <c r="P123" s="6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1"/>
      <c r="AK123" s="21"/>
      <c r="AL123" s="21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</row>
    <row r="124" ht="12.75" customHeight="1">
      <c r="A124" s="2"/>
      <c r="B124" s="2"/>
      <c r="C124" s="96"/>
      <c r="D124" s="96"/>
      <c r="E124" s="96"/>
      <c r="F124" s="2"/>
      <c r="G124" s="2"/>
      <c r="H124" s="2"/>
      <c r="I124" s="2"/>
      <c r="J124" s="6"/>
      <c r="K124" s="2"/>
      <c r="L124" s="2"/>
      <c r="M124" s="2"/>
      <c r="N124" s="2"/>
      <c r="O124" s="2"/>
      <c r="P124" s="6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1"/>
      <c r="AK124" s="21"/>
      <c r="AL124" s="21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</row>
    <row r="125" ht="12.75" customHeight="1">
      <c r="A125" s="2"/>
      <c r="B125" s="2"/>
      <c r="C125" s="96"/>
      <c r="D125" s="96"/>
      <c r="E125" s="96"/>
      <c r="F125" s="2"/>
      <c r="G125" s="2"/>
      <c r="H125" s="2"/>
      <c r="I125" s="2"/>
      <c r="J125" s="6"/>
      <c r="K125" s="2"/>
      <c r="L125" s="2"/>
      <c r="M125" s="2"/>
      <c r="N125" s="2"/>
      <c r="O125" s="2"/>
      <c r="P125" s="6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1"/>
      <c r="AK125" s="21"/>
      <c r="AL125" s="21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</row>
    <row r="126" ht="12.75" customHeight="1">
      <c r="A126" s="2"/>
      <c r="B126" s="2"/>
      <c r="C126" s="96"/>
      <c r="D126" s="96"/>
      <c r="E126" s="96"/>
      <c r="F126" s="2"/>
      <c r="G126" s="2"/>
      <c r="H126" s="2"/>
      <c r="I126" s="2"/>
      <c r="J126" s="6"/>
      <c r="K126" s="2"/>
      <c r="L126" s="2"/>
      <c r="M126" s="2"/>
      <c r="N126" s="2"/>
      <c r="O126" s="2"/>
      <c r="P126" s="6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1"/>
      <c r="AK126" s="21"/>
      <c r="AL126" s="21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</row>
    <row r="127" ht="12.75" customHeight="1">
      <c r="A127" s="2"/>
      <c r="B127" s="2"/>
      <c r="C127" s="96"/>
      <c r="D127" s="96"/>
      <c r="E127" s="96"/>
      <c r="F127" s="2"/>
      <c r="G127" s="2"/>
      <c r="H127" s="2"/>
      <c r="I127" s="2"/>
      <c r="J127" s="6"/>
      <c r="K127" s="2"/>
      <c r="L127" s="2"/>
      <c r="M127" s="2"/>
      <c r="N127" s="2"/>
      <c r="O127" s="2"/>
      <c r="P127" s="6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1"/>
      <c r="AK127" s="21"/>
      <c r="AL127" s="21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</row>
    <row r="128" ht="12.75" customHeight="1">
      <c r="A128" s="2"/>
      <c r="B128" s="2"/>
      <c r="C128" s="96"/>
      <c r="D128" s="96"/>
      <c r="E128" s="96"/>
      <c r="F128" s="2"/>
      <c r="G128" s="2"/>
      <c r="H128" s="2"/>
      <c r="I128" s="2"/>
      <c r="J128" s="6"/>
      <c r="K128" s="2"/>
      <c r="L128" s="2"/>
      <c r="M128" s="2"/>
      <c r="N128" s="2"/>
      <c r="O128" s="2"/>
      <c r="P128" s="6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1"/>
      <c r="AK128" s="21"/>
      <c r="AL128" s="21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</row>
    <row r="129" ht="12.75" customHeight="1">
      <c r="A129" s="2"/>
      <c r="B129" s="2"/>
      <c r="C129" s="96"/>
      <c r="D129" s="96"/>
      <c r="E129" s="96"/>
      <c r="F129" s="2"/>
      <c r="G129" s="2"/>
      <c r="H129" s="2"/>
      <c r="I129" s="2"/>
      <c r="J129" s="6"/>
      <c r="K129" s="2"/>
      <c r="L129" s="2"/>
      <c r="M129" s="2"/>
      <c r="N129" s="2"/>
      <c r="O129" s="2"/>
      <c r="P129" s="6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1"/>
      <c r="AK129" s="21"/>
      <c r="AL129" s="21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</row>
    <row r="130" ht="12.75" customHeight="1">
      <c r="A130" s="2"/>
      <c r="B130" s="2"/>
      <c r="C130" s="96"/>
      <c r="D130" s="96"/>
      <c r="E130" s="96"/>
      <c r="F130" s="2"/>
      <c r="G130" s="2"/>
      <c r="H130" s="2"/>
      <c r="I130" s="2"/>
      <c r="J130" s="6"/>
      <c r="K130" s="2"/>
      <c r="L130" s="2"/>
      <c r="M130" s="2"/>
      <c r="N130" s="2"/>
      <c r="O130" s="2"/>
      <c r="P130" s="6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1"/>
      <c r="AK130" s="21"/>
      <c r="AL130" s="21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</row>
    <row r="131" ht="12.75" customHeight="1">
      <c r="A131" s="2"/>
      <c r="B131" s="2"/>
      <c r="C131" s="96"/>
      <c r="D131" s="96"/>
      <c r="E131" s="96"/>
      <c r="F131" s="2"/>
      <c r="G131" s="2"/>
      <c r="H131" s="2"/>
      <c r="I131" s="2"/>
      <c r="J131" s="6"/>
      <c r="K131" s="2"/>
      <c r="L131" s="2"/>
      <c r="M131" s="2"/>
      <c r="N131" s="2"/>
      <c r="O131" s="2"/>
      <c r="P131" s="6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1"/>
      <c r="AK131" s="21"/>
      <c r="AL131" s="21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</row>
    <row r="132" ht="12.75" customHeight="1">
      <c r="A132" s="2"/>
      <c r="B132" s="2"/>
      <c r="C132" s="96"/>
      <c r="D132" s="96"/>
      <c r="E132" s="96"/>
      <c r="F132" s="2"/>
      <c r="G132" s="2"/>
      <c r="H132" s="2"/>
      <c r="I132" s="2"/>
      <c r="J132" s="6"/>
      <c r="K132" s="2"/>
      <c r="L132" s="2"/>
      <c r="M132" s="2"/>
      <c r="N132" s="2"/>
      <c r="O132" s="2"/>
      <c r="P132" s="6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1"/>
      <c r="AK132" s="21"/>
      <c r="AL132" s="21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</row>
    <row r="133" ht="12.75" customHeight="1">
      <c r="A133" s="2"/>
      <c r="B133" s="2"/>
      <c r="C133" s="96"/>
      <c r="D133" s="96"/>
      <c r="E133" s="96"/>
      <c r="F133" s="2"/>
      <c r="G133" s="2"/>
      <c r="H133" s="2"/>
      <c r="I133" s="2"/>
      <c r="J133" s="6"/>
      <c r="K133" s="2"/>
      <c r="L133" s="2"/>
      <c r="M133" s="2"/>
      <c r="N133" s="2"/>
      <c r="O133" s="2"/>
      <c r="P133" s="6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1"/>
      <c r="AK133" s="21"/>
      <c r="AL133" s="21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</row>
    <row r="134" ht="12.75" customHeight="1">
      <c r="A134" s="2"/>
      <c r="B134" s="2"/>
      <c r="C134" s="96"/>
      <c r="D134" s="96"/>
      <c r="E134" s="96"/>
      <c r="F134" s="2"/>
      <c r="G134" s="2"/>
      <c r="H134" s="2"/>
      <c r="I134" s="2"/>
      <c r="J134" s="6"/>
      <c r="K134" s="2"/>
      <c r="L134" s="2"/>
      <c r="M134" s="2"/>
      <c r="N134" s="2"/>
      <c r="O134" s="2"/>
      <c r="P134" s="6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1"/>
      <c r="AK134" s="21"/>
      <c r="AL134" s="21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</row>
    <row r="135" ht="12.75" customHeight="1">
      <c r="A135" s="2"/>
      <c r="B135" s="2"/>
      <c r="C135" s="96"/>
      <c r="D135" s="96"/>
      <c r="E135" s="96"/>
      <c r="F135" s="2"/>
      <c r="G135" s="2"/>
      <c r="H135" s="2"/>
      <c r="I135" s="2"/>
      <c r="J135" s="6"/>
      <c r="K135" s="2"/>
      <c r="L135" s="2"/>
      <c r="M135" s="2"/>
      <c r="N135" s="2"/>
      <c r="O135" s="2"/>
      <c r="P135" s="6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1"/>
      <c r="AK135" s="21"/>
      <c r="AL135" s="21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</row>
    <row r="136" ht="12.75" customHeight="1">
      <c r="A136" s="2"/>
      <c r="B136" s="2"/>
      <c r="C136" s="96"/>
      <c r="D136" s="96"/>
      <c r="E136" s="96"/>
      <c r="F136" s="2"/>
      <c r="G136" s="2"/>
      <c r="H136" s="2"/>
      <c r="I136" s="2"/>
      <c r="J136" s="6"/>
      <c r="K136" s="2"/>
      <c r="L136" s="2"/>
      <c r="M136" s="2"/>
      <c r="N136" s="2"/>
      <c r="O136" s="2"/>
      <c r="P136" s="6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1"/>
      <c r="AK136" s="21"/>
      <c r="AL136" s="21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</row>
    <row r="137" ht="12.75" customHeight="1">
      <c r="A137" s="2"/>
      <c r="B137" s="2"/>
      <c r="C137" s="96"/>
      <c r="D137" s="96"/>
      <c r="E137" s="96"/>
      <c r="F137" s="2"/>
      <c r="G137" s="2"/>
      <c r="H137" s="2"/>
      <c r="I137" s="2"/>
      <c r="J137" s="6"/>
      <c r="K137" s="2"/>
      <c r="L137" s="2"/>
      <c r="M137" s="2"/>
      <c r="N137" s="2"/>
      <c r="O137" s="2"/>
      <c r="P137" s="6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1"/>
      <c r="AK137" s="21"/>
      <c r="AL137" s="21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</row>
    <row r="138" ht="12.75" customHeight="1">
      <c r="A138" s="2"/>
      <c r="B138" s="2"/>
      <c r="C138" s="96"/>
      <c r="D138" s="96"/>
      <c r="E138" s="96"/>
      <c r="F138" s="2"/>
      <c r="G138" s="2"/>
      <c r="H138" s="2"/>
      <c r="I138" s="2"/>
      <c r="J138" s="6"/>
      <c r="K138" s="2"/>
      <c r="L138" s="2"/>
      <c r="M138" s="2"/>
      <c r="N138" s="2"/>
      <c r="O138" s="2"/>
      <c r="P138" s="6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1"/>
      <c r="AK138" s="21"/>
      <c r="AL138" s="21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</row>
    <row r="139" ht="12.75" customHeight="1">
      <c r="A139" s="2"/>
      <c r="B139" s="2"/>
      <c r="C139" s="96"/>
      <c r="D139" s="96"/>
      <c r="E139" s="96"/>
      <c r="F139" s="2"/>
      <c r="G139" s="2"/>
      <c r="H139" s="2"/>
      <c r="I139" s="2"/>
      <c r="J139" s="6"/>
      <c r="K139" s="2"/>
      <c r="L139" s="2"/>
      <c r="M139" s="2"/>
      <c r="N139" s="2"/>
      <c r="O139" s="2"/>
      <c r="P139" s="6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1"/>
      <c r="AK139" s="21"/>
      <c r="AL139" s="21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</row>
    <row r="140" ht="12.75" customHeight="1">
      <c r="A140" s="2"/>
      <c r="B140" s="2"/>
      <c r="C140" s="96"/>
      <c r="D140" s="96"/>
      <c r="E140" s="96"/>
      <c r="F140" s="2"/>
      <c r="G140" s="2"/>
      <c r="H140" s="2"/>
      <c r="I140" s="2"/>
      <c r="J140" s="6"/>
      <c r="K140" s="2"/>
      <c r="L140" s="2"/>
      <c r="M140" s="2"/>
      <c r="N140" s="2"/>
      <c r="O140" s="2"/>
      <c r="P140" s="6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1"/>
      <c r="AK140" s="21"/>
      <c r="AL140" s="21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</row>
    <row r="141" ht="12.75" customHeight="1">
      <c r="A141" s="2"/>
      <c r="B141" s="2"/>
      <c r="C141" s="96"/>
      <c r="D141" s="96"/>
      <c r="E141" s="96"/>
      <c r="F141" s="2"/>
      <c r="G141" s="2"/>
      <c r="H141" s="2"/>
      <c r="I141" s="2"/>
      <c r="J141" s="6"/>
      <c r="K141" s="2"/>
      <c r="L141" s="2"/>
      <c r="M141" s="2"/>
      <c r="N141" s="2"/>
      <c r="O141" s="2"/>
      <c r="P141" s="6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1"/>
      <c r="AK141" s="21"/>
      <c r="AL141" s="21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</row>
    <row r="142" ht="12.75" customHeight="1">
      <c r="A142" s="2"/>
      <c r="B142" s="2"/>
      <c r="C142" s="96"/>
      <c r="D142" s="96"/>
      <c r="E142" s="96"/>
      <c r="F142" s="2"/>
      <c r="G142" s="2"/>
      <c r="H142" s="2"/>
      <c r="I142" s="2"/>
      <c r="J142" s="6"/>
      <c r="K142" s="2"/>
      <c r="L142" s="2"/>
      <c r="M142" s="2"/>
      <c r="N142" s="2"/>
      <c r="O142" s="2"/>
      <c r="P142" s="6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1"/>
      <c r="AK142" s="21"/>
      <c r="AL142" s="21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</row>
    <row r="143" ht="12.75" customHeight="1">
      <c r="A143" s="2"/>
      <c r="B143" s="2"/>
      <c r="C143" s="96"/>
      <c r="D143" s="96"/>
      <c r="E143" s="96"/>
      <c r="F143" s="2"/>
      <c r="G143" s="2"/>
      <c r="H143" s="2"/>
      <c r="I143" s="2"/>
      <c r="J143" s="6"/>
      <c r="K143" s="2"/>
      <c r="L143" s="2"/>
      <c r="M143" s="2"/>
      <c r="N143" s="2"/>
      <c r="O143" s="2"/>
      <c r="P143" s="6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1"/>
      <c r="AK143" s="21"/>
      <c r="AL143" s="21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</row>
    <row r="144" ht="12.75" customHeight="1">
      <c r="A144" s="2"/>
      <c r="B144" s="2"/>
      <c r="C144" s="96"/>
      <c r="D144" s="96"/>
      <c r="E144" s="96"/>
      <c r="F144" s="2"/>
      <c r="G144" s="2"/>
      <c r="H144" s="2"/>
      <c r="I144" s="2"/>
      <c r="J144" s="6"/>
      <c r="K144" s="2"/>
      <c r="L144" s="2"/>
      <c r="M144" s="2"/>
      <c r="N144" s="2"/>
      <c r="O144" s="2"/>
      <c r="P144" s="6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1"/>
      <c r="AK144" s="21"/>
      <c r="AL144" s="21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</row>
    <row r="145" ht="12.75" customHeight="1">
      <c r="A145" s="2"/>
      <c r="B145" s="2"/>
      <c r="C145" s="96"/>
      <c r="D145" s="96"/>
      <c r="E145" s="96"/>
      <c r="F145" s="2"/>
      <c r="G145" s="2"/>
      <c r="H145" s="2"/>
      <c r="I145" s="2"/>
      <c r="J145" s="6"/>
      <c r="K145" s="2"/>
      <c r="L145" s="2"/>
      <c r="M145" s="2"/>
      <c r="N145" s="2"/>
      <c r="O145" s="2"/>
      <c r="P145" s="6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1"/>
      <c r="AK145" s="21"/>
      <c r="AL145" s="21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</row>
    <row r="146" ht="12.75" customHeight="1">
      <c r="A146" s="2"/>
      <c r="B146" s="2"/>
      <c r="C146" s="96"/>
      <c r="D146" s="96"/>
      <c r="E146" s="96"/>
      <c r="F146" s="2"/>
      <c r="G146" s="2"/>
      <c r="H146" s="2"/>
      <c r="I146" s="2"/>
      <c r="J146" s="6"/>
      <c r="K146" s="2"/>
      <c r="L146" s="2"/>
      <c r="M146" s="2"/>
      <c r="N146" s="2"/>
      <c r="O146" s="2"/>
      <c r="P146" s="6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1"/>
      <c r="AK146" s="21"/>
      <c r="AL146" s="21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</row>
    <row r="147" ht="12.75" customHeight="1">
      <c r="A147" s="2"/>
      <c r="B147" s="2"/>
      <c r="C147" s="96"/>
      <c r="D147" s="96"/>
      <c r="E147" s="96"/>
      <c r="F147" s="2"/>
      <c r="G147" s="2"/>
      <c r="H147" s="2"/>
      <c r="I147" s="2"/>
      <c r="J147" s="6"/>
      <c r="K147" s="2"/>
      <c r="L147" s="2"/>
      <c r="M147" s="2"/>
      <c r="N147" s="2"/>
      <c r="O147" s="2"/>
      <c r="P147" s="6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1"/>
      <c r="AK147" s="21"/>
      <c r="AL147" s="21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</row>
    <row r="148" ht="12.75" customHeight="1">
      <c r="A148" s="2"/>
      <c r="B148" s="2"/>
      <c r="C148" s="96"/>
      <c r="D148" s="96"/>
      <c r="E148" s="96"/>
      <c r="F148" s="2"/>
      <c r="G148" s="2"/>
      <c r="H148" s="2"/>
      <c r="I148" s="2"/>
      <c r="J148" s="6"/>
      <c r="K148" s="2"/>
      <c r="L148" s="2"/>
      <c r="M148" s="2"/>
      <c r="N148" s="2"/>
      <c r="O148" s="2"/>
      <c r="P148" s="6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1"/>
      <c r="AK148" s="21"/>
      <c r="AL148" s="21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</row>
    <row r="149" ht="12.75" customHeight="1">
      <c r="A149" s="2"/>
      <c r="B149" s="2"/>
      <c r="C149" s="96"/>
      <c r="D149" s="96"/>
      <c r="E149" s="96"/>
      <c r="F149" s="2"/>
      <c r="G149" s="2"/>
      <c r="H149" s="2"/>
      <c r="I149" s="2"/>
      <c r="J149" s="6"/>
      <c r="K149" s="2"/>
      <c r="L149" s="2"/>
      <c r="M149" s="2"/>
      <c r="N149" s="2"/>
      <c r="O149" s="2"/>
      <c r="P149" s="6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1"/>
      <c r="AK149" s="21"/>
      <c r="AL149" s="21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</row>
    <row r="150" ht="12.75" customHeight="1">
      <c r="A150" s="2"/>
      <c r="B150" s="2"/>
      <c r="C150" s="96"/>
      <c r="D150" s="96"/>
      <c r="E150" s="96"/>
      <c r="F150" s="2"/>
      <c r="G150" s="2"/>
      <c r="H150" s="2"/>
      <c r="I150" s="2"/>
      <c r="J150" s="6"/>
      <c r="K150" s="2"/>
      <c r="L150" s="2"/>
      <c r="M150" s="2"/>
      <c r="N150" s="2"/>
      <c r="O150" s="2"/>
      <c r="P150" s="6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1"/>
      <c r="AK150" s="21"/>
      <c r="AL150" s="21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</row>
    <row r="151" ht="12.75" customHeight="1">
      <c r="A151" s="2"/>
      <c r="B151" s="2"/>
      <c r="C151" s="96"/>
      <c r="D151" s="96"/>
      <c r="E151" s="96"/>
      <c r="F151" s="2"/>
      <c r="G151" s="2"/>
      <c r="H151" s="2"/>
      <c r="I151" s="2"/>
      <c r="J151" s="6"/>
      <c r="K151" s="2"/>
      <c r="L151" s="2"/>
      <c r="M151" s="2"/>
      <c r="N151" s="2"/>
      <c r="O151" s="2"/>
      <c r="P151" s="6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1"/>
      <c r="AK151" s="21"/>
      <c r="AL151" s="21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</row>
    <row r="152" ht="12.75" customHeight="1">
      <c r="A152" s="2"/>
      <c r="B152" s="2"/>
      <c r="C152" s="96"/>
      <c r="D152" s="96"/>
      <c r="E152" s="96"/>
      <c r="F152" s="2"/>
      <c r="G152" s="2"/>
      <c r="H152" s="2"/>
      <c r="I152" s="2"/>
      <c r="J152" s="6"/>
      <c r="K152" s="2"/>
      <c r="L152" s="2"/>
      <c r="M152" s="2"/>
      <c r="N152" s="2"/>
      <c r="O152" s="2"/>
      <c r="P152" s="6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1"/>
      <c r="AK152" s="21"/>
      <c r="AL152" s="21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</row>
    <row r="153" ht="12.75" customHeight="1">
      <c r="A153" s="2"/>
      <c r="B153" s="2"/>
      <c r="C153" s="96"/>
      <c r="D153" s="96"/>
      <c r="E153" s="96"/>
      <c r="F153" s="2"/>
      <c r="G153" s="2"/>
      <c r="H153" s="2"/>
      <c r="I153" s="2"/>
      <c r="J153" s="6"/>
      <c r="K153" s="2"/>
      <c r="L153" s="2"/>
      <c r="M153" s="2"/>
      <c r="N153" s="2"/>
      <c r="O153" s="2"/>
      <c r="P153" s="6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1"/>
      <c r="AK153" s="21"/>
      <c r="AL153" s="21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</row>
    <row r="154" ht="12.75" customHeight="1">
      <c r="A154" s="2"/>
      <c r="B154" s="2"/>
      <c r="C154" s="96"/>
      <c r="D154" s="96"/>
      <c r="E154" s="96"/>
      <c r="F154" s="2"/>
      <c r="G154" s="2"/>
      <c r="H154" s="2"/>
      <c r="I154" s="2"/>
      <c r="J154" s="6"/>
      <c r="K154" s="2"/>
      <c r="L154" s="2"/>
      <c r="M154" s="2"/>
      <c r="N154" s="2"/>
      <c r="O154" s="2"/>
      <c r="P154" s="6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1"/>
      <c r="AK154" s="21"/>
      <c r="AL154" s="21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</row>
    <row r="155" ht="12.75" customHeight="1">
      <c r="A155" s="2"/>
      <c r="B155" s="2"/>
      <c r="C155" s="96"/>
      <c r="D155" s="96"/>
      <c r="E155" s="96"/>
      <c r="F155" s="2"/>
      <c r="G155" s="2"/>
      <c r="H155" s="2"/>
      <c r="I155" s="2"/>
      <c r="J155" s="6"/>
      <c r="K155" s="2"/>
      <c r="L155" s="2"/>
      <c r="M155" s="2"/>
      <c r="N155" s="2"/>
      <c r="O155" s="2"/>
      <c r="P155" s="6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1"/>
      <c r="AK155" s="21"/>
      <c r="AL155" s="21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</row>
    <row r="156" ht="12.75" customHeight="1">
      <c r="A156" s="2"/>
      <c r="B156" s="2"/>
      <c r="C156" s="96"/>
      <c r="D156" s="96"/>
      <c r="E156" s="96"/>
      <c r="F156" s="2"/>
      <c r="G156" s="2"/>
      <c r="H156" s="2"/>
      <c r="I156" s="2"/>
      <c r="J156" s="6"/>
      <c r="K156" s="2"/>
      <c r="L156" s="2"/>
      <c r="M156" s="2"/>
      <c r="N156" s="2"/>
      <c r="O156" s="2"/>
      <c r="P156" s="6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1"/>
      <c r="AK156" s="21"/>
      <c r="AL156" s="21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</row>
    <row r="157" ht="12.75" customHeight="1">
      <c r="A157" s="2"/>
      <c r="B157" s="2"/>
      <c r="C157" s="96"/>
      <c r="D157" s="96"/>
      <c r="E157" s="96"/>
      <c r="F157" s="2"/>
      <c r="G157" s="2"/>
      <c r="H157" s="2"/>
      <c r="I157" s="2"/>
      <c r="J157" s="6"/>
      <c r="K157" s="2"/>
      <c r="L157" s="2"/>
      <c r="M157" s="2"/>
      <c r="N157" s="2"/>
      <c r="O157" s="2"/>
      <c r="P157" s="6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1"/>
      <c r="AK157" s="21"/>
      <c r="AL157" s="21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</row>
    <row r="158" ht="12.75" customHeight="1">
      <c r="A158" s="2"/>
      <c r="B158" s="2"/>
      <c r="C158" s="96"/>
      <c r="D158" s="96"/>
      <c r="E158" s="96"/>
      <c r="F158" s="2"/>
      <c r="G158" s="2"/>
      <c r="H158" s="2"/>
      <c r="I158" s="2"/>
      <c r="J158" s="6"/>
      <c r="K158" s="2"/>
      <c r="L158" s="2"/>
      <c r="M158" s="2"/>
      <c r="N158" s="2"/>
      <c r="O158" s="2"/>
      <c r="P158" s="6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1"/>
      <c r="AK158" s="21"/>
      <c r="AL158" s="21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</row>
    <row r="159" ht="12.75" customHeight="1">
      <c r="A159" s="2"/>
      <c r="B159" s="2"/>
      <c r="C159" s="96"/>
      <c r="D159" s="96"/>
      <c r="E159" s="96"/>
      <c r="F159" s="2"/>
      <c r="G159" s="2"/>
      <c r="H159" s="2"/>
      <c r="I159" s="2"/>
      <c r="J159" s="6"/>
      <c r="K159" s="2"/>
      <c r="L159" s="2"/>
      <c r="M159" s="2"/>
      <c r="N159" s="2"/>
      <c r="O159" s="2"/>
      <c r="P159" s="6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1"/>
      <c r="AK159" s="21"/>
      <c r="AL159" s="21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</row>
    <row r="160" ht="12.75" customHeight="1">
      <c r="A160" s="2"/>
      <c r="B160" s="2"/>
      <c r="C160" s="96"/>
      <c r="D160" s="96"/>
      <c r="E160" s="96"/>
      <c r="F160" s="2"/>
      <c r="G160" s="2"/>
      <c r="H160" s="2"/>
      <c r="I160" s="2"/>
      <c r="J160" s="6"/>
      <c r="K160" s="2"/>
      <c r="L160" s="2"/>
      <c r="M160" s="2"/>
      <c r="N160" s="2"/>
      <c r="O160" s="2"/>
      <c r="P160" s="6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1"/>
      <c r="AK160" s="21"/>
      <c r="AL160" s="21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</row>
    <row r="161" ht="12.75" customHeight="1">
      <c r="A161" s="2"/>
      <c r="B161" s="2"/>
      <c r="C161" s="96"/>
      <c r="D161" s="96"/>
      <c r="E161" s="96"/>
      <c r="F161" s="2"/>
      <c r="G161" s="2"/>
      <c r="H161" s="2"/>
      <c r="I161" s="2"/>
      <c r="J161" s="6"/>
      <c r="K161" s="2"/>
      <c r="L161" s="2"/>
      <c r="M161" s="2"/>
      <c r="N161" s="2"/>
      <c r="O161" s="2"/>
      <c r="P161" s="6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1"/>
      <c r="AK161" s="21"/>
      <c r="AL161" s="21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</row>
    <row r="162" ht="12.75" customHeight="1">
      <c r="A162" s="2"/>
      <c r="B162" s="2"/>
      <c r="C162" s="96"/>
      <c r="D162" s="96"/>
      <c r="E162" s="96"/>
      <c r="F162" s="2"/>
      <c r="G162" s="2"/>
      <c r="H162" s="2"/>
      <c r="I162" s="2"/>
      <c r="J162" s="6"/>
      <c r="K162" s="2"/>
      <c r="L162" s="2"/>
      <c r="M162" s="2"/>
      <c r="N162" s="2"/>
      <c r="O162" s="2"/>
      <c r="P162" s="6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1"/>
      <c r="AK162" s="21"/>
      <c r="AL162" s="21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</row>
    <row r="163" ht="12.75" customHeight="1">
      <c r="A163" s="2"/>
      <c r="B163" s="2"/>
      <c r="C163" s="96"/>
      <c r="D163" s="96"/>
      <c r="E163" s="96"/>
      <c r="F163" s="2"/>
      <c r="G163" s="2"/>
      <c r="H163" s="2"/>
      <c r="I163" s="2"/>
      <c r="J163" s="6"/>
      <c r="K163" s="2"/>
      <c r="L163" s="2"/>
      <c r="M163" s="2"/>
      <c r="N163" s="2"/>
      <c r="O163" s="2"/>
      <c r="P163" s="6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1"/>
      <c r="AK163" s="21"/>
      <c r="AL163" s="21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</row>
    <row r="164" ht="12.75" customHeight="1">
      <c r="A164" s="2"/>
      <c r="B164" s="2"/>
      <c r="C164" s="96"/>
      <c r="D164" s="96"/>
      <c r="E164" s="96"/>
      <c r="F164" s="2"/>
      <c r="G164" s="2"/>
      <c r="H164" s="2"/>
      <c r="I164" s="2"/>
      <c r="J164" s="6"/>
      <c r="K164" s="2"/>
      <c r="L164" s="2"/>
      <c r="M164" s="2"/>
      <c r="N164" s="2"/>
      <c r="O164" s="2"/>
      <c r="P164" s="6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1"/>
      <c r="AK164" s="21"/>
      <c r="AL164" s="21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</row>
    <row r="165" ht="12.75" customHeight="1">
      <c r="A165" s="2"/>
      <c r="B165" s="2"/>
      <c r="C165" s="96"/>
      <c r="D165" s="96"/>
      <c r="E165" s="96"/>
      <c r="F165" s="2"/>
      <c r="G165" s="2"/>
      <c r="H165" s="2"/>
      <c r="I165" s="2"/>
      <c r="J165" s="6"/>
      <c r="K165" s="2"/>
      <c r="L165" s="2"/>
      <c r="M165" s="2"/>
      <c r="N165" s="2"/>
      <c r="O165" s="2"/>
      <c r="P165" s="6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1"/>
      <c r="AK165" s="21"/>
      <c r="AL165" s="21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</row>
    <row r="166" ht="12.75" customHeight="1">
      <c r="A166" s="2"/>
      <c r="B166" s="2"/>
      <c r="C166" s="96"/>
      <c r="D166" s="96"/>
      <c r="E166" s="96"/>
      <c r="F166" s="2"/>
      <c r="G166" s="2"/>
      <c r="H166" s="2"/>
      <c r="I166" s="2"/>
      <c r="J166" s="6"/>
      <c r="K166" s="2"/>
      <c r="L166" s="2"/>
      <c r="M166" s="2"/>
      <c r="N166" s="2"/>
      <c r="O166" s="2"/>
      <c r="P166" s="6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1"/>
      <c r="AK166" s="21"/>
      <c r="AL166" s="21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</row>
    <row r="167" ht="12.75" customHeight="1">
      <c r="A167" s="2"/>
      <c r="B167" s="2"/>
      <c r="C167" s="96"/>
      <c r="D167" s="96"/>
      <c r="E167" s="96"/>
      <c r="F167" s="2"/>
      <c r="G167" s="2"/>
      <c r="H167" s="2"/>
      <c r="I167" s="2"/>
      <c r="J167" s="6"/>
      <c r="K167" s="2"/>
      <c r="L167" s="2"/>
      <c r="M167" s="2"/>
      <c r="N167" s="2"/>
      <c r="O167" s="2"/>
      <c r="P167" s="6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1"/>
      <c r="AK167" s="21"/>
      <c r="AL167" s="21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</row>
    <row r="168" ht="12.75" customHeight="1">
      <c r="A168" s="2"/>
      <c r="B168" s="2"/>
      <c r="C168" s="96"/>
      <c r="D168" s="96"/>
      <c r="E168" s="96"/>
      <c r="F168" s="2"/>
      <c r="G168" s="2"/>
      <c r="H168" s="2"/>
      <c r="I168" s="2"/>
      <c r="J168" s="6"/>
      <c r="K168" s="2"/>
      <c r="L168" s="2"/>
      <c r="M168" s="2"/>
      <c r="N168" s="2"/>
      <c r="O168" s="2"/>
      <c r="P168" s="6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1"/>
      <c r="AK168" s="21"/>
      <c r="AL168" s="21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</row>
    <row r="169" ht="12.75" customHeight="1">
      <c r="A169" s="2"/>
      <c r="B169" s="2"/>
      <c r="C169" s="96"/>
      <c r="D169" s="96"/>
      <c r="E169" s="96"/>
      <c r="F169" s="2"/>
      <c r="G169" s="2"/>
      <c r="H169" s="2"/>
      <c r="I169" s="2"/>
      <c r="J169" s="6"/>
      <c r="K169" s="2"/>
      <c r="L169" s="2"/>
      <c r="M169" s="2"/>
      <c r="N169" s="2"/>
      <c r="O169" s="2"/>
      <c r="P169" s="6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1"/>
      <c r="AK169" s="21"/>
      <c r="AL169" s="21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</row>
    <row r="170" ht="12.75" customHeight="1">
      <c r="A170" s="2"/>
      <c r="B170" s="2"/>
      <c r="C170" s="96"/>
      <c r="D170" s="96"/>
      <c r="E170" s="96"/>
      <c r="F170" s="2"/>
      <c r="G170" s="2"/>
      <c r="H170" s="2"/>
      <c r="I170" s="2"/>
      <c r="J170" s="6"/>
      <c r="K170" s="2"/>
      <c r="L170" s="2"/>
      <c r="M170" s="2"/>
      <c r="N170" s="2"/>
      <c r="O170" s="2"/>
      <c r="P170" s="6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1"/>
      <c r="AK170" s="21"/>
      <c r="AL170" s="21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</row>
    <row r="171" ht="12.75" customHeight="1">
      <c r="A171" s="2"/>
      <c r="B171" s="2"/>
      <c r="C171" s="96"/>
      <c r="D171" s="96"/>
      <c r="E171" s="96"/>
      <c r="F171" s="2"/>
      <c r="G171" s="2"/>
      <c r="H171" s="2"/>
      <c r="I171" s="2"/>
      <c r="J171" s="6"/>
      <c r="K171" s="2"/>
      <c r="L171" s="2"/>
      <c r="M171" s="2"/>
      <c r="N171" s="2"/>
      <c r="O171" s="2"/>
      <c r="P171" s="6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1"/>
      <c r="AK171" s="21"/>
      <c r="AL171" s="21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</row>
    <row r="172" ht="12.75" customHeight="1">
      <c r="A172" s="2"/>
      <c r="B172" s="2"/>
      <c r="C172" s="96"/>
      <c r="D172" s="96"/>
      <c r="E172" s="96"/>
      <c r="F172" s="2"/>
      <c r="G172" s="2"/>
      <c r="H172" s="2"/>
      <c r="I172" s="2"/>
      <c r="J172" s="6"/>
      <c r="K172" s="2"/>
      <c r="L172" s="2"/>
      <c r="M172" s="2"/>
      <c r="N172" s="2"/>
      <c r="O172" s="2"/>
      <c r="P172" s="6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1"/>
      <c r="AK172" s="21"/>
      <c r="AL172" s="21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</row>
    <row r="173" ht="12.75" customHeight="1">
      <c r="A173" s="2"/>
      <c r="B173" s="2"/>
      <c r="C173" s="96"/>
      <c r="D173" s="96"/>
      <c r="E173" s="96"/>
      <c r="F173" s="2"/>
      <c r="G173" s="2"/>
      <c r="H173" s="2"/>
      <c r="I173" s="2"/>
      <c r="J173" s="6"/>
      <c r="K173" s="2"/>
      <c r="L173" s="2"/>
      <c r="M173" s="2"/>
      <c r="N173" s="2"/>
      <c r="O173" s="2"/>
      <c r="P173" s="6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1"/>
      <c r="AK173" s="21"/>
      <c r="AL173" s="21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</row>
    <row r="174" ht="12.75" customHeight="1">
      <c r="A174" s="2"/>
      <c r="B174" s="2"/>
      <c r="C174" s="96"/>
      <c r="D174" s="96"/>
      <c r="E174" s="96"/>
      <c r="F174" s="2"/>
      <c r="G174" s="2"/>
      <c r="H174" s="2"/>
      <c r="I174" s="2"/>
      <c r="J174" s="6"/>
      <c r="K174" s="2"/>
      <c r="L174" s="2"/>
      <c r="M174" s="2"/>
      <c r="N174" s="2"/>
      <c r="O174" s="2"/>
      <c r="P174" s="6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1"/>
      <c r="AK174" s="21"/>
      <c r="AL174" s="21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</row>
    <row r="175" ht="12.75" customHeight="1">
      <c r="A175" s="2"/>
      <c r="B175" s="2"/>
      <c r="C175" s="96"/>
      <c r="D175" s="96"/>
      <c r="E175" s="96"/>
      <c r="F175" s="2"/>
      <c r="G175" s="2"/>
      <c r="H175" s="2"/>
      <c r="I175" s="2"/>
      <c r="J175" s="6"/>
      <c r="K175" s="2"/>
      <c r="L175" s="2"/>
      <c r="M175" s="2"/>
      <c r="N175" s="2"/>
      <c r="O175" s="2"/>
      <c r="P175" s="6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1"/>
      <c r="AK175" s="21"/>
      <c r="AL175" s="21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</row>
    <row r="176" ht="12.75" customHeight="1">
      <c r="A176" s="2"/>
      <c r="B176" s="2"/>
      <c r="C176" s="96"/>
      <c r="D176" s="96"/>
      <c r="E176" s="96"/>
      <c r="F176" s="2"/>
      <c r="G176" s="2"/>
      <c r="H176" s="2"/>
      <c r="I176" s="2"/>
      <c r="J176" s="6"/>
      <c r="K176" s="2"/>
      <c r="L176" s="2"/>
      <c r="M176" s="2"/>
      <c r="N176" s="2"/>
      <c r="O176" s="2"/>
      <c r="P176" s="6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1"/>
      <c r="AK176" s="21"/>
      <c r="AL176" s="21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</row>
    <row r="177" ht="12.75" customHeight="1">
      <c r="A177" s="2"/>
      <c r="B177" s="2"/>
      <c r="C177" s="96"/>
      <c r="D177" s="96"/>
      <c r="E177" s="96"/>
      <c r="F177" s="2"/>
      <c r="G177" s="2"/>
      <c r="H177" s="2"/>
      <c r="I177" s="2"/>
      <c r="J177" s="6"/>
      <c r="K177" s="2"/>
      <c r="L177" s="2"/>
      <c r="M177" s="2"/>
      <c r="N177" s="2"/>
      <c r="O177" s="2"/>
      <c r="P177" s="6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1"/>
      <c r="AK177" s="21"/>
      <c r="AL177" s="21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</row>
    <row r="178" ht="12.75" customHeight="1">
      <c r="A178" s="2"/>
      <c r="B178" s="2"/>
      <c r="C178" s="96"/>
      <c r="D178" s="96"/>
      <c r="E178" s="96"/>
      <c r="F178" s="2"/>
      <c r="G178" s="2"/>
      <c r="H178" s="2"/>
      <c r="I178" s="2"/>
      <c r="J178" s="6"/>
      <c r="K178" s="2"/>
      <c r="L178" s="2"/>
      <c r="M178" s="2"/>
      <c r="N178" s="2"/>
      <c r="O178" s="2"/>
      <c r="P178" s="6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1"/>
      <c r="AK178" s="21"/>
      <c r="AL178" s="21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</row>
    <row r="179" ht="12.75" customHeight="1">
      <c r="A179" s="2"/>
      <c r="B179" s="2"/>
      <c r="C179" s="96"/>
      <c r="D179" s="96"/>
      <c r="E179" s="96"/>
      <c r="F179" s="2"/>
      <c r="G179" s="2"/>
      <c r="H179" s="2"/>
      <c r="I179" s="2"/>
      <c r="J179" s="6"/>
      <c r="K179" s="2"/>
      <c r="L179" s="2"/>
      <c r="M179" s="2"/>
      <c r="N179" s="2"/>
      <c r="O179" s="2"/>
      <c r="P179" s="6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1"/>
      <c r="AK179" s="21"/>
      <c r="AL179" s="21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</row>
    <row r="180" ht="12.75" customHeight="1">
      <c r="A180" s="2"/>
      <c r="B180" s="2"/>
      <c r="C180" s="96"/>
      <c r="D180" s="96"/>
      <c r="E180" s="96"/>
      <c r="F180" s="2"/>
      <c r="G180" s="2"/>
      <c r="H180" s="2"/>
      <c r="I180" s="2"/>
      <c r="J180" s="6"/>
      <c r="K180" s="2"/>
      <c r="L180" s="2"/>
      <c r="M180" s="2"/>
      <c r="N180" s="2"/>
      <c r="O180" s="2"/>
      <c r="P180" s="6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1"/>
      <c r="AK180" s="21"/>
      <c r="AL180" s="21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</row>
    <row r="181" ht="12.75" customHeight="1">
      <c r="A181" s="2"/>
      <c r="B181" s="2"/>
      <c r="C181" s="96"/>
      <c r="D181" s="96"/>
      <c r="E181" s="96"/>
      <c r="F181" s="2"/>
      <c r="G181" s="2"/>
      <c r="H181" s="2"/>
      <c r="I181" s="2"/>
      <c r="J181" s="6"/>
      <c r="K181" s="2"/>
      <c r="L181" s="2"/>
      <c r="M181" s="2"/>
      <c r="N181" s="2"/>
      <c r="O181" s="2"/>
      <c r="P181" s="6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1"/>
      <c r="AK181" s="21"/>
      <c r="AL181" s="21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</row>
    <row r="182" ht="12.75" customHeight="1">
      <c r="A182" s="2"/>
      <c r="B182" s="2"/>
      <c r="C182" s="96"/>
      <c r="D182" s="96"/>
      <c r="E182" s="96"/>
      <c r="F182" s="2"/>
      <c r="G182" s="2"/>
      <c r="H182" s="2"/>
      <c r="I182" s="2"/>
      <c r="J182" s="6"/>
      <c r="K182" s="2"/>
      <c r="L182" s="2"/>
      <c r="M182" s="2"/>
      <c r="N182" s="2"/>
      <c r="O182" s="2"/>
      <c r="P182" s="6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1"/>
      <c r="AK182" s="21"/>
      <c r="AL182" s="21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</row>
    <row r="183" ht="12.75" customHeight="1">
      <c r="A183" s="2"/>
      <c r="B183" s="2"/>
      <c r="C183" s="96"/>
      <c r="D183" s="96"/>
      <c r="E183" s="96"/>
      <c r="F183" s="2"/>
      <c r="G183" s="2"/>
      <c r="H183" s="2"/>
      <c r="I183" s="2"/>
      <c r="J183" s="6"/>
      <c r="K183" s="2"/>
      <c r="L183" s="2"/>
      <c r="M183" s="2"/>
      <c r="N183" s="2"/>
      <c r="O183" s="2"/>
      <c r="P183" s="6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1"/>
      <c r="AK183" s="21"/>
      <c r="AL183" s="21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</row>
    <row r="184" ht="12.75" customHeight="1">
      <c r="A184" s="2"/>
      <c r="B184" s="2"/>
      <c r="C184" s="96"/>
      <c r="D184" s="96"/>
      <c r="E184" s="96"/>
      <c r="F184" s="2"/>
      <c r="G184" s="2"/>
      <c r="H184" s="2"/>
      <c r="I184" s="2"/>
      <c r="J184" s="6"/>
      <c r="K184" s="2"/>
      <c r="L184" s="2"/>
      <c r="M184" s="2"/>
      <c r="N184" s="2"/>
      <c r="O184" s="2"/>
      <c r="P184" s="6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1"/>
      <c r="AK184" s="21"/>
      <c r="AL184" s="21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</row>
    <row r="185" ht="12.75" customHeight="1">
      <c r="A185" s="2"/>
      <c r="B185" s="2"/>
      <c r="C185" s="96"/>
      <c r="D185" s="96"/>
      <c r="E185" s="96"/>
      <c r="F185" s="2"/>
      <c r="G185" s="2"/>
      <c r="H185" s="2"/>
      <c r="I185" s="2"/>
      <c r="J185" s="6"/>
      <c r="K185" s="2"/>
      <c r="L185" s="2"/>
      <c r="M185" s="2"/>
      <c r="N185" s="2"/>
      <c r="O185" s="2"/>
      <c r="P185" s="6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1"/>
      <c r="AK185" s="21"/>
      <c r="AL185" s="21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</row>
    <row r="186" ht="12.75" customHeight="1">
      <c r="A186" s="2"/>
      <c r="B186" s="2"/>
      <c r="C186" s="96"/>
      <c r="D186" s="96"/>
      <c r="E186" s="96"/>
      <c r="F186" s="2"/>
      <c r="G186" s="2"/>
      <c r="H186" s="2"/>
      <c r="I186" s="2"/>
      <c r="J186" s="6"/>
      <c r="K186" s="2"/>
      <c r="L186" s="2"/>
      <c r="M186" s="2"/>
      <c r="N186" s="2"/>
      <c r="O186" s="2"/>
      <c r="P186" s="6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1"/>
      <c r="AK186" s="21"/>
      <c r="AL186" s="21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</row>
    <row r="187" ht="12.75" customHeight="1">
      <c r="A187" s="2"/>
      <c r="B187" s="2"/>
      <c r="C187" s="96"/>
      <c r="D187" s="96"/>
      <c r="E187" s="96"/>
      <c r="F187" s="2"/>
      <c r="G187" s="2"/>
      <c r="H187" s="2"/>
      <c r="I187" s="2"/>
      <c r="J187" s="6"/>
      <c r="K187" s="2"/>
      <c r="L187" s="2"/>
      <c r="M187" s="2"/>
      <c r="N187" s="2"/>
      <c r="O187" s="2"/>
      <c r="P187" s="6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1"/>
      <c r="AK187" s="21"/>
      <c r="AL187" s="21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</row>
    <row r="188" ht="12.75" customHeight="1">
      <c r="A188" s="2"/>
      <c r="B188" s="2"/>
      <c r="C188" s="96"/>
      <c r="D188" s="96"/>
      <c r="E188" s="96"/>
      <c r="F188" s="2"/>
      <c r="G188" s="2"/>
      <c r="H188" s="2"/>
      <c r="I188" s="2"/>
      <c r="J188" s="6"/>
      <c r="K188" s="2"/>
      <c r="L188" s="2"/>
      <c r="M188" s="2"/>
      <c r="N188" s="2"/>
      <c r="O188" s="2"/>
      <c r="P188" s="6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1"/>
      <c r="AK188" s="21"/>
      <c r="AL188" s="21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</row>
    <row r="189" ht="12.75" customHeight="1">
      <c r="A189" s="2"/>
      <c r="B189" s="2"/>
      <c r="C189" s="96"/>
      <c r="D189" s="96"/>
      <c r="E189" s="96"/>
      <c r="F189" s="2"/>
      <c r="G189" s="2"/>
      <c r="H189" s="2"/>
      <c r="I189" s="2"/>
      <c r="J189" s="6"/>
      <c r="K189" s="2"/>
      <c r="L189" s="2"/>
      <c r="M189" s="2"/>
      <c r="N189" s="2"/>
      <c r="O189" s="2"/>
      <c r="P189" s="6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1"/>
      <c r="AK189" s="21"/>
      <c r="AL189" s="21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</row>
    <row r="190" ht="12.75" customHeight="1">
      <c r="A190" s="2"/>
      <c r="B190" s="2"/>
      <c r="C190" s="96"/>
      <c r="D190" s="96"/>
      <c r="E190" s="96"/>
      <c r="F190" s="2"/>
      <c r="G190" s="2"/>
      <c r="H190" s="2"/>
      <c r="I190" s="2"/>
      <c r="J190" s="6"/>
      <c r="K190" s="2"/>
      <c r="L190" s="2"/>
      <c r="M190" s="2"/>
      <c r="N190" s="2"/>
      <c r="O190" s="2"/>
      <c r="P190" s="6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1"/>
      <c r="AK190" s="21"/>
      <c r="AL190" s="21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</row>
    <row r="191" ht="12.75" customHeight="1">
      <c r="A191" s="2"/>
      <c r="B191" s="2"/>
      <c r="C191" s="96"/>
      <c r="D191" s="96"/>
      <c r="E191" s="96"/>
      <c r="F191" s="2"/>
      <c r="G191" s="2"/>
      <c r="H191" s="2"/>
      <c r="I191" s="2"/>
      <c r="J191" s="6"/>
      <c r="K191" s="2"/>
      <c r="L191" s="2"/>
      <c r="M191" s="2"/>
      <c r="N191" s="2"/>
      <c r="O191" s="2"/>
      <c r="P191" s="6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1"/>
      <c r="AK191" s="21"/>
      <c r="AL191" s="21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</row>
    <row r="192" ht="12.75" customHeight="1">
      <c r="A192" s="2"/>
      <c r="B192" s="2"/>
      <c r="C192" s="96"/>
      <c r="D192" s="96"/>
      <c r="E192" s="96"/>
      <c r="F192" s="2"/>
      <c r="G192" s="2"/>
      <c r="H192" s="2"/>
      <c r="I192" s="2"/>
      <c r="J192" s="6"/>
      <c r="K192" s="2"/>
      <c r="L192" s="2"/>
      <c r="M192" s="2"/>
      <c r="N192" s="2"/>
      <c r="O192" s="2"/>
      <c r="P192" s="6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1"/>
      <c r="AK192" s="21"/>
      <c r="AL192" s="21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</row>
    <row r="193" ht="12.75" customHeight="1">
      <c r="A193" s="2"/>
      <c r="B193" s="2"/>
      <c r="C193" s="96"/>
      <c r="D193" s="96"/>
      <c r="E193" s="96"/>
      <c r="F193" s="2"/>
      <c r="G193" s="2"/>
      <c r="H193" s="2"/>
      <c r="I193" s="2"/>
      <c r="J193" s="6"/>
      <c r="K193" s="2"/>
      <c r="L193" s="2"/>
      <c r="M193" s="2"/>
      <c r="N193" s="2"/>
      <c r="O193" s="2"/>
      <c r="P193" s="6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1"/>
      <c r="AK193" s="21"/>
      <c r="AL193" s="21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</row>
    <row r="194" ht="12.75" customHeight="1">
      <c r="A194" s="2"/>
      <c r="B194" s="2"/>
      <c r="C194" s="96"/>
      <c r="D194" s="96"/>
      <c r="E194" s="96"/>
      <c r="F194" s="2"/>
      <c r="G194" s="2"/>
      <c r="H194" s="2"/>
      <c r="I194" s="2"/>
      <c r="J194" s="6"/>
      <c r="K194" s="2"/>
      <c r="L194" s="2"/>
      <c r="M194" s="2"/>
      <c r="N194" s="2"/>
      <c r="O194" s="2"/>
      <c r="P194" s="6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1"/>
      <c r="AK194" s="21"/>
      <c r="AL194" s="21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</row>
    <row r="195" ht="12.75" customHeight="1">
      <c r="A195" s="2"/>
      <c r="B195" s="2"/>
      <c r="C195" s="96"/>
      <c r="D195" s="96"/>
      <c r="E195" s="96"/>
      <c r="F195" s="2"/>
      <c r="G195" s="2"/>
      <c r="H195" s="2"/>
      <c r="I195" s="2"/>
      <c r="J195" s="6"/>
      <c r="K195" s="2"/>
      <c r="L195" s="2"/>
      <c r="M195" s="2"/>
      <c r="N195" s="2"/>
      <c r="O195" s="2"/>
      <c r="P195" s="6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1"/>
      <c r="AK195" s="21"/>
      <c r="AL195" s="21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</row>
    <row r="196" ht="12.75" customHeight="1">
      <c r="A196" s="2"/>
      <c r="B196" s="2"/>
      <c r="C196" s="96"/>
      <c r="D196" s="96"/>
      <c r="E196" s="96"/>
      <c r="F196" s="2"/>
      <c r="G196" s="2"/>
      <c r="H196" s="2"/>
      <c r="I196" s="2"/>
      <c r="J196" s="6"/>
      <c r="K196" s="2"/>
      <c r="L196" s="2"/>
      <c r="M196" s="2"/>
      <c r="N196" s="2"/>
      <c r="O196" s="2"/>
      <c r="P196" s="6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1"/>
      <c r="AK196" s="21"/>
      <c r="AL196" s="21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</row>
    <row r="197" ht="12.75" customHeight="1">
      <c r="A197" s="2"/>
      <c r="B197" s="2"/>
      <c r="C197" s="96"/>
      <c r="D197" s="96"/>
      <c r="E197" s="96"/>
      <c r="F197" s="2"/>
      <c r="G197" s="2"/>
      <c r="H197" s="2"/>
      <c r="I197" s="2"/>
      <c r="J197" s="6"/>
      <c r="K197" s="2"/>
      <c r="L197" s="2"/>
      <c r="M197" s="2"/>
      <c r="N197" s="2"/>
      <c r="O197" s="2"/>
      <c r="P197" s="6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1"/>
      <c r="AK197" s="21"/>
      <c r="AL197" s="21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</row>
    <row r="198" ht="12.75" customHeight="1">
      <c r="A198" s="2"/>
      <c r="B198" s="2"/>
      <c r="C198" s="96"/>
      <c r="D198" s="96"/>
      <c r="E198" s="96"/>
      <c r="F198" s="2"/>
      <c r="G198" s="2"/>
      <c r="H198" s="2"/>
      <c r="I198" s="2"/>
      <c r="J198" s="6"/>
      <c r="K198" s="2"/>
      <c r="L198" s="2"/>
      <c r="M198" s="2"/>
      <c r="N198" s="2"/>
      <c r="O198" s="2"/>
      <c r="P198" s="6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1"/>
      <c r="AK198" s="21"/>
      <c r="AL198" s="21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</row>
    <row r="199" ht="12.75" customHeight="1">
      <c r="A199" s="2"/>
      <c r="B199" s="2"/>
      <c r="C199" s="96"/>
      <c r="D199" s="96"/>
      <c r="E199" s="96"/>
      <c r="F199" s="2"/>
      <c r="G199" s="2"/>
      <c r="H199" s="2"/>
      <c r="I199" s="2"/>
      <c r="J199" s="6"/>
      <c r="K199" s="2"/>
      <c r="L199" s="2"/>
      <c r="M199" s="2"/>
      <c r="N199" s="2"/>
      <c r="O199" s="2"/>
      <c r="P199" s="6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1"/>
      <c r="AK199" s="21"/>
      <c r="AL199" s="21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</row>
    <row r="200" ht="12.75" customHeight="1">
      <c r="A200" s="2"/>
      <c r="B200" s="2"/>
      <c r="C200" s="96"/>
      <c r="D200" s="96"/>
      <c r="E200" s="96"/>
      <c r="F200" s="2"/>
      <c r="G200" s="2"/>
      <c r="H200" s="2"/>
      <c r="I200" s="2"/>
      <c r="J200" s="6"/>
      <c r="K200" s="2"/>
      <c r="L200" s="2"/>
      <c r="M200" s="2"/>
      <c r="N200" s="2"/>
      <c r="O200" s="2"/>
      <c r="P200" s="6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1"/>
      <c r="AK200" s="21"/>
      <c r="AL200" s="21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</row>
    <row r="201" ht="12.75" customHeight="1">
      <c r="A201" s="2"/>
      <c r="B201" s="2"/>
      <c r="C201" s="96"/>
      <c r="D201" s="96"/>
      <c r="E201" s="96"/>
      <c r="F201" s="2"/>
      <c r="G201" s="2"/>
      <c r="H201" s="2"/>
      <c r="I201" s="2"/>
      <c r="J201" s="6"/>
      <c r="K201" s="2"/>
      <c r="L201" s="2"/>
      <c r="M201" s="2"/>
      <c r="N201" s="2"/>
      <c r="O201" s="2"/>
      <c r="P201" s="6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1"/>
      <c r="AK201" s="21"/>
      <c r="AL201" s="21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</row>
    <row r="202" ht="12.75" customHeight="1">
      <c r="A202" s="2"/>
      <c r="B202" s="2"/>
      <c r="C202" s="96"/>
      <c r="D202" s="96"/>
      <c r="E202" s="96"/>
      <c r="F202" s="2"/>
      <c r="G202" s="2"/>
      <c r="H202" s="2"/>
      <c r="I202" s="2"/>
      <c r="J202" s="6"/>
      <c r="K202" s="2"/>
      <c r="L202" s="2"/>
      <c r="M202" s="2"/>
      <c r="N202" s="2"/>
      <c r="O202" s="2"/>
      <c r="P202" s="6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1"/>
      <c r="AK202" s="21"/>
      <c r="AL202" s="21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</row>
    <row r="203" ht="12.75" customHeight="1">
      <c r="A203" s="2"/>
      <c r="B203" s="2"/>
      <c r="C203" s="96"/>
      <c r="D203" s="96"/>
      <c r="E203" s="96"/>
      <c r="F203" s="2"/>
      <c r="G203" s="2"/>
      <c r="H203" s="2"/>
      <c r="I203" s="2"/>
      <c r="J203" s="6"/>
      <c r="K203" s="2"/>
      <c r="L203" s="2"/>
      <c r="M203" s="2"/>
      <c r="N203" s="2"/>
      <c r="O203" s="2"/>
      <c r="P203" s="6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1"/>
      <c r="AK203" s="21"/>
      <c r="AL203" s="21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</row>
    <row r="204" ht="12.75" customHeight="1">
      <c r="A204" s="2"/>
      <c r="B204" s="2"/>
      <c r="C204" s="96"/>
      <c r="D204" s="96"/>
      <c r="E204" s="96"/>
      <c r="F204" s="2"/>
      <c r="G204" s="2"/>
      <c r="H204" s="2"/>
      <c r="I204" s="2"/>
      <c r="J204" s="6"/>
      <c r="K204" s="2"/>
      <c r="L204" s="2"/>
      <c r="M204" s="2"/>
      <c r="N204" s="2"/>
      <c r="O204" s="2"/>
      <c r="P204" s="6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1"/>
      <c r="AK204" s="21"/>
      <c r="AL204" s="21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</row>
    <row r="205" ht="12.75" customHeight="1">
      <c r="A205" s="2"/>
      <c r="B205" s="2"/>
      <c r="C205" s="96"/>
      <c r="D205" s="96"/>
      <c r="E205" s="96"/>
      <c r="F205" s="2"/>
      <c r="G205" s="2"/>
      <c r="H205" s="2"/>
      <c r="I205" s="2"/>
      <c r="J205" s="6"/>
      <c r="K205" s="2"/>
      <c r="L205" s="2"/>
      <c r="M205" s="2"/>
      <c r="N205" s="2"/>
      <c r="O205" s="2"/>
      <c r="P205" s="6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1"/>
      <c r="AK205" s="21"/>
      <c r="AL205" s="21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</row>
    <row r="206" ht="12.75" customHeight="1">
      <c r="A206" s="2"/>
      <c r="B206" s="2"/>
      <c r="C206" s="96"/>
      <c r="D206" s="96"/>
      <c r="E206" s="96"/>
      <c r="F206" s="2"/>
      <c r="G206" s="2"/>
      <c r="H206" s="2"/>
      <c r="I206" s="2"/>
      <c r="J206" s="6"/>
      <c r="K206" s="2"/>
      <c r="L206" s="2"/>
      <c r="M206" s="2"/>
      <c r="N206" s="2"/>
      <c r="O206" s="2"/>
      <c r="P206" s="6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1"/>
      <c r="AK206" s="21"/>
      <c r="AL206" s="21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</row>
    <row r="207" ht="12.75" customHeight="1">
      <c r="A207" s="2"/>
      <c r="B207" s="2"/>
      <c r="C207" s="96"/>
      <c r="D207" s="96"/>
      <c r="E207" s="96"/>
      <c r="F207" s="2"/>
      <c r="G207" s="2"/>
      <c r="H207" s="2"/>
      <c r="I207" s="2"/>
      <c r="J207" s="6"/>
      <c r="K207" s="2"/>
      <c r="L207" s="2"/>
      <c r="M207" s="2"/>
      <c r="N207" s="2"/>
      <c r="O207" s="2"/>
      <c r="P207" s="6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1"/>
      <c r="AK207" s="21"/>
      <c r="AL207" s="21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</row>
    <row r="208" ht="12.75" customHeight="1">
      <c r="A208" s="2"/>
      <c r="B208" s="2"/>
      <c r="C208" s="96"/>
      <c r="D208" s="96"/>
      <c r="E208" s="96"/>
      <c r="F208" s="2"/>
      <c r="G208" s="2"/>
      <c r="H208" s="2"/>
      <c r="I208" s="2"/>
      <c r="J208" s="6"/>
      <c r="K208" s="2"/>
      <c r="L208" s="2"/>
      <c r="M208" s="2"/>
      <c r="N208" s="2"/>
      <c r="O208" s="2"/>
      <c r="P208" s="6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1"/>
      <c r="AK208" s="21"/>
      <c r="AL208" s="21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</row>
    <row r="209" ht="12.75" customHeight="1">
      <c r="A209" s="2"/>
      <c r="B209" s="2"/>
      <c r="C209" s="96"/>
      <c r="D209" s="96"/>
      <c r="E209" s="96"/>
      <c r="F209" s="2"/>
      <c r="G209" s="2"/>
      <c r="H209" s="2"/>
      <c r="I209" s="2"/>
      <c r="J209" s="6"/>
      <c r="K209" s="2"/>
      <c r="L209" s="2"/>
      <c r="M209" s="2"/>
      <c r="N209" s="2"/>
      <c r="O209" s="2"/>
      <c r="P209" s="6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1"/>
      <c r="AK209" s="21"/>
      <c r="AL209" s="21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</row>
    <row r="210" ht="12.75" customHeight="1">
      <c r="A210" s="2"/>
      <c r="B210" s="2"/>
      <c r="C210" s="96"/>
      <c r="D210" s="96"/>
      <c r="E210" s="96"/>
      <c r="F210" s="2"/>
      <c r="G210" s="2"/>
      <c r="H210" s="2"/>
      <c r="I210" s="2"/>
      <c r="J210" s="6"/>
      <c r="K210" s="2"/>
      <c r="L210" s="2"/>
      <c r="M210" s="2"/>
      <c r="N210" s="2"/>
      <c r="O210" s="2"/>
      <c r="P210" s="6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1"/>
      <c r="AK210" s="21"/>
      <c r="AL210" s="21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</row>
    <row r="211" ht="12.75" customHeight="1">
      <c r="A211" s="2"/>
      <c r="B211" s="2"/>
      <c r="C211" s="96"/>
      <c r="D211" s="96"/>
      <c r="E211" s="96"/>
      <c r="F211" s="2"/>
      <c r="G211" s="2"/>
      <c r="H211" s="2"/>
      <c r="I211" s="2"/>
      <c r="J211" s="6"/>
      <c r="K211" s="2"/>
      <c r="L211" s="2"/>
      <c r="M211" s="2"/>
      <c r="N211" s="2"/>
      <c r="O211" s="2"/>
      <c r="P211" s="6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1"/>
      <c r="AK211" s="21"/>
      <c r="AL211" s="21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</row>
    <row r="212" ht="12.75" customHeight="1">
      <c r="A212" s="2"/>
      <c r="B212" s="2"/>
      <c r="C212" s="96"/>
      <c r="D212" s="96"/>
      <c r="E212" s="96"/>
      <c r="F212" s="2"/>
      <c r="G212" s="2"/>
      <c r="H212" s="2"/>
      <c r="I212" s="2"/>
      <c r="J212" s="6"/>
      <c r="K212" s="2"/>
      <c r="L212" s="2"/>
      <c r="M212" s="2"/>
      <c r="N212" s="2"/>
      <c r="O212" s="2"/>
      <c r="P212" s="6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1"/>
      <c r="AK212" s="21"/>
      <c r="AL212" s="21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</row>
    <row r="213" ht="12.75" customHeight="1">
      <c r="A213" s="2"/>
      <c r="B213" s="2"/>
      <c r="C213" s="96"/>
      <c r="D213" s="96"/>
      <c r="E213" s="96"/>
      <c r="F213" s="2"/>
      <c r="G213" s="2"/>
      <c r="H213" s="2"/>
      <c r="I213" s="2"/>
      <c r="J213" s="6"/>
      <c r="K213" s="2"/>
      <c r="L213" s="2"/>
      <c r="M213" s="2"/>
      <c r="N213" s="2"/>
      <c r="O213" s="2"/>
      <c r="P213" s="6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1"/>
      <c r="AK213" s="21"/>
      <c r="AL213" s="21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</row>
    <row r="214" ht="12.75" customHeight="1">
      <c r="A214" s="2"/>
      <c r="B214" s="2"/>
      <c r="C214" s="96"/>
      <c r="D214" s="96"/>
      <c r="E214" s="96"/>
      <c r="F214" s="2"/>
      <c r="G214" s="2"/>
      <c r="H214" s="2"/>
      <c r="I214" s="2"/>
      <c r="J214" s="6"/>
      <c r="K214" s="2"/>
      <c r="L214" s="2"/>
      <c r="M214" s="2"/>
      <c r="N214" s="2"/>
      <c r="O214" s="2"/>
      <c r="P214" s="6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1"/>
      <c r="AK214" s="21"/>
      <c r="AL214" s="21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</row>
    <row r="215" ht="12.75" customHeight="1">
      <c r="A215" s="2"/>
      <c r="B215" s="2"/>
      <c r="C215" s="96"/>
      <c r="D215" s="96"/>
      <c r="E215" s="96"/>
      <c r="F215" s="2"/>
      <c r="G215" s="2"/>
      <c r="H215" s="2"/>
      <c r="I215" s="2"/>
      <c r="J215" s="6"/>
      <c r="K215" s="2"/>
      <c r="L215" s="2"/>
      <c r="M215" s="2"/>
      <c r="N215" s="2"/>
      <c r="O215" s="2"/>
      <c r="P215" s="6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1"/>
      <c r="AK215" s="21"/>
      <c r="AL215" s="21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</row>
    <row r="216" ht="12.75" customHeight="1">
      <c r="A216" s="2"/>
      <c r="B216" s="2"/>
      <c r="C216" s="96"/>
      <c r="D216" s="96"/>
      <c r="E216" s="96"/>
      <c r="F216" s="2"/>
      <c r="G216" s="2"/>
      <c r="H216" s="2"/>
      <c r="I216" s="2"/>
      <c r="J216" s="6"/>
      <c r="K216" s="2"/>
      <c r="L216" s="2"/>
      <c r="M216" s="2"/>
      <c r="N216" s="2"/>
      <c r="O216" s="2"/>
      <c r="P216" s="6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1"/>
      <c r="AK216" s="21"/>
      <c r="AL216" s="21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</row>
    <row r="217" ht="12.75" customHeight="1">
      <c r="A217" s="2"/>
      <c r="B217" s="2"/>
      <c r="C217" s="96"/>
      <c r="D217" s="96"/>
      <c r="E217" s="96"/>
      <c r="F217" s="2"/>
      <c r="G217" s="2"/>
      <c r="H217" s="2"/>
      <c r="I217" s="2"/>
      <c r="J217" s="6"/>
      <c r="K217" s="2"/>
      <c r="L217" s="2"/>
      <c r="M217" s="2"/>
      <c r="N217" s="2"/>
      <c r="O217" s="2"/>
      <c r="P217" s="6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1"/>
      <c r="AK217" s="21"/>
      <c r="AL217" s="21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</row>
    <row r="218" ht="12.75" customHeight="1">
      <c r="A218" s="2"/>
      <c r="B218" s="2"/>
      <c r="C218" s="96"/>
      <c r="D218" s="96"/>
      <c r="E218" s="96"/>
      <c r="F218" s="2"/>
      <c r="G218" s="2"/>
      <c r="H218" s="2"/>
      <c r="I218" s="2"/>
      <c r="J218" s="6"/>
      <c r="K218" s="2"/>
      <c r="L218" s="2"/>
      <c r="M218" s="2"/>
      <c r="N218" s="2"/>
      <c r="O218" s="2"/>
      <c r="P218" s="6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1"/>
      <c r="AK218" s="21"/>
      <c r="AL218" s="21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</row>
    <row r="219" ht="12.75" customHeight="1">
      <c r="A219" s="2"/>
      <c r="B219" s="2"/>
      <c r="C219" s="96"/>
      <c r="D219" s="96"/>
      <c r="E219" s="96"/>
      <c r="F219" s="2"/>
      <c r="G219" s="2"/>
      <c r="H219" s="2"/>
      <c r="I219" s="2"/>
      <c r="J219" s="6"/>
      <c r="K219" s="2"/>
      <c r="L219" s="2"/>
      <c r="M219" s="2"/>
      <c r="N219" s="2"/>
      <c r="O219" s="2"/>
      <c r="P219" s="6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1"/>
      <c r="AK219" s="21"/>
      <c r="AL219" s="21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</row>
    <row r="220" ht="12.75" customHeight="1">
      <c r="A220" s="2"/>
      <c r="B220" s="2"/>
      <c r="C220" s="96"/>
      <c r="D220" s="96"/>
      <c r="E220" s="96"/>
      <c r="F220" s="2"/>
      <c r="G220" s="2"/>
      <c r="H220" s="2"/>
      <c r="I220" s="2"/>
      <c r="J220" s="6"/>
      <c r="K220" s="2"/>
      <c r="L220" s="2"/>
      <c r="M220" s="2"/>
      <c r="N220" s="2"/>
      <c r="O220" s="2"/>
      <c r="P220" s="6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1"/>
      <c r="AK220" s="21"/>
      <c r="AL220" s="21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</row>
    <row r="221" ht="12.75" customHeight="1">
      <c r="A221" s="2"/>
      <c r="B221" s="2"/>
      <c r="C221" s="96"/>
      <c r="D221" s="96"/>
      <c r="E221" s="96"/>
      <c r="F221" s="2"/>
      <c r="G221" s="2"/>
      <c r="H221" s="2"/>
      <c r="I221" s="2"/>
      <c r="J221" s="6"/>
      <c r="K221" s="2"/>
      <c r="L221" s="2"/>
      <c r="M221" s="2"/>
      <c r="N221" s="2"/>
      <c r="O221" s="2"/>
      <c r="P221" s="6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1"/>
      <c r="AK221" s="21"/>
      <c r="AL221" s="21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</row>
    <row r="222" ht="12.75" customHeight="1">
      <c r="A222" s="2"/>
      <c r="B222" s="2"/>
      <c r="C222" s="96"/>
      <c r="D222" s="96"/>
      <c r="E222" s="96"/>
      <c r="F222" s="2"/>
      <c r="G222" s="2"/>
      <c r="H222" s="2"/>
      <c r="I222" s="2"/>
      <c r="J222" s="6"/>
      <c r="K222" s="2"/>
      <c r="L222" s="2"/>
      <c r="M222" s="2"/>
      <c r="N222" s="2"/>
      <c r="O222" s="2"/>
      <c r="P222" s="6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1"/>
      <c r="AK222" s="21"/>
      <c r="AL222" s="21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</row>
    <row r="223" ht="12.75" customHeight="1">
      <c r="A223" s="2"/>
      <c r="B223" s="2"/>
      <c r="C223" s="96"/>
      <c r="D223" s="96"/>
      <c r="E223" s="96"/>
      <c r="F223" s="2"/>
      <c r="G223" s="2"/>
      <c r="H223" s="2"/>
      <c r="I223" s="2"/>
      <c r="J223" s="6"/>
      <c r="K223" s="2"/>
      <c r="L223" s="2"/>
      <c r="M223" s="2"/>
      <c r="N223" s="2"/>
      <c r="O223" s="2"/>
      <c r="P223" s="6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1"/>
      <c r="AK223" s="21"/>
      <c r="AL223" s="21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</row>
    <row r="224" ht="12.75" customHeight="1">
      <c r="A224" s="2"/>
      <c r="B224" s="2"/>
      <c r="C224" s="96"/>
      <c r="D224" s="96"/>
      <c r="E224" s="96"/>
      <c r="F224" s="2"/>
      <c r="G224" s="2"/>
      <c r="H224" s="2"/>
      <c r="I224" s="2"/>
      <c r="J224" s="6"/>
      <c r="K224" s="2"/>
      <c r="L224" s="2"/>
      <c r="M224" s="2"/>
      <c r="N224" s="2"/>
      <c r="O224" s="2"/>
      <c r="P224" s="6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1"/>
      <c r="AK224" s="21"/>
      <c r="AL224" s="21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</row>
    <row r="225" ht="12.75" customHeight="1">
      <c r="A225" s="2"/>
      <c r="B225" s="2"/>
      <c r="C225" s="96"/>
      <c r="D225" s="96"/>
      <c r="E225" s="96"/>
      <c r="F225" s="2"/>
      <c r="G225" s="2"/>
      <c r="H225" s="2"/>
      <c r="I225" s="2"/>
      <c r="J225" s="6"/>
      <c r="K225" s="2"/>
      <c r="L225" s="2"/>
      <c r="M225" s="2"/>
      <c r="N225" s="2"/>
      <c r="O225" s="2"/>
      <c r="P225" s="6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1"/>
      <c r="AK225" s="21"/>
      <c r="AL225" s="21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</row>
    <row r="226" ht="12.75" customHeight="1">
      <c r="A226" s="2"/>
      <c r="B226" s="2"/>
      <c r="C226" s="96"/>
      <c r="D226" s="96"/>
      <c r="E226" s="96"/>
      <c r="F226" s="2"/>
      <c r="G226" s="2"/>
      <c r="H226" s="2"/>
      <c r="I226" s="2"/>
      <c r="J226" s="6"/>
      <c r="K226" s="2"/>
      <c r="L226" s="2"/>
      <c r="M226" s="2"/>
      <c r="N226" s="2"/>
      <c r="O226" s="2"/>
      <c r="P226" s="6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1"/>
      <c r="AK226" s="21"/>
      <c r="AL226" s="21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</row>
    <row r="227" ht="12.75" customHeight="1">
      <c r="A227" s="2"/>
      <c r="B227" s="2"/>
      <c r="C227" s="96"/>
      <c r="D227" s="96"/>
      <c r="E227" s="96"/>
      <c r="F227" s="2"/>
      <c r="G227" s="2"/>
      <c r="H227" s="2"/>
      <c r="I227" s="2"/>
      <c r="J227" s="6"/>
      <c r="K227" s="2"/>
      <c r="L227" s="2"/>
      <c r="M227" s="2"/>
      <c r="N227" s="2"/>
      <c r="O227" s="2"/>
      <c r="P227" s="6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1"/>
      <c r="AK227" s="21"/>
      <c r="AL227" s="21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</row>
    <row r="228" ht="12.75" customHeight="1">
      <c r="A228" s="2"/>
      <c r="B228" s="2"/>
      <c r="C228" s="96"/>
      <c r="D228" s="96"/>
      <c r="E228" s="96"/>
      <c r="F228" s="2"/>
      <c r="G228" s="2"/>
      <c r="H228" s="2"/>
      <c r="I228" s="2"/>
      <c r="J228" s="6"/>
      <c r="K228" s="2"/>
      <c r="L228" s="2"/>
      <c r="M228" s="2"/>
      <c r="N228" s="2"/>
      <c r="O228" s="2"/>
      <c r="P228" s="6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1"/>
      <c r="AK228" s="21"/>
      <c r="AL228" s="21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</row>
    <row r="229" ht="12.75" customHeight="1">
      <c r="A229" s="2"/>
      <c r="B229" s="2"/>
      <c r="C229" s="96"/>
      <c r="D229" s="96"/>
      <c r="E229" s="96"/>
      <c r="F229" s="2"/>
      <c r="G229" s="2"/>
      <c r="H229" s="2"/>
      <c r="I229" s="2"/>
      <c r="J229" s="6"/>
      <c r="K229" s="2"/>
      <c r="L229" s="2"/>
      <c r="M229" s="2"/>
      <c r="N229" s="2"/>
      <c r="O229" s="2"/>
      <c r="P229" s="6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1"/>
      <c r="AK229" s="21"/>
      <c r="AL229" s="21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</row>
    <row r="230" ht="12.75" customHeight="1">
      <c r="A230" s="2"/>
      <c r="B230" s="2"/>
      <c r="C230" s="96"/>
      <c r="D230" s="96"/>
      <c r="E230" s="96"/>
      <c r="F230" s="2"/>
      <c r="G230" s="2"/>
      <c r="H230" s="2"/>
      <c r="I230" s="2"/>
      <c r="J230" s="6"/>
      <c r="K230" s="2"/>
      <c r="L230" s="2"/>
      <c r="M230" s="2"/>
      <c r="N230" s="2"/>
      <c r="O230" s="2"/>
      <c r="P230" s="6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1"/>
      <c r="AK230" s="21"/>
      <c r="AL230" s="21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</row>
    <row r="231" ht="12.75" customHeight="1">
      <c r="A231" s="2"/>
      <c r="B231" s="2"/>
      <c r="C231" s="96"/>
      <c r="D231" s="96"/>
      <c r="E231" s="96"/>
      <c r="F231" s="2"/>
      <c r="G231" s="2"/>
      <c r="H231" s="2"/>
      <c r="I231" s="2"/>
      <c r="J231" s="6"/>
      <c r="K231" s="2"/>
      <c r="L231" s="2"/>
      <c r="M231" s="2"/>
      <c r="N231" s="2"/>
      <c r="O231" s="2"/>
      <c r="P231" s="6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1"/>
      <c r="AK231" s="21"/>
      <c r="AL231" s="21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</row>
    <row r="232" ht="12.75" customHeight="1">
      <c r="A232" s="2"/>
      <c r="B232" s="2"/>
      <c r="C232" s="96"/>
      <c r="D232" s="96"/>
      <c r="E232" s="96"/>
      <c r="F232" s="2"/>
      <c r="G232" s="2"/>
      <c r="H232" s="2"/>
      <c r="I232" s="2"/>
      <c r="J232" s="6"/>
      <c r="K232" s="2"/>
      <c r="L232" s="2"/>
      <c r="M232" s="2"/>
      <c r="N232" s="2"/>
      <c r="O232" s="2"/>
      <c r="P232" s="6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1"/>
      <c r="AK232" s="21"/>
      <c r="AL232" s="21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</row>
    <row r="233" ht="12.75" customHeight="1">
      <c r="A233" s="2"/>
      <c r="B233" s="2"/>
      <c r="C233" s="96"/>
      <c r="D233" s="96"/>
      <c r="E233" s="96"/>
      <c r="F233" s="2"/>
      <c r="G233" s="2"/>
      <c r="H233" s="2"/>
      <c r="I233" s="2"/>
      <c r="J233" s="6"/>
      <c r="K233" s="2"/>
      <c r="L233" s="2"/>
      <c r="M233" s="2"/>
      <c r="N233" s="2"/>
      <c r="O233" s="2"/>
      <c r="P233" s="6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1"/>
      <c r="AK233" s="21"/>
      <c r="AL233" s="21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</row>
    <row r="234" ht="12.75" customHeight="1">
      <c r="A234" s="2"/>
      <c r="B234" s="2"/>
      <c r="C234" s="96"/>
      <c r="D234" s="96"/>
      <c r="E234" s="96"/>
      <c r="F234" s="2"/>
      <c r="G234" s="2"/>
      <c r="H234" s="2"/>
      <c r="I234" s="2"/>
      <c r="J234" s="6"/>
      <c r="K234" s="2"/>
      <c r="L234" s="2"/>
      <c r="M234" s="2"/>
      <c r="N234" s="2"/>
      <c r="O234" s="2"/>
      <c r="P234" s="6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1"/>
      <c r="AK234" s="21"/>
      <c r="AL234" s="21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</row>
    <row r="235" ht="12.75" customHeight="1">
      <c r="A235" s="2"/>
      <c r="B235" s="2"/>
      <c r="C235" s="96"/>
      <c r="D235" s="96"/>
      <c r="E235" s="96"/>
      <c r="F235" s="2"/>
      <c r="G235" s="2"/>
      <c r="H235" s="2"/>
      <c r="I235" s="2"/>
      <c r="J235" s="6"/>
      <c r="K235" s="2"/>
      <c r="L235" s="2"/>
      <c r="M235" s="2"/>
      <c r="N235" s="2"/>
      <c r="O235" s="2"/>
      <c r="P235" s="6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1"/>
      <c r="AK235" s="21"/>
      <c r="AL235" s="21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</row>
    <row r="236" ht="12.75" customHeight="1">
      <c r="A236" s="2"/>
      <c r="B236" s="2"/>
      <c r="C236" s="96"/>
      <c r="D236" s="96"/>
      <c r="E236" s="96"/>
      <c r="F236" s="2"/>
      <c r="G236" s="2"/>
      <c r="H236" s="2"/>
      <c r="I236" s="2"/>
      <c r="J236" s="6"/>
      <c r="K236" s="2"/>
      <c r="L236" s="2"/>
      <c r="M236" s="2"/>
      <c r="N236" s="2"/>
      <c r="O236" s="2"/>
      <c r="P236" s="6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1"/>
      <c r="AK236" s="21"/>
      <c r="AL236" s="21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</row>
    <row r="237" ht="12.75" customHeight="1">
      <c r="A237" s="2"/>
      <c r="B237" s="2"/>
      <c r="C237" s="96"/>
      <c r="D237" s="96"/>
      <c r="E237" s="96"/>
      <c r="F237" s="2"/>
      <c r="G237" s="2"/>
      <c r="H237" s="2"/>
      <c r="I237" s="2"/>
      <c r="J237" s="6"/>
      <c r="K237" s="2"/>
      <c r="L237" s="2"/>
      <c r="M237" s="2"/>
      <c r="N237" s="2"/>
      <c r="O237" s="2"/>
      <c r="P237" s="6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1"/>
      <c r="AK237" s="21"/>
      <c r="AL237" s="21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</row>
    <row r="238" ht="12.75" customHeight="1">
      <c r="A238" s="2"/>
      <c r="B238" s="2"/>
      <c r="C238" s="96"/>
      <c r="D238" s="96"/>
      <c r="E238" s="96"/>
      <c r="F238" s="2"/>
      <c r="G238" s="2"/>
      <c r="H238" s="2"/>
      <c r="I238" s="2"/>
      <c r="J238" s="6"/>
      <c r="K238" s="2"/>
      <c r="L238" s="2"/>
      <c r="M238" s="2"/>
      <c r="N238" s="2"/>
      <c r="O238" s="2"/>
      <c r="P238" s="6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1"/>
      <c r="AK238" s="21"/>
      <c r="AL238" s="21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</row>
    <row r="239" ht="12.75" customHeight="1">
      <c r="A239" s="2"/>
      <c r="B239" s="2"/>
      <c r="C239" s="96"/>
      <c r="D239" s="96"/>
      <c r="E239" s="96"/>
      <c r="F239" s="2"/>
      <c r="G239" s="2"/>
      <c r="H239" s="2"/>
      <c r="I239" s="2"/>
      <c r="J239" s="6"/>
      <c r="K239" s="2"/>
      <c r="L239" s="2"/>
      <c r="M239" s="2"/>
      <c r="N239" s="2"/>
      <c r="O239" s="2"/>
      <c r="P239" s="6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1"/>
      <c r="AK239" s="21"/>
      <c r="AL239" s="21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</row>
    <row r="240" ht="12.75" customHeight="1">
      <c r="A240" s="2"/>
      <c r="B240" s="2"/>
      <c r="C240" s="96"/>
      <c r="D240" s="96"/>
      <c r="E240" s="96"/>
      <c r="F240" s="2"/>
      <c r="G240" s="2"/>
      <c r="H240" s="2"/>
      <c r="I240" s="2"/>
      <c r="J240" s="6"/>
      <c r="K240" s="2"/>
      <c r="L240" s="2"/>
      <c r="M240" s="2"/>
      <c r="N240" s="2"/>
      <c r="O240" s="2"/>
      <c r="P240" s="6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1"/>
      <c r="AK240" s="21"/>
      <c r="AL240" s="21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</row>
    <row r="241" ht="12.75" customHeight="1">
      <c r="A241" s="2"/>
      <c r="B241" s="2"/>
      <c r="C241" s="96"/>
      <c r="D241" s="96"/>
      <c r="E241" s="96"/>
      <c r="F241" s="2"/>
      <c r="G241" s="2"/>
      <c r="H241" s="2"/>
      <c r="I241" s="2"/>
      <c r="J241" s="6"/>
      <c r="K241" s="2"/>
      <c r="L241" s="2"/>
      <c r="M241" s="2"/>
      <c r="N241" s="2"/>
      <c r="O241" s="2"/>
      <c r="P241" s="6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1"/>
      <c r="AK241" s="21"/>
      <c r="AL241" s="21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</row>
    <row r="242" ht="12.75" customHeight="1">
      <c r="A242" s="2"/>
      <c r="B242" s="2"/>
      <c r="C242" s="96"/>
      <c r="D242" s="96"/>
      <c r="E242" s="96"/>
      <c r="F242" s="2"/>
      <c r="G242" s="2"/>
      <c r="H242" s="2"/>
      <c r="I242" s="2"/>
      <c r="J242" s="6"/>
      <c r="K242" s="2"/>
      <c r="L242" s="2"/>
      <c r="M242" s="2"/>
      <c r="N242" s="2"/>
      <c r="O242" s="2"/>
      <c r="P242" s="6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1"/>
      <c r="AK242" s="21"/>
      <c r="AL242" s="21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</row>
    <row r="243" ht="12.75" customHeight="1">
      <c r="A243" s="2"/>
      <c r="B243" s="2"/>
      <c r="C243" s="96"/>
      <c r="D243" s="96"/>
      <c r="E243" s="96"/>
      <c r="F243" s="2"/>
      <c r="G243" s="2"/>
      <c r="H243" s="2"/>
      <c r="I243" s="2"/>
      <c r="J243" s="6"/>
      <c r="K243" s="2"/>
      <c r="L243" s="2"/>
      <c r="M243" s="2"/>
      <c r="N243" s="2"/>
      <c r="O243" s="2"/>
      <c r="P243" s="6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1"/>
      <c r="AK243" s="21"/>
      <c r="AL243" s="21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</row>
    <row r="244" ht="12.75" customHeight="1">
      <c r="A244" s="2"/>
      <c r="B244" s="2"/>
      <c r="C244" s="96"/>
      <c r="D244" s="96"/>
      <c r="E244" s="96"/>
      <c r="F244" s="2"/>
      <c r="G244" s="2"/>
      <c r="H244" s="2"/>
      <c r="I244" s="2"/>
      <c r="J244" s="6"/>
      <c r="K244" s="2"/>
      <c r="L244" s="2"/>
      <c r="M244" s="2"/>
      <c r="N244" s="2"/>
      <c r="O244" s="2"/>
      <c r="P244" s="6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1"/>
      <c r="AK244" s="21"/>
      <c r="AL244" s="21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</row>
    <row r="245" ht="12.75" customHeight="1">
      <c r="A245" s="2"/>
      <c r="B245" s="2"/>
      <c r="C245" s="96"/>
      <c r="D245" s="96"/>
      <c r="E245" s="96"/>
      <c r="F245" s="2"/>
      <c r="G245" s="2"/>
      <c r="H245" s="2"/>
      <c r="I245" s="2"/>
      <c r="J245" s="6"/>
      <c r="K245" s="2"/>
      <c r="L245" s="2"/>
      <c r="M245" s="2"/>
      <c r="N245" s="2"/>
      <c r="O245" s="2"/>
      <c r="P245" s="6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1"/>
      <c r="AK245" s="21"/>
      <c r="AL245" s="21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</row>
    <row r="246" ht="12.75" customHeight="1">
      <c r="A246" s="2"/>
      <c r="B246" s="2"/>
      <c r="C246" s="96"/>
      <c r="D246" s="96"/>
      <c r="E246" s="96"/>
      <c r="F246" s="2"/>
      <c r="G246" s="2"/>
      <c r="H246" s="2"/>
      <c r="I246" s="2"/>
      <c r="J246" s="6"/>
      <c r="K246" s="2"/>
      <c r="L246" s="2"/>
      <c r="M246" s="2"/>
      <c r="N246" s="2"/>
      <c r="O246" s="2"/>
      <c r="P246" s="6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1"/>
      <c r="AK246" s="21"/>
      <c r="AL246" s="21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</row>
    <row r="247" ht="12.75" customHeight="1">
      <c r="A247" s="2"/>
      <c r="B247" s="2"/>
      <c r="C247" s="96"/>
      <c r="D247" s="96"/>
      <c r="E247" s="96"/>
      <c r="F247" s="2"/>
      <c r="G247" s="2"/>
      <c r="H247" s="2"/>
      <c r="I247" s="2"/>
      <c r="J247" s="6"/>
      <c r="K247" s="2"/>
      <c r="L247" s="2"/>
      <c r="M247" s="2"/>
      <c r="N247" s="2"/>
      <c r="O247" s="2"/>
      <c r="P247" s="6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1"/>
      <c r="AK247" s="21"/>
      <c r="AL247" s="21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</row>
    <row r="248" ht="12.75" customHeight="1">
      <c r="A248" s="2"/>
      <c r="B248" s="2"/>
      <c r="C248" s="96"/>
      <c r="D248" s="96"/>
      <c r="E248" s="96"/>
      <c r="F248" s="2"/>
      <c r="G248" s="2"/>
      <c r="H248" s="2"/>
      <c r="I248" s="2"/>
      <c r="J248" s="6"/>
      <c r="K248" s="2"/>
      <c r="L248" s="2"/>
      <c r="M248" s="2"/>
      <c r="N248" s="2"/>
      <c r="O248" s="2"/>
      <c r="P248" s="6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1"/>
      <c r="AK248" s="21"/>
      <c r="AL248" s="21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</row>
    <row r="249" ht="12.75" customHeight="1">
      <c r="A249" s="2"/>
      <c r="B249" s="2"/>
      <c r="C249" s="96"/>
      <c r="D249" s="96"/>
      <c r="E249" s="96"/>
      <c r="F249" s="2"/>
      <c r="G249" s="2"/>
      <c r="H249" s="2"/>
      <c r="I249" s="2"/>
      <c r="J249" s="6"/>
      <c r="K249" s="2"/>
      <c r="L249" s="2"/>
      <c r="M249" s="2"/>
      <c r="N249" s="2"/>
      <c r="O249" s="2"/>
      <c r="P249" s="6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1"/>
      <c r="AK249" s="21"/>
      <c r="AL249" s="21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</row>
    <row r="250" ht="12.75" customHeight="1">
      <c r="A250" s="2"/>
      <c r="B250" s="2"/>
      <c r="C250" s="96"/>
      <c r="D250" s="96"/>
      <c r="E250" s="96"/>
      <c r="F250" s="2"/>
      <c r="G250" s="2"/>
      <c r="H250" s="2"/>
      <c r="I250" s="2"/>
      <c r="J250" s="6"/>
      <c r="K250" s="2"/>
      <c r="L250" s="2"/>
      <c r="M250" s="2"/>
      <c r="N250" s="2"/>
      <c r="O250" s="2"/>
      <c r="P250" s="6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1"/>
      <c r="AK250" s="21"/>
      <c r="AL250" s="21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</row>
    <row r="251" ht="12.75" customHeight="1">
      <c r="A251" s="2"/>
      <c r="B251" s="2"/>
      <c r="C251" s="96"/>
      <c r="D251" s="96"/>
      <c r="E251" s="96"/>
      <c r="F251" s="2"/>
      <c r="G251" s="2"/>
      <c r="H251" s="2"/>
      <c r="I251" s="2"/>
      <c r="J251" s="6"/>
      <c r="K251" s="2"/>
      <c r="L251" s="2"/>
      <c r="M251" s="2"/>
      <c r="N251" s="2"/>
      <c r="O251" s="2"/>
      <c r="P251" s="6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1"/>
      <c r="AK251" s="21"/>
      <c r="AL251" s="21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</row>
    <row r="252" ht="12.75" customHeight="1">
      <c r="A252" s="2"/>
      <c r="B252" s="2"/>
      <c r="C252" s="96"/>
      <c r="D252" s="96"/>
      <c r="E252" s="96"/>
      <c r="F252" s="2"/>
      <c r="G252" s="2"/>
      <c r="H252" s="2"/>
      <c r="I252" s="2"/>
      <c r="J252" s="6"/>
      <c r="K252" s="2"/>
      <c r="L252" s="2"/>
      <c r="M252" s="2"/>
      <c r="N252" s="2"/>
      <c r="O252" s="2"/>
      <c r="P252" s="6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1"/>
      <c r="AK252" s="21"/>
      <c r="AL252" s="21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</row>
    <row r="253" ht="12.75" customHeight="1">
      <c r="A253" s="2"/>
      <c r="B253" s="2"/>
      <c r="C253" s="96"/>
      <c r="D253" s="96"/>
      <c r="E253" s="96"/>
      <c r="F253" s="2"/>
      <c r="G253" s="2"/>
      <c r="H253" s="2"/>
      <c r="I253" s="2"/>
      <c r="J253" s="6"/>
      <c r="K253" s="2"/>
      <c r="L253" s="2"/>
      <c r="M253" s="2"/>
      <c r="N253" s="2"/>
      <c r="O253" s="2"/>
      <c r="P253" s="6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1"/>
      <c r="AK253" s="21"/>
      <c r="AL253" s="21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</row>
    <row r="254" ht="12.75" customHeight="1">
      <c r="A254" s="2"/>
      <c r="B254" s="2"/>
      <c r="C254" s="96"/>
      <c r="D254" s="96"/>
      <c r="E254" s="96"/>
      <c r="F254" s="2"/>
      <c r="G254" s="2"/>
      <c r="H254" s="2"/>
      <c r="I254" s="2"/>
      <c r="J254" s="6"/>
      <c r="K254" s="2"/>
      <c r="L254" s="2"/>
      <c r="M254" s="2"/>
      <c r="N254" s="2"/>
      <c r="O254" s="2"/>
      <c r="P254" s="6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1"/>
      <c r="AK254" s="21"/>
      <c r="AL254" s="21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</row>
    <row r="255" ht="12.75" customHeight="1">
      <c r="A255" s="2"/>
      <c r="B255" s="2"/>
      <c r="C255" s="96"/>
      <c r="D255" s="96"/>
      <c r="E255" s="96"/>
      <c r="F255" s="2"/>
      <c r="G255" s="2"/>
      <c r="H255" s="2"/>
      <c r="I255" s="2"/>
      <c r="J255" s="6"/>
      <c r="K255" s="2"/>
      <c r="L255" s="2"/>
      <c r="M255" s="2"/>
      <c r="N255" s="2"/>
      <c r="O255" s="2"/>
      <c r="P255" s="6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1"/>
      <c r="AK255" s="21"/>
      <c r="AL255" s="21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</row>
    <row r="256" ht="12.75" customHeight="1">
      <c r="A256" s="2"/>
      <c r="B256" s="2"/>
      <c r="C256" s="96"/>
      <c r="D256" s="96"/>
      <c r="E256" s="96"/>
      <c r="F256" s="2"/>
      <c r="G256" s="2"/>
      <c r="H256" s="2"/>
      <c r="I256" s="2"/>
      <c r="J256" s="6"/>
      <c r="K256" s="2"/>
      <c r="L256" s="2"/>
      <c r="M256" s="2"/>
      <c r="N256" s="2"/>
      <c r="O256" s="2"/>
      <c r="P256" s="6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1"/>
      <c r="AK256" s="21"/>
      <c r="AL256" s="21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</row>
    <row r="257" ht="12.75" customHeight="1">
      <c r="A257" s="2"/>
      <c r="B257" s="2"/>
      <c r="C257" s="96"/>
      <c r="D257" s="96"/>
      <c r="E257" s="96"/>
      <c r="F257" s="2"/>
      <c r="G257" s="2"/>
      <c r="H257" s="2"/>
      <c r="I257" s="2"/>
      <c r="J257" s="6"/>
      <c r="K257" s="2"/>
      <c r="L257" s="2"/>
      <c r="M257" s="2"/>
      <c r="N257" s="2"/>
      <c r="O257" s="2"/>
      <c r="P257" s="6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1"/>
      <c r="AK257" s="21"/>
      <c r="AL257" s="21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</row>
    <row r="258" ht="12.75" customHeight="1">
      <c r="A258" s="2"/>
      <c r="B258" s="2"/>
      <c r="C258" s="96"/>
      <c r="D258" s="96"/>
      <c r="E258" s="96"/>
      <c r="F258" s="2"/>
      <c r="G258" s="2"/>
      <c r="H258" s="2"/>
      <c r="I258" s="2"/>
      <c r="J258" s="6"/>
      <c r="K258" s="2"/>
      <c r="L258" s="2"/>
      <c r="M258" s="2"/>
      <c r="N258" s="2"/>
      <c r="O258" s="2"/>
      <c r="P258" s="6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1"/>
      <c r="AK258" s="21"/>
      <c r="AL258" s="21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</row>
    <row r="259" ht="12.75" customHeight="1">
      <c r="A259" s="2"/>
      <c r="B259" s="2"/>
      <c r="C259" s="96"/>
      <c r="D259" s="96"/>
      <c r="E259" s="96"/>
      <c r="F259" s="2"/>
      <c r="G259" s="2"/>
      <c r="H259" s="2"/>
      <c r="I259" s="2"/>
      <c r="J259" s="6"/>
      <c r="K259" s="2"/>
      <c r="L259" s="2"/>
      <c r="M259" s="2"/>
      <c r="N259" s="2"/>
      <c r="O259" s="2"/>
      <c r="P259" s="6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1"/>
      <c r="AK259" s="21"/>
      <c r="AL259" s="21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</row>
    <row r="260" ht="12.75" customHeight="1">
      <c r="A260" s="2"/>
      <c r="B260" s="2"/>
      <c r="C260" s="96"/>
      <c r="D260" s="96"/>
      <c r="E260" s="96"/>
      <c r="F260" s="2"/>
      <c r="G260" s="2"/>
      <c r="H260" s="2"/>
      <c r="I260" s="2"/>
      <c r="J260" s="6"/>
      <c r="K260" s="2"/>
      <c r="L260" s="2"/>
      <c r="M260" s="2"/>
      <c r="N260" s="2"/>
      <c r="O260" s="2"/>
      <c r="P260" s="6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1"/>
      <c r="AK260" s="21"/>
      <c r="AL260" s="21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</row>
    <row r="261" ht="12.75" customHeight="1">
      <c r="A261" s="2"/>
      <c r="B261" s="2"/>
      <c r="C261" s="96"/>
      <c r="D261" s="96"/>
      <c r="E261" s="96"/>
      <c r="F261" s="2"/>
      <c r="G261" s="2"/>
      <c r="H261" s="2"/>
      <c r="I261" s="2"/>
      <c r="J261" s="6"/>
      <c r="K261" s="2"/>
      <c r="L261" s="2"/>
      <c r="M261" s="2"/>
      <c r="N261" s="2"/>
      <c r="O261" s="2"/>
      <c r="P261" s="6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1"/>
      <c r="AK261" s="21"/>
      <c r="AL261" s="21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</row>
    <row r="262" ht="12.75" customHeight="1">
      <c r="A262" s="2"/>
      <c r="B262" s="2"/>
      <c r="C262" s="96"/>
      <c r="D262" s="96"/>
      <c r="E262" s="96"/>
      <c r="F262" s="2"/>
      <c r="G262" s="2"/>
      <c r="H262" s="2"/>
      <c r="I262" s="2"/>
      <c r="J262" s="6"/>
      <c r="K262" s="2"/>
      <c r="L262" s="2"/>
      <c r="M262" s="2"/>
      <c r="N262" s="2"/>
      <c r="O262" s="2"/>
      <c r="P262" s="6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1"/>
      <c r="AK262" s="21"/>
      <c r="AL262" s="21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</row>
    <row r="263" ht="12.75" customHeight="1">
      <c r="A263" s="2"/>
      <c r="B263" s="2"/>
      <c r="C263" s="96"/>
      <c r="D263" s="96"/>
      <c r="E263" s="96"/>
      <c r="F263" s="2"/>
      <c r="G263" s="2"/>
      <c r="H263" s="2"/>
      <c r="I263" s="2"/>
      <c r="J263" s="6"/>
      <c r="K263" s="2"/>
      <c r="L263" s="2"/>
      <c r="M263" s="2"/>
      <c r="N263" s="2"/>
      <c r="O263" s="2"/>
      <c r="P263" s="6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1"/>
      <c r="AK263" s="21"/>
      <c r="AL263" s="21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</row>
    <row r="264" ht="12.75" customHeight="1">
      <c r="A264" s="2"/>
      <c r="B264" s="2"/>
      <c r="C264" s="96"/>
      <c r="D264" s="96"/>
      <c r="E264" s="96"/>
      <c r="F264" s="2"/>
      <c r="G264" s="2"/>
      <c r="H264" s="2"/>
      <c r="I264" s="2"/>
      <c r="J264" s="6"/>
      <c r="K264" s="2"/>
      <c r="L264" s="2"/>
      <c r="M264" s="2"/>
      <c r="N264" s="2"/>
      <c r="O264" s="2"/>
      <c r="P264" s="6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1"/>
      <c r="AK264" s="21"/>
      <c r="AL264" s="21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</row>
    <row r="265" ht="12.75" customHeight="1">
      <c r="A265" s="2"/>
      <c r="B265" s="2"/>
      <c r="C265" s="96"/>
      <c r="D265" s="96"/>
      <c r="E265" s="96"/>
      <c r="F265" s="2"/>
      <c r="G265" s="2"/>
      <c r="H265" s="2"/>
      <c r="I265" s="2"/>
      <c r="J265" s="6"/>
      <c r="K265" s="2"/>
      <c r="L265" s="2"/>
      <c r="M265" s="2"/>
      <c r="N265" s="2"/>
      <c r="O265" s="2"/>
      <c r="P265" s="6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1"/>
      <c r="AK265" s="21"/>
      <c r="AL265" s="21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</row>
    <row r="266" ht="12.75" customHeight="1">
      <c r="A266" s="2"/>
      <c r="B266" s="2"/>
      <c r="C266" s="96"/>
      <c r="D266" s="96"/>
      <c r="E266" s="96"/>
      <c r="F266" s="2"/>
      <c r="G266" s="2"/>
      <c r="H266" s="2"/>
      <c r="I266" s="2"/>
      <c r="J266" s="6"/>
      <c r="K266" s="2"/>
      <c r="L266" s="2"/>
      <c r="M266" s="2"/>
      <c r="N266" s="2"/>
      <c r="O266" s="2"/>
      <c r="P266" s="6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1"/>
      <c r="AK266" s="21"/>
      <c r="AL266" s="21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</row>
    <row r="267" ht="12.75" customHeight="1">
      <c r="A267" s="2"/>
      <c r="B267" s="2"/>
      <c r="C267" s="96"/>
      <c r="D267" s="96"/>
      <c r="E267" s="96"/>
      <c r="F267" s="2"/>
      <c r="G267" s="2"/>
      <c r="H267" s="2"/>
      <c r="I267" s="2"/>
      <c r="J267" s="6"/>
      <c r="K267" s="2"/>
      <c r="L267" s="2"/>
      <c r="M267" s="2"/>
      <c r="N267" s="2"/>
      <c r="O267" s="2"/>
      <c r="P267" s="6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1"/>
      <c r="AK267" s="21"/>
      <c r="AL267" s="21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</row>
    <row r="268" ht="12.75" customHeight="1">
      <c r="A268" s="2"/>
      <c r="B268" s="2"/>
      <c r="C268" s="96"/>
      <c r="D268" s="96"/>
      <c r="E268" s="96"/>
      <c r="F268" s="2"/>
      <c r="G268" s="2"/>
      <c r="H268" s="2"/>
      <c r="I268" s="2"/>
      <c r="J268" s="6"/>
      <c r="K268" s="2"/>
      <c r="L268" s="2"/>
      <c r="M268" s="2"/>
      <c r="N268" s="2"/>
      <c r="O268" s="2"/>
      <c r="P268" s="6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1"/>
      <c r="AK268" s="21"/>
      <c r="AL268" s="21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</row>
    <row r="269" ht="12.75" customHeight="1">
      <c r="A269" s="2"/>
      <c r="B269" s="2"/>
      <c r="C269" s="96"/>
      <c r="D269" s="96"/>
      <c r="E269" s="96"/>
      <c r="F269" s="2"/>
      <c r="G269" s="2"/>
      <c r="H269" s="2"/>
      <c r="I269" s="2"/>
      <c r="J269" s="6"/>
      <c r="K269" s="2"/>
      <c r="L269" s="2"/>
      <c r="M269" s="2"/>
      <c r="N269" s="2"/>
      <c r="O269" s="2"/>
      <c r="P269" s="6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1"/>
      <c r="AK269" s="21"/>
      <c r="AL269" s="21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</row>
    <row r="270" ht="12.75" customHeight="1">
      <c r="A270" s="2"/>
      <c r="B270" s="2"/>
      <c r="C270" s="96"/>
      <c r="D270" s="96"/>
      <c r="E270" s="96"/>
      <c r="F270" s="2"/>
      <c r="G270" s="2"/>
      <c r="H270" s="2"/>
      <c r="I270" s="2"/>
      <c r="J270" s="6"/>
      <c r="K270" s="2"/>
      <c r="L270" s="2"/>
      <c r="M270" s="2"/>
      <c r="N270" s="2"/>
      <c r="O270" s="2"/>
      <c r="P270" s="6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1"/>
      <c r="AK270" s="21"/>
      <c r="AL270" s="21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</row>
    <row r="271" ht="12.75" customHeight="1">
      <c r="A271" s="2"/>
      <c r="B271" s="2"/>
      <c r="C271" s="96"/>
      <c r="D271" s="96"/>
      <c r="E271" s="96"/>
      <c r="F271" s="2"/>
      <c r="G271" s="2"/>
      <c r="H271" s="2"/>
      <c r="I271" s="2"/>
      <c r="J271" s="6"/>
      <c r="K271" s="2"/>
      <c r="L271" s="2"/>
      <c r="M271" s="2"/>
      <c r="N271" s="2"/>
      <c r="O271" s="2"/>
      <c r="P271" s="6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1"/>
      <c r="AK271" s="21"/>
      <c r="AL271" s="21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</row>
    <row r="272" ht="12.75" customHeight="1">
      <c r="A272" s="2"/>
      <c r="B272" s="2"/>
      <c r="C272" s="96"/>
      <c r="D272" s="96"/>
      <c r="E272" s="96"/>
      <c r="F272" s="2"/>
      <c r="G272" s="2"/>
      <c r="H272" s="2"/>
      <c r="I272" s="2"/>
      <c r="J272" s="6"/>
      <c r="K272" s="2"/>
      <c r="L272" s="2"/>
      <c r="M272" s="2"/>
      <c r="N272" s="2"/>
      <c r="O272" s="2"/>
      <c r="P272" s="6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1"/>
      <c r="AK272" s="21"/>
      <c r="AL272" s="21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</row>
    <row r="273" ht="12.75" customHeight="1">
      <c r="A273" s="2"/>
      <c r="B273" s="2"/>
      <c r="C273" s="96"/>
      <c r="D273" s="96"/>
      <c r="E273" s="96"/>
      <c r="F273" s="2"/>
      <c r="G273" s="2"/>
      <c r="H273" s="2"/>
      <c r="I273" s="2"/>
      <c r="J273" s="6"/>
      <c r="K273" s="2"/>
      <c r="L273" s="2"/>
      <c r="M273" s="2"/>
      <c r="N273" s="2"/>
      <c r="O273" s="2"/>
      <c r="P273" s="6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1"/>
      <c r="AK273" s="21"/>
      <c r="AL273" s="21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8"/>
    </row>
    <row r="274" ht="12.75" customHeight="1">
      <c r="A274" s="2"/>
      <c r="B274" s="2"/>
      <c r="C274" s="96"/>
      <c r="D274" s="96"/>
      <c r="E274" s="96"/>
      <c r="F274" s="2"/>
      <c r="G274" s="2"/>
      <c r="H274" s="2"/>
      <c r="I274" s="2"/>
      <c r="J274" s="6"/>
      <c r="K274" s="2"/>
      <c r="L274" s="2"/>
      <c r="M274" s="2"/>
      <c r="N274" s="2"/>
      <c r="O274" s="2"/>
      <c r="P274" s="6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1"/>
      <c r="AK274" s="21"/>
      <c r="AL274" s="21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</row>
    <row r="275" ht="12.75" customHeight="1">
      <c r="A275" s="2"/>
      <c r="B275" s="2"/>
      <c r="C275" s="96"/>
      <c r="D275" s="96"/>
      <c r="E275" s="96"/>
      <c r="F275" s="2"/>
      <c r="G275" s="2"/>
      <c r="H275" s="2"/>
      <c r="I275" s="2"/>
      <c r="J275" s="6"/>
      <c r="K275" s="2"/>
      <c r="L275" s="2"/>
      <c r="M275" s="2"/>
      <c r="N275" s="2"/>
      <c r="O275" s="2"/>
      <c r="P275" s="6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1"/>
      <c r="AK275" s="21"/>
      <c r="AL275" s="21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/>
    </row>
  </sheetData>
  <conditionalFormatting sqref="A2:AI2 A27:A275">
    <cfRule type="expression" dxfId="1" priority="1" stopIfTrue="1">
      <formula>AND(ROW(A2)=$CC$1,COLUMN(A2)=$CC$2)</formula>
    </cfRule>
  </conditionalFormatting>
  <conditionalFormatting sqref="A2:AI2 A27:A275">
    <cfRule type="expression" dxfId="2" priority="2" stopIfTrue="1">
      <formula>OR(AND(ROW(A2)=$CC$1,COLUMN(A2)&lt;$CC$2),AND(ROW(A2)&lt;$CC$1,COLUMN(A2)=$CC$2))</formula>
    </cfRule>
  </conditionalFormatting>
  <conditionalFormatting sqref="A3:A26">
    <cfRule type="expression" dxfId="1" priority="3" stopIfTrue="1">
      <formula>AND(ROW(A3)=$CC$1,COLUMN(A3)=$CC$2)</formula>
    </cfRule>
  </conditionalFormatting>
  <conditionalFormatting sqref="A3:A26">
    <cfRule type="expression" dxfId="2" priority="4" stopIfTrue="1">
      <formula>OR(AND(ROW(A3)=$CC$1,COLUMN(A3)&lt;$CC$2),AND(ROW(A3)&lt;$CC$1,COLUMN(A3)=$CC$2))</formula>
    </cfRule>
  </conditionalFormatting>
  <conditionalFormatting sqref="B76:D275 X76:AH275">
    <cfRule type="expression" dxfId="1" priority="5" stopIfTrue="1">
      <formula>AND(ROW(B76)=$CC$1,COLUMN(B76)=$CC$2)</formula>
    </cfRule>
  </conditionalFormatting>
  <conditionalFormatting sqref="B76:D275 X76:AH275">
    <cfRule type="expression" dxfId="2" priority="6" stopIfTrue="1">
      <formula>OR(AND(ROW(B76)=$CC$1,COLUMN(B76)&lt;$CC$2),AND(ROW(B76)&lt;$CC$1,COLUMN(B76)=$CC$2))</formula>
    </cfRule>
  </conditionalFormatting>
  <conditionalFormatting sqref="E76:E275">
    <cfRule type="expression" dxfId="1" priority="7" stopIfTrue="1">
      <formula>AND(ROW(E76)=$CC$1,COLUMN(E76)=$CC$2)</formula>
    </cfRule>
  </conditionalFormatting>
  <conditionalFormatting sqref="E76:E275">
    <cfRule type="expression" dxfId="2" priority="8" stopIfTrue="1">
      <formula>OR(AND(ROW(E76)=$CC$1,COLUMN(E76)&lt;$CC$2),AND(ROW(E76)&lt;$CC$1,COLUMN(E76)=$CC$2))</formula>
    </cfRule>
  </conditionalFormatting>
  <conditionalFormatting sqref="F76:W275">
    <cfRule type="expression" dxfId="1" priority="9" stopIfTrue="1">
      <formula>AND(ROW(F76)=$CC$1,COLUMN(F76)=$CC$2)</formula>
    </cfRule>
  </conditionalFormatting>
  <conditionalFormatting sqref="F76:W275">
    <cfRule type="expression" dxfId="2" priority="10" stopIfTrue="1">
      <formula>OR(AND(ROW(F76)=$CC$1,COLUMN(F76)&lt;$CC$2),AND(ROW(F76)&lt;$CC$1,COLUMN(F76)=$CC$2))</formula>
    </cfRule>
  </conditionalFormatting>
  <conditionalFormatting sqref="AI76:AI275">
    <cfRule type="expression" dxfId="1" priority="11" stopIfTrue="1">
      <formula>AND(ROW(AI76)=$CC$1,COLUMN(AI76)=$CC$2)</formula>
    </cfRule>
  </conditionalFormatting>
  <conditionalFormatting sqref="AI76:AI275">
    <cfRule type="expression" dxfId="2" priority="12" stopIfTrue="1">
      <formula>OR(AND(ROW(AI76)=$CC$1,COLUMN(AI76)&lt;$CC$2),AND(ROW(AI76)&lt;$CC$1,COLUMN(AI76)=$CC$2))</formula>
    </cfRule>
  </conditionalFormatting>
  <conditionalFormatting sqref="X31:AH37 X40:AG41 X42:AH45 X49:AH49 X46:AG48 X63:AH64 X70:AH70 X69:AG69 X72:AH73 X71:AG71 X52:AH54 X50:AG51 X75:AH75 X74:AG74 X39:AH39 X38:AG38 X56:AH60 X55:AG55 X61:AG62 X67:AH68 X65:AG66 F5:J9 L5:P9 R5:V9 X8:AH9 K4:K10 Q4:Q10 W4:W10 F11:W71 B4:B75">
    <cfRule type="expression" dxfId="1" priority="13" stopIfTrue="1">
      <formula>AND(ROW(B4)=$CC$1,COLUMN(B4)=$CC$2)</formula>
    </cfRule>
  </conditionalFormatting>
  <conditionalFormatting sqref="X31:AH37 X40:AG41 X42:AH45 X49:AH49 X46:AG48 X63:AH64 X70:AH70 X69:AG69 X72:AH73 X71:AG71 X52:AH54 X50:AG51 X75:AH75 X74:AG74 X39:AH39 X38:AG38 X56:AH60 X55:AG55 X61:AG62 X67:AH68 X65:AG66 F5:J9 L5:P9 R5:V9 X8:AH9 K4:K10 Q4:Q10 W4:W10 F11:W71 B4:B75">
    <cfRule type="expression" dxfId="2" priority="14" stopIfTrue="1">
      <formula>OR(AND(ROW(B4)=$CC$1,COLUMN(B4)&lt;$CC$2),AND(ROW(B4)&lt;$CC$1,COLUMN(B4)=$CC$2))</formula>
    </cfRule>
  </conditionalFormatting>
  <conditionalFormatting sqref="B74:D75 X11:AH14 X10:AG10 X22:AG22 X23:AH24 X26:AH26 X25:AG25 X30:AG30 D70:D73 X28:AH29 X27:AG27 X16:AH21 X15:AG15">
    <cfRule type="expression" dxfId="1" priority="15" stopIfTrue="1">
      <formula>AND(ROW(B10)=$CC$1,COLUMN(B10)=$CC$2)</formula>
    </cfRule>
  </conditionalFormatting>
  <conditionalFormatting sqref="B74:D75 X11:AH14 X10:AG10 X22:AG22 X23:AH24 X26:AH26 X25:AG25 X30:AG30 D70:D73 X28:AH29 X27:AG27 X16:AH21 X15:AG15">
    <cfRule type="expression" dxfId="2" priority="16" stopIfTrue="1">
      <formula>OR(AND(ROW(B10)=$CC$1,COLUMN(B10)&lt;$CC$2),AND(ROW(B10)&lt;$CC$1,COLUMN(B10)=$CC$2))</formula>
    </cfRule>
  </conditionalFormatting>
  <conditionalFormatting sqref="E70:E75">
    <cfRule type="expression" dxfId="1" priority="17" stopIfTrue="1">
      <formula>AND(ROW(E70)=$CC$1,COLUMN(E70)=$CC$2)</formula>
    </cfRule>
  </conditionalFormatting>
  <conditionalFormatting sqref="E70:E75">
    <cfRule type="expression" dxfId="2" priority="18" stopIfTrue="1">
      <formula>OR(AND(ROW(E70)=$CC$1,COLUMN(E70)&lt;$CC$2),AND(ROW(E70)&lt;$CC$1,COLUMN(E70)=$CC$2))</formula>
    </cfRule>
  </conditionalFormatting>
  <conditionalFormatting sqref="F10:J10 L10:P10 R10:V10 F73:W75 G72:W72">
    <cfRule type="expression" dxfId="1" priority="19" stopIfTrue="1">
      <formula>AND(ROW(F10)=$CC$1,COLUMN(F10)=$CC$2)</formula>
    </cfRule>
  </conditionalFormatting>
  <conditionalFormatting sqref="F10:J10 L10:P10 R10:V10 F73:W75 G72:W72">
    <cfRule type="expression" dxfId="2" priority="20" stopIfTrue="1">
      <formula>OR(AND(ROW(F10)=$CC$1,COLUMN(F10)&lt;$CC$2),AND(ROW(F10)&lt;$CC$1,COLUMN(F10)=$CC$2))</formula>
    </cfRule>
  </conditionalFormatting>
  <conditionalFormatting sqref="AI70:AI75">
    <cfRule type="expression" dxfId="1" priority="21" stopIfTrue="1">
      <formula>AND(ROW(AI70)=$CC$1,COLUMN(AI70)=$CC$2)</formula>
    </cfRule>
  </conditionalFormatting>
  <conditionalFormatting sqref="AI70:AI75">
    <cfRule type="expression" dxfId="2" priority="22" stopIfTrue="1">
      <formula>OR(AND(ROW(AI70)=$CC$1,COLUMN(AI70)&lt;$CC$2),AND(ROW(AI70)&lt;$CC$1,COLUMN(AI70)=$CC$2))</formula>
    </cfRule>
  </conditionalFormatting>
  <conditionalFormatting sqref="B3 F3:AG3">
    <cfRule type="expression" dxfId="1" priority="23" stopIfTrue="1">
      <formula>AND(ROW(B3)=$CC$1,COLUMN(B3)=$CC$2)</formula>
    </cfRule>
  </conditionalFormatting>
  <conditionalFormatting sqref="B3 F3:AG3">
    <cfRule type="expression" dxfId="2" priority="24" stopIfTrue="1">
      <formula>OR(AND(ROW(B3)=$CC$1,COLUMN(B3)&lt;$CC$2),AND(ROW(B3)&lt;$CC$1,COLUMN(B3)=$CC$2))</formula>
    </cfRule>
  </conditionalFormatting>
  <conditionalFormatting sqref="X4:AG7">
    <cfRule type="expression" dxfId="1" priority="25" stopIfTrue="1">
      <formula>AND(ROW(X4)=$CC$1,COLUMN(X4)=$CC$2)</formula>
    </cfRule>
  </conditionalFormatting>
  <conditionalFormatting sqref="X4:AG7">
    <cfRule type="expression" dxfId="2" priority="26" stopIfTrue="1">
      <formula>OR(AND(ROW(X4)=$CC$1,COLUMN(X4)&lt;$CC$2),AND(ROW(X4)&lt;$CC$1,COLUMN(X4)=$CC$2))</formula>
    </cfRule>
  </conditionalFormatting>
  <conditionalFormatting sqref="G4:J4 L4:P4 R4:V4">
    <cfRule type="expression" dxfId="1" priority="27" stopIfTrue="1">
      <formula>AND(ROW(G4)=$CC$1,COLUMN(G4)=$CC$2)</formula>
    </cfRule>
  </conditionalFormatting>
  <conditionalFormatting sqref="G4:J4 L4:P4 R4:V4">
    <cfRule type="expression" dxfId="2" priority="28" stopIfTrue="1">
      <formula>OR(AND(ROW(G4)=$CC$1,COLUMN(G4)&lt;$CC$2),AND(ROW(G4)&lt;$CC$1,COLUMN(G4)=$CC$2))</formula>
    </cfRule>
  </conditionalFormatting>
  <conditionalFormatting sqref="AH4:AH7">
    <cfRule type="expression" dxfId="1" priority="29" stopIfTrue="1">
      <formula>AND(ROW(AH4)=$CC$1,COLUMN(AH4)=$CC$2)</formula>
    </cfRule>
  </conditionalFormatting>
  <conditionalFormatting sqref="AH4:AH7">
    <cfRule type="expression" dxfId="2" priority="30" stopIfTrue="1">
      <formula>OR(AND(ROW(AH4)=$CC$1,COLUMN(AH4)&lt;$CC$2),AND(ROW(AH4)&lt;$CC$1,COLUMN(AH4)=$CC$2))</formula>
    </cfRule>
  </conditionalFormatting>
  <conditionalFormatting sqref="AH3">
    <cfRule type="expression" dxfId="1" priority="31" stopIfTrue="1">
      <formula>AND(ROW(AH3)=$CC$1,COLUMN(AH3)=$CC$2)</formula>
    </cfRule>
  </conditionalFormatting>
  <conditionalFormatting sqref="AH3">
    <cfRule type="expression" dxfId="2" priority="32" stopIfTrue="1">
      <formula>OR(AND(ROW(AH3)=$CC$1,COLUMN(AH3)&lt;$CC$2),AND(ROW(AH3)&lt;$CC$1,COLUMN(AH3)=$CC$2))</formula>
    </cfRule>
  </conditionalFormatting>
  <conditionalFormatting sqref="AH22">
    <cfRule type="expression" dxfId="1" priority="33" stopIfTrue="1">
      <formula>AND(ROW(AH22)=$CC$1,COLUMN(AH22)=$CC$2)</formula>
    </cfRule>
  </conditionalFormatting>
  <conditionalFormatting sqref="AH22">
    <cfRule type="expression" dxfId="2" priority="34" stopIfTrue="1">
      <formula>OR(AND(ROW(AH22)=$CC$1,COLUMN(AH22)&lt;$CC$2),AND(ROW(AH22)&lt;$CC$1,COLUMN(AH22)=$CC$2))</formula>
    </cfRule>
  </conditionalFormatting>
  <conditionalFormatting sqref="AH10">
    <cfRule type="expression" dxfId="1" priority="35" stopIfTrue="1">
      <formula>AND(ROW(AH10)=$CC$1,COLUMN(AH10)=$CC$2)</formula>
    </cfRule>
  </conditionalFormatting>
  <conditionalFormatting sqref="AH10">
    <cfRule type="expression" dxfId="2" priority="36" stopIfTrue="1">
      <formula>OR(AND(ROW(AH10)=$CC$1,COLUMN(AH10)&lt;$CC$2),AND(ROW(AH10)&lt;$CC$1,COLUMN(AH10)=$CC$2))</formula>
    </cfRule>
  </conditionalFormatting>
  <conditionalFormatting sqref="AH25">
    <cfRule type="expression" dxfId="1" priority="37" stopIfTrue="1">
      <formula>AND(ROW(AH25)=$CC$1,COLUMN(AH25)=$CC$2)</formula>
    </cfRule>
  </conditionalFormatting>
  <conditionalFormatting sqref="AH25">
    <cfRule type="expression" dxfId="2" priority="38" stopIfTrue="1">
      <formula>OR(AND(ROW(AH25)=$CC$1,COLUMN(AH25)&lt;$CC$2),AND(ROW(AH25)&lt;$CC$1,COLUMN(AH25)=$CC$2))</formula>
    </cfRule>
  </conditionalFormatting>
  <conditionalFormatting sqref="AH30">
    <cfRule type="expression" dxfId="1" priority="39" stopIfTrue="1">
      <formula>AND(ROW(AH30)=$CC$1,COLUMN(AH30)=$CC$2)</formula>
    </cfRule>
  </conditionalFormatting>
  <conditionalFormatting sqref="AH30">
    <cfRule type="expression" dxfId="2" priority="40" stopIfTrue="1">
      <formula>OR(AND(ROW(AH30)=$CC$1,COLUMN(AH30)&lt;$CC$2),AND(ROW(AH30)&lt;$CC$1,COLUMN(AH30)=$CC$2))</formula>
    </cfRule>
  </conditionalFormatting>
  <conditionalFormatting sqref="AH40:AH41">
    <cfRule type="expression" dxfId="1" priority="41" stopIfTrue="1">
      <formula>AND(ROW(AH40)=$CC$1,COLUMN(AH40)=$CC$2)</formula>
    </cfRule>
  </conditionalFormatting>
  <conditionalFormatting sqref="AH40:AH41">
    <cfRule type="expression" dxfId="2" priority="42" stopIfTrue="1">
      <formula>OR(AND(ROW(AH40)=$CC$1,COLUMN(AH40)&lt;$CC$2),AND(ROW(AH40)&lt;$CC$1,COLUMN(AH40)=$CC$2))</formula>
    </cfRule>
  </conditionalFormatting>
  <conditionalFormatting sqref="AH46:AH47">
    <cfRule type="expression" dxfId="1" priority="43" stopIfTrue="1">
      <formula>AND(ROW(AH46)=$CC$1,COLUMN(AH46)=$CC$2)</formula>
    </cfRule>
  </conditionalFormatting>
  <conditionalFormatting sqref="AH46:AH47">
    <cfRule type="expression" dxfId="2" priority="44" stopIfTrue="1">
      <formula>OR(AND(ROW(AH46)=$CC$1,COLUMN(AH46)&lt;$CC$2),AND(ROW(AH46)&lt;$CC$1,COLUMN(AH46)=$CC$2))</formula>
    </cfRule>
  </conditionalFormatting>
  <conditionalFormatting sqref="AH48">
    <cfRule type="expression" dxfId="1" priority="45" stopIfTrue="1">
      <formula>AND(ROW(AH48)=$CC$1,COLUMN(AH48)=$CC$2)</formula>
    </cfRule>
  </conditionalFormatting>
  <conditionalFormatting sqref="AH48">
    <cfRule type="expression" dxfId="2" priority="46" stopIfTrue="1">
      <formula>OR(AND(ROW(AH48)=$CC$1,COLUMN(AH48)&lt;$CC$2),AND(ROW(AH48)&lt;$CC$1,COLUMN(AH48)=$CC$2))</formula>
    </cfRule>
  </conditionalFormatting>
  <conditionalFormatting sqref="AH61">
    <cfRule type="expression" dxfId="1" priority="47" stopIfTrue="1">
      <formula>AND(ROW(AH61)=$CC$1,COLUMN(AH61)=$CC$2)</formula>
    </cfRule>
  </conditionalFormatting>
  <conditionalFormatting sqref="AH61">
    <cfRule type="expression" dxfId="2" priority="48" stopIfTrue="1">
      <formula>OR(AND(ROW(AH61)=$CC$1,COLUMN(AH61)&lt;$CC$2),AND(ROW(AH61)&lt;$CC$1,COLUMN(AH61)=$CC$2))</formula>
    </cfRule>
  </conditionalFormatting>
  <conditionalFormatting sqref="AH27">
    <cfRule type="expression" dxfId="1" priority="49" stopIfTrue="1">
      <formula>AND(ROW(AH27)=$CC$1,COLUMN(AH27)=$CC$2)</formula>
    </cfRule>
  </conditionalFormatting>
  <conditionalFormatting sqref="AH27">
    <cfRule type="expression" dxfId="2" priority="50" stopIfTrue="1">
      <formula>OR(AND(ROW(AH27)=$CC$1,COLUMN(AH27)&lt;$CC$2),AND(ROW(AH27)&lt;$CC$1,COLUMN(AH27)=$CC$2))</formula>
    </cfRule>
  </conditionalFormatting>
  <conditionalFormatting sqref="AH69">
    <cfRule type="expression" dxfId="1" priority="51" stopIfTrue="1">
      <formula>AND(ROW(AH69)=$CC$1,COLUMN(AH69)=$CC$2)</formula>
    </cfRule>
  </conditionalFormatting>
  <conditionalFormatting sqref="AH69">
    <cfRule type="expression" dxfId="2" priority="52" stopIfTrue="1">
      <formula>OR(AND(ROW(AH69)=$CC$1,COLUMN(AH69)&lt;$CC$2),AND(ROW(AH69)&lt;$CC$1,COLUMN(AH69)=$CC$2))</formula>
    </cfRule>
  </conditionalFormatting>
  <conditionalFormatting sqref="AH15">
    <cfRule type="expression" dxfId="1" priority="53" stopIfTrue="1">
      <formula>AND(ROW(AH15)=$CC$1,COLUMN(AH15)=$CC$2)</formula>
    </cfRule>
  </conditionalFormatting>
  <conditionalFormatting sqref="AH15">
    <cfRule type="expression" dxfId="2" priority="54" stopIfTrue="1">
      <formula>OR(AND(ROW(AH15)=$CC$1,COLUMN(AH15)&lt;$CC$2),AND(ROW(AH15)&lt;$CC$1,COLUMN(AH15)=$CC$2))</formula>
    </cfRule>
  </conditionalFormatting>
  <conditionalFormatting sqref="AH71">
    <cfRule type="expression" dxfId="1" priority="55" stopIfTrue="1">
      <formula>AND(ROW(AH71)=$CC$1,COLUMN(AH71)=$CC$2)</formula>
    </cfRule>
  </conditionalFormatting>
  <conditionalFormatting sqref="AH71">
    <cfRule type="expression" dxfId="2" priority="56" stopIfTrue="1">
      <formula>OR(AND(ROW(AH71)=$CC$1,COLUMN(AH71)&lt;$CC$2),AND(ROW(AH71)&lt;$CC$1,COLUMN(AH71)=$CC$2))</formula>
    </cfRule>
  </conditionalFormatting>
  <conditionalFormatting sqref="AH50:AH51">
    <cfRule type="expression" dxfId="1" priority="57" stopIfTrue="1">
      <formula>AND(ROW(AH50)=$CC$1,COLUMN(AH50)=$CC$2)</formula>
    </cfRule>
  </conditionalFormatting>
  <conditionalFormatting sqref="AH50:AH51">
    <cfRule type="expression" dxfId="2" priority="58" stopIfTrue="1">
      <formula>OR(AND(ROW(AH50)=$CC$1,COLUMN(AH50)&lt;$CC$2),AND(ROW(AH50)&lt;$CC$1,COLUMN(AH50)=$CC$2))</formula>
    </cfRule>
  </conditionalFormatting>
  <conditionalFormatting sqref="AH74">
    <cfRule type="expression" dxfId="1" priority="59" stopIfTrue="1">
      <formula>AND(ROW(AH74)=$CC$1,COLUMN(AH74)=$CC$2)</formula>
    </cfRule>
  </conditionalFormatting>
  <conditionalFormatting sqref="AH74">
    <cfRule type="expression" dxfId="2" priority="60" stopIfTrue="1">
      <formula>OR(AND(ROW(AH74)=$CC$1,COLUMN(AH74)&lt;$CC$2),AND(ROW(AH74)&lt;$CC$1,COLUMN(AH74)=$CC$2))</formula>
    </cfRule>
  </conditionalFormatting>
  <conditionalFormatting sqref="AH38">
    <cfRule type="expression" dxfId="1" priority="61" stopIfTrue="1">
      <formula>AND(ROW(AH38)=$CC$1,COLUMN(AH38)=$CC$2)</formula>
    </cfRule>
  </conditionalFormatting>
  <conditionalFormatting sqref="AH38">
    <cfRule type="expression" dxfId="2" priority="62" stopIfTrue="1">
      <formula>OR(AND(ROW(AH38)=$CC$1,COLUMN(AH38)&lt;$CC$2),AND(ROW(AH38)&lt;$CC$1,COLUMN(AH38)=$CC$2))</formula>
    </cfRule>
  </conditionalFormatting>
  <conditionalFormatting sqref="AH55">
    <cfRule type="expression" dxfId="1" priority="63" stopIfTrue="1">
      <formula>AND(ROW(AH55)=$CC$1,COLUMN(AH55)=$CC$2)</formula>
    </cfRule>
  </conditionalFormatting>
  <conditionalFormatting sqref="AH55">
    <cfRule type="expression" dxfId="2" priority="64" stopIfTrue="1">
      <formula>OR(AND(ROW(AH55)=$CC$1,COLUMN(AH55)&lt;$CC$2),AND(ROW(AH55)&lt;$CC$1,COLUMN(AH55)=$CC$2))</formula>
    </cfRule>
  </conditionalFormatting>
  <conditionalFormatting sqref="AH62">
    <cfRule type="expression" dxfId="1" priority="65" stopIfTrue="1">
      <formula>AND(ROW(AH62)=$CC$1,COLUMN(AH62)=$CC$2)</formula>
    </cfRule>
  </conditionalFormatting>
  <conditionalFormatting sqref="AH62">
    <cfRule type="expression" dxfId="2" priority="66" stopIfTrue="1">
      <formula>OR(AND(ROW(AH62)=$CC$1,COLUMN(AH62)&lt;$CC$2),AND(ROW(AH62)&lt;$CC$1,COLUMN(AH62)=$CC$2))</formula>
    </cfRule>
  </conditionalFormatting>
  <conditionalFormatting sqref="AH65:AH66">
    <cfRule type="expression" dxfId="1" priority="67" stopIfTrue="1">
      <formula>AND(ROW(AH65)=$CC$1,COLUMN(AH65)=$CC$2)</formula>
    </cfRule>
  </conditionalFormatting>
  <conditionalFormatting sqref="AH65:AH66">
    <cfRule type="expression" dxfId="2" priority="68" stopIfTrue="1">
      <formula>OR(AND(ROW(AH65)=$CC$1,COLUMN(AH65)&lt;$CC$2),AND(ROW(AH65)&lt;$CC$1,COLUMN(AH65)=$CC$2))</formula>
    </cfRule>
  </conditionalFormatting>
  <conditionalFormatting sqref="F72">
    <cfRule type="expression" dxfId="1" priority="69" stopIfTrue="1">
      <formula>AND(ROW(F72)=$CC$1,COLUMN(F72)=$CC$2)</formula>
    </cfRule>
  </conditionalFormatting>
  <conditionalFormatting sqref="F72">
    <cfRule type="expression" dxfId="2" priority="70" stopIfTrue="1">
      <formula>OR(AND(ROW(F72)=$CC$1,COLUMN(F72)&lt;$CC$2),AND(ROW(F72)&lt;$CC$1,COLUMN(F72)=$CC$2))</formula>
    </cfRule>
  </conditionalFormatting>
  <conditionalFormatting sqref="F4">
    <cfRule type="expression" dxfId="1" priority="71" stopIfTrue="1">
      <formula>AND(ROW(F4)=$CC$1,COLUMN(F4)=$CC$2)</formula>
    </cfRule>
  </conditionalFormatting>
  <conditionalFormatting sqref="F4">
    <cfRule type="expression" dxfId="2" priority="72" stopIfTrue="1">
      <formula>OR(AND(ROW(F4)=$CC$1,COLUMN(F4)&lt;$CC$2),AND(ROW(F4)&lt;$CC$1,COLUMN(F4)=$CC$2))</formula>
    </cfRule>
  </conditionalFormatting>
  <dataValidations>
    <dataValidation type="list" allowBlank="1" showErrorMessage="1" sqref="B3:B275">
      <formula1>"A,B,C,D,E,F,G,H,I,J,K,L,M,N,O,P,Q,R,S,T"</formula1>
    </dataValidation>
    <dataValidation type="custom" allowBlank="1" showInputMessage="1" prompt="-Must be a multiple of 2.5 unless a record attempt" sqref="Q3:Q9 W3:W9 Q10:W29 Q30:Q66 W30:W66 Q67:W79 K3:K275 Q80:Q275 W80:W275">
      <formula1>AND(MOD(K3,2.5)=0)</formula1>
    </dataValidation>
    <dataValidation type="list" allowBlank="1" showInputMessage="1" showErrorMessage="1" prompt="Division - Select from menu" sqref="E1:E2 E70:E275">
      <formula1>INDIRECT($AY$1)</formula1>
    </dataValidation>
  </dataValidations>
  <printOptions/>
  <pageMargins bottom="1.0" footer="0.0" header="0.0" left="0.75" right="0.75" top="1.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2.75" customHeight="1">
      <c r="A1" s="1" t="s">
        <v>0</v>
      </c>
      <c r="B1" s="1" t="s">
        <v>1</v>
      </c>
    </row>
    <row r="2" ht="12.75" customHeight="1">
      <c r="A2" s="3">
        <v>32.5</v>
      </c>
      <c r="B2" s="3">
        <f t="shared" ref="B2:B241" si="1">CONVERT(A2*1000, "g", "lbm")</f>
        <v>71.65023521</v>
      </c>
    </row>
    <row r="3" ht="12.75" customHeight="1">
      <c r="A3" s="3">
        <v>35.0</v>
      </c>
      <c r="B3" s="3">
        <f t="shared" si="1"/>
        <v>77.16179176</v>
      </c>
    </row>
    <row r="4" ht="12.75" customHeight="1">
      <c r="A4" s="3">
        <v>37.5</v>
      </c>
      <c r="B4" s="3">
        <f t="shared" si="1"/>
        <v>82.67334832</v>
      </c>
    </row>
    <row r="5" ht="12.75" customHeight="1">
      <c r="A5" s="3">
        <v>40.0</v>
      </c>
      <c r="B5" s="3">
        <f t="shared" si="1"/>
        <v>88.18490487</v>
      </c>
    </row>
    <row r="6" ht="12.75" customHeight="1">
      <c r="A6" s="3">
        <v>42.5</v>
      </c>
      <c r="B6" s="3">
        <f t="shared" si="1"/>
        <v>93.69646143</v>
      </c>
    </row>
    <row r="7" ht="12.75" customHeight="1">
      <c r="A7" s="3">
        <v>45.0</v>
      </c>
      <c r="B7" s="3">
        <f t="shared" si="1"/>
        <v>99.20801798</v>
      </c>
    </row>
    <row r="8" ht="12.75" customHeight="1">
      <c r="A8" s="3">
        <v>47.5</v>
      </c>
      <c r="B8" s="3">
        <f t="shared" si="1"/>
        <v>104.7195745</v>
      </c>
    </row>
    <row r="9" ht="12.75" customHeight="1">
      <c r="A9" s="3">
        <v>50.0</v>
      </c>
      <c r="B9" s="3">
        <f t="shared" si="1"/>
        <v>110.2311311</v>
      </c>
    </row>
    <row r="10" ht="12.75" customHeight="1">
      <c r="A10" s="3">
        <v>52.5</v>
      </c>
      <c r="B10" s="3">
        <f t="shared" si="1"/>
        <v>115.7426876</v>
      </c>
    </row>
    <row r="11" ht="12.75" customHeight="1">
      <c r="A11" s="3">
        <v>55.0</v>
      </c>
      <c r="B11" s="3">
        <f t="shared" si="1"/>
        <v>121.2542442</v>
      </c>
    </row>
    <row r="12" ht="12.75" customHeight="1">
      <c r="A12" s="3">
        <v>57.5</v>
      </c>
      <c r="B12" s="3">
        <f t="shared" si="1"/>
        <v>126.7658008</v>
      </c>
    </row>
    <row r="13" ht="12.75" customHeight="1">
      <c r="A13" s="3">
        <v>60.0</v>
      </c>
      <c r="B13" s="3">
        <f t="shared" si="1"/>
        <v>132.2773573</v>
      </c>
    </row>
    <row r="14" ht="12.75" customHeight="1">
      <c r="A14" s="3">
        <v>62.5</v>
      </c>
      <c r="B14" s="3">
        <f t="shared" si="1"/>
        <v>137.7889139</v>
      </c>
    </row>
    <row r="15" ht="12.75" customHeight="1">
      <c r="A15" s="3">
        <v>65.0</v>
      </c>
      <c r="B15" s="3">
        <f t="shared" si="1"/>
        <v>143.3004704</v>
      </c>
    </row>
    <row r="16" ht="12.75" customHeight="1">
      <c r="A16" s="3">
        <v>67.5</v>
      </c>
      <c r="B16" s="3">
        <f t="shared" si="1"/>
        <v>148.812027</v>
      </c>
    </row>
    <row r="17" ht="12.75" customHeight="1">
      <c r="A17" s="3">
        <v>70.0</v>
      </c>
      <c r="B17" s="3">
        <f t="shared" si="1"/>
        <v>154.3235835</v>
      </c>
    </row>
    <row r="18" ht="12.75" customHeight="1">
      <c r="A18" s="3">
        <v>72.5</v>
      </c>
      <c r="B18" s="3">
        <f t="shared" si="1"/>
        <v>159.8351401</v>
      </c>
    </row>
    <row r="19" ht="12.75" customHeight="1">
      <c r="A19" s="3">
        <v>75.0</v>
      </c>
      <c r="B19" s="3">
        <f t="shared" si="1"/>
        <v>165.3466966</v>
      </c>
    </row>
    <row r="20" ht="12.75" customHeight="1">
      <c r="A20" s="3">
        <v>77.5</v>
      </c>
      <c r="B20" s="3">
        <f t="shared" si="1"/>
        <v>170.8582532</v>
      </c>
    </row>
    <row r="21" ht="12.75" customHeight="1">
      <c r="A21" s="3">
        <v>80.0</v>
      </c>
      <c r="B21" s="3">
        <f t="shared" si="1"/>
        <v>176.3698097</v>
      </c>
    </row>
    <row r="22" ht="12.75" customHeight="1">
      <c r="A22" s="3">
        <v>82.5</v>
      </c>
      <c r="B22" s="3">
        <f t="shared" si="1"/>
        <v>181.8813663</v>
      </c>
    </row>
    <row r="23" ht="12.75" customHeight="1">
      <c r="A23" s="3">
        <v>85.0</v>
      </c>
      <c r="B23" s="3">
        <f t="shared" si="1"/>
        <v>187.3929229</v>
      </c>
    </row>
    <row r="24" ht="12.75" customHeight="1">
      <c r="A24" s="3">
        <v>87.5</v>
      </c>
      <c r="B24" s="3">
        <f t="shared" si="1"/>
        <v>192.9044794</v>
      </c>
    </row>
    <row r="25" ht="12.75" customHeight="1">
      <c r="A25" s="3">
        <v>90.0</v>
      </c>
      <c r="B25" s="3">
        <f t="shared" si="1"/>
        <v>198.416036</v>
      </c>
    </row>
    <row r="26" ht="12.75" customHeight="1">
      <c r="A26" s="3">
        <v>92.5</v>
      </c>
      <c r="B26" s="3">
        <f t="shared" si="1"/>
        <v>203.9275925</v>
      </c>
    </row>
    <row r="27" ht="12.75" customHeight="1">
      <c r="A27" s="3">
        <v>95.0</v>
      </c>
      <c r="B27" s="3">
        <f t="shared" si="1"/>
        <v>209.4391491</v>
      </c>
    </row>
    <row r="28" ht="12.75" customHeight="1">
      <c r="A28" s="3">
        <v>97.5</v>
      </c>
      <c r="B28" s="3">
        <f t="shared" si="1"/>
        <v>214.9507056</v>
      </c>
    </row>
    <row r="29" ht="12.75" customHeight="1">
      <c r="A29" s="3">
        <v>100.0</v>
      </c>
      <c r="B29" s="3">
        <f t="shared" si="1"/>
        <v>220.4622622</v>
      </c>
    </row>
    <row r="30" ht="12.75" customHeight="1">
      <c r="A30" s="3">
        <v>102.5</v>
      </c>
      <c r="B30" s="3">
        <f t="shared" si="1"/>
        <v>225.9738187</v>
      </c>
    </row>
    <row r="31" ht="12.75" customHeight="1">
      <c r="A31" s="3">
        <v>105.0</v>
      </c>
      <c r="B31" s="3">
        <f t="shared" si="1"/>
        <v>231.4853753</v>
      </c>
    </row>
    <row r="32" ht="12.75" customHeight="1">
      <c r="A32" s="3">
        <v>107.5</v>
      </c>
      <c r="B32" s="3">
        <f t="shared" si="1"/>
        <v>236.9969318</v>
      </c>
    </row>
    <row r="33" ht="12.75" customHeight="1">
      <c r="A33" s="3">
        <v>110.0</v>
      </c>
      <c r="B33" s="3">
        <f t="shared" si="1"/>
        <v>242.5084884</v>
      </c>
    </row>
    <row r="34" ht="12.75" customHeight="1">
      <c r="A34" s="3">
        <v>112.5</v>
      </c>
      <c r="B34" s="3">
        <f t="shared" si="1"/>
        <v>248.020045</v>
      </c>
    </row>
    <row r="35" ht="12.75" customHeight="1">
      <c r="A35" s="3">
        <v>115.0</v>
      </c>
      <c r="B35" s="3">
        <f t="shared" si="1"/>
        <v>253.5316015</v>
      </c>
    </row>
    <row r="36" ht="12.75" customHeight="1">
      <c r="A36" s="3">
        <v>117.5</v>
      </c>
      <c r="B36" s="3">
        <f t="shared" si="1"/>
        <v>259.0431581</v>
      </c>
    </row>
    <row r="37" ht="12.75" customHeight="1">
      <c r="A37" s="3">
        <v>120.0</v>
      </c>
      <c r="B37" s="3">
        <f t="shared" si="1"/>
        <v>264.5547146</v>
      </c>
    </row>
    <row r="38" ht="12.75" customHeight="1">
      <c r="A38" s="3">
        <v>122.5</v>
      </c>
      <c r="B38" s="3">
        <f t="shared" si="1"/>
        <v>270.0662712</v>
      </c>
    </row>
    <row r="39" ht="12.75" customHeight="1">
      <c r="A39" s="3">
        <v>125.0</v>
      </c>
      <c r="B39" s="3">
        <f t="shared" si="1"/>
        <v>275.5778277</v>
      </c>
    </row>
    <row r="40" ht="12.75" customHeight="1">
      <c r="A40" s="3">
        <v>127.5</v>
      </c>
      <c r="B40" s="3">
        <f t="shared" si="1"/>
        <v>281.0893843</v>
      </c>
    </row>
    <row r="41" ht="12.75" customHeight="1">
      <c r="A41" s="3">
        <v>130.0</v>
      </c>
      <c r="B41" s="3">
        <f t="shared" si="1"/>
        <v>286.6009408</v>
      </c>
    </row>
    <row r="42" ht="12.75" customHeight="1">
      <c r="A42" s="3">
        <v>132.5</v>
      </c>
      <c r="B42" s="3">
        <f t="shared" si="1"/>
        <v>292.1124974</v>
      </c>
    </row>
    <row r="43" ht="12.75" customHeight="1">
      <c r="A43" s="3">
        <v>135.0</v>
      </c>
      <c r="B43" s="3">
        <f t="shared" si="1"/>
        <v>297.6240539</v>
      </c>
    </row>
    <row r="44" ht="12.75" customHeight="1">
      <c r="A44" s="3">
        <v>137.5</v>
      </c>
      <c r="B44" s="3">
        <f t="shared" si="1"/>
        <v>303.1356105</v>
      </c>
    </row>
    <row r="45" ht="12.75" customHeight="1">
      <c r="A45" s="3">
        <v>140.0</v>
      </c>
      <c r="B45" s="3">
        <f t="shared" si="1"/>
        <v>308.6471671</v>
      </c>
    </row>
    <row r="46" ht="12.75" customHeight="1">
      <c r="A46" s="3">
        <v>142.5</v>
      </c>
      <c r="B46" s="3">
        <f t="shared" si="1"/>
        <v>314.1587236</v>
      </c>
    </row>
    <row r="47" ht="12.75" customHeight="1">
      <c r="A47" s="3">
        <v>145.0</v>
      </c>
      <c r="B47" s="3">
        <f t="shared" si="1"/>
        <v>319.6702802</v>
      </c>
    </row>
    <row r="48" ht="12.75" customHeight="1">
      <c r="A48" s="3">
        <v>147.5</v>
      </c>
      <c r="B48" s="3">
        <f t="shared" si="1"/>
        <v>325.1818367</v>
      </c>
    </row>
    <row r="49" ht="12.75" customHeight="1">
      <c r="A49" s="3">
        <v>150.0</v>
      </c>
      <c r="B49" s="3">
        <f t="shared" si="1"/>
        <v>330.6933933</v>
      </c>
    </row>
    <row r="50" ht="12.75" customHeight="1">
      <c r="A50" s="3">
        <v>152.5</v>
      </c>
      <c r="B50" s="3">
        <f t="shared" si="1"/>
        <v>336.2049498</v>
      </c>
    </row>
    <row r="51" ht="12.75" customHeight="1">
      <c r="A51" s="3">
        <v>155.0</v>
      </c>
      <c r="B51" s="3">
        <f t="shared" si="1"/>
        <v>341.7165064</v>
      </c>
    </row>
    <row r="52" ht="12.75" customHeight="1">
      <c r="A52" s="3">
        <v>157.5</v>
      </c>
      <c r="B52" s="3">
        <f t="shared" si="1"/>
        <v>347.2280629</v>
      </c>
    </row>
    <row r="53" ht="12.75" customHeight="1">
      <c r="A53" s="3">
        <v>160.0</v>
      </c>
      <c r="B53" s="3">
        <f t="shared" si="1"/>
        <v>352.7396195</v>
      </c>
    </row>
    <row r="54" ht="12.75" customHeight="1">
      <c r="A54" s="3">
        <v>162.5</v>
      </c>
      <c r="B54" s="3">
        <f t="shared" si="1"/>
        <v>358.2511761</v>
      </c>
    </row>
    <row r="55" ht="12.75" customHeight="1">
      <c r="A55" s="3">
        <v>165.0</v>
      </c>
      <c r="B55" s="3">
        <f t="shared" si="1"/>
        <v>363.7627326</v>
      </c>
    </row>
    <row r="56" ht="12.75" customHeight="1">
      <c r="A56" s="3">
        <v>167.5</v>
      </c>
      <c r="B56" s="3">
        <f t="shared" si="1"/>
        <v>369.2742892</v>
      </c>
    </row>
    <row r="57" ht="12.75" customHeight="1">
      <c r="A57" s="3">
        <v>170.0</v>
      </c>
      <c r="B57" s="3">
        <f t="shared" si="1"/>
        <v>374.7858457</v>
      </c>
    </row>
    <row r="58" ht="12.75" customHeight="1">
      <c r="A58" s="3">
        <v>172.5</v>
      </c>
      <c r="B58" s="3">
        <f t="shared" si="1"/>
        <v>380.2974023</v>
      </c>
    </row>
    <row r="59" ht="12.75" customHeight="1">
      <c r="A59" s="3">
        <v>175.0</v>
      </c>
      <c r="B59" s="3">
        <f t="shared" si="1"/>
        <v>385.8089588</v>
      </c>
    </row>
    <row r="60" ht="12.75" customHeight="1">
      <c r="A60" s="3">
        <v>177.5</v>
      </c>
      <c r="B60" s="3">
        <f t="shared" si="1"/>
        <v>391.3205154</v>
      </c>
    </row>
    <row r="61" ht="12.75" customHeight="1">
      <c r="A61" s="3">
        <v>180.0</v>
      </c>
      <c r="B61" s="3">
        <f t="shared" si="1"/>
        <v>396.8320719</v>
      </c>
    </row>
    <row r="62" ht="12.75" customHeight="1">
      <c r="A62" s="3">
        <v>182.5</v>
      </c>
      <c r="B62" s="3">
        <f t="shared" si="1"/>
        <v>402.3436285</v>
      </c>
    </row>
    <row r="63" ht="12.75" customHeight="1">
      <c r="A63" s="3">
        <v>185.0</v>
      </c>
      <c r="B63" s="3">
        <f t="shared" si="1"/>
        <v>407.855185</v>
      </c>
    </row>
    <row r="64" ht="12.75" customHeight="1">
      <c r="A64" s="3">
        <v>187.5</v>
      </c>
      <c r="B64" s="3">
        <f t="shared" si="1"/>
        <v>413.3667416</v>
      </c>
    </row>
    <row r="65" ht="12.75" customHeight="1">
      <c r="A65" s="3">
        <v>190.0</v>
      </c>
      <c r="B65" s="3">
        <f t="shared" si="1"/>
        <v>418.8782982</v>
      </c>
    </row>
    <row r="66" ht="12.75" customHeight="1">
      <c r="A66" s="3">
        <v>192.5</v>
      </c>
      <c r="B66" s="3">
        <f t="shared" si="1"/>
        <v>424.3898547</v>
      </c>
    </row>
    <row r="67" ht="12.75" customHeight="1">
      <c r="A67" s="3">
        <v>195.0</v>
      </c>
      <c r="B67" s="3">
        <f t="shared" si="1"/>
        <v>429.9014113</v>
      </c>
    </row>
    <row r="68" ht="12.75" customHeight="1">
      <c r="A68" s="3">
        <v>197.5</v>
      </c>
      <c r="B68" s="3">
        <f t="shared" si="1"/>
        <v>435.4129678</v>
      </c>
    </row>
    <row r="69" ht="12.75" customHeight="1">
      <c r="A69" s="3">
        <v>200.0</v>
      </c>
      <c r="B69" s="3">
        <f t="shared" si="1"/>
        <v>440.9245244</v>
      </c>
    </row>
    <row r="70" ht="12.75" customHeight="1">
      <c r="A70" s="3">
        <v>202.5</v>
      </c>
      <c r="B70" s="3">
        <f t="shared" si="1"/>
        <v>446.4360809</v>
      </c>
    </row>
    <row r="71" ht="12.75" customHeight="1">
      <c r="A71" s="3">
        <v>205.0</v>
      </c>
      <c r="B71" s="3">
        <f t="shared" si="1"/>
        <v>451.9476375</v>
      </c>
    </row>
    <row r="72" ht="12.75" customHeight="1">
      <c r="A72" s="3">
        <v>207.5</v>
      </c>
      <c r="B72" s="3">
        <f t="shared" si="1"/>
        <v>457.459194</v>
      </c>
    </row>
    <row r="73" ht="12.75" customHeight="1">
      <c r="A73" s="3">
        <v>210.0</v>
      </c>
      <c r="B73" s="3">
        <f t="shared" si="1"/>
        <v>462.9707506</v>
      </c>
    </row>
    <row r="74" ht="12.75" customHeight="1">
      <c r="A74" s="3">
        <v>212.5</v>
      </c>
      <c r="B74" s="3">
        <f t="shared" si="1"/>
        <v>468.4823071</v>
      </c>
    </row>
    <row r="75" ht="12.75" customHeight="1">
      <c r="A75" s="3">
        <v>215.0</v>
      </c>
      <c r="B75" s="3">
        <f t="shared" si="1"/>
        <v>473.9938637</v>
      </c>
    </row>
    <row r="76" ht="12.75" customHeight="1">
      <c r="A76" s="3">
        <v>217.5</v>
      </c>
      <c r="B76" s="3">
        <f t="shared" si="1"/>
        <v>479.5054203</v>
      </c>
    </row>
    <row r="77" ht="12.75" customHeight="1">
      <c r="A77" s="3">
        <v>220.0</v>
      </c>
      <c r="B77" s="3">
        <f t="shared" si="1"/>
        <v>485.0169768</v>
      </c>
    </row>
    <row r="78" ht="12.75" customHeight="1">
      <c r="A78" s="3">
        <v>222.5</v>
      </c>
      <c r="B78" s="3">
        <f t="shared" si="1"/>
        <v>490.5285334</v>
      </c>
    </row>
    <row r="79" ht="12.75" customHeight="1">
      <c r="A79" s="3">
        <v>225.0</v>
      </c>
      <c r="B79" s="3">
        <f t="shared" si="1"/>
        <v>496.0400899</v>
      </c>
    </row>
    <row r="80" ht="12.75" customHeight="1">
      <c r="A80" s="3">
        <v>227.5</v>
      </c>
      <c r="B80" s="3">
        <f t="shared" si="1"/>
        <v>501.5516465</v>
      </c>
    </row>
    <row r="81" ht="12.75" customHeight="1">
      <c r="A81" s="3">
        <v>230.0</v>
      </c>
      <c r="B81" s="3">
        <f t="shared" si="1"/>
        <v>507.063203</v>
      </c>
    </row>
    <row r="82" ht="12.75" customHeight="1">
      <c r="A82" s="3">
        <v>232.5</v>
      </c>
      <c r="B82" s="3">
        <f t="shared" si="1"/>
        <v>512.5747596</v>
      </c>
    </row>
    <row r="83" ht="12.75" customHeight="1">
      <c r="A83" s="3">
        <v>235.0</v>
      </c>
      <c r="B83" s="3">
        <f t="shared" si="1"/>
        <v>518.0863161</v>
      </c>
    </row>
    <row r="84" ht="12.75" customHeight="1">
      <c r="A84" s="3">
        <v>237.5</v>
      </c>
      <c r="B84" s="3">
        <f t="shared" si="1"/>
        <v>523.5978727</v>
      </c>
    </row>
    <row r="85" ht="12.75" customHeight="1">
      <c r="A85" s="3">
        <v>240.0</v>
      </c>
      <c r="B85" s="3">
        <f t="shared" si="1"/>
        <v>529.1094292</v>
      </c>
    </row>
    <row r="86" ht="12.75" customHeight="1">
      <c r="A86" s="3">
        <v>242.5</v>
      </c>
      <c r="B86" s="3">
        <f t="shared" si="1"/>
        <v>534.6209858</v>
      </c>
    </row>
    <row r="87" ht="12.75" customHeight="1">
      <c r="A87" s="3">
        <v>245.0</v>
      </c>
      <c r="B87" s="3">
        <f t="shared" si="1"/>
        <v>540.1325424</v>
      </c>
    </row>
    <row r="88" ht="12.75" customHeight="1">
      <c r="A88" s="3">
        <v>247.5</v>
      </c>
      <c r="B88" s="3">
        <f t="shared" si="1"/>
        <v>545.6440989</v>
      </c>
    </row>
    <row r="89" ht="12.75" customHeight="1">
      <c r="A89" s="3">
        <v>250.0</v>
      </c>
      <c r="B89" s="3">
        <f t="shared" si="1"/>
        <v>551.1556555</v>
      </c>
    </row>
    <row r="90" ht="12.75" customHeight="1">
      <c r="A90" s="3">
        <v>252.5</v>
      </c>
      <c r="B90" s="3">
        <f t="shared" si="1"/>
        <v>556.667212</v>
      </c>
    </row>
    <row r="91" ht="12.75" customHeight="1">
      <c r="A91" s="3">
        <v>255.0</v>
      </c>
      <c r="B91" s="3">
        <f t="shared" si="1"/>
        <v>562.1787686</v>
      </c>
    </row>
    <row r="92" ht="12.75" customHeight="1">
      <c r="A92" s="3">
        <v>257.5</v>
      </c>
      <c r="B92" s="3">
        <f t="shared" si="1"/>
        <v>567.6903251</v>
      </c>
    </row>
    <row r="93" ht="12.75" customHeight="1">
      <c r="A93" s="3">
        <v>260.0</v>
      </c>
      <c r="B93" s="3">
        <f t="shared" si="1"/>
        <v>573.2018817</v>
      </c>
    </row>
    <row r="94" ht="12.75" customHeight="1">
      <c r="A94" s="3">
        <v>262.5</v>
      </c>
      <c r="B94" s="3">
        <f t="shared" si="1"/>
        <v>578.7134382</v>
      </c>
    </row>
    <row r="95" ht="12.75" customHeight="1">
      <c r="A95" s="3">
        <v>265.0</v>
      </c>
      <c r="B95" s="3">
        <f t="shared" si="1"/>
        <v>584.2249948</v>
      </c>
    </row>
    <row r="96" ht="12.75" customHeight="1">
      <c r="A96" s="3">
        <v>267.5</v>
      </c>
      <c r="B96" s="3">
        <f t="shared" si="1"/>
        <v>589.7365513</v>
      </c>
    </row>
    <row r="97" ht="12.75" customHeight="1">
      <c r="A97" s="3">
        <v>270.0</v>
      </c>
      <c r="B97" s="3">
        <f t="shared" si="1"/>
        <v>595.2481079</v>
      </c>
    </row>
    <row r="98" ht="12.75" customHeight="1">
      <c r="A98" s="3">
        <v>272.5</v>
      </c>
      <c r="B98" s="3">
        <f t="shared" si="1"/>
        <v>600.7596645</v>
      </c>
    </row>
    <row r="99" ht="12.75" customHeight="1">
      <c r="A99" s="3">
        <v>275.0</v>
      </c>
      <c r="B99" s="3">
        <f t="shared" si="1"/>
        <v>606.271221</v>
      </c>
    </row>
    <row r="100" ht="12.75" customHeight="1">
      <c r="A100" s="3">
        <v>277.5</v>
      </c>
      <c r="B100" s="3">
        <f t="shared" si="1"/>
        <v>611.7827776</v>
      </c>
    </row>
    <row r="101" ht="12.75" customHeight="1">
      <c r="A101" s="3">
        <v>280.0</v>
      </c>
      <c r="B101" s="3">
        <f t="shared" si="1"/>
        <v>617.2943341</v>
      </c>
    </row>
    <row r="102" ht="12.75" customHeight="1">
      <c r="A102" s="3">
        <v>282.5</v>
      </c>
      <c r="B102" s="3">
        <f t="shared" si="1"/>
        <v>622.8058907</v>
      </c>
    </row>
    <row r="103" ht="12.75" customHeight="1">
      <c r="A103" s="3">
        <v>285.0</v>
      </c>
      <c r="B103" s="3">
        <f t="shared" si="1"/>
        <v>628.3174472</v>
      </c>
    </row>
    <row r="104" ht="12.75" customHeight="1">
      <c r="A104" s="3">
        <v>287.5</v>
      </c>
      <c r="B104" s="3">
        <f t="shared" si="1"/>
        <v>633.8290038</v>
      </c>
    </row>
    <row r="105" ht="12.75" customHeight="1">
      <c r="A105" s="3">
        <v>290.0</v>
      </c>
      <c r="B105" s="3">
        <f t="shared" si="1"/>
        <v>639.3405603</v>
      </c>
    </row>
    <row r="106" ht="12.75" customHeight="1">
      <c r="A106" s="3">
        <v>292.5</v>
      </c>
      <c r="B106" s="3">
        <f t="shared" si="1"/>
        <v>644.8521169</v>
      </c>
    </row>
    <row r="107" ht="12.75" customHeight="1">
      <c r="A107" s="3">
        <v>295.0</v>
      </c>
      <c r="B107" s="3">
        <f t="shared" si="1"/>
        <v>650.3636734</v>
      </c>
    </row>
    <row r="108" ht="12.75" customHeight="1">
      <c r="A108" s="3">
        <v>297.5</v>
      </c>
      <c r="B108" s="3">
        <f t="shared" si="1"/>
        <v>655.87523</v>
      </c>
    </row>
    <row r="109" ht="12.75" customHeight="1">
      <c r="A109" s="3">
        <v>300.0</v>
      </c>
      <c r="B109" s="3">
        <f t="shared" si="1"/>
        <v>661.3867866</v>
      </c>
    </row>
    <row r="110" ht="12.75" customHeight="1">
      <c r="A110" s="3">
        <v>302.5</v>
      </c>
      <c r="B110" s="3">
        <f t="shared" si="1"/>
        <v>666.8983431</v>
      </c>
    </row>
    <row r="111" ht="12.75" customHeight="1">
      <c r="A111" s="3">
        <v>305.0</v>
      </c>
      <c r="B111" s="3">
        <f t="shared" si="1"/>
        <v>672.4098997</v>
      </c>
    </row>
    <row r="112" ht="12.75" customHeight="1">
      <c r="A112" s="3">
        <v>307.5</v>
      </c>
      <c r="B112" s="3">
        <f t="shared" si="1"/>
        <v>677.9214562</v>
      </c>
    </row>
    <row r="113" ht="12.75" customHeight="1">
      <c r="A113" s="3">
        <v>310.0</v>
      </c>
      <c r="B113" s="3">
        <f t="shared" si="1"/>
        <v>683.4330128</v>
      </c>
    </row>
    <row r="114" ht="12.75" customHeight="1">
      <c r="A114" s="3">
        <v>312.5</v>
      </c>
      <c r="B114" s="3">
        <f t="shared" si="1"/>
        <v>688.9445693</v>
      </c>
    </row>
    <row r="115" ht="12.75" customHeight="1">
      <c r="A115" s="3">
        <v>315.0</v>
      </c>
      <c r="B115" s="3">
        <f t="shared" si="1"/>
        <v>694.4561259</v>
      </c>
    </row>
    <row r="116" ht="12.75" customHeight="1">
      <c r="A116" s="3">
        <v>317.5</v>
      </c>
      <c r="B116" s="3">
        <f t="shared" si="1"/>
        <v>699.9676824</v>
      </c>
    </row>
    <row r="117" ht="12.75" customHeight="1">
      <c r="A117" s="3">
        <v>320.0</v>
      </c>
      <c r="B117" s="3">
        <f t="shared" si="1"/>
        <v>705.479239</v>
      </c>
    </row>
    <row r="118" ht="12.75" customHeight="1">
      <c r="A118" s="3">
        <v>322.5</v>
      </c>
      <c r="B118" s="3">
        <f t="shared" si="1"/>
        <v>710.9907955</v>
      </c>
    </row>
    <row r="119" ht="12.75" customHeight="1">
      <c r="A119" s="3">
        <v>325.0</v>
      </c>
      <c r="B119" s="3">
        <f t="shared" si="1"/>
        <v>716.5023521</v>
      </c>
    </row>
    <row r="120" ht="12.75" customHeight="1">
      <c r="A120" s="3">
        <v>327.5</v>
      </c>
      <c r="B120" s="3">
        <f t="shared" si="1"/>
        <v>722.0139087</v>
      </c>
    </row>
    <row r="121" ht="12.75" customHeight="1">
      <c r="A121" s="3">
        <v>330.0</v>
      </c>
      <c r="B121" s="3">
        <f t="shared" si="1"/>
        <v>727.5254652</v>
      </c>
    </row>
    <row r="122" ht="12.75" customHeight="1">
      <c r="A122" s="3">
        <v>332.5</v>
      </c>
      <c r="B122" s="3">
        <f t="shared" si="1"/>
        <v>733.0370218</v>
      </c>
    </row>
    <row r="123" ht="12.75" customHeight="1">
      <c r="A123" s="3">
        <v>335.0</v>
      </c>
      <c r="B123" s="3">
        <f t="shared" si="1"/>
        <v>738.5485783</v>
      </c>
    </row>
    <row r="124" ht="12.75" customHeight="1">
      <c r="A124" s="3">
        <v>337.5</v>
      </c>
      <c r="B124" s="3">
        <f t="shared" si="1"/>
        <v>744.0601349</v>
      </c>
    </row>
    <row r="125" ht="12.75" customHeight="1">
      <c r="A125" s="3">
        <v>340.0</v>
      </c>
      <c r="B125" s="3">
        <f t="shared" si="1"/>
        <v>749.5716914</v>
      </c>
    </row>
    <row r="126" ht="12.75" customHeight="1">
      <c r="A126" s="3">
        <v>342.5</v>
      </c>
      <c r="B126" s="3">
        <f t="shared" si="1"/>
        <v>755.083248</v>
      </c>
    </row>
    <row r="127" ht="12.75" customHeight="1">
      <c r="A127" s="3">
        <v>345.0</v>
      </c>
      <c r="B127" s="3">
        <f t="shared" si="1"/>
        <v>760.5948045</v>
      </c>
    </row>
    <row r="128" ht="12.75" customHeight="1">
      <c r="A128" s="3">
        <v>347.5</v>
      </c>
      <c r="B128" s="3">
        <f t="shared" si="1"/>
        <v>766.1063611</v>
      </c>
    </row>
    <row r="129" ht="12.75" customHeight="1">
      <c r="A129" s="3">
        <v>350.0</v>
      </c>
      <c r="B129" s="3">
        <f t="shared" si="1"/>
        <v>771.6179176</v>
      </c>
    </row>
    <row r="130" ht="12.75" customHeight="1">
      <c r="A130" s="3">
        <v>352.5</v>
      </c>
      <c r="B130" s="3">
        <f t="shared" si="1"/>
        <v>777.1294742</v>
      </c>
    </row>
    <row r="131" ht="12.75" customHeight="1">
      <c r="A131" s="3">
        <v>355.0</v>
      </c>
      <c r="B131" s="3">
        <f t="shared" si="1"/>
        <v>782.6410308</v>
      </c>
    </row>
    <row r="132" ht="12.75" customHeight="1">
      <c r="A132" s="3">
        <v>357.5</v>
      </c>
      <c r="B132" s="3">
        <f t="shared" si="1"/>
        <v>788.1525873</v>
      </c>
    </row>
    <row r="133" ht="12.75" customHeight="1">
      <c r="A133" s="3">
        <v>360.0</v>
      </c>
      <c r="B133" s="3">
        <f t="shared" si="1"/>
        <v>793.6641439</v>
      </c>
    </row>
    <row r="134" ht="12.75" customHeight="1">
      <c r="A134" s="3">
        <v>362.5</v>
      </c>
      <c r="B134" s="3">
        <f t="shared" si="1"/>
        <v>799.1757004</v>
      </c>
    </row>
    <row r="135" ht="12.75" customHeight="1">
      <c r="A135" s="3">
        <v>365.0</v>
      </c>
      <c r="B135" s="3">
        <f t="shared" si="1"/>
        <v>804.687257</v>
      </c>
    </row>
    <row r="136" ht="12.75" customHeight="1">
      <c r="A136" s="3">
        <v>367.5</v>
      </c>
      <c r="B136" s="3">
        <f t="shared" si="1"/>
        <v>810.1988135</v>
      </c>
    </row>
    <row r="137" ht="12.75" customHeight="1">
      <c r="A137" s="3">
        <v>370.0</v>
      </c>
      <c r="B137" s="3">
        <f t="shared" si="1"/>
        <v>815.7103701</v>
      </c>
    </row>
    <row r="138" ht="12.75" customHeight="1">
      <c r="A138" s="3">
        <v>372.5</v>
      </c>
      <c r="B138" s="3">
        <f t="shared" si="1"/>
        <v>821.2219266</v>
      </c>
    </row>
    <row r="139" ht="12.75" customHeight="1">
      <c r="A139" s="3">
        <v>375.0</v>
      </c>
      <c r="B139" s="3">
        <f t="shared" si="1"/>
        <v>826.7334832</v>
      </c>
    </row>
    <row r="140" ht="12.75" customHeight="1">
      <c r="A140" s="3">
        <v>377.5</v>
      </c>
      <c r="B140" s="3">
        <f t="shared" si="1"/>
        <v>832.2450397</v>
      </c>
    </row>
    <row r="141" ht="12.75" customHeight="1">
      <c r="A141" s="3">
        <v>380.0</v>
      </c>
      <c r="B141" s="3">
        <f t="shared" si="1"/>
        <v>837.7565963</v>
      </c>
    </row>
    <row r="142" ht="12.75" customHeight="1">
      <c r="A142" s="3">
        <v>382.5</v>
      </c>
      <c r="B142" s="3">
        <f t="shared" si="1"/>
        <v>843.2681529</v>
      </c>
    </row>
    <row r="143" ht="12.75" customHeight="1">
      <c r="A143" s="3">
        <v>385.0</v>
      </c>
      <c r="B143" s="3">
        <f t="shared" si="1"/>
        <v>848.7797094</v>
      </c>
    </row>
    <row r="144" ht="12.75" customHeight="1">
      <c r="A144" s="3">
        <v>387.5</v>
      </c>
      <c r="B144" s="3">
        <f t="shared" si="1"/>
        <v>854.291266</v>
      </c>
    </row>
    <row r="145" ht="12.75" customHeight="1">
      <c r="A145" s="3">
        <v>390.0</v>
      </c>
      <c r="B145" s="3">
        <f t="shared" si="1"/>
        <v>859.8028225</v>
      </c>
    </row>
    <row r="146" ht="12.75" customHeight="1">
      <c r="A146" s="3">
        <v>392.5</v>
      </c>
      <c r="B146" s="3">
        <f t="shared" si="1"/>
        <v>865.3143791</v>
      </c>
    </row>
    <row r="147" ht="12.75" customHeight="1">
      <c r="A147" s="3">
        <v>395.0</v>
      </c>
      <c r="B147" s="3">
        <f t="shared" si="1"/>
        <v>870.8259356</v>
      </c>
    </row>
    <row r="148" ht="12.75" customHeight="1">
      <c r="A148" s="3">
        <v>397.5</v>
      </c>
      <c r="B148" s="3">
        <f t="shared" si="1"/>
        <v>876.3374922</v>
      </c>
    </row>
    <row r="149" ht="12.75" customHeight="1">
      <c r="A149" s="3">
        <v>400.0</v>
      </c>
      <c r="B149" s="3">
        <f t="shared" si="1"/>
        <v>881.8490487</v>
      </c>
    </row>
    <row r="150" ht="12.75" customHeight="1">
      <c r="A150" s="3">
        <v>402.5</v>
      </c>
      <c r="B150" s="3">
        <f t="shared" si="1"/>
        <v>887.3606053</v>
      </c>
    </row>
    <row r="151" ht="12.75" customHeight="1">
      <c r="A151" s="3">
        <v>405.0</v>
      </c>
      <c r="B151" s="3">
        <f t="shared" si="1"/>
        <v>892.8721618</v>
      </c>
    </row>
    <row r="152" ht="12.75" customHeight="1">
      <c r="A152" s="3">
        <v>407.5</v>
      </c>
      <c r="B152" s="3">
        <f t="shared" si="1"/>
        <v>898.3837184</v>
      </c>
    </row>
    <row r="153" ht="12.75" customHeight="1">
      <c r="A153" s="3">
        <v>410.0</v>
      </c>
      <c r="B153" s="3">
        <f t="shared" si="1"/>
        <v>903.895275</v>
      </c>
    </row>
    <row r="154" ht="12.75" customHeight="1">
      <c r="A154" s="3">
        <v>412.5</v>
      </c>
      <c r="B154" s="3">
        <f t="shared" si="1"/>
        <v>909.4068315</v>
      </c>
    </row>
    <row r="155" ht="12.75" customHeight="1">
      <c r="A155" s="3">
        <v>415.0</v>
      </c>
      <c r="B155" s="3">
        <f t="shared" si="1"/>
        <v>914.9183881</v>
      </c>
    </row>
    <row r="156" ht="12.75" customHeight="1">
      <c r="A156" s="3">
        <v>417.5</v>
      </c>
      <c r="B156" s="3">
        <f t="shared" si="1"/>
        <v>920.4299446</v>
      </c>
    </row>
    <row r="157" ht="12.75" customHeight="1">
      <c r="A157" s="3">
        <v>420.0</v>
      </c>
      <c r="B157" s="3">
        <f t="shared" si="1"/>
        <v>925.9415012</v>
      </c>
    </row>
    <row r="158" ht="12.75" customHeight="1">
      <c r="A158" s="3">
        <v>422.5</v>
      </c>
      <c r="B158" s="3">
        <f t="shared" si="1"/>
        <v>931.4530577</v>
      </c>
    </row>
    <row r="159" ht="12.75" customHeight="1">
      <c r="A159" s="3">
        <v>425.0</v>
      </c>
      <c r="B159" s="3">
        <f t="shared" si="1"/>
        <v>936.9646143</v>
      </c>
    </row>
    <row r="160" ht="12.75" customHeight="1">
      <c r="A160" s="3">
        <v>427.5</v>
      </c>
      <c r="B160" s="3">
        <f t="shared" si="1"/>
        <v>942.4761708</v>
      </c>
    </row>
    <row r="161" ht="12.75" customHeight="1">
      <c r="A161" s="3">
        <v>430.0</v>
      </c>
      <c r="B161" s="3">
        <f t="shared" si="1"/>
        <v>947.9877274</v>
      </c>
    </row>
    <row r="162" ht="12.75" customHeight="1">
      <c r="A162" s="3">
        <v>432.5</v>
      </c>
      <c r="B162" s="3">
        <f t="shared" si="1"/>
        <v>953.4992839</v>
      </c>
    </row>
    <row r="163" ht="12.75" customHeight="1">
      <c r="A163" s="3">
        <v>435.0</v>
      </c>
      <c r="B163" s="3">
        <f t="shared" si="1"/>
        <v>959.0108405</v>
      </c>
    </row>
    <row r="164" ht="12.75" customHeight="1">
      <c r="A164" s="3">
        <v>437.5</v>
      </c>
      <c r="B164" s="3">
        <f t="shared" si="1"/>
        <v>964.5223971</v>
      </c>
    </row>
    <row r="165" ht="12.75" customHeight="1">
      <c r="A165" s="3">
        <v>440.0</v>
      </c>
      <c r="B165" s="3">
        <f t="shared" si="1"/>
        <v>970.0339536</v>
      </c>
    </row>
    <row r="166" ht="12.75" customHeight="1">
      <c r="A166" s="3">
        <v>442.5</v>
      </c>
      <c r="B166" s="3">
        <f t="shared" si="1"/>
        <v>975.5455102</v>
      </c>
    </row>
    <row r="167" ht="12.75" customHeight="1">
      <c r="A167" s="3">
        <v>445.0</v>
      </c>
      <c r="B167" s="3">
        <f t="shared" si="1"/>
        <v>981.0570667</v>
      </c>
    </row>
    <row r="168" ht="12.75" customHeight="1">
      <c r="A168" s="3">
        <v>447.5</v>
      </c>
      <c r="B168" s="3">
        <f t="shared" si="1"/>
        <v>986.5686233</v>
      </c>
    </row>
    <row r="169" ht="12.75" customHeight="1">
      <c r="A169" s="3">
        <v>450.0</v>
      </c>
      <c r="B169" s="3">
        <f t="shared" si="1"/>
        <v>992.0801798</v>
      </c>
    </row>
    <row r="170" ht="12.75" customHeight="1">
      <c r="A170" s="3">
        <v>452.5</v>
      </c>
      <c r="B170" s="3">
        <f t="shared" si="1"/>
        <v>997.5917364</v>
      </c>
    </row>
    <row r="171" ht="12.75" customHeight="1">
      <c r="A171" s="3">
        <v>455.0</v>
      </c>
      <c r="B171" s="3">
        <f t="shared" si="1"/>
        <v>1003.103293</v>
      </c>
    </row>
    <row r="172" ht="12.75" customHeight="1">
      <c r="A172" s="3">
        <v>457.5</v>
      </c>
      <c r="B172" s="3">
        <f t="shared" si="1"/>
        <v>1008.614849</v>
      </c>
    </row>
    <row r="173" ht="12.75" customHeight="1">
      <c r="A173" s="3">
        <v>460.0</v>
      </c>
      <c r="B173" s="3">
        <f t="shared" si="1"/>
        <v>1014.126406</v>
      </c>
    </row>
    <row r="174" ht="12.75" customHeight="1">
      <c r="A174" s="3">
        <v>462.5</v>
      </c>
      <c r="B174" s="3">
        <f t="shared" si="1"/>
        <v>1019.637963</v>
      </c>
    </row>
    <row r="175" ht="12.75" customHeight="1">
      <c r="A175" s="3">
        <v>465.0</v>
      </c>
      <c r="B175" s="3">
        <f t="shared" si="1"/>
        <v>1025.149519</v>
      </c>
    </row>
    <row r="176" ht="12.75" customHeight="1">
      <c r="A176" s="3">
        <v>467.5</v>
      </c>
      <c r="B176" s="3">
        <f t="shared" si="1"/>
        <v>1030.661076</v>
      </c>
    </row>
    <row r="177" ht="12.75" customHeight="1">
      <c r="A177" s="3">
        <v>470.0</v>
      </c>
      <c r="B177" s="3">
        <f t="shared" si="1"/>
        <v>1036.172632</v>
      </c>
    </row>
    <row r="178" ht="12.75" customHeight="1">
      <c r="A178" s="3">
        <v>472.5</v>
      </c>
      <c r="B178" s="3">
        <f t="shared" si="1"/>
        <v>1041.684189</v>
      </c>
    </row>
    <row r="179" ht="12.75" customHeight="1">
      <c r="A179" s="3">
        <v>475.0</v>
      </c>
      <c r="B179" s="3">
        <f t="shared" si="1"/>
        <v>1047.195745</v>
      </c>
    </row>
    <row r="180" ht="12.75" customHeight="1">
      <c r="A180" s="3">
        <v>477.5</v>
      </c>
      <c r="B180" s="3">
        <f t="shared" si="1"/>
        <v>1052.707302</v>
      </c>
    </row>
    <row r="181" ht="12.75" customHeight="1">
      <c r="A181" s="3">
        <v>480.0</v>
      </c>
      <c r="B181" s="3">
        <f t="shared" si="1"/>
        <v>1058.218858</v>
      </c>
    </row>
    <row r="182" ht="12.75" customHeight="1">
      <c r="A182" s="3">
        <v>482.5</v>
      </c>
      <c r="B182" s="3">
        <f t="shared" si="1"/>
        <v>1063.730415</v>
      </c>
    </row>
    <row r="183" ht="12.75" customHeight="1">
      <c r="A183" s="3">
        <v>485.0</v>
      </c>
      <c r="B183" s="3">
        <f t="shared" si="1"/>
        <v>1069.241972</v>
      </c>
    </row>
    <row r="184" ht="12.75" customHeight="1">
      <c r="A184" s="3">
        <v>487.5</v>
      </c>
      <c r="B184" s="3">
        <f t="shared" si="1"/>
        <v>1074.753528</v>
      </c>
    </row>
    <row r="185" ht="12.75" customHeight="1">
      <c r="A185" s="3">
        <v>490.0</v>
      </c>
      <c r="B185" s="3">
        <f t="shared" si="1"/>
        <v>1080.265085</v>
      </c>
    </row>
    <row r="186" ht="12.75" customHeight="1">
      <c r="A186" s="3">
        <v>492.5</v>
      </c>
      <c r="B186" s="3">
        <f t="shared" si="1"/>
        <v>1085.776641</v>
      </c>
    </row>
    <row r="187" ht="12.75" customHeight="1">
      <c r="A187" s="3">
        <v>495.0</v>
      </c>
      <c r="B187" s="3">
        <f t="shared" si="1"/>
        <v>1091.288198</v>
      </c>
    </row>
    <row r="188" ht="12.75" customHeight="1">
      <c r="A188" s="3">
        <v>497.5</v>
      </c>
      <c r="B188" s="3">
        <f t="shared" si="1"/>
        <v>1096.799754</v>
      </c>
    </row>
    <row r="189" ht="12.75" customHeight="1">
      <c r="A189" s="3">
        <v>500.0</v>
      </c>
      <c r="B189" s="3">
        <f t="shared" si="1"/>
        <v>1102.311311</v>
      </c>
    </row>
    <row r="190" ht="12.75" customHeight="1">
      <c r="A190" s="3">
        <v>502.5</v>
      </c>
      <c r="B190" s="3">
        <f t="shared" si="1"/>
        <v>1107.822867</v>
      </c>
    </row>
    <row r="191" ht="12.75" customHeight="1">
      <c r="A191" s="3">
        <v>505.0</v>
      </c>
      <c r="B191" s="3">
        <f t="shared" si="1"/>
        <v>1113.334424</v>
      </c>
    </row>
    <row r="192" ht="12.75" customHeight="1">
      <c r="A192" s="3">
        <v>507.5</v>
      </c>
      <c r="B192" s="3">
        <f t="shared" si="1"/>
        <v>1118.845981</v>
      </c>
    </row>
    <row r="193" ht="12.75" customHeight="1">
      <c r="A193" s="3">
        <v>510.0</v>
      </c>
      <c r="B193" s="3">
        <f t="shared" si="1"/>
        <v>1124.357537</v>
      </c>
    </row>
    <row r="194" ht="12.75" customHeight="1">
      <c r="A194" s="3">
        <v>512.5</v>
      </c>
      <c r="B194" s="3">
        <f t="shared" si="1"/>
        <v>1129.869094</v>
      </c>
    </row>
    <row r="195" ht="12.75" customHeight="1">
      <c r="A195" s="3">
        <v>515.0</v>
      </c>
      <c r="B195" s="3">
        <f t="shared" si="1"/>
        <v>1135.38065</v>
      </c>
    </row>
    <row r="196" ht="12.75" customHeight="1">
      <c r="A196" s="3">
        <v>517.5</v>
      </c>
      <c r="B196" s="3">
        <f t="shared" si="1"/>
        <v>1140.892207</v>
      </c>
    </row>
    <row r="197" ht="12.75" customHeight="1">
      <c r="A197" s="3">
        <v>520.0</v>
      </c>
      <c r="B197" s="3">
        <f t="shared" si="1"/>
        <v>1146.403763</v>
      </c>
    </row>
    <row r="198" ht="12.75" customHeight="1">
      <c r="A198" s="3">
        <v>522.5</v>
      </c>
      <c r="B198" s="3">
        <f t="shared" si="1"/>
        <v>1151.91532</v>
      </c>
    </row>
    <row r="199" ht="12.75" customHeight="1">
      <c r="A199" s="3">
        <v>525.0</v>
      </c>
      <c r="B199" s="3">
        <f t="shared" si="1"/>
        <v>1157.426876</v>
      </c>
    </row>
    <row r="200" ht="12.75" customHeight="1">
      <c r="A200" s="3">
        <v>527.5</v>
      </c>
      <c r="B200" s="3">
        <f t="shared" si="1"/>
        <v>1162.938433</v>
      </c>
    </row>
    <row r="201" ht="12.75" customHeight="1">
      <c r="A201" s="3">
        <v>530.0</v>
      </c>
      <c r="B201" s="3">
        <f t="shared" si="1"/>
        <v>1168.44999</v>
      </c>
    </row>
    <row r="202" ht="12.75" customHeight="1">
      <c r="A202" s="3">
        <v>532.5</v>
      </c>
      <c r="B202" s="3">
        <f t="shared" si="1"/>
        <v>1173.961546</v>
      </c>
    </row>
    <row r="203" ht="12.75" customHeight="1">
      <c r="A203" s="3">
        <v>535.0</v>
      </c>
      <c r="B203" s="3">
        <f t="shared" si="1"/>
        <v>1179.473103</v>
      </c>
    </row>
    <row r="204" ht="12.75" customHeight="1">
      <c r="A204" s="3">
        <v>537.5</v>
      </c>
      <c r="B204" s="3">
        <f t="shared" si="1"/>
        <v>1184.984659</v>
      </c>
    </row>
    <row r="205" ht="12.75" customHeight="1">
      <c r="A205" s="3">
        <v>540.0</v>
      </c>
      <c r="B205" s="3">
        <f t="shared" si="1"/>
        <v>1190.496216</v>
      </c>
    </row>
    <row r="206" ht="12.75" customHeight="1">
      <c r="A206" s="3">
        <v>542.5</v>
      </c>
      <c r="B206" s="3">
        <f t="shared" si="1"/>
        <v>1196.007772</v>
      </c>
    </row>
    <row r="207" ht="12.75" customHeight="1">
      <c r="A207" s="3">
        <v>545.0</v>
      </c>
      <c r="B207" s="3">
        <f t="shared" si="1"/>
        <v>1201.519329</v>
      </c>
    </row>
    <row r="208" ht="12.75" customHeight="1">
      <c r="A208" s="3">
        <v>547.5</v>
      </c>
      <c r="B208" s="3">
        <f t="shared" si="1"/>
        <v>1207.030885</v>
      </c>
    </row>
    <row r="209" ht="12.75" customHeight="1">
      <c r="A209" s="3">
        <v>550.0</v>
      </c>
      <c r="B209" s="3">
        <f t="shared" si="1"/>
        <v>1212.542442</v>
      </c>
    </row>
    <row r="210" ht="12.75" customHeight="1">
      <c r="A210" s="3">
        <v>552.5</v>
      </c>
      <c r="B210" s="3">
        <f t="shared" si="1"/>
        <v>1218.053999</v>
      </c>
    </row>
    <row r="211" ht="12.75" customHeight="1">
      <c r="A211" s="3">
        <v>555.0</v>
      </c>
      <c r="B211" s="3">
        <f t="shared" si="1"/>
        <v>1223.565555</v>
      </c>
    </row>
    <row r="212" ht="12.75" customHeight="1">
      <c r="A212" s="3">
        <v>557.5</v>
      </c>
      <c r="B212" s="3">
        <f t="shared" si="1"/>
        <v>1229.077112</v>
      </c>
    </row>
    <row r="213" ht="12.75" customHeight="1">
      <c r="A213" s="3">
        <v>560.0</v>
      </c>
      <c r="B213" s="3">
        <f t="shared" si="1"/>
        <v>1234.588668</v>
      </c>
    </row>
    <row r="214" ht="12.75" customHeight="1">
      <c r="A214" s="3">
        <v>562.5</v>
      </c>
      <c r="B214" s="3">
        <f t="shared" si="1"/>
        <v>1240.100225</v>
      </c>
    </row>
    <row r="215" ht="12.75" customHeight="1">
      <c r="A215" s="3">
        <v>565.0</v>
      </c>
      <c r="B215" s="3">
        <f t="shared" si="1"/>
        <v>1245.611781</v>
      </c>
    </row>
    <row r="216" ht="12.75" customHeight="1">
      <c r="A216" s="3">
        <v>567.5</v>
      </c>
      <c r="B216" s="3">
        <f t="shared" si="1"/>
        <v>1251.123338</v>
      </c>
    </row>
    <row r="217" ht="12.75" customHeight="1">
      <c r="A217" s="3">
        <v>570.0</v>
      </c>
      <c r="B217" s="3">
        <f t="shared" si="1"/>
        <v>1256.634894</v>
      </c>
    </row>
    <row r="218" ht="12.75" customHeight="1">
      <c r="A218" s="3">
        <v>572.5</v>
      </c>
      <c r="B218" s="3">
        <f t="shared" si="1"/>
        <v>1262.146451</v>
      </c>
    </row>
    <row r="219" ht="12.75" customHeight="1">
      <c r="A219" s="3">
        <v>575.0</v>
      </c>
      <c r="B219" s="3">
        <f t="shared" si="1"/>
        <v>1267.658008</v>
      </c>
    </row>
    <row r="220" ht="12.75" customHeight="1">
      <c r="A220" s="3">
        <v>577.5</v>
      </c>
      <c r="B220" s="3">
        <f t="shared" si="1"/>
        <v>1273.169564</v>
      </c>
    </row>
    <row r="221" ht="12.75" customHeight="1">
      <c r="A221" s="3">
        <v>580.0</v>
      </c>
      <c r="B221" s="3">
        <f t="shared" si="1"/>
        <v>1278.681121</v>
      </c>
    </row>
    <row r="222" ht="12.75" customHeight="1">
      <c r="A222" s="3">
        <v>582.5</v>
      </c>
      <c r="B222" s="3">
        <f t="shared" si="1"/>
        <v>1284.192677</v>
      </c>
    </row>
    <row r="223" ht="12.75" customHeight="1">
      <c r="A223" s="3">
        <v>585.0</v>
      </c>
      <c r="B223" s="3">
        <f t="shared" si="1"/>
        <v>1289.704234</v>
      </c>
    </row>
    <row r="224" ht="12.75" customHeight="1">
      <c r="A224" s="3">
        <v>587.5</v>
      </c>
      <c r="B224" s="3">
        <f t="shared" si="1"/>
        <v>1295.21579</v>
      </c>
    </row>
    <row r="225" ht="12.75" customHeight="1">
      <c r="A225" s="3">
        <v>590.0</v>
      </c>
      <c r="B225" s="3">
        <f t="shared" si="1"/>
        <v>1300.727347</v>
      </c>
    </row>
    <row r="226" ht="12.75" customHeight="1">
      <c r="A226" s="3">
        <v>592.5</v>
      </c>
      <c r="B226" s="3">
        <f t="shared" si="1"/>
        <v>1306.238903</v>
      </c>
    </row>
    <row r="227" ht="12.75" customHeight="1">
      <c r="A227" s="3">
        <v>595.0</v>
      </c>
      <c r="B227" s="3">
        <f t="shared" si="1"/>
        <v>1311.75046</v>
      </c>
    </row>
    <row r="228" ht="12.75" customHeight="1">
      <c r="A228" s="3">
        <v>597.5</v>
      </c>
      <c r="B228" s="3">
        <f t="shared" si="1"/>
        <v>1317.262017</v>
      </c>
    </row>
    <row r="229" ht="12.75" customHeight="1">
      <c r="A229" s="3">
        <v>600.0</v>
      </c>
      <c r="B229" s="3">
        <f t="shared" si="1"/>
        <v>1322.773573</v>
      </c>
    </row>
    <row r="230" ht="12.75" customHeight="1">
      <c r="A230" s="3">
        <v>602.5</v>
      </c>
      <c r="B230" s="3">
        <f t="shared" si="1"/>
        <v>1328.28513</v>
      </c>
    </row>
    <row r="231" ht="12.75" customHeight="1">
      <c r="A231" s="3">
        <v>605.0</v>
      </c>
      <c r="B231" s="3">
        <f t="shared" si="1"/>
        <v>1333.796686</v>
      </c>
    </row>
    <row r="232" ht="12.75" customHeight="1">
      <c r="A232" s="3">
        <v>607.5</v>
      </c>
      <c r="B232" s="3">
        <f t="shared" si="1"/>
        <v>1339.308243</v>
      </c>
    </row>
    <row r="233" ht="12.75" customHeight="1">
      <c r="A233" s="3">
        <v>610.0</v>
      </c>
      <c r="B233" s="3">
        <f t="shared" si="1"/>
        <v>1344.819799</v>
      </c>
    </row>
    <row r="234" ht="12.75" customHeight="1">
      <c r="A234" s="3">
        <v>612.5</v>
      </c>
      <c r="B234" s="3">
        <f t="shared" si="1"/>
        <v>1350.331356</v>
      </c>
    </row>
    <row r="235" ht="12.75" customHeight="1">
      <c r="A235" s="3">
        <v>615.0</v>
      </c>
      <c r="B235" s="3">
        <f t="shared" si="1"/>
        <v>1355.842912</v>
      </c>
    </row>
    <row r="236" ht="12.75" customHeight="1">
      <c r="A236" s="3">
        <v>617.5</v>
      </c>
      <c r="B236" s="3">
        <f t="shared" si="1"/>
        <v>1361.354469</v>
      </c>
    </row>
    <row r="237" ht="12.75" customHeight="1">
      <c r="A237" s="3">
        <v>620.0</v>
      </c>
      <c r="B237" s="3">
        <f t="shared" si="1"/>
        <v>1366.866026</v>
      </c>
    </row>
    <row r="238" ht="12.75" customHeight="1">
      <c r="A238" s="3">
        <v>622.5</v>
      </c>
      <c r="B238" s="3">
        <f t="shared" si="1"/>
        <v>1372.377582</v>
      </c>
    </row>
    <row r="239" ht="12.75" customHeight="1">
      <c r="A239" s="3">
        <v>625.0</v>
      </c>
      <c r="B239" s="3">
        <f t="shared" si="1"/>
        <v>1377.889139</v>
      </c>
    </row>
    <row r="240" ht="12.75" customHeight="1">
      <c r="A240" s="3">
        <v>627.5</v>
      </c>
      <c r="B240" s="3">
        <f t="shared" si="1"/>
        <v>1383.400695</v>
      </c>
    </row>
    <row r="241" ht="12.75" customHeight="1">
      <c r="A241" s="3">
        <v>630.0</v>
      </c>
      <c r="B241" s="3">
        <f t="shared" si="1"/>
        <v>1388.912252</v>
      </c>
    </row>
    <row r="242" ht="12.75" customHeight="1">
      <c r="A242">
        <v>0.0</v>
      </c>
    </row>
    <row r="243" ht="12.75" customHeight="1">
      <c r="A243">
        <v>0.0</v>
      </c>
    </row>
    <row r="244" ht="12.75" customHeight="1">
      <c r="A244">
        <v>0.0</v>
      </c>
    </row>
    <row r="245" ht="12.75" customHeight="1">
      <c r="A245">
        <v>0.0</v>
      </c>
    </row>
    <row r="246" ht="12.75" customHeight="1">
      <c r="A246">
        <v>0.0</v>
      </c>
    </row>
    <row r="247" ht="12.75" customHeight="1">
      <c r="A247">
        <v>0.0</v>
      </c>
    </row>
    <row r="248" ht="12.75" customHeight="1">
      <c r="A248">
        <v>0.0</v>
      </c>
    </row>
    <row r="249" ht="12.75" customHeight="1">
      <c r="A249">
        <v>0.0</v>
      </c>
    </row>
    <row r="250" ht="12.75" customHeight="1">
      <c r="A250">
        <v>0.0</v>
      </c>
    </row>
    <row r="251" ht="12.75" customHeight="1">
      <c r="A251">
        <v>0.0</v>
      </c>
    </row>
    <row r="252" ht="12.75" customHeight="1">
      <c r="A252">
        <v>0.0</v>
      </c>
    </row>
    <row r="253" ht="12.75" customHeight="1">
      <c r="A253">
        <v>0.0</v>
      </c>
    </row>
    <row r="254" ht="12.75" customHeight="1">
      <c r="A254">
        <v>0.0</v>
      </c>
    </row>
    <row r="255" ht="12.75" customHeight="1">
      <c r="A255">
        <v>0.0</v>
      </c>
    </row>
    <row r="256" ht="12.75" customHeight="1">
      <c r="A256">
        <v>0.0</v>
      </c>
    </row>
    <row r="257" ht="12.75" customHeight="1">
      <c r="A257">
        <v>0.0</v>
      </c>
    </row>
    <row r="258" ht="12.75" customHeight="1">
      <c r="A258">
        <v>0.0</v>
      </c>
    </row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xSplit="9.0" ySplit="9.0" topLeftCell="J10" activePane="bottomRight" state="frozen"/>
      <selection activeCell="J1" sqref="J1" pane="topRight"/>
      <selection activeCell="A10" sqref="A10" pane="bottomLeft"/>
      <selection activeCell="J10" sqref="J10" pane="bottomRight"/>
    </sheetView>
  </sheetViews>
  <sheetFormatPr customHeight="1" defaultColWidth="14.43" defaultRowHeight="15.0"/>
  <cols>
    <col customWidth="1" hidden="1" min="1" max="1" width="5.86"/>
    <col customWidth="1" min="2" max="2" width="3.57"/>
    <col customWidth="1" min="3" max="3" width="18.57"/>
    <col customWidth="1" min="4" max="4" width="6.0"/>
    <col customWidth="1" min="5" max="5" width="15.14"/>
    <col customWidth="1" min="6" max="6" width="6.0"/>
    <col customWidth="1" min="7" max="7" width="6.14"/>
    <col customWidth="1" min="8" max="8" width="9.0"/>
    <col customWidth="1" min="9" max="9" width="4.43"/>
    <col customWidth="1" min="10" max="10" width="6.14"/>
    <col customWidth="1" min="11" max="11" width="9.0"/>
    <col customWidth="1" min="12" max="12" width="7.14"/>
    <col customWidth="1" min="13" max="13" width="7.0"/>
    <col customWidth="1" hidden="1" min="14" max="14" width="7.14"/>
    <col customWidth="1" min="15" max="15" width="7.14"/>
    <col customWidth="1" min="16" max="16" width="4.71"/>
    <col customWidth="1" min="17" max="19" width="7.14"/>
    <col customWidth="1" hidden="1" min="20" max="20" width="7.14"/>
    <col customWidth="1" min="21" max="25" width="7.14"/>
    <col customWidth="1" hidden="1" min="26" max="26" width="7.14"/>
    <col customWidth="1" min="27" max="27" width="7.14"/>
    <col customWidth="1" min="28" max="28" width="8.71"/>
    <col customWidth="1" min="29" max="30" width="7.86"/>
    <col customWidth="1" min="31" max="31" width="5.14"/>
    <col customWidth="1" min="32" max="32" width="11.14"/>
    <col customWidth="1" min="33" max="33" width="4.86"/>
    <col customWidth="1" min="34" max="34" width="11.86"/>
    <col customWidth="1" min="35" max="35" width="10.71"/>
    <col customWidth="1" hidden="1" min="36" max="36" width="6.57"/>
    <col customWidth="1" hidden="1" min="37" max="38" width="9.14"/>
    <col customWidth="1" hidden="1" min="39" max="39" width="8.29"/>
    <col customWidth="1" hidden="1" min="40" max="40" width="8.0"/>
    <col customWidth="1" hidden="1" min="41" max="42" width="7.14"/>
    <col customWidth="1" hidden="1" min="43" max="43" width="7.57"/>
    <col customWidth="1" hidden="1" min="44" max="44" width="18.57"/>
    <col customWidth="1" min="45" max="45" width="7.14"/>
    <col customWidth="1" min="46" max="46" width="8.14"/>
    <col customWidth="1" min="47" max="47" width="4.29"/>
    <col customWidth="1" min="48" max="50" width="9.14"/>
    <col customWidth="1" min="51" max="51" width="18.57"/>
    <col customWidth="1" min="52" max="52" width="9.14"/>
    <col customWidth="1" min="53" max="53" width="12.86"/>
    <col customWidth="1" min="54" max="125" width="9.14"/>
  </cols>
  <sheetData>
    <row r="1" ht="24.75" hidden="1" customHeight="1">
      <c r="A1" s="104">
        <f>COUNTIF(INDIRECT(AG1),RIGHT(B8,1))</f>
        <v>16</v>
      </c>
      <c r="B1" s="105" t="s">
        <v>466</v>
      </c>
      <c r="C1" s="11"/>
      <c r="D1" s="11"/>
      <c r="E1" s="13"/>
      <c r="F1" s="105" t="s">
        <v>11</v>
      </c>
      <c r="G1" s="13"/>
      <c r="H1" s="105" t="s">
        <v>484</v>
      </c>
      <c r="I1" s="13"/>
      <c r="J1" s="106">
        <f>IF(ISERROR(A2),1,0)</f>
        <v>0</v>
      </c>
      <c r="K1" s="107">
        <v>0.0</v>
      </c>
      <c r="L1" s="107"/>
      <c r="M1" s="107"/>
      <c r="N1" s="107"/>
      <c r="O1" s="107"/>
      <c r="P1" s="108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9" t="str">
        <f>CONCATENATE("$b$9:$b$",$AF$7)</f>
        <v>$b$9:$b$82</v>
      </c>
      <c r="AH1" s="107"/>
      <c r="AI1" s="110" t="str">
        <f>CONCATENATE("Setup!O7:O",COUNTA(Setup!O:O)+4)</f>
        <v>Setup!O7:O247</v>
      </c>
      <c r="AJ1" s="107"/>
      <c r="AK1" s="111"/>
      <c r="AL1" s="111"/>
      <c r="AM1" s="107"/>
      <c r="AN1" s="107"/>
      <c r="AO1" s="111"/>
      <c r="AP1" s="111"/>
      <c r="AQ1" s="107"/>
      <c r="AR1" s="112"/>
      <c r="AS1" s="107"/>
      <c r="AT1" s="107"/>
      <c r="AU1" s="107"/>
      <c r="AV1" s="111"/>
      <c r="AW1" s="113"/>
      <c r="AX1" s="111"/>
      <c r="AY1" s="112"/>
      <c r="AZ1" s="114" t="s">
        <v>542</v>
      </c>
      <c r="BA1" s="110" t="str">
        <f>VLOOKUP($AZ$1,$AZ$2:$BM$6,2,FALSE)</f>
        <v>$BB$1:$BM$1</v>
      </c>
      <c r="BB1" s="110" t="str">
        <f>VLOOKUP($AZ$1,$AZ$2:$BM$6,3,FALSE)</f>
        <v> Squat  1</v>
      </c>
      <c r="BC1" s="110" t="str">
        <f>VLOOKUP($AZ$1,$AZ$2:$BM$6,4,FALSE)</f>
        <v> Squat  2</v>
      </c>
      <c r="BD1" s="110" t="str">
        <f>VLOOKUP($AZ$1,$AZ$2:$BM$6,5,FALSE)</f>
        <v> Squat  3</v>
      </c>
      <c r="BE1" s="110" t="str">
        <f>VLOOKUP($AZ$1,$AZ$2:$BM$6,6,FALSE)</f>
        <v> Squat  4</v>
      </c>
      <c r="BF1" s="110" t="str">
        <f>VLOOKUP($AZ$1,$AZ$2:$BM$6,7,FALSE)</f>
        <v>Bench 1</v>
      </c>
      <c r="BG1" s="110" t="str">
        <f>VLOOKUP($AZ$1,$AZ$2:$BM$6,8,FALSE)</f>
        <v>Bench 2</v>
      </c>
      <c r="BH1" s="110" t="str">
        <f>VLOOKUP($AZ$1,$AZ$2:$BM$6,9,FALSE)</f>
        <v>Bench 3</v>
      </c>
      <c r="BI1" s="110" t="str">
        <f>VLOOKUP($AZ$1,$AZ$2:$BM$6,10,FALSE)</f>
        <v>Bench 4</v>
      </c>
      <c r="BJ1" s="110" t="str">
        <f>VLOOKUP($AZ$1,$AZ$2:$BM$6,11,FALSE)</f>
        <v>Deadlift 1</v>
      </c>
      <c r="BK1" s="110" t="str">
        <f>VLOOKUP($AZ$1,$AZ$2:$BM$6,12,FALSE)</f>
        <v>Deadlift 2</v>
      </c>
      <c r="BL1" s="110" t="str">
        <f>VLOOKUP($AZ$1,$AZ$2:$BM$6,13,FALSE)</f>
        <v>Deadlift 3</v>
      </c>
      <c r="BM1" s="110" t="str">
        <f>VLOOKUP($AZ$1,$AZ$2:$BM$6,14,FALSE)</f>
        <v>Deadlift 4</v>
      </c>
      <c r="BN1" s="9"/>
      <c r="BO1" s="111"/>
      <c r="BP1" s="4" t="s">
        <v>53</v>
      </c>
      <c r="BQ1" s="4">
        <f>IF(BP1=RIGHT($B$8,1),0,BQ8+1)</f>
        <v>0</v>
      </c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/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/>
    </row>
    <row r="2" ht="40.5" customHeight="1">
      <c r="A2" s="115" t="str">
        <f>CONCATENATE(CHOOSE(MATCH(B3,K8:Z8,0),"K","L","M","N","O","P","Q","R","S","T","U","V","W","X","Y","Z"),MATCH(B2,INDIRECT(A7),0)+9,)</f>
        <v>X11</v>
      </c>
      <c r="B2" s="116" t="s">
        <v>115</v>
      </c>
      <c r="C2" s="11"/>
      <c r="D2" s="11"/>
      <c r="E2" s="13"/>
      <c r="F2" s="117" t="str">
        <f>INDIRECT(CONCATENATE("E",A4))</f>
        <v>M_Youth Snake River</v>
      </c>
      <c r="G2" s="13"/>
      <c r="H2" s="118">
        <f>IF(INDIRECT(CONCATENATE("G",A4))="SHW","SHW",ROUND(INDIRECT(CONCATENATE("G",A4)),1))</f>
        <v>52</v>
      </c>
      <c r="I2" s="119" t="str">
        <f>IF(H2="SHW","",IF(G8="WtCls (Kg)","Kg","Lb"))</f>
        <v>Kg</v>
      </c>
      <c r="J2" s="120">
        <v>69032.3984375</v>
      </c>
      <c r="K2" s="121"/>
      <c r="L2" s="121"/>
      <c r="M2" s="121"/>
      <c r="N2" s="4"/>
      <c r="O2" s="56"/>
      <c r="P2" s="122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123"/>
      <c r="AF2" s="124"/>
      <c r="AG2" s="124"/>
      <c r="AH2" s="125"/>
      <c r="AJ2" s="4"/>
      <c r="AM2" s="4"/>
      <c r="AN2" s="4"/>
      <c r="AO2" s="126"/>
      <c r="AP2" s="126"/>
      <c r="AQ2" s="4"/>
      <c r="AR2" s="127"/>
      <c r="AS2" s="4"/>
      <c r="AT2" s="4"/>
      <c r="AU2" s="4"/>
      <c r="AW2" s="128"/>
      <c r="AY2" s="127"/>
      <c r="AZ2" s="129" t="s">
        <v>27</v>
      </c>
      <c r="BA2" s="129" t="s">
        <v>688</v>
      </c>
      <c r="BB2" s="9" t="s">
        <v>51</v>
      </c>
      <c r="BC2" s="9" t="s">
        <v>24</v>
      </c>
      <c r="BD2" s="9" t="s">
        <v>25</v>
      </c>
      <c r="BE2" s="9" t="s">
        <v>689</v>
      </c>
      <c r="BF2" s="9"/>
      <c r="BG2" s="9"/>
      <c r="BH2" s="9"/>
      <c r="BI2" s="9"/>
      <c r="BJ2" s="9"/>
      <c r="BK2" s="9"/>
      <c r="BL2" s="9"/>
      <c r="BM2" s="9"/>
      <c r="BP2" s="4" t="s">
        <v>67</v>
      </c>
      <c r="BQ2" s="4">
        <f t="shared" ref="BQ2:BQ8" si="1">IF(BP2=RIGHT($B$8,1),0,BQ1+1)</f>
        <v>1</v>
      </c>
    </row>
    <row r="3" ht="25.5" customHeight="1">
      <c r="A3" s="130">
        <f>MATCH(B3,K8:Z8,0)+10</f>
        <v>24</v>
      </c>
      <c r="B3" s="131" t="s">
        <v>30</v>
      </c>
      <c r="C3" s="28"/>
      <c r="D3" s="132">
        <f>INDIRECT(A2)</f>
        <v>32.5</v>
      </c>
      <c r="E3" s="11"/>
      <c r="F3" s="133"/>
      <c r="G3" s="134" t="str">
        <f>Setup!H4</f>
        <v>Kg</v>
      </c>
      <c r="H3" s="135">
        <f>ABS(D3)</f>
        <v>32.5</v>
      </c>
      <c r="I3" s="136">
        <f>-1*H3</f>
        <v>-32.5</v>
      </c>
      <c r="J3" s="120">
        <v>3.0</v>
      </c>
      <c r="K3" s="4"/>
      <c r="L3" s="4"/>
      <c r="M3" s="4"/>
      <c r="N3" s="4"/>
      <c r="O3" s="56"/>
      <c r="P3" s="137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F3" s="125"/>
      <c r="AG3" s="124"/>
      <c r="AH3" s="125"/>
      <c r="AJ3" s="4"/>
      <c r="AM3" s="4"/>
      <c r="AN3" s="4"/>
      <c r="AO3" s="2"/>
      <c r="AP3" s="2"/>
      <c r="AQ3" s="4"/>
      <c r="AR3" s="127"/>
      <c r="AS3" s="4"/>
      <c r="AT3" s="4"/>
      <c r="AU3" s="4"/>
      <c r="AW3" s="128"/>
      <c r="AY3" s="127"/>
      <c r="AZ3" s="129" t="s">
        <v>33</v>
      </c>
      <c r="BA3" s="129" t="s">
        <v>688</v>
      </c>
      <c r="BB3" s="9" t="s">
        <v>29</v>
      </c>
      <c r="BC3" s="9" t="s">
        <v>30</v>
      </c>
      <c r="BD3" s="9" t="s">
        <v>31</v>
      </c>
      <c r="BE3" s="9" t="s">
        <v>32</v>
      </c>
      <c r="BF3" s="9"/>
      <c r="BG3" s="9"/>
      <c r="BH3" s="9"/>
      <c r="BI3" s="9"/>
      <c r="BJ3" s="9"/>
      <c r="BK3" s="9"/>
      <c r="BL3" s="9"/>
      <c r="BM3" s="9"/>
      <c r="BN3" s="9"/>
      <c r="BP3" s="4" t="s">
        <v>176</v>
      </c>
      <c r="BQ3" s="4">
        <f t="shared" si="1"/>
        <v>2</v>
      </c>
    </row>
    <row r="4" ht="25.5" customHeight="1">
      <c r="A4" s="138">
        <f>MATCH(B2,INDIRECT(A7),0)+9</f>
        <v>11</v>
      </c>
      <c r="B4" s="131" t="str">
        <f>IF(LEFT(B3,1)="D","",CONCATENATE("Rack - ",IF(LEFT(B3,2)=" S",INDIRECT(CONCATENATE("J",A4)),INDIRECT(CONCATENATE("P",A4)))))</f>
        <v/>
      </c>
      <c r="C4" s="28"/>
      <c r="D4" s="139">
        <f>IF(G4="Lb",2.2046*D3,D3/2.2046)</f>
        <v>71.6495</v>
      </c>
      <c r="E4" s="140"/>
      <c r="F4" s="141"/>
      <c r="G4" s="142" t="str">
        <f>IF(G3="Kg","Lb","Kg")</f>
        <v>Lb</v>
      </c>
      <c r="H4" s="143" t="s">
        <v>690</v>
      </c>
      <c r="I4" s="144"/>
      <c r="J4" s="120">
        <v>74.75</v>
      </c>
      <c r="K4" s="4"/>
      <c r="L4" s="4"/>
      <c r="M4" s="4"/>
      <c r="N4" s="4"/>
      <c r="O4" s="4"/>
      <c r="P4" s="137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F4" s="124"/>
      <c r="AG4" s="124"/>
      <c r="AH4" s="125"/>
      <c r="AJ4" s="4"/>
      <c r="AM4" s="4"/>
      <c r="AN4" s="4"/>
      <c r="AO4" s="145"/>
      <c r="AP4" s="145"/>
      <c r="AQ4" s="4"/>
      <c r="AR4" s="127"/>
      <c r="AS4" s="4"/>
      <c r="AT4" s="4"/>
      <c r="AU4" s="4"/>
      <c r="AW4" s="128"/>
      <c r="AY4" s="127"/>
      <c r="AZ4" s="129" t="s">
        <v>21</v>
      </c>
      <c r="BA4" s="129" t="s">
        <v>688</v>
      </c>
      <c r="BB4" s="9" t="s">
        <v>17</v>
      </c>
      <c r="BC4" s="9" t="s">
        <v>18</v>
      </c>
      <c r="BD4" s="9" t="s">
        <v>19</v>
      </c>
      <c r="BE4" s="9" t="s">
        <v>20</v>
      </c>
      <c r="BF4" s="9"/>
      <c r="BG4" s="9"/>
      <c r="BH4" s="9"/>
      <c r="BI4" s="9"/>
      <c r="BJ4" s="9"/>
      <c r="BK4" s="9"/>
      <c r="BL4" s="9"/>
      <c r="BM4" s="9"/>
      <c r="BP4" s="4" t="s">
        <v>69</v>
      </c>
      <c r="BQ4" s="4">
        <f t="shared" si="1"/>
        <v>3</v>
      </c>
    </row>
    <row r="5" ht="21.0" customHeight="1">
      <c r="A5" s="146" t="str">
        <f>CONCATENATE(IF(AND($A$3&gt;10,$A$3&lt;15),"O",IF(AND($A$3&gt;16,$A$3&lt;21),"U","AA")),$A$4)</f>
        <v>AA11</v>
      </c>
      <c r="B5" s="147"/>
      <c r="C5" s="148"/>
      <c r="D5" s="148"/>
      <c r="E5" s="148"/>
      <c r="F5" s="149" t="s">
        <v>691</v>
      </c>
      <c r="G5" s="133"/>
      <c r="H5" s="148"/>
      <c r="I5" s="150"/>
      <c r="J5" s="151">
        <v>0.008946759259259258</v>
      </c>
      <c r="K5" s="4"/>
      <c r="L5" s="4"/>
      <c r="M5" s="4"/>
      <c r="N5" s="4"/>
      <c r="O5" s="4"/>
      <c r="P5" s="137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F5" s="124"/>
      <c r="AG5" s="124"/>
      <c r="AH5" s="125"/>
      <c r="AI5" s="3"/>
      <c r="AJ5" s="4"/>
      <c r="AK5" s="3"/>
      <c r="AL5" s="3"/>
      <c r="AM5" s="4"/>
      <c r="AN5" s="4"/>
      <c r="AO5" s="2"/>
      <c r="AP5" s="2"/>
      <c r="AQ5" s="4"/>
      <c r="AR5" s="127"/>
      <c r="AS5" s="4"/>
      <c r="AT5" s="4"/>
      <c r="AU5" s="4"/>
      <c r="AV5" s="3"/>
      <c r="AW5" s="128"/>
      <c r="AX5" s="3"/>
      <c r="AY5" s="127"/>
      <c r="AZ5" s="129" t="s">
        <v>542</v>
      </c>
      <c r="BA5" s="129" t="s">
        <v>692</v>
      </c>
      <c r="BB5" s="9" t="s">
        <v>17</v>
      </c>
      <c r="BC5" s="9" t="s">
        <v>18</v>
      </c>
      <c r="BD5" s="9" t="s">
        <v>19</v>
      </c>
      <c r="BE5" s="9" t="s">
        <v>20</v>
      </c>
      <c r="BF5" s="9" t="s">
        <v>51</v>
      </c>
      <c r="BG5" s="9" t="s">
        <v>24</v>
      </c>
      <c r="BH5" s="9" t="s">
        <v>25</v>
      </c>
      <c r="BI5" s="9" t="s">
        <v>689</v>
      </c>
      <c r="BJ5" s="9" t="s">
        <v>29</v>
      </c>
      <c r="BK5" s="9" t="s">
        <v>30</v>
      </c>
      <c r="BL5" s="9" t="s">
        <v>31</v>
      </c>
      <c r="BM5" s="9" t="s">
        <v>32</v>
      </c>
      <c r="BN5" s="152"/>
      <c r="BO5" s="3"/>
      <c r="BP5" s="4" t="s">
        <v>693</v>
      </c>
      <c r="BQ5" s="4">
        <f t="shared" si="1"/>
        <v>4</v>
      </c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</row>
    <row r="6" ht="21.0" customHeight="1">
      <c r="A6" s="146" t="str">
        <f>CONCATENATE(IF(AND($A$3&gt;10,$A$3&lt;15),"O",IF(AND($A$3&gt;16,$A$3&lt;21),"U","AA")),1)</f>
        <v>AA1</v>
      </c>
      <c r="B6" s="153"/>
      <c r="C6" s="153"/>
      <c r="D6" s="153"/>
      <c r="E6" s="153"/>
      <c r="F6" s="153"/>
      <c r="G6" s="153"/>
      <c r="H6" s="2"/>
      <c r="I6" s="2"/>
      <c r="J6" s="56"/>
      <c r="K6" s="4"/>
      <c r="L6" s="4"/>
      <c r="M6" s="4"/>
      <c r="N6" s="4"/>
      <c r="O6" s="4"/>
      <c r="P6" s="137"/>
      <c r="Q6" s="4"/>
      <c r="R6" s="2"/>
      <c r="S6" s="2"/>
      <c r="T6" s="2"/>
      <c r="U6" s="2"/>
      <c r="V6" s="4"/>
      <c r="W6" s="4"/>
      <c r="X6" s="4"/>
      <c r="Y6" s="4"/>
      <c r="Z6" s="4"/>
      <c r="AA6" s="4"/>
      <c r="AB6" s="4"/>
      <c r="AC6" s="4"/>
      <c r="AD6" s="4"/>
      <c r="AF6" s="125">
        <f>A1+10</f>
        <v>26</v>
      </c>
      <c r="AG6" s="9"/>
      <c r="AH6" s="125"/>
      <c r="AI6" s="3"/>
      <c r="AJ6" s="4"/>
      <c r="AK6" s="3"/>
      <c r="AL6" s="3"/>
      <c r="AM6" s="4"/>
      <c r="AN6" s="4"/>
      <c r="AO6" s="4"/>
      <c r="AP6" s="4"/>
      <c r="AQ6" s="4"/>
      <c r="AR6" s="127"/>
      <c r="AS6" s="4"/>
      <c r="AT6" s="4"/>
      <c r="AU6" s="4"/>
      <c r="AV6" s="3"/>
      <c r="AW6" s="128"/>
      <c r="AX6" s="3"/>
      <c r="AY6" s="127"/>
      <c r="AZ6" s="129" t="s">
        <v>694</v>
      </c>
      <c r="BA6" s="129" t="s">
        <v>695</v>
      </c>
      <c r="BB6" s="9" t="s">
        <v>51</v>
      </c>
      <c r="BC6" s="9" t="s">
        <v>24</v>
      </c>
      <c r="BD6" s="9" t="s">
        <v>25</v>
      </c>
      <c r="BE6" s="9" t="s">
        <v>689</v>
      </c>
      <c r="BF6" s="9" t="s">
        <v>29</v>
      </c>
      <c r="BG6" s="9" t="s">
        <v>30</v>
      </c>
      <c r="BH6" s="9" t="s">
        <v>31</v>
      </c>
      <c r="BI6" s="9" t="s">
        <v>32</v>
      </c>
      <c r="BJ6" s="9"/>
      <c r="BK6" s="9"/>
      <c r="BL6" s="9"/>
      <c r="BM6" s="9"/>
      <c r="BN6" s="152"/>
      <c r="BO6" s="3"/>
      <c r="BP6" s="4" t="s">
        <v>696</v>
      </c>
      <c r="BQ6" s="4">
        <f t="shared" si="1"/>
        <v>5</v>
      </c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</row>
    <row r="7" ht="21.0" hidden="1" customHeight="1">
      <c r="A7" s="154" t="str">
        <f>CONCATENATE("$C$10:$C$",A1+9)</f>
        <v>$C$10:$C$25</v>
      </c>
      <c r="B7" s="155"/>
      <c r="C7" s="155"/>
      <c r="D7" s="155"/>
      <c r="E7" s="155"/>
      <c r="F7" s="155"/>
      <c r="G7" s="155"/>
      <c r="H7" s="155"/>
      <c r="I7" s="155"/>
      <c r="J7" s="151"/>
      <c r="K7" s="4"/>
      <c r="L7" s="4"/>
      <c r="M7" s="4"/>
      <c r="N7" s="4"/>
      <c r="O7" s="4"/>
      <c r="P7" s="137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125">
        <v>82.0</v>
      </c>
      <c r="AG7" s="109" t="str">
        <f>CONCATENATE("$AG$9:$AG$",$AF$7)</f>
        <v>$AG$9:$AG$82</v>
      </c>
      <c r="AH7" s="125"/>
      <c r="AI7" s="126"/>
      <c r="AJ7" s="4" t="str">
        <f>IF($AB$8="PL Total","PL",IF($AB$8="Push Pull Total","PP",IF($AB$8="Best Squat","SQ",IF($AB$8="Best Bench","BP","DL"))))</f>
        <v>PL</v>
      </c>
      <c r="AK7" s="3"/>
      <c r="AL7" s="3"/>
      <c r="AM7" s="4"/>
      <c r="AN7" s="4"/>
      <c r="AO7" s="4"/>
      <c r="AP7" s="4"/>
      <c r="AQ7" s="4"/>
      <c r="AR7" s="127"/>
      <c r="AS7" s="4" t="str">
        <f>CONCATENATE("AR10:AR",AF7)</f>
        <v>AR10:AR82</v>
      </c>
      <c r="AT7" s="4"/>
      <c r="AU7" s="4" t="str">
        <f>CONCATENATE("AT10:AT",AF7)</f>
        <v>AT10:AT82</v>
      </c>
      <c r="AV7" s="3"/>
      <c r="AW7" s="128"/>
      <c r="AX7" s="3"/>
      <c r="AY7" s="127"/>
      <c r="AZ7" s="156"/>
      <c r="BA7" s="156"/>
      <c r="BB7" s="157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2"/>
      <c r="BO7" s="3"/>
      <c r="BP7" s="4" t="s">
        <v>697</v>
      </c>
      <c r="BQ7" s="4">
        <f t="shared" si="1"/>
        <v>6</v>
      </c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</row>
    <row r="8" ht="28.5" customHeight="1">
      <c r="A8" s="158" t="s">
        <v>698</v>
      </c>
      <c r="B8" s="159" t="s">
        <v>699</v>
      </c>
      <c r="C8" s="160" t="s">
        <v>9</v>
      </c>
      <c r="D8" s="161" t="s">
        <v>10</v>
      </c>
      <c r="E8" s="162" t="s">
        <v>11</v>
      </c>
      <c r="F8" s="162" t="str">
        <f>Setup!K6</f>
        <v>BWt (Kg)</v>
      </c>
      <c r="G8" s="162" t="str">
        <f>IF(F8="BWt (Kg)","WtCls (Kg)","WtCls (Lb)")</f>
        <v>WtCls (Kg)</v>
      </c>
      <c r="H8" s="163" t="str">
        <f>Setup!K30</f>
        <v>Glossbrenner</v>
      </c>
      <c r="I8" s="162" t="s">
        <v>15</v>
      </c>
      <c r="J8" s="161" t="s">
        <v>16</v>
      </c>
      <c r="K8" s="164" t="s">
        <v>17</v>
      </c>
      <c r="L8" s="164" t="s">
        <v>18</v>
      </c>
      <c r="M8" s="164" t="s">
        <v>19</v>
      </c>
      <c r="N8" s="164" t="s">
        <v>20</v>
      </c>
      <c r="O8" s="162" t="s">
        <v>21</v>
      </c>
      <c r="P8" s="165" t="s">
        <v>22</v>
      </c>
      <c r="Q8" s="164" t="s">
        <v>51</v>
      </c>
      <c r="R8" s="164" t="s">
        <v>24</v>
      </c>
      <c r="S8" s="164" t="s">
        <v>25</v>
      </c>
      <c r="T8" s="164" t="s">
        <v>689</v>
      </c>
      <c r="U8" s="162" t="s">
        <v>27</v>
      </c>
      <c r="V8" s="162" t="s">
        <v>28</v>
      </c>
      <c r="W8" s="164" t="s">
        <v>29</v>
      </c>
      <c r="X8" s="164" t="s">
        <v>30</v>
      </c>
      <c r="Y8" s="164" t="s">
        <v>31</v>
      </c>
      <c r="Z8" s="164" t="s">
        <v>32</v>
      </c>
      <c r="AA8" s="164" t="s">
        <v>33</v>
      </c>
      <c r="AB8" s="166" t="s">
        <v>542</v>
      </c>
      <c r="AC8" s="162" t="s">
        <v>34</v>
      </c>
      <c r="AD8" s="162" t="s">
        <v>35</v>
      </c>
      <c r="AE8" s="162" t="s">
        <v>700</v>
      </c>
      <c r="AF8" s="162" t="s">
        <v>37</v>
      </c>
      <c r="AG8" s="162" t="s">
        <v>701</v>
      </c>
      <c r="AH8" s="167" t="s">
        <v>39</v>
      </c>
      <c r="AI8" s="167" t="s">
        <v>702</v>
      </c>
      <c r="AJ8" s="167" t="s">
        <v>42</v>
      </c>
      <c r="AK8" s="167" t="s">
        <v>43</v>
      </c>
      <c r="AL8" s="167" t="s">
        <v>44</v>
      </c>
      <c r="AM8" s="167" t="s">
        <v>542</v>
      </c>
      <c r="AN8" s="168" t="s">
        <v>694</v>
      </c>
      <c r="AO8" s="167" t="s">
        <v>703</v>
      </c>
      <c r="AP8" s="167"/>
      <c r="AQ8" s="167" t="s">
        <v>704</v>
      </c>
      <c r="AR8" s="169" t="s">
        <v>48</v>
      </c>
      <c r="AS8" s="167" t="s">
        <v>49</v>
      </c>
      <c r="AT8" s="167" t="s">
        <v>705</v>
      </c>
      <c r="AU8" s="167" t="s">
        <v>706</v>
      </c>
      <c r="AV8" s="167" t="s">
        <v>707</v>
      </c>
      <c r="AW8" s="170" t="s">
        <v>708</v>
      </c>
      <c r="AX8" s="171" t="s">
        <v>709</v>
      </c>
      <c r="AY8" s="169" t="s">
        <v>710</v>
      </c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167"/>
      <c r="BM8" s="167"/>
      <c r="BN8" s="167"/>
      <c r="BO8" s="167"/>
      <c r="BP8" s="4" t="s">
        <v>711</v>
      </c>
      <c r="BQ8" s="4">
        <f t="shared" si="1"/>
        <v>7</v>
      </c>
      <c r="BR8" s="167"/>
      <c r="BS8" s="167"/>
      <c r="BT8" s="167"/>
      <c r="BU8" s="167"/>
      <c r="BV8" s="167"/>
      <c r="BW8" s="167"/>
      <c r="BX8" s="167"/>
      <c r="BY8" s="167"/>
      <c r="BZ8" s="167"/>
      <c r="CA8" s="167"/>
      <c r="CB8" s="167"/>
      <c r="CC8" s="167"/>
      <c r="CD8" s="167"/>
      <c r="CE8" s="167"/>
      <c r="CF8" s="167"/>
      <c r="CG8" s="167"/>
      <c r="CH8" s="167"/>
      <c r="CI8" s="167"/>
      <c r="CJ8" s="167" t="s">
        <v>50</v>
      </c>
      <c r="CK8" s="167" t="s">
        <v>17</v>
      </c>
      <c r="CL8" s="167" t="s">
        <v>18</v>
      </c>
      <c r="CM8" s="167" t="s">
        <v>19</v>
      </c>
      <c r="CN8" s="167" t="s">
        <v>20</v>
      </c>
      <c r="CO8" s="167" t="s">
        <v>21</v>
      </c>
      <c r="CP8" s="167" t="s">
        <v>22</v>
      </c>
      <c r="CQ8" s="167" t="s">
        <v>51</v>
      </c>
      <c r="CR8" s="167" t="s">
        <v>24</v>
      </c>
      <c r="CS8" s="167" t="s">
        <v>25</v>
      </c>
      <c r="CT8" s="167" t="s">
        <v>26</v>
      </c>
      <c r="CU8" s="167" t="s">
        <v>27</v>
      </c>
      <c r="CV8" s="167" t="s">
        <v>28</v>
      </c>
      <c r="CW8" s="167" t="s">
        <v>29</v>
      </c>
      <c r="CX8" s="167" t="s">
        <v>30</v>
      </c>
      <c r="CY8" s="167" t="s">
        <v>31</v>
      </c>
      <c r="CZ8" s="167" t="s">
        <v>32</v>
      </c>
      <c r="DA8" s="167" t="s">
        <v>33</v>
      </c>
      <c r="DB8" s="167"/>
      <c r="DC8" s="167"/>
      <c r="DD8" s="167"/>
      <c r="DE8" s="167"/>
      <c r="DF8" s="167"/>
      <c r="DG8" s="167"/>
      <c r="DH8" s="167"/>
      <c r="DI8" s="167"/>
      <c r="DJ8" s="167"/>
      <c r="DK8" s="167"/>
      <c r="DL8" s="167"/>
      <c r="DM8" s="167"/>
      <c r="DN8" s="167"/>
      <c r="DO8" s="167"/>
      <c r="DP8" s="167"/>
      <c r="DQ8" s="167"/>
      <c r="DR8" s="167"/>
      <c r="DS8" s="167"/>
      <c r="DT8" s="167"/>
      <c r="DU8" s="171"/>
    </row>
    <row r="9" ht="12.75" hidden="1" customHeight="1">
      <c r="A9" s="3" t="str">
        <f>IF(K9,ABS(K9)+0.0001*I9,"")</f>
        <v/>
      </c>
      <c r="B9" s="172"/>
      <c r="C9" s="173"/>
      <c r="D9" s="172"/>
      <c r="E9" s="172"/>
      <c r="F9" s="172"/>
      <c r="G9" s="174" t="str">
        <f>IF(OR(E9="",F9=""),"",IF(LEFT(E9,1)="M",VLOOKUP(F9,Setup!$J$9:$K$23,2,TRUE),VLOOKUP(F9,Setup!$L$9:$M$23,2,TRUE)))</f>
        <v/>
      </c>
      <c r="H9" s="174">
        <f>IF(F9="",0,VLOOKUP(AL9,DATA!$L$2:$N$1910,IF(LEFT(E9,1)="F",3,2)))</f>
        <v>0</v>
      </c>
      <c r="I9" s="172"/>
      <c r="J9" s="172"/>
      <c r="K9" s="173"/>
      <c r="L9" s="173"/>
      <c r="M9" s="173"/>
      <c r="N9" s="173"/>
      <c r="O9" s="173">
        <f t="shared" ref="O9:O82" si="2">IF(MAX(CK9:CM9)&gt;0,MAX(ABS(K9)*CK9,ABS(L9)*CL9,CM9*ABS(M9)),0)</f>
        <v>0</v>
      </c>
      <c r="P9" s="175"/>
      <c r="Q9" s="173"/>
      <c r="R9" s="173"/>
      <c r="S9" s="173"/>
      <c r="T9" s="173"/>
      <c r="U9" s="173">
        <f t="shared" ref="U9:U82" si="3">IF(MAX(CQ9:CS9)&gt;0,MAX(ABS(Q9)*CQ9,ABS(R9)*CR9,CS9*ABS(S9)),0)</f>
        <v>0</v>
      </c>
      <c r="V9" s="176">
        <f t="shared" ref="V9:V82" si="4">IF(OR(O9=0,U9=0),0,O9+U9)</f>
        <v>0</v>
      </c>
      <c r="W9" s="173"/>
      <c r="X9" s="173"/>
      <c r="Y9" s="173"/>
      <c r="Z9" s="173"/>
      <c r="AA9" s="173">
        <f t="shared" ref="AA9:AA82" si="5">IF(MAX(CW9:CY9)&gt;0,MAX(ABS(W9)*CW9,ABS(X9)*CX9,CY9*ABS(Y9)),0)</f>
        <v>0</v>
      </c>
      <c r="AB9" s="176">
        <f t="shared" ref="AB9:AB82" si="6">AJ9*IF($AB$8="PL Total",AM9,IF($AB$8="Push Pull Total",AN9,IF($AB$8="Best Squat",O9,IF($AB$8="Best Bench",U9,AA9))))</f>
        <v>0</v>
      </c>
      <c r="AC9" s="177">
        <f t="shared" ref="AC9:AC82" si="7">IF(OR(F9="",AB9=0),0,H9*IF(AND($G$3="Lb",$H$8="Wilks"),AB9/2.2046,AB9))</f>
        <v>0</v>
      </c>
      <c r="AD9" s="177">
        <f>IF(OR(AB9=0,D9="",D9&lt;40),0,VLOOKUP($D9,DATA!$A$2:$B$53,2,TRUE)*AC9)</f>
        <v>0</v>
      </c>
      <c r="AE9" s="178" t="str">
        <f>IF(E9="","",OFFSET(Setup!$Q$1,MATCH(E9,Setup!O:O,0)-1,0))</f>
        <v/>
      </c>
      <c r="AF9" s="173">
        <f t="shared" ref="AF9:AF82" si="8">IF(OR(AB9=0,AR9=0),0,CONCATENATE(AV9,"-",E9,IF(AE9=1,"-",""),IF(AE9=1,IF(G9="SHW",G9,ROUND(G9,1)),"")))</f>
        <v>0</v>
      </c>
      <c r="AG9" s="174">
        <f>IF(OR(AB9=0),0,VLOOKUP(AV9,Setup!$S$6:$T$15,2,TRUE))</f>
        <v>0</v>
      </c>
      <c r="AH9" s="179"/>
      <c r="AI9" s="180"/>
      <c r="AJ9" s="181">
        <f t="shared" ref="AJ9:AJ82" si="9">IF(ISERROR(FIND($AJ$7,AI9)),0,1)</f>
        <v>0</v>
      </c>
      <c r="AK9" s="174" t="str">
        <f t="shared" ref="AK9:AK82" si="10">IF(B9="","",VLOOKUP(B9,$BP$1:$BQ$8,2,FALSE))</f>
        <v/>
      </c>
      <c r="AL9" s="172">
        <f t="shared" ref="AL9:AL82" si="11">ROUND(IF($F$8="BWt (Kg)",F9,F9/2.2046),1)</f>
        <v>0</v>
      </c>
      <c r="AM9" s="172">
        <f t="shared" ref="AM9:AM82" si="12">IF(OR(O9=0,U9=0,AA9=0),0,O9+U9+AA9)</f>
        <v>0</v>
      </c>
      <c r="AN9" s="172">
        <f t="shared" ref="AN9:AN82" si="13">IF(OR(U9=0,AA9=0),0,U9+AA9)</f>
        <v>0</v>
      </c>
      <c r="AO9" s="172" t="str">
        <f t="shared" ref="AO9:AO82" si="14">IF(E9="","",LEFT(E9,1))</f>
        <v/>
      </c>
      <c r="AP9" s="172"/>
      <c r="AQ9" s="126">
        <f t="shared" ref="AQ9:AQ82" si="15">IF(OR(ISERROR(E9),F9="",ISERROR(G9),AB9=0),0,1)</f>
        <v>0</v>
      </c>
      <c r="AR9" s="182">
        <f t="shared" ref="AR9:AR82" si="16">IF(OR(ISERROR(AY9),ISERROR(AX9)),0,AY9)</f>
        <v>0</v>
      </c>
      <c r="AS9" s="172">
        <f t="shared" ref="AS9:AS82" si="17">RANK(AR9,INDIRECT($AS$7))</f>
        <v>66</v>
      </c>
      <c r="AT9" s="183">
        <f t="shared" ref="AT9:AT82" si="18">INT(AR9/1000000)</f>
        <v>0</v>
      </c>
      <c r="AU9" s="184">
        <f t="shared" ref="AU9:AU82" si="19">RANK(AT9,INDIRECT($AU$7))</f>
        <v>66</v>
      </c>
      <c r="AV9" s="184">
        <f t="shared" ref="AV9:AV82" si="20">AS9-AU9+1</f>
        <v>1</v>
      </c>
      <c r="AW9" s="185" t="str">
        <f t="shared" ref="AW9:AW82" si="21">F9</f>
        <v/>
      </c>
      <c r="AX9" s="172" t="str">
        <f t="shared" ref="AX9:AX82" si="22">RANK(AW9,AW:AW)</f>
        <v>#N/A</v>
      </c>
      <c r="AY9" s="182">
        <f>IF(OR(E9="",F9="",ISERROR(AE9)),0,(100000000*MATCH(E9,INDIRECT($AI$1),0)+IF(AE9=1,(16-IF(AO9="M",MATCH(G9,Setup!$K$9:$K$23,0),MATCH(G9,Setup!$M$9:$M$23)))*1000000,0)+IF(AB9&gt;0,IF(AE9=1,RANK(AB9,AB:AB,-1)*1000+AX9,IF(AE9=2,AC9,AD9)),0)))</f>
        <v>0</v>
      </c>
      <c r="AZ9" s="174"/>
      <c r="BA9" s="174"/>
      <c r="BB9" s="174"/>
      <c r="BC9" s="174"/>
      <c r="BD9" s="174"/>
      <c r="BE9" s="174"/>
      <c r="BF9" s="174"/>
      <c r="BG9" s="174"/>
      <c r="BH9" s="186"/>
      <c r="BI9" s="186"/>
      <c r="BJ9" s="186"/>
      <c r="BK9" s="186"/>
      <c r="BL9" s="186"/>
      <c r="BM9" s="186"/>
      <c r="BN9" s="187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  <c r="CH9" s="126"/>
      <c r="CI9" s="126"/>
      <c r="CJ9" s="126">
        <v>0.0</v>
      </c>
      <c r="CK9" s="126">
        <v>0.0</v>
      </c>
      <c r="CL9" s="126">
        <v>0.0</v>
      </c>
      <c r="CM9" s="126">
        <v>0.0</v>
      </c>
      <c r="CN9" s="126">
        <v>0.0</v>
      </c>
      <c r="CO9" s="126">
        <v>0.0</v>
      </c>
      <c r="CP9" s="126">
        <v>0.0</v>
      </c>
      <c r="CQ9" s="126">
        <v>0.0</v>
      </c>
      <c r="CR9" s="126">
        <v>0.0</v>
      </c>
      <c r="CS9" s="126">
        <v>0.0</v>
      </c>
      <c r="CT9" s="126">
        <v>0.0</v>
      </c>
      <c r="CU9" s="126">
        <v>0.0</v>
      </c>
      <c r="CV9" s="126">
        <v>0.0</v>
      </c>
      <c r="CW9" s="126">
        <v>0.0</v>
      </c>
      <c r="CX9" s="126">
        <v>0.0</v>
      </c>
      <c r="CY9" s="126">
        <v>0.0</v>
      </c>
      <c r="CZ9" s="126">
        <v>0.0</v>
      </c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6"/>
      <c r="DU9" s="126"/>
    </row>
    <row r="10" ht="12.75" customHeight="1">
      <c r="A10" s="3">
        <f t="shared" ref="A10:A25" si="23">IF(Y10,ABS(Y10+0.0001*I10),"")</f>
        <v>30</v>
      </c>
      <c r="B10" s="172" t="s">
        <v>53</v>
      </c>
      <c r="C10" s="173" t="s">
        <v>93</v>
      </c>
      <c r="D10" s="172">
        <v>6.0</v>
      </c>
      <c r="E10" s="172"/>
      <c r="F10" s="172">
        <v>22.1</v>
      </c>
      <c r="G10" s="174" t="str">
        <f>IF(OR(E10="",F10=""),"",IF(LEFT(E10,1)="M",VLOOKUP(F10,Setup!$J$9:$K$23,2,TRUE),VLOOKUP(F10,Setup!$L$9:$M$23,2,TRUE)))</f>
        <v/>
      </c>
      <c r="H10" s="174" t="str">
        <f>IF(F10="",0,VLOOKUP(AL10,DATA!$L$2:$N$1910,IF(LEFT(E10,1)="F",3,2)))</f>
        <v>#N/A</v>
      </c>
      <c r="I10" s="172"/>
      <c r="J10" s="172"/>
      <c r="K10" s="173"/>
      <c r="L10" s="173"/>
      <c r="M10" s="173"/>
      <c r="N10" s="173"/>
      <c r="O10" s="173">
        <f t="shared" si="2"/>
        <v>0</v>
      </c>
      <c r="P10" s="175"/>
      <c r="Q10" s="173"/>
      <c r="R10" s="173"/>
      <c r="S10" s="173"/>
      <c r="T10" s="173"/>
      <c r="U10" s="173">
        <f t="shared" si="3"/>
        <v>0</v>
      </c>
      <c r="V10" s="176">
        <f t="shared" si="4"/>
        <v>0</v>
      </c>
      <c r="W10" s="188">
        <v>25.0</v>
      </c>
      <c r="X10" s="188">
        <v>27.5</v>
      </c>
      <c r="Y10" s="188">
        <v>30.0</v>
      </c>
      <c r="Z10" s="173"/>
      <c r="AA10" s="173">
        <f t="shared" si="5"/>
        <v>30</v>
      </c>
      <c r="AB10" s="176">
        <f t="shared" si="6"/>
        <v>0</v>
      </c>
      <c r="AC10" s="177">
        <f t="shared" si="7"/>
        <v>0</v>
      </c>
      <c r="AD10" s="177">
        <f>IF(OR(AB10=0,D10="",D10&lt;40),0,VLOOKUP($D10,DATA!$A$2:$B$53,2,TRUE)*AC10)</f>
        <v>0</v>
      </c>
      <c r="AE10" s="178">
        <v>1.0</v>
      </c>
      <c r="AF10" s="173">
        <f t="shared" si="8"/>
        <v>0</v>
      </c>
      <c r="AG10" s="174">
        <f>IF(OR(AB10=0),0,VLOOKUP(AV10,Setup!$S$6:$T$15,2,TRUE))</f>
        <v>0</v>
      </c>
      <c r="AH10" s="179" t="s">
        <v>57</v>
      </c>
      <c r="AI10" s="180" t="s">
        <v>58</v>
      </c>
      <c r="AJ10" s="181">
        <f t="shared" si="9"/>
        <v>0</v>
      </c>
      <c r="AK10" s="174">
        <f t="shared" si="10"/>
        <v>0</v>
      </c>
      <c r="AL10" s="172">
        <f t="shared" si="11"/>
        <v>22.1</v>
      </c>
      <c r="AM10" s="172">
        <f t="shared" si="12"/>
        <v>0</v>
      </c>
      <c r="AN10" s="172">
        <f t="shared" si="13"/>
        <v>0</v>
      </c>
      <c r="AO10" s="172" t="str">
        <f t="shared" si="14"/>
        <v/>
      </c>
      <c r="AP10" s="172"/>
      <c r="AQ10" s="126">
        <f t="shared" si="15"/>
        <v>0</v>
      </c>
      <c r="AR10" s="182">
        <f t="shared" si="16"/>
        <v>0</v>
      </c>
      <c r="AS10" s="172">
        <f t="shared" si="17"/>
        <v>66</v>
      </c>
      <c r="AT10" s="183">
        <f t="shared" si="18"/>
        <v>0</v>
      </c>
      <c r="AU10" s="184">
        <f t="shared" si="19"/>
        <v>66</v>
      </c>
      <c r="AV10" s="184">
        <f t="shared" si="20"/>
        <v>1</v>
      </c>
      <c r="AW10" s="185">
        <f t="shared" si="21"/>
        <v>22.1</v>
      </c>
      <c r="AX10" s="172">
        <f t="shared" si="22"/>
        <v>73</v>
      </c>
      <c r="AY10" s="182">
        <f>IF(OR(E10="",F10="",ISERROR(AE10)),0,(100000000*MATCH(E10,INDIRECT($AI$1),0)+IF(AE10=1,(16-IF(AO10="M",MATCH(G10,Setup!$K$9:$K$23,0),MATCH(G10,Setup!$M$9:$M$23)))*1000000,0)+IF(AB10&gt;0,IF(AE10=1,RANK(AB10,AB:AB,-1)*1000+AX10,IF(AE10=2,AC10,AD10)),0)))</f>
        <v>0</v>
      </c>
      <c r="AZ10" s="174"/>
      <c r="BA10" s="174"/>
      <c r="BB10" s="174"/>
      <c r="BC10" s="174"/>
      <c r="BD10" s="174"/>
      <c r="BE10" s="174"/>
      <c r="BF10" s="174"/>
      <c r="BG10" s="174"/>
      <c r="BH10" s="186"/>
      <c r="BI10" s="186"/>
      <c r="BJ10" s="186"/>
      <c r="BK10" s="186"/>
      <c r="BL10" s="186"/>
      <c r="BM10" s="186"/>
      <c r="BN10" s="187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126"/>
      <c r="CD10" s="126"/>
      <c r="CE10" s="126"/>
      <c r="CF10" s="126"/>
      <c r="CG10" s="126"/>
      <c r="CH10" s="126"/>
      <c r="CI10" s="126"/>
      <c r="CJ10" s="126">
        <v>0.0</v>
      </c>
      <c r="CK10" s="126">
        <v>0.0</v>
      </c>
      <c r="CL10" s="126">
        <v>0.0</v>
      </c>
      <c r="CM10" s="126">
        <v>0.0</v>
      </c>
      <c r="CN10" s="126">
        <v>0.0</v>
      </c>
      <c r="CO10" s="126">
        <v>0.0</v>
      </c>
      <c r="CP10" s="126">
        <v>0.0</v>
      </c>
      <c r="CQ10" s="126">
        <v>0.0</v>
      </c>
      <c r="CR10" s="126">
        <v>0.0</v>
      </c>
      <c r="CS10" s="126">
        <v>0.0</v>
      </c>
      <c r="CT10" s="126">
        <v>0.0</v>
      </c>
      <c r="CU10" s="126">
        <v>0.0</v>
      </c>
      <c r="CV10" s="126">
        <v>0.0</v>
      </c>
      <c r="CW10" s="126">
        <v>1.0</v>
      </c>
      <c r="CX10" s="126">
        <v>1.0</v>
      </c>
      <c r="CY10" s="126">
        <v>1.0</v>
      </c>
      <c r="CZ10" s="126">
        <v>0.0</v>
      </c>
      <c r="DA10" s="126"/>
      <c r="DB10" s="126"/>
      <c r="DC10" s="126"/>
      <c r="DD10" s="126"/>
      <c r="DE10" s="126"/>
      <c r="DF10" s="126"/>
      <c r="DG10" s="126"/>
      <c r="DH10" s="126"/>
      <c r="DI10" s="126"/>
      <c r="DJ10" s="126"/>
      <c r="DK10" s="126"/>
      <c r="DL10" s="126"/>
      <c r="DM10" s="126"/>
      <c r="DN10" s="126"/>
      <c r="DO10" s="126"/>
      <c r="DP10" s="126"/>
      <c r="DQ10" s="126"/>
      <c r="DR10" s="126"/>
      <c r="DS10" s="126"/>
      <c r="DT10" s="126"/>
      <c r="DU10" s="126"/>
    </row>
    <row r="11" ht="12.75" customHeight="1">
      <c r="A11" s="3">
        <f t="shared" si="23"/>
        <v>35</v>
      </c>
      <c r="B11" s="172" t="s">
        <v>53</v>
      </c>
      <c r="C11" s="173" t="s">
        <v>115</v>
      </c>
      <c r="D11" s="172">
        <v>6.0</v>
      </c>
      <c r="E11" s="172" t="s">
        <v>116</v>
      </c>
      <c r="F11" s="172">
        <v>28.8</v>
      </c>
      <c r="G11" s="174">
        <f>IF(OR(E11="",F11=""),"",IF(LEFT(E11,1)="M",VLOOKUP(F11,Setup!$J$9:$K$23,2,TRUE),VLOOKUP(F11,Setup!$L$9:$M$23,2,TRUE)))</f>
        <v>52</v>
      </c>
      <c r="H11" s="174" t="str">
        <f>IF(F11="",0,VLOOKUP(AL11,DATA!$L$2:$N$1910,IF(LEFT(E11,1)="F",3,2)))</f>
        <v>#N/A</v>
      </c>
      <c r="I11" s="172"/>
      <c r="J11" s="172"/>
      <c r="K11" s="173"/>
      <c r="L11" s="173"/>
      <c r="M11" s="173"/>
      <c r="N11" s="173"/>
      <c r="O11" s="173">
        <f t="shared" si="2"/>
        <v>0</v>
      </c>
      <c r="P11" s="175"/>
      <c r="Q11" s="173"/>
      <c r="R11" s="173"/>
      <c r="S11" s="173"/>
      <c r="T11" s="173"/>
      <c r="U11" s="173">
        <f t="shared" si="3"/>
        <v>0</v>
      </c>
      <c r="V11" s="176">
        <f t="shared" si="4"/>
        <v>0</v>
      </c>
      <c r="W11" s="188">
        <v>30.0</v>
      </c>
      <c r="X11" s="188">
        <v>32.5</v>
      </c>
      <c r="Y11" s="188">
        <v>35.0</v>
      </c>
      <c r="Z11" s="173"/>
      <c r="AA11" s="173">
        <f t="shared" si="5"/>
        <v>35</v>
      </c>
      <c r="AB11" s="176">
        <f t="shared" si="6"/>
        <v>0</v>
      </c>
      <c r="AC11" s="177">
        <f t="shared" si="7"/>
        <v>0</v>
      </c>
      <c r="AD11" s="177">
        <f>IF(OR(AB11=0,D11="",D11&lt;40),0,VLOOKUP($D11,DATA!$A$2:$B$53,2,TRUE)*AC11)</f>
        <v>0</v>
      </c>
      <c r="AE11" s="178">
        <v>1.0</v>
      </c>
      <c r="AF11" s="173">
        <f t="shared" si="8"/>
        <v>0</v>
      </c>
      <c r="AG11" s="174">
        <f>IF(OR(AB11=0),0,VLOOKUP(AV11,Setup!$S$6:$T$15,2,TRUE))</f>
        <v>0</v>
      </c>
      <c r="AH11" s="179" t="s">
        <v>57</v>
      </c>
      <c r="AI11" s="180" t="s">
        <v>59</v>
      </c>
      <c r="AJ11" s="181">
        <f t="shared" si="9"/>
        <v>1</v>
      </c>
      <c r="AK11" s="174">
        <f t="shared" si="10"/>
        <v>0</v>
      </c>
      <c r="AL11" s="172">
        <f t="shared" si="11"/>
        <v>28.8</v>
      </c>
      <c r="AM11" s="172">
        <f t="shared" si="12"/>
        <v>0</v>
      </c>
      <c r="AN11" s="172">
        <f t="shared" si="13"/>
        <v>0</v>
      </c>
      <c r="AO11" s="172" t="str">
        <f t="shared" si="14"/>
        <v>M</v>
      </c>
      <c r="AP11" s="172"/>
      <c r="AQ11" s="126">
        <f t="shared" si="15"/>
        <v>0</v>
      </c>
      <c r="AR11" s="182">
        <f t="shared" si="16"/>
        <v>0</v>
      </c>
      <c r="AS11" s="172">
        <f t="shared" si="17"/>
        <v>66</v>
      </c>
      <c r="AT11" s="183">
        <f t="shared" si="18"/>
        <v>0</v>
      </c>
      <c r="AU11" s="184">
        <f t="shared" si="19"/>
        <v>66</v>
      </c>
      <c r="AV11" s="184">
        <f t="shared" si="20"/>
        <v>1</v>
      </c>
      <c r="AW11" s="185">
        <f t="shared" si="21"/>
        <v>28.8</v>
      </c>
      <c r="AX11" s="172">
        <f t="shared" si="22"/>
        <v>72</v>
      </c>
      <c r="AY11" s="182" t="str">
        <f>IF(OR(E11="",F11="",ISERROR(AE11)),0,(100000000*MATCH(E11,INDIRECT($AI$1),0)+IF(AE11=1,(16-IF(AO11="M",MATCH(G11,Setup!$K$9:$K$23,0),MATCH(G11,Setup!$M$9:$M$23)))*1000000,0)+IF(AB11&gt;0,IF(AE11=1,RANK(AB11,AB:AB,-1)*1000+AX11,IF(AE11=2,AC11,AD11)),0)))</f>
        <v>#N/A</v>
      </c>
      <c r="AZ11" s="174"/>
      <c r="BA11" s="174"/>
      <c r="BB11" s="174"/>
      <c r="BC11" s="174"/>
      <c r="BD11" s="174"/>
      <c r="BE11" s="174"/>
      <c r="BF11" s="174"/>
      <c r="BG11" s="174"/>
      <c r="BH11" s="186"/>
      <c r="BI11" s="186"/>
      <c r="BJ11" s="186"/>
      <c r="BK11" s="186"/>
      <c r="BL11" s="186"/>
      <c r="BM11" s="186"/>
      <c r="BN11" s="187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6"/>
      <c r="CJ11" s="126">
        <v>0.0</v>
      </c>
      <c r="CK11" s="126">
        <v>0.0</v>
      </c>
      <c r="CL11" s="126">
        <v>0.0</v>
      </c>
      <c r="CM11" s="126">
        <v>0.0</v>
      </c>
      <c r="CN11" s="126">
        <v>0.0</v>
      </c>
      <c r="CO11" s="126">
        <v>0.0</v>
      </c>
      <c r="CP11" s="126">
        <v>0.0</v>
      </c>
      <c r="CQ11" s="126">
        <v>0.0</v>
      </c>
      <c r="CR11" s="126">
        <v>0.0</v>
      </c>
      <c r="CS11" s="126">
        <v>0.0</v>
      </c>
      <c r="CT11" s="126">
        <v>0.0</v>
      </c>
      <c r="CU11" s="126">
        <v>0.0</v>
      </c>
      <c r="CV11" s="126">
        <v>0.0</v>
      </c>
      <c r="CW11" s="126">
        <v>1.0</v>
      </c>
      <c r="CX11" s="126">
        <v>1.0</v>
      </c>
      <c r="CY11" s="126">
        <v>1.0</v>
      </c>
      <c r="CZ11" s="126">
        <v>0.0</v>
      </c>
      <c r="DA11" s="126"/>
      <c r="DB11" s="126"/>
      <c r="DC11" s="126"/>
      <c r="DD11" s="126"/>
      <c r="DE11" s="126"/>
      <c r="DF11" s="126"/>
      <c r="DG11" s="126"/>
      <c r="DH11" s="126"/>
      <c r="DI11" s="126"/>
      <c r="DJ11" s="126"/>
      <c r="DK11" s="126"/>
      <c r="DL11" s="126"/>
      <c r="DM11" s="126"/>
      <c r="DN11" s="126"/>
      <c r="DO11" s="126"/>
      <c r="DP11" s="126"/>
      <c r="DQ11" s="126"/>
      <c r="DR11" s="126"/>
      <c r="DS11" s="126"/>
      <c r="DT11" s="126"/>
      <c r="DU11" s="126"/>
    </row>
    <row r="12" ht="12.75" customHeight="1">
      <c r="A12" s="3">
        <f t="shared" si="23"/>
        <v>62.5</v>
      </c>
      <c r="B12" s="172" t="s">
        <v>53</v>
      </c>
      <c r="C12" s="173" t="s">
        <v>83</v>
      </c>
      <c r="D12" s="172">
        <v>18.0</v>
      </c>
      <c r="E12" s="172" t="s">
        <v>84</v>
      </c>
      <c r="F12" s="172">
        <v>63.6</v>
      </c>
      <c r="G12" s="174">
        <f>IF(OR(E12="",F12=""),"",IF(LEFT(E12,1)="M",VLOOKUP(F12,Setup!$J$9:$K$23,2,TRUE),VLOOKUP(F12,Setup!$L$9:$M$23,2,TRUE)))</f>
        <v>67.5</v>
      </c>
      <c r="H12" s="174">
        <f>IF(F12="",0,VLOOKUP(AL12,DATA!$L$2:$N$1910,IF(LEFT(E12,1)="F",3,2)))</f>
        <v>0.94275</v>
      </c>
      <c r="I12" s="172"/>
      <c r="J12" s="172" t="s">
        <v>85</v>
      </c>
      <c r="K12" s="188">
        <v>35.0</v>
      </c>
      <c r="L12" s="188">
        <v>52.5</v>
      </c>
      <c r="M12" s="188">
        <v>60.0</v>
      </c>
      <c r="N12" s="173"/>
      <c r="O12" s="173">
        <f t="shared" si="2"/>
        <v>60</v>
      </c>
      <c r="P12" s="175"/>
      <c r="Q12" s="188">
        <v>25.0</v>
      </c>
      <c r="R12" s="173">
        <v>-52.5</v>
      </c>
      <c r="S12" s="173">
        <v>-52.5</v>
      </c>
      <c r="T12" s="173"/>
      <c r="U12" s="173">
        <f t="shared" si="3"/>
        <v>25</v>
      </c>
      <c r="V12" s="176">
        <f t="shared" si="4"/>
        <v>85</v>
      </c>
      <c r="W12" s="188">
        <v>47.5</v>
      </c>
      <c r="X12" s="188">
        <v>57.5</v>
      </c>
      <c r="Y12" s="188">
        <v>62.5</v>
      </c>
      <c r="Z12" s="173"/>
      <c r="AA12" s="173">
        <f t="shared" si="5"/>
        <v>62.5</v>
      </c>
      <c r="AB12" s="176">
        <f t="shared" si="6"/>
        <v>147.5</v>
      </c>
      <c r="AC12" s="177">
        <f t="shared" si="7"/>
        <v>139.055625</v>
      </c>
      <c r="AD12" s="177">
        <f>IF(OR(AB12=0,D12="",D12&lt;40),0,VLOOKUP($D12,DATA!$A$2:$B$53,2,TRUE)*AC12)</f>
        <v>0</v>
      </c>
      <c r="AE12" s="178">
        <f>IF(E12="","",OFFSET(Setup!$Q$1,MATCH(E12,Setup!O:O,0)-1,0))</f>
        <v>1</v>
      </c>
      <c r="AF12" s="173" t="str">
        <f t="shared" si="8"/>
        <v>1-F_TCR_3_AAPF-67.5</v>
      </c>
      <c r="AG12" s="174">
        <f>IF(OR(AB12=0),0,VLOOKUP(AV12,Setup!$S$6:$T$15,2,TRUE))</f>
        <v>3</v>
      </c>
      <c r="AH12" s="179"/>
      <c r="AI12" s="180" t="s">
        <v>59</v>
      </c>
      <c r="AJ12" s="181">
        <f t="shared" si="9"/>
        <v>1</v>
      </c>
      <c r="AK12" s="174">
        <f t="shared" si="10"/>
        <v>0</v>
      </c>
      <c r="AL12" s="172">
        <f t="shared" si="11"/>
        <v>63.6</v>
      </c>
      <c r="AM12" s="172">
        <f t="shared" si="12"/>
        <v>147.5</v>
      </c>
      <c r="AN12" s="172">
        <f t="shared" si="13"/>
        <v>87.5</v>
      </c>
      <c r="AO12" s="172" t="str">
        <f t="shared" si="14"/>
        <v>F</v>
      </c>
      <c r="AP12" s="172"/>
      <c r="AQ12" s="126">
        <f t="shared" si="15"/>
        <v>1</v>
      </c>
      <c r="AR12" s="182">
        <f t="shared" si="16"/>
        <v>14810025064</v>
      </c>
      <c r="AS12" s="172">
        <f t="shared" si="17"/>
        <v>8</v>
      </c>
      <c r="AT12" s="183">
        <f t="shared" si="18"/>
        <v>14810</v>
      </c>
      <c r="AU12" s="184">
        <f t="shared" si="19"/>
        <v>8</v>
      </c>
      <c r="AV12" s="184">
        <f t="shared" si="20"/>
        <v>1</v>
      </c>
      <c r="AW12" s="185">
        <f t="shared" si="21"/>
        <v>63.6</v>
      </c>
      <c r="AX12" s="172">
        <f t="shared" si="22"/>
        <v>64</v>
      </c>
      <c r="AY12" s="182">
        <f>IF(OR(E12="",F12="",ISERROR(AE12)),0,(100000000*MATCH(E12,INDIRECT($AI$1),0)+IF(AE12=1,(16-IF(AO12="M",MATCH(G12,Setup!$K$9:$K$23,0),MATCH(G12,Setup!$M$9:$M$23)))*1000000,0)+IF(AB12&gt;0,IF(AE12=1,RANK(AB12,AB:AB,-1)*1000+AX12,IF(AE12=2,AC12,AD12)),0)))</f>
        <v>14810025064</v>
      </c>
      <c r="AZ12" s="174"/>
      <c r="BA12" s="174"/>
      <c r="BB12" s="174"/>
      <c r="BC12" s="174"/>
      <c r="BD12" s="174"/>
      <c r="BE12" s="174"/>
      <c r="BF12" s="174"/>
      <c r="BG12" s="174"/>
      <c r="BH12" s="186"/>
      <c r="BI12" s="186"/>
      <c r="BJ12" s="186"/>
      <c r="BK12" s="186"/>
      <c r="BL12" s="186"/>
      <c r="BM12" s="186"/>
      <c r="BN12" s="187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/>
      <c r="BY12" s="126"/>
      <c r="BZ12" s="126"/>
      <c r="CA12" s="126"/>
      <c r="CB12" s="126"/>
      <c r="CC12" s="126"/>
      <c r="CD12" s="126"/>
      <c r="CE12" s="126"/>
      <c r="CF12" s="126"/>
      <c r="CG12" s="126"/>
      <c r="CH12" s="126"/>
      <c r="CI12" s="126"/>
      <c r="CJ12" s="126">
        <v>0.0</v>
      </c>
      <c r="CK12" s="126">
        <v>1.0</v>
      </c>
      <c r="CL12" s="126">
        <v>1.0</v>
      </c>
      <c r="CM12" s="126">
        <v>1.0</v>
      </c>
      <c r="CN12" s="126">
        <v>0.0</v>
      </c>
      <c r="CO12" s="126">
        <v>0.0</v>
      </c>
      <c r="CP12" s="126">
        <v>0.0</v>
      </c>
      <c r="CQ12" s="126">
        <v>1.0</v>
      </c>
      <c r="CR12" s="126">
        <v>-1.0</v>
      </c>
      <c r="CS12" s="126">
        <v>-1.0</v>
      </c>
      <c r="CT12" s="126">
        <v>0.0</v>
      </c>
      <c r="CU12" s="126">
        <v>0.0</v>
      </c>
      <c r="CV12" s="126">
        <v>0.0</v>
      </c>
      <c r="CW12" s="126">
        <v>1.0</v>
      </c>
      <c r="CX12" s="126">
        <v>1.0</v>
      </c>
      <c r="CY12" s="126">
        <v>1.0</v>
      </c>
      <c r="CZ12" s="126">
        <v>0.0</v>
      </c>
      <c r="DA12" s="126"/>
      <c r="DB12" s="126"/>
      <c r="DC12" s="126"/>
      <c r="DD12" s="126"/>
      <c r="DE12" s="126"/>
      <c r="DF12" s="126"/>
      <c r="DG12" s="126"/>
      <c r="DH12" s="126"/>
      <c r="DI12" s="126"/>
      <c r="DJ12" s="126"/>
      <c r="DK12" s="126"/>
      <c r="DL12" s="126"/>
      <c r="DM12" s="126"/>
      <c r="DN12" s="126"/>
      <c r="DO12" s="126"/>
      <c r="DP12" s="126"/>
      <c r="DQ12" s="126"/>
      <c r="DR12" s="126"/>
      <c r="DS12" s="126"/>
      <c r="DT12" s="126"/>
      <c r="DU12" s="126"/>
    </row>
    <row r="13" ht="12.75" customHeight="1">
      <c r="A13" s="3">
        <f t="shared" si="23"/>
        <v>65</v>
      </c>
      <c r="B13" s="172" t="s">
        <v>53</v>
      </c>
      <c r="C13" s="173" t="s">
        <v>96</v>
      </c>
      <c r="D13" s="172">
        <v>13.0</v>
      </c>
      <c r="E13" s="172" t="s">
        <v>102</v>
      </c>
      <c r="F13" s="172">
        <v>53.2</v>
      </c>
      <c r="G13" s="174">
        <f>IF(OR(E13="",F13=""),"",IF(LEFT(E13,1)="M",VLOOKUP(F13,Setup!$J$9:$K$23,2,TRUE),VLOOKUP(F13,Setup!$L$9:$M$23,2,TRUE)))</f>
        <v>56</v>
      </c>
      <c r="H13" s="174">
        <f>IF(F13="",0,VLOOKUP(AL13,DATA!$L$2:$N$1910,IF(LEFT(E13,1)="F",3,2)))</f>
        <v>0.9425</v>
      </c>
      <c r="I13" s="172"/>
      <c r="J13" s="172" t="s">
        <v>103</v>
      </c>
      <c r="K13" s="188">
        <v>42.5</v>
      </c>
      <c r="L13" s="173">
        <v>-52.5</v>
      </c>
      <c r="M13" s="173">
        <v>-52.5</v>
      </c>
      <c r="N13" s="173"/>
      <c r="O13" s="173">
        <f t="shared" si="2"/>
        <v>42.5</v>
      </c>
      <c r="P13" s="175"/>
      <c r="Q13" s="188">
        <v>30.0</v>
      </c>
      <c r="R13" s="188">
        <v>35.0</v>
      </c>
      <c r="S13" s="188">
        <v>45.0</v>
      </c>
      <c r="T13" s="173"/>
      <c r="U13" s="173">
        <f t="shared" si="3"/>
        <v>45</v>
      </c>
      <c r="V13" s="176">
        <f t="shared" si="4"/>
        <v>87.5</v>
      </c>
      <c r="W13" s="188">
        <v>42.5</v>
      </c>
      <c r="X13" s="188">
        <v>52.5</v>
      </c>
      <c r="Y13" s="188">
        <v>65.0</v>
      </c>
      <c r="Z13" s="173"/>
      <c r="AA13" s="173">
        <f t="shared" si="5"/>
        <v>65</v>
      </c>
      <c r="AB13" s="176">
        <f t="shared" si="6"/>
        <v>152.5</v>
      </c>
      <c r="AC13" s="177">
        <f t="shared" si="7"/>
        <v>143.73125</v>
      </c>
      <c r="AD13" s="177">
        <f>IF(OR(AB13=0,D13="",D13&lt;40),0,VLOOKUP($D13,DATA!$A$2:$B$53,2,TRUE)*AC13)</f>
        <v>0</v>
      </c>
      <c r="AE13" s="178">
        <v>1.0</v>
      </c>
      <c r="AF13" s="173">
        <f t="shared" si="8"/>
        <v>0</v>
      </c>
      <c r="AG13" s="174">
        <f>IF(OR(AB13=0),0,VLOOKUP(AV13,Setup!$S$6:$T$15,2,TRUE))</f>
        <v>3</v>
      </c>
      <c r="AH13" s="179" t="s">
        <v>57</v>
      </c>
      <c r="AI13" s="180" t="s">
        <v>59</v>
      </c>
      <c r="AJ13" s="181">
        <f t="shared" si="9"/>
        <v>1</v>
      </c>
      <c r="AK13" s="174">
        <f t="shared" si="10"/>
        <v>0</v>
      </c>
      <c r="AL13" s="172">
        <f t="shared" si="11"/>
        <v>53.2</v>
      </c>
      <c r="AM13" s="172">
        <f t="shared" si="12"/>
        <v>152.5</v>
      </c>
      <c r="AN13" s="172">
        <f t="shared" si="13"/>
        <v>110</v>
      </c>
      <c r="AO13" s="172" t="str">
        <f t="shared" si="14"/>
        <v>M</v>
      </c>
      <c r="AP13" s="172"/>
      <c r="AQ13" s="126">
        <f t="shared" si="15"/>
        <v>1</v>
      </c>
      <c r="AR13" s="182">
        <f t="shared" si="16"/>
        <v>0</v>
      </c>
      <c r="AS13" s="172">
        <f t="shared" si="17"/>
        <v>66</v>
      </c>
      <c r="AT13" s="183">
        <f t="shared" si="18"/>
        <v>0</v>
      </c>
      <c r="AU13" s="184">
        <f t="shared" si="19"/>
        <v>66</v>
      </c>
      <c r="AV13" s="184">
        <f t="shared" si="20"/>
        <v>1</v>
      </c>
      <c r="AW13" s="185">
        <f t="shared" si="21"/>
        <v>53.2</v>
      </c>
      <c r="AX13" s="172">
        <f t="shared" si="22"/>
        <v>69</v>
      </c>
      <c r="AY13" s="182" t="str">
        <f>IF(OR(E13="",F13="",ISERROR(AE13)),0,(100000000*MATCH(E13,INDIRECT($AI$1),0)+IF(AE13=1,(16-IF(AO13="M",MATCH(G13,Setup!$K$9:$K$23,0),MATCH(G13,Setup!$M$9:$M$23)))*1000000,0)+IF(AB13&gt;0,IF(AE13=1,RANK(AB13,AB:AB,-1)*1000+AX13,IF(AE13=2,AC13,AD13)),0)))</f>
        <v>#N/A</v>
      </c>
      <c r="AZ13" s="174"/>
      <c r="BA13" s="174"/>
      <c r="BB13" s="174"/>
      <c r="BC13" s="174"/>
      <c r="BD13" s="174"/>
      <c r="BE13" s="174"/>
      <c r="BF13" s="174"/>
      <c r="BG13" s="174"/>
      <c r="BH13" s="186"/>
      <c r="BI13" s="186"/>
      <c r="BJ13" s="186"/>
      <c r="BK13" s="186"/>
      <c r="BL13" s="186"/>
      <c r="BM13" s="186"/>
      <c r="BN13" s="187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126"/>
      <c r="CB13" s="126"/>
      <c r="CC13" s="126"/>
      <c r="CD13" s="126"/>
      <c r="CE13" s="126"/>
      <c r="CF13" s="126"/>
      <c r="CG13" s="126"/>
      <c r="CH13" s="126"/>
      <c r="CI13" s="126"/>
      <c r="CJ13" s="126">
        <v>0.0</v>
      </c>
      <c r="CK13" s="126">
        <v>1.0</v>
      </c>
      <c r="CL13" s="126">
        <v>-1.0</v>
      </c>
      <c r="CM13" s="126">
        <v>-1.0</v>
      </c>
      <c r="CN13" s="126">
        <v>0.0</v>
      </c>
      <c r="CO13" s="126">
        <v>0.0</v>
      </c>
      <c r="CP13" s="126">
        <v>0.0</v>
      </c>
      <c r="CQ13" s="126">
        <v>1.0</v>
      </c>
      <c r="CR13" s="126">
        <v>1.0</v>
      </c>
      <c r="CS13" s="126">
        <v>1.0</v>
      </c>
      <c r="CT13" s="126">
        <v>0.0</v>
      </c>
      <c r="CU13" s="126">
        <v>0.0</v>
      </c>
      <c r="CV13" s="126">
        <v>0.0</v>
      </c>
      <c r="CW13" s="126">
        <v>1.0</v>
      </c>
      <c r="CX13" s="126">
        <v>1.0</v>
      </c>
      <c r="CY13" s="126">
        <v>1.0</v>
      </c>
      <c r="CZ13" s="126">
        <v>0.0</v>
      </c>
      <c r="DA13" s="126"/>
      <c r="DB13" s="126"/>
      <c r="DC13" s="126"/>
      <c r="DD13" s="126"/>
      <c r="DE13" s="126"/>
      <c r="DF13" s="126"/>
      <c r="DG13" s="126"/>
      <c r="DH13" s="126"/>
      <c r="DI13" s="126"/>
      <c r="DJ13" s="126"/>
      <c r="DK13" s="126"/>
      <c r="DL13" s="126"/>
      <c r="DM13" s="126"/>
      <c r="DN13" s="126"/>
      <c r="DO13" s="126"/>
      <c r="DP13" s="126"/>
      <c r="DQ13" s="126"/>
      <c r="DR13" s="126"/>
      <c r="DS13" s="126"/>
      <c r="DT13" s="126"/>
      <c r="DU13" s="126"/>
    </row>
    <row r="14" ht="12.75" customHeight="1">
      <c r="A14" s="3">
        <f t="shared" si="23"/>
        <v>77.5</v>
      </c>
      <c r="B14" s="172" t="s">
        <v>53</v>
      </c>
      <c r="C14" s="173" t="s">
        <v>110</v>
      </c>
      <c r="D14" s="172">
        <v>12.0</v>
      </c>
      <c r="E14" s="172" t="s">
        <v>111</v>
      </c>
      <c r="F14" s="172">
        <v>63.3</v>
      </c>
      <c r="G14" s="174">
        <f>IF(OR(E14="",F14=""),"",IF(LEFT(E14,1)="M",VLOOKUP(F14,Setup!$J$9:$K$23,2,TRUE),VLOOKUP(F14,Setup!$L$9:$M$23,2,TRUE)))</f>
        <v>67.5</v>
      </c>
      <c r="H14" s="174">
        <f>IF(F14="",0,VLOOKUP(AL14,DATA!$L$2:$N$1910,IF(LEFT(E14,1)="F",3,2)))</f>
        <v>0.94625</v>
      </c>
      <c r="I14" s="172"/>
      <c r="J14" s="172" t="s">
        <v>112</v>
      </c>
      <c r="K14" s="188">
        <v>42.5</v>
      </c>
      <c r="L14" s="188">
        <v>52.5</v>
      </c>
      <c r="M14" s="173">
        <v>-60.0</v>
      </c>
      <c r="N14" s="173"/>
      <c r="O14" s="173">
        <f t="shared" si="2"/>
        <v>52.5</v>
      </c>
      <c r="P14" s="175"/>
      <c r="Q14" s="188">
        <v>25.0</v>
      </c>
      <c r="R14" s="173">
        <v>-30.0</v>
      </c>
      <c r="S14" s="188">
        <v>30.0</v>
      </c>
      <c r="T14" s="173"/>
      <c r="U14" s="173">
        <f t="shared" si="3"/>
        <v>30</v>
      </c>
      <c r="V14" s="176">
        <f t="shared" si="4"/>
        <v>82.5</v>
      </c>
      <c r="W14" s="188">
        <v>57.5</v>
      </c>
      <c r="X14" s="188">
        <v>67.5</v>
      </c>
      <c r="Y14" s="188">
        <v>77.5</v>
      </c>
      <c r="Z14" s="173"/>
      <c r="AA14" s="173">
        <f t="shared" si="5"/>
        <v>77.5</v>
      </c>
      <c r="AB14" s="176">
        <f t="shared" si="6"/>
        <v>160</v>
      </c>
      <c r="AC14" s="177">
        <f t="shared" si="7"/>
        <v>151.4</v>
      </c>
      <c r="AD14" s="177">
        <f>IF(OR(AB14=0,D14="",D14&lt;40),0,VLOOKUP($D14,DATA!$A$2:$B$53,2,TRUE)*AC14)</f>
        <v>0</v>
      </c>
      <c r="AE14" s="178">
        <v>1.0</v>
      </c>
      <c r="AF14" s="173">
        <f t="shared" si="8"/>
        <v>0</v>
      </c>
      <c r="AG14" s="174">
        <f>IF(OR(AB14=0),0,VLOOKUP(AV14,Setup!$S$6:$T$15,2,TRUE))</f>
        <v>3</v>
      </c>
      <c r="AH14" s="179"/>
      <c r="AI14" s="180" t="s">
        <v>59</v>
      </c>
      <c r="AJ14" s="181">
        <f t="shared" si="9"/>
        <v>1</v>
      </c>
      <c r="AK14" s="174">
        <f t="shared" si="10"/>
        <v>0</v>
      </c>
      <c r="AL14" s="172">
        <f t="shared" si="11"/>
        <v>63.3</v>
      </c>
      <c r="AM14" s="172">
        <f t="shared" si="12"/>
        <v>160</v>
      </c>
      <c r="AN14" s="172">
        <f t="shared" si="13"/>
        <v>107.5</v>
      </c>
      <c r="AO14" s="172" t="str">
        <f t="shared" si="14"/>
        <v>F</v>
      </c>
      <c r="AP14" s="172"/>
      <c r="AQ14" s="126">
        <f t="shared" si="15"/>
        <v>1</v>
      </c>
      <c r="AR14" s="182">
        <f t="shared" si="16"/>
        <v>0</v>
      </c>
      <c r="AS14" s="172">
        <f t="shared" si="17"/>
        <v>66</v>
      </c>
      <c r="AT14" s="183">
        <f t="shared" si="18"/>
        <v>0</v>
      </c>
      <c r="AU14" s="184">
        <f t="shared" si="19"/>
        <v>66</v>
      </c>
      <c r="AV14" s="184">
        <f t="shared" si="20"/>
        <v>1</v>
      </c>
      <c r="AW14" s="185">
        <f t="shared" si="21"/>
        <v>63.3</v>
      </c>
      <c r="AX14" s="172">
        <f t="shared" si="22"/>
        <v>65</v>
      </c>
      <c r="AY14" s="182" t="str">
        <f>IF(OR(E14="",F14="",ISERROR(AE14)),0,(100000000*MATCH(E14,INDIRECT($AI$1),0)+IF(AE14=1,(16-IF(AO14="M",MATCH(G14,Setup!$K$9:$K$23,0),MATCH(G14,Setup!$M$9:$M$23)))*1000000,0)+IF(AB14&gt;0,IF(AE14=1,RANK(AB14,AB:AB,-1)*1000+AX14,IF(AE14=2,AC14,AD14)),0)))</f>
        <v>#N/A</v>
      </c>
      <c r="AZ14" s="174"/>
      <c r="BA14" s="174"/>
      <c r="BB14" s="174"/>
      <c r="BC14" s="174"/>
      <c r="BD14" s="174"/>
      <c r="BE14" s="174"/>
      <c r="BF14" s="174"/>
      <c r="BG14" s="174"/>
      <c r="BH14" s="186"/>
      <c r="BI14" s="186"/>
      <c r="BJ14" s="186"/>
      <c r="BK14" s="186"/>
      <c r="BL14" s="186"/>
      <c r="BM14" s="186"/>
      <c r="BN14" s="187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  <c r="CA14" s="126"/>
      <c r="CB14" s="126"/>
      <c r="CC14" s="126"/>
      <c r="CD14" s="126"/>
      <c r="CE14" s="126"/>
      <c r="CF14" s="126"/>
      <c r="CG14" s="126"/>
      <c r="CH14" s="126"/>
      <c r="CI14" s="126"/>
      <c r="CJ14" s="126">
        <v>0.0</v>
      </c>
      <c r="CK14" s="126">
        <v>1.0</v>
      </c>
      <c r="CL14" s="126">
        <v>1.0</v>
      </c>
      <c r="CM14" s="126">
        <v>-1.0</v>
      </c>
      <c r="CN14" s="126">
        <v>0.0</v>
      </c>
      <c r="CO14" s="126">
        <v>0.0</v>
      </c>
      <c r="CP14" s="126">
        <v>0.0</v>
      </c>
      <c r="CQ14" s="126">
        <v>1.0</v>
      </c>
      <c r="CR14" s="126">
        <v>-1.0</v>
      </c>
      <c r="CS14" s="126">
        <v>1.0</v>
      </c>
      <c r="CT14" s="126">
        <v>0.0</v>
      </c>
      <c r="CU14" s="126">
        <v>0.0</v>
      </c>
      <c r="CV14" s="126">
        <v>0.0</v>
      </c>
      <c r="CW14" s="126">
        <v>1.0</v>
      </c>
      <c r="CX14" s="126">
        <v>1.0</v>
      </c>
      <c r="CY14" s="126">
        <v>1.0</v>
      </c>
      <c r="CZ14" s="126">
        <v>0.0</v>
      </c>
      <c r="DA14" s="126"/>
      <c r="DB14" s="126"/>
      <c r="DC14" s="126"/>
      <c r="DD14" s="126"/>
      <c r="DE14" s="126"/>
      <c r="DF14" s="126"/>
      <c r="DG14" s="126"/>
      <c r="DH14" s="126"/>
      <c r="DI14" s="126"/>
      <c r="DJ14" s="126"/>
      <c r="DK14" s="126"/>
      <c r="DL14" s="126"/>
      <c r="DM14" s="126"/>
      <c r="DN14" s="126"/>
      <c r="DO14" s="126"/>
      <c r="DP14" s="126"/>
      <c r="DQ14" s="126"/>
      <c r="DR14" s="126"/>
      <c r="DS14" s="126"/>
      <c r="DT14" s="126"/>
      <c r="DU14" s="126"/>
    </row>
    <row r="15" ht="12.75" customHeight="1">
      <c r="A15" s="3">
        <f t="shared" si="23"/>
        <v>132.5</v>
      </c>
      <c r="B15" s="172" t="s">
        <v>53</v>
      </c>
      <c r="C15" s="173" t="s">
        <v>87</v>
      </c>
      <c r="D15" s="172">
        <v>28.0</v>
      </c>
      <c r="E15" s="172" t="s">
        <v>88</v>
      </c>
      <c r="F15" s="172">
        <v>66.7</v>
      </c>
      <c r="G15" s="174">
        <f>IF(OR(E15="",F15=""),"",IF(LEFT(E15,1)="M",VLOOKUP(F15,Setup!$J$9:$K$23,2,TRUE),VLOOKUP(F15,Setup!$L$9:$M$23,2,TRUE)))</f>
        <v>67.5</v>
      </c>
      <c r="H15" s="174">
        <f>IF(F15="",0,VLOOKUP(AL15,DATA!$L$2:$N$1910,IF(LEFT(E15,1)="F",3,2)))</f>
        <v>0.90805</v>
      </c>
      <c r="I15" s="172"/>
      <c r="J15" s="172"/>
      <c r="K15" s="173"/>
      <c r="L15" s="173"/>
      <c r="M15" s="173"/>
      <c r="N15" s="173"/>
      <c r="O15" s="173">
        <f t="shared" si="2"/>
        <v>0</v>
      </c>
      <c r="P15" s="175"/>
      <c r="Q15" s="173"/>
      <c r="R15" s="173"/>
      <c r="S15" s="173"/>
      <c r="T15" s="173"/>
      <c r="U15" s="173">
        <f t="shared" si="3"/>
        <v>0</v>
      </c>
      <c r="V15" s="176">
        <f t="shared" si="4"/>
        <v>0</v>
      </c>
      <c r="W15" s="188">
        <v>117.5</v>
      </c>
      <c r="X15" s="188">
        <v>125.0</v>
      </c>
      <c r="Y15" s="188">
        <v>132.5</v>
      </c>
      <c r="Z15" s="173"/>
      <c r="AA15" s="173">
        <f t="shared" si="5"/>
        <v>132.5</v>
      </c>
      <c r="AB15" s="176">
        <f t="shared" si="6"/>
        <v>0</v>
      </c>
      <c r="AC15" s="177">
        <f t="shared" si="7"/>
        <v>0</v>
      </c>
      <c r="AD15" s="177">
        <f>IF(OR(AB15=0,D15="",D15&lt;40),0,VLOOKUP($D15,DATA!$A$2:$B$53,2,TRUE)*AC15)</f>
        <v>0</v>
      </c>
      <c r="AE15" s="178">
        <f>IF(E15="","",OFFSET(Setup!$Q$1,MATCH(E15,Setup!O:O,0)-1,0))</f>
        <v>1</v>
      </c>
      <c r="AF15" s="173">
        <f t="shared" si="8"/>
        <v>0</v>
      </c>
      <c r="AG15" s="174">
        <f>IF(OR(AB15=0),0,VLOOKUP(AV15,Setup!$S$6:$T$15,2,TRUE))</f>
        <v>0</v>
      </c>
      <c r="AH15" s="179"/>
      <c r="AI15" s="180" t="s">
        <v>58</v>
      </c>
      <c r="AJ15" s="181">
        <f t="shared" si="9"/>
        <v>0</v>
      </c>
      <c r="AK15" s="174">
        <f t="shared" si="10"/>
        <v>0</v>
      </c>
      <c r="AL15" s="172">
        <f t="shared" si="11"/>
        <v>66.7</v>
      </c>
      <c r="AM15" s="172">
        <f t="shared" si="12"/>
        <v>0</v>
      </c>
      <c r="AN15" s="172">
        <f t="shared" si="13"/>
        <v>0</v>
      </c>
      <c r="AO15" s="172" t="str">
        <f t="shared" si="14"/>
        <v>F</v>
      </c>
      <c r="AP15" s="172"/>
      <c r="AQ15" s="126">
        <f t="shared" si="15"/>
        <v>0</v>
      </c>
      <c r="AR15" s="182">
        <f t="shared" si="16"/>
        <v>12210000000</v>
      </c>
      <c r="AS15" s="172">
        <f t="shared" si="17"/>
        <v>11</v>
      </c>
      <c r="AT15" s="183">
        <f t="shared" si="18"/>
        <v>12210</v>
      </c>
      <c r="AU15" s="184">
        <f t="shared" si="19"/>
        <v>11</v>
      </c>
      <c r="AV15" s="184">
        <f t="shared" si="20"/>
        <v>1</v>
      </c>
      <c r="AW15" s="185">
        <f t="shared" si="21"/>
        <v>66.7</v>
      </c>
      <c r="AX15" s="172">
        <f t="shared" si="22"/>
        <v>60</v>
      </c>
      <c r="AY15" s="182">
        <f>IF(OR(E15="",F15="",ISERROR(AE15)),0,(100000000*MATCH(E15,INDIRECT($AI$1),0)+IF(AE15=1,(16-IF(AO15="M",MATCH(G15,Setup!$K$9:$K$23,0),MATCH(G15,Setup!$M$9:$M$23)))*1000000,0)+IF(AB15&gt;0,IF(AE15=1,RANK(AB15,AB:AB,-1)*1000+AX15,IF(AE15=2,AC15,AD15)),0)))</f>
        <v>12210000000</v>
      </c>
      <c r="AZ15" s="174"/>
      <c r="BA15" s="174"/>
      <c r="BB15" s="174"/>
      <c r="BC15" s="174"/>
      <c r="BD15" s="174"/>
      <c r="BE15" s="174"/>
      <c r="BF15" s="174"/>
      <c r="BG15" s="174"/>
      <c r="BH15" s="186"/>
      <c r="BI15" s="186"/>
      <c r="BJ15" s="186"/>
      <c r="BK15" s="186"/>
      <c r="BL15" s="186"/>
      <c r="BM15" s="186"/>
      <c r="BN15" s="187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  <c r="CA15" s="126"/>
      <c r="CB15" s="126"/>
      <c r="CC15" s="126"/>
      <c r="CD15" s="126"/>
      <c r="CE15" s="126"/>
      <c r="CF15" s="126"/>
      <c r="CG15" s="126"/>
      <c r="CH15" s="126"/>
      <c r="CI15" s="126"/>
      <c r="CJ15" s="126">
        <v>0.0</v>
      </c>
      <c r="CK15" s="126">
        <v>0.0</v>
      </c>
      <c r="CL15" s="126">
        <v>0.0</v>
      </c>
      <c r="CM15" s="126">
        <v>0.0</v>
      </c>
      <c r="CN15" s="126">
        <v>0.0</v>
      </c>
      <c r="CO15" s="126">
        <v>0.0</v>
      </c>
      <c r="CP15" s="126">
        <v>0.0</v>
      </c>
      <c r="CQ15" s="126">
        <v>0.0</v>
      </c>
      <c r="CR15" s="126">
        <v>0.0</v>
      </c>
      <c r="CS15" s="126">
        <v>0.0</v>
      </c>
      <c r="CT15" s="126">
        <v>0.0</v>
      </c>
      <c r="CU15" s="126">
        <v>0.0</v>
      </c>
      <c r="CV15" s="126">
        <v>0.0</v>
      </c>
      <c r="CW15" s="126">
        <v>1.0</v>
      </c>
      <c r="CX15" s="126">
        <v>1.0</v>
      </c>
      <c r="CY15" s="126">
        <v>1.0</v>
      </c>
      <c r="CZ15" s="126">
        <v>0.0</v>
      </c>
      <c r="DA15" s="126"/>
      <c r="DB15" s="126"/>
      <c r="DC15" s="126"/>
      <c r="DD15" s="126"/>
      <c r="DE15" s="126"/>
      <c r="DF15" s="126"/>
      <c r="DG15" s="126"/>
      <c r="DH15" s="126"/>
      <c r="DI15" s="126"/>
      <c r="DJ15" s="126"/>
      <c r="DK15" s="126"/>
      <c r="DL15" s="126"/>
      <c r="DM15" s="126"/>
      <c r="DN15" s="126"/>
      <c r="DO15" s="126"/>
      <c r="DP15" s="126"/>
      <c r="DQ15" s="126"/>
      <c r="DR15" s="126"/>
      <c r="DS15" s="126"/>
      <c r="DT15" s="126"/>
      <c r="DU15" s="126"/>
    </row>
    <row r="16" ht="12.75" customHeight="1">
      <c r="A16" s="3">
        <f t="shared" si="23"/>
        <v>135</v>
      </c>
      <c r="B16" s="172" t="s">
        <v>53</v>
      </c>
      <c r="C16" s="173" t="s">
        <v>70</v>
      </c>
      <c r="D16" s="172">
        <v>21.0</v>
      </c>
      <c r="E16" s="172" t="s">
        <v>71</v>
      </c>
      <c r="F16" s="172">
        <v>47.0</v>
      </c>
      <c r="G16" s="174">
        <f>IF(OR(E16="",F16=""),"",IF(LEFT(E16,1)="M",VLOOKUP(F16,Setup!$J$9:$K$23,2,TRUE),VLOOKUP(F16,Setup!$L$9:$M$23,2,TRUE)))</f>
        <v>48</v>
      </c>
      <c r="H16" s="174">
        <f>IF(F16="",0,VLOOKUP(AL16,DATA!$L$2:$N$1910,IF(LEFT(E16,1)="F",3,2)))</f>
        <v>1.198</v>
      </c>
      <c r="I16" s="172"/>
      <c r="J16" s="172" t="s">
        <v>72</v>
      </c>
      <c r="K16" s="188">
        <v>92.5</v>
      </c>
      <c r="L16" s="188">
        <v>95.0</v>
      </c>
      <c r="M16" s="188">
        <v>100.0</v>
      </c>
      <c r="N16" s="173"/>
      <c r="O16" s="173">
        <f t="shared" si="2"/>
        <v>100</v>
      </c>
      <c r="P16" s="175"/>
      <c r="Q16" s="173">
        <v>-55.0</v>
      </c>
      <c r="R16" s="173">
        <v>-57.5</v>
      </c>
      <c r="S16" s="188">
        <v>57.5</v>
      </c>
      <c r="T16" s="173"/>
      <c r="U16" s="173">
        <f t="shared" si="3"/>
        <v>57.5</v>
      </c>
      <c r="V16" s="176">
        <f t="shared" si="4"/>
        <v>157.5</v>
      </c>
      <c r="W16" s="188">
        <v>120.0</v>
      </c>
      <c r="X16" s="188">
        <v>127.5</v>
      </c>
      <c r="Y16" s="173">
        <v>-135.0</v>
      </c>
      <c r="Z16" s="173"/>
      <c r="AA16" s="173">
        <f t="shared" si="5"/>
        <v>127.5</v>
      </c>
      <c r="AB16" s="176">
        <f t="shared" si="6"/>
        <v>0</v>
      </c>
      <c r="AC16" s="177">
        <f t="shared" si="7"/>
        <v>0</v>
      </c>
      <c r="AD16" s="177">
        <f>IF(OR(AB16=0,D16="",D16&lt;40),0,VLOOKUP($D16,DATA!$A$2:$B$53,2,TRUE)*AC16)</f>
        <v>0</v>
      </c>
      <c r="AE16" s="178">
        <f>IF(E16="","",OFFSET(Setup!$Q$1,MATCH(E16,Setup!O:O,0)-1,0))</f>
        <v>1</v>
      </c>
      <c r="AF16" s="173">
        <f t="shared" si="8"/>
        <v>0</v>
      </c>
      <c r="AG16" s="174">
        <f>IF(OR(AB16=0),0,VLOOKUP(AV16,Setup!$S$6:$T$15,2,TRUE))</f>
        <v>0</v>
      </c>
      <c r="AH16" s="179" t="s">
        <v>57</v>
      </c>
      <c r="AI16" s="180" t="s">
        <v>68</v>
      </c>
      <c r="AJ16" s="181">
        <f t="shared" si="9"/>
        <v>0</v>
      </c>
      <c r="AK16" s="174">
        <f t="shared" si="10"/>
        <v>0</v>
      </c>
      <c r="AL16" s="172">
        <f t="shared" si="11"/>
        <v>47</v>
      </c>
      <c r="AM16" s="172">
        <f t="shared" si="12"/>
        <v>285</v>
      </c>
      <c r="AN16" s="172">
        <f t="shared" si="13"/>
        <v>185</v>
      </c>
      <c r="AO16" s="172" t="str">
        <f t="shared" si="14"/>
        <v>F</v>
      </c>
      <c r="AP16" s="172"/>
      <c r="AQ16" s="126">
        <f t="shared" si="15"/>
        <v>0</v>
      </c>
      <c r="AR16" s="182">
        <f t="shared" si="16"/>
        <v>15414000000</v>
      </c>
      <c r="AS16" s="172">
        <f t="shared" si="17"/>
        <v>7</v>
      </c>
      <c r="AT16" s="183">
        <f t="shared" si="18"/>
        <v>15414</v>
      </c>
      <c r="AU16" s="184">
        <f t="shared" si="19"/>
        <v>7</v>
      </c>
      <c r="AV16" s="184">
        <f t="shared" si="20"/>
        <v>1</v>
      </c>
      <c r="AW16" s="185">
        <f t="shared" si="21"/>
        <v>47</v>
      </c>
      <c r="AX16" s="172">
        <f t="shared" si="22"/>
        <v>71</v>
      </c>
      <c r="AY16" s="182">
        <f>IF(OR(E16="",F16="",ISERROR(AE16)),0,(100000000*MATCH(E16,INDIRECT($AI$1),0)+IF(AE16=1,(16-IF(AO16="M",MATCH(G16,Setup!$K$9:$K$23,0),MATCH(G16,Setup!$M$9:$M$23)))*1000000,0)+IF(AB16&gt;0,IF(AE16=1,RANK(AB16,AB:AB,-1)*1000+AX16,IF(AE16=2,AC16,AD16)),0)))</f>
        <v>15414000000</v>
      </c>
      <c r="AZ16" s="174"/>
      <c r="BA16" s="174"/>
      <c r="BB16" s="174"/>
      <c r="BC16" s="174"/>
      <c r="BD16" s="174"/>
      <c r="BE16" s="174"/>
      <c r="BF16" s="174"/>
      <c r="BG16" s="174"/>
      <c r="BH16" s="186"/>
      <c r="BI16" s="186"/>
      <c r="BJ16" s="186"/>
      <c r="BK16" s="186"/>
      <c r="BL16" s="186"/>
      <c r="BM16" s="186"/>
      <c r="BN16" s="187"/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6"/>
      <c r="CB16" s="126"/>
      <c r="CC16" s="126"/>
      <c r="CD16" s="126"/>
      <c r="CE16" s="126"/>
      <c r="CF16" s="126"/>
      <c r="CG16" s="126"/>
      <c r="CH16" s="126"/>
      <c r="CI16" s="126"/>
      <c r="CJ16" s="126">
        <v>0.0</v>
      </c>
      <c r="CK16" s="126">
        <v>1.0</v>
      </c>
      <c r="CL16" s="126">
        <v>1.0</v>
      </c>
      <c r="CM16" s="126">
        <v>1.0</v>
      </c>
      <c r="CN16" s="126">
        <v>0.0</v>
      </c>
      <c r="CO16" s="126">
        <v>0.0</v>
      </c>
      <c r="CP16" s="126">
        <v>0.0</v>
      </c>
      <c r="CQ16" s="126">
        <v>-1.0</v>
      </c>
      <c r="CR16" s="126">
        <v>-1.0</v>
      </c>
      <c r="CS16" s="126">
        <v>1.0</v>
      </c>
      <c r="CT16" s="126">
        <v>0.0</v>
      </c>
      <c r="CU16" s="126">
        <v>0.0</v>
      </c>
      <c r="CV16" s="126">
        <v>0.0</v>
      </c>
      <c r="CW16" s="126">
        <v>1.0</v>
      </c>
      <c r="CX16" s="126">
        <v>1.0</v>
      </c>
      <c r="CY16" s="126">
        <v>-1.0</v>
      </c>
      <c r="CZ16" s="126">
        <v>0.0</v>
      </c>
      <c r="DA16" s="126"/>
      <c r="DB16" s="126"/>
      <c r="DC16" s="126"/>
      <c r="DD16" s="126"/>
      <c r="DE16" s="126"/>
      <c r="DF16" s="126"/>
      <c r="DG16" s="126"/>
      <c r="DH16" s="126"/>
      <c r="DI16" s="126"/>
      <c r="DJ16" s="126"/>
      <c r="DK16" s="126"/>
      <c r="DL16" s="126"/>
      <c r="DM16" s="126"/>
      <c r="DN16" s="126"/>
      <c r="DO16" s="126"/>
      <c r="DP16" s="126"/>
      <c r="DQ16" s="126"/>
      <c r="DR16" s="126"/>
      <c r="DS16" s="126"/>
      <c r="DT16" s="126"/>
      <c r="DU16" s="126"/>
    </row>
    <row r="17" ht="12.75" customHeight="1">
      <c r="A17" s="3">
        <f t="shared" si="23"/>
        <v>140</v>
      </c>
      <c r="B17" s="172" t="s">
        <v>53</v>
      </c>
      <c r="C17" s="173" t="s">
        <v>54</v>
      </c>
      <c r="D17" s="172">
        <v>33.0</v>
      </c>
      <c r="E17" s="172" t="s">
        <v>55</v>
      </c>
      <c r="F17" s="172">
        <v>58.3</v>
      </c>
      <c r="G17" s="174">
        <f>IF(OR(E17="",F17=""),"",IF(LEFT(E17,1)="M",VLOOKUP(F17,Setup!$J$9:$K$23,2,TRUE),VLOOKUP(F17,Setup!$L$9:$M$23,2,TRUE)))</f>
        <v>60</v>
      </c>
      <c r="H17" s="174">
        <f>IF(F17="",0,VLOOKUP(AL17,DATA!$L$2:$N$1910,IF(LEFT(E17,1)="F",3,2)))</f>
        <v>1.0107</v>
      </c>
      <c r="I17" s="172"/>
      <c r="J17" s="172" t="s">
        <v>56</v>
      </c>
      <c r="K17" s="188">
        <v>80.0</v>
      </c>
      <c r="L17" s="188">
        <v>90.0</v>
      </c>
      <c r="M17" s="173">
        <v>-97.5</v>
      </c>
      <c r="N17" s="173"/>
      <c r="O17" s="173">
        <f t="shared" si="2"/>
        <v>90</v>
      </c>
      <c r="P17" s="175"/>
      <c r="Q17" s="188">
        <v>52.5</v>
      </c>
      <c r="R17" s="188">
        <v>55.0</v>
      </c>
      <c r="S17" s="173">
        <v>-60.0</v>
      </c>
      <c r="T17" s="173"/>
      <c r="U17" s="173">
        <f t="shared" si="3"/>
        <v>55</v>
      </c>
      <c r="V17" s="176">
        <f t="shared" si="4"/>
        <v>145</v>
      </c>
      <c r="W17" s="188">
        <v>120.0</v>
      </c>
      <c r="X17" s="188">
        <v>127.5</v>
      </c>
      <c r="Y17" s="188">
        <v>140.0</v>
      </c>
      <c r="Z17" s="173"/>
      <c r="AA17" s="173">
        <f t="shared" si="5"/>
        <v>140</v>
      </c>
      <c r="AB17" s="176">
        <f t="shared" si="6"/>
        <v>285</v>
      </c>
      <c r="AC17" s="177">
        <f t="shared" si="7"/>
        <v>288.0495</v>
      </c>
      <c r="AD17" s="177">
        <f>IF(OR(AB17=0,D17="",D17&lt;40),0,VLOOKUP($D17,DATA!$A$2:$B$53,2,TRUE)*AC17)</f>
        <v>0</v>
      </c>
      <c r="AE17" s="178">
        <f>IF(E17="","",OFFSET(Setup!$Q$1,MATCH(E17,Setup!O:O,0)-1,0))</f>
        <v>1</v>
      </c>
      <c r="AF17" s="173" t="str">
        <f t="shared" si="8"/>
        <v>1-F_SCR_AAPF-60</v>
      </c>
      <c r="AG17" s="174">
        <f>IF(OR(AB17=0),0,VLOOKUP(AV17,Setup!$S$6:$T$15,2,TRUE))</f>
        <v>3</v>
      </c>
      <c r="AH17" s="179" t="s">
        <v>86</v>
      </c>
      <c r="AI17" s="180" t="s">
        <v>59</v>
      </c>
      <c r="AJ17" s="181">
        <f t="shared" si="9"/>
        <v>1</v>
      </c>
      <c r="AK17" s="174">
        <f t="shared" si="10"/>
        <v>0</v>
      </c>
      <c r="AL17" s="172">
        <f t="shared" si="11"/>
        <v>58.3</v>
      </c>
      <c r="AM17" s="172">
        <f t="shared" si="12"/>
        <v>285</v>
      </c>
      <c r="AN17" s="172">
        <f t="shared" si="13"/>
        <v>195</v>
      </c>
      <c r="AO17" s="172" t="str">
        <f t="shared" si="14"/>
        <v>F</v>
      </c>
      <c r="AP17" s="172"/>
      <c r="AQ17" s="126">
        <f t="shared" si="15"/>
        <v>1</v>
      </c>
      <c r="AR17" s="182">
        <f t="shared" si="16"/>
        <v>16411030066</v>
      </c>
      <c r="AS17" s="172">
        <f t="shared" si="17"/>
        <v>3</v>
      </c>
      <c r="AT17" s="183">
        <f t="shared" si="18"/>
        <v>16411</v>
      </c>
      <c r="AU17" s="184">
        <f t="shared" si="19"/>
        <v>3</v>
      </c>
      <c r="AV17" s="184">
        <f t="shared" si="20"/>
        <v>1</v>
      </c>
      <c r="AW17" s="185">
        <f t="shared" si="21"/>
        <v>58.3</v>
      </c>
      <c r="AX17" s="172">
        <f t="shared" si="22"/>
        <v>66</v>
      </c>
      <c r="AY17" s="182">
        <f>IF(OR(E17="",F17="",ISERROR(AE17)),0,(100000000*MATCH(E17,INDIRECT($AI$1),0)+IF(AE17=1,(16-IF(AO17="M",MATCH(G17,Setup!$K$9:$K$23,0),MATCH(G17,Setup!$M$9:$M$23)))*1000000,0)+IF(AB17&gt;0,IF(AE17=1,RANK(AB17,AB:AB,-1)*1000+AX17,IF(AE17=2,AC17,AD17)),0)))</f>
        <v>16411030066</v>
      </c>
      <c r="AZ17" s="174"/>
      <c r="BA17" s="174"/>
      <c r="BB17" s="174"/>
      <c r="BC17" s="174"/>
      <c r="BD17" s="174"/>
      <c r="BE17" s="174"/>
      <c r="BF17" s="174"/>
      <c r="BG17" s="174"/>
      <c r="BH17" s="186"/>
      <c r="BI17" s="186"/>
      <c r="BJ17" s="186"/>
      <c r="BK17" s="186"/>
      <c r="BL17" s="186"/>
      <c r="BM17" s="186"/>
      <c r="BN17" s="187"/>
      <c r="BO17" s="126"/>
      <c r="BP17" s="126"/>
      <c r="BQ17" s="126"/>
      <c r="BR17" s="126"/>
      <c r="BS17" s="126"/>
      <c r="BT17" s="126"/>
      <c r="BU17" s="126"/>
      <c r="BV17" s="126"/>
      <c r="BW17" s="126"/>
      <c r="BX17" s="126"/>
      <c r="BY17" s="126"/>
      <c r="BZ17" s="126"/>
      <c r="CA17" s="126"/>
      <c r="CB17" s="126"/>
      <c r="CC17" s="126"/>
      <c r="CD17" s="126"/>
      <c r="CE17" s="126"/>
      <c r="CF17" s="126"/>
      <c r="CG17" s="126"/>
      <c r="CH17" s="126"/>
      <c r="CI17" s="126"/>
      <c r="CJ17" s="126">
        <v>0.0</v>
      </c>
      <c r="CK17" s="126">
        <v>1.0</v>
      </c>
      <c r="CL17" s="126">
        <v>1.0</v>
      </c>
      <c r="CM17" s="126">
        <v>-1.0</v>
      </c>
      <c r="CN17" s="126">
        <v>0.0</v>
      </c>
      <c r="CO17" s="126">
        <v>0.0</v>
      </c>
      <c r="CP17" s="126">
        <v>0.0</v>
      </c>
      <c r="CQ17" s="126">
        <v>1.0</v>
      </c>
      <c r="CR17" s="126">
        <v>1.0</v>
      </c>
      <c r="CS17" s="126">
        <v>-1.0</v>
      </c>
      <c r="CT17" s="126">
        <v>0.0</v>
      </c>
      <c r="CU17" s="126">
        <v>0.0</v>
      </c>
      <c r="CV17" s="126">
        <v>0.0</v>
      </c>
      <c r="CW17" s="126">
        <v>1.0</v>
      </c>
      <c r="CX17" s="126">
        <v>1.0</v>
      </c>
      <c r="CY17" s="126">
        <v>1.0</v>
      </c>
      <c r="CZ17" s="126">
        <v>0.0</v>
      </c>
      <c r="DA17" s="126"/>
      <c r="DB17" s="126"/>
      <c r="DC17" s="126"/>
      <c r="DD17" s="126"/>
      <c r="DE17" s="126"/>
      <c r="DF17" s="126"/>
      <c r="DG17" s="126"/>
      <c r="DH17" s="126"/>
      <c r="DI17" s="126"/>
      <c r="DJ17" s="126"/>
      <c r="DK17" s="126"/>
      <c r="DL17" s="126"/>
      <c r="DM17" s="126"/>
      <c r="DN17" s="126"/>
      <c r="DO17" s="126"/>
      <c r="DP17" s="126"/>
      <c r="DQ17" s="126"/>
      <c r="DR17" s="126"/>
      <c r="DS17" s="126"/>
      <c r="DT17" s="126"/>
      <c r="DU17" s="126"/>
    </row>
    <row r="18" ht="12.75" customHeight="1">
      <c r="A18" s="3">
        <f t="shared" si="23"/>
        <v>140</v>
      </c>
      <c r="B18" s="172" t="s">
        <v>53</v>
      </c>
      <c r="C18" s="173" t="s">
        <v>712</v>
      </c>
      <c r="D18" s="172">
        <v>33.0</v>
      </c>
      <c r="E18" s="172" t="s">
        <v>55</v>
      </c>
      <c r="F18" s="172">
        <v>58.3</v>
      </c>
      <c r="G18" s="174">
        <f>IF(OR(E18="",F18=""),"",IF(LEFT(E18,1)="M",VLOOKUP(F18,Setup!$J$9:$K$23,2,TRUE),VLOOKUP(F18,Setup!$L$9:$M$23,2,TRUE)))</f>
        <v>60</v>
      </c>
      <c r="H18" s="174">
        <f>IF(F18="",0,VLOOKUP(AL18,DATA!$L$2:$N$1910,IF(LEFT(E18,1)="F",3,2)))</f>
        <v>1.0107</v>
      </c>
      <c r="I18" s="172"/>
      <c r="J18" s="172"/>
      <c r="K18" s="173"/>
      <c r="L18" s="173"/>
      <c r="M18" s="173"/>
      <c r="N18" s="173"/>
      <c r="O18" s="173">
        <f t="shared" si="2"/>
        <v>0</v>
      </c>
      <c r="P18" s="175"/>
      <c r="Q18" s="173"/>
      <c r="R18" s="173"/>
      <c r="S18" s="173"/>
      <c r="T18" s="173"/>
      <c r="U18" s="173">
        <f t="shared" si="3"/>
        <v>0</v>
      </c>
      <c r="V18" s="176">
        <f t="shared" si="4"/>
        <v>0</v>
      </c>
      <c r="W18" s="188">
        <v>120.0</v>
      </c>
      <c r="X18" s="188">
        <v>127.5</v>
      </c>
      <c r="Y18" s="188">
        <v>140.0</v>
      </c>
      <c r="Z18" s="173"/>
      <c r="AA18" s="173">
        <f t="shared" si="5"/>
        <v>140</v>
      </c>
      <c r="AB18" s="176">
        <f t="shared" si="6"/>
        <v>0</v>
      </c>
      <c r="AC18" s="177">
        <f t="shared" si="7"/>
        <v>0</v>
      </c>
      <c r="AD18" s="177">
        <f>IF(OR(AB18=0,D18="",D18&lt;40),0,VLOOKUP($D18,DATA!$A$2:$B$53,2,TRUE)*AC18)</f>
        <v>0</v>
      </c>
      <c r="AE18" s="178">
        <f>IF(E18="","",OFFSET(Setup!$Q$1,MATCH(E18,Setup!O:O,0)-1,0))</f>
        <v>1</v>
      </c>
      <c r="AF18" s="173">
        <f t="shared" si="8"/>
        <v>0</v>
      </c>
      <c r="AG18" s="174">
        <f>IF(OR(AB18=0),0,VLOOKUP(AV18,Setup!$S$6:$T$15,2,TRUE))</f>
        <v>0</v>
      </c>
      <c r="AH18" s="179" t="s">
        <v>57</v>
      </c>
      <c r="AI18" s="180" t="s">
        <v>58</v>
      </c>
      <c r="AJ18" s="181">
        <f t="shared" si="9"/>
        <v>0</v>
      </c>
      <c r="AK18" s="174">
        <f t="shared" si="10"/>
        <v>0</v>
      </c>
      <c r="AL18" s="172">
        <f t="shared" si="11"/>
        <v>58.3</v>
      </c>
      <c r="AM18" s="172">
        <f t="shared" si="12"/>
        <v>0</v>
      </c>
      <c r="AN18" s="172">
        <f t="shared" si="13"/>
        <v>0</v>
      </c>
      <c r="AO18" s="172" t="str">
        <f t="shared" si="14"/>
        <v>F</v>
      </c>
      <c r="AP18" s="172"/>
      <c r="AQ18" s="126">
        <f t="shared" si="15"/>
        <v>0</v>
      </c>
      <c r="AR18" s="182">
        <f t="shared" si="16"/>
        <v>16411000000</v>
      </c>
      <c r="AS18" s="172">
        <f t="shared" si="17"/>
        <v>4</v>
      </c>
      <c r="AT18" s="183">
        <f t="shared" si="18"/>
        <v>16411</v>
      </c>
      <c r="AU18" s="184">
        <f t="shared" si="19"/>
        <v>3</v>
      </c>
      <c r="AV18" s="184">
        <f t="shared" si="20"/>
        <v>2</v>
      </c>
      <c r="AW18" s="185">
        <f t="shared" si="21"/>
        <v>58.3</v>
      </c>
      <c r="AX18" s="172">
        <f t="shared" si="22"/>
        <v>66</v>
      </c>
      <c r="AY18" s="182">
        <f>IF(OR(E18="",F18="",ISERROR(AE18)),0,(100000000*MATCH(E18,INDIRECT($AI$1),0)+IF(AE18=1,(16-IF(AO18="M",MATCH(G18,Setup!$K$9:$K$23,0),MATCH(G18,Setup!$M$9:$M$23)))*1000000,0)+IF(AB18&gt;0,IF(AE18=1,RANK(AB18,AB:AB,-1)*1000+AX18,IF(AE18=2,AC18,AD18)),0)))</f>
        <v>16411000000</v>
      </c>
      <c r="AZ18" s="174"/>
      <c r="BA18" s="174"/>
      <c r="BB18" s="174"/>
      <c r="BC18" s="174"/>
      <c r="BD18" s="174"/>
      <c r="BE18" s="174"/>
      <c r="BF18" s="174"/>
      <c r="BG18" s="174"/>
      <c r="BH18" s="186"/>
      <c r="BI18" s="186"/>
      <c r="BJ18" s="186"/>
      <c r="BK18" s="186"/>
      <c r="BL18" s="186"/>
      <c r="BM18" s="186"/>
      <c r="BN18" s="187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26"/>
      <c r="CA18" s="126"/>
      <c r="CB18" s="126"/>
      <c r="CC18" s="126"/>
      <c r="CD18" s="126"/>
      <c r="CE18" s="126"/>
      <c r="CF18" s="126"/>
      <c r="CG18" s="126"/>
      <c r="CH18" s="126"/>
      <c r="CI18" s="126"/>
      <c r="CJ18" s="126">
        <v>0.0</v>
      </c>
      <c r="CK18" s="126">
        <v>0.0</v>
      </c>
      <c r="CL18" s="126">
        <v>0.0</v>
      </c>
      <c r="CM18" s="126">
        <v>0.0</v>
      </c>
      <c r="CN18" s="126">
        <v>0.0</v>
      </c>
      <c r="CO18" s="126">
        <v>0.0</v>
      </c>
      <c r="CP18" s="126">
        <v>0.0</v>
      </c>
      <c r="CQ18" s="126">
        <v>0.0</v>
      </c>
      <c r="CR18" s="126">
        <v>0.0</v>
      </c>
      <c r="CS18" s="126">
        <v>0.0</v>
      </c>
      <c r="CT18" s="126">
        <v>0.0</v>
      </c>
      <c r="CU18" s="126">
        <v>0.0</v>
      </c>
      <c r="CV18" s="126">
        <v>0.0</v>
      </c>
      <c r="CW18" s="126">
        <v>1.0</v>
      </c>
      <c r="CX18" s="126">
        <v>1.0</v>
      </c>
      <c r="CY18" s="126">
        <v>1.0</v>
      </c>
      <c r="CZ18" s="126">
        <v>0.0</v>
      </c>
      <c r="DA18" s="126"/>
      <c r="DB18" s="126"/>
      <c r="DC18" s="126"/>
      <c r="DD18" s="126"/>
      <c r="DE18" s="126"/>
      <c r="DF18" s="126"/>
      <c r="DG18" s="126"/>
      <c r="DH18" s="126"/>
      <c r="DI18" s="126"/>
      <c r="DJ18" s="126"/>
      <c r="DK18" s="126"/>
      <c r="DL18" s="126"/>
      <c r="DM18" s="126"/>
      <c r="DN18" s="126"/>
      <c r="DO18" s="126"/>
      <c r="DP18" s="126"/>
      <c r="DQ18" s="126"/>
      <c r="DR18" s="126"/>
      <c r="DS18" s="126"/>
      <c r="DT18" s="126"/>
      <c r="DU18" s="126"/>
    </row>
    <row r="19" ht="12.75" customHeight="1">
      <c r="A19" s="3">
        <f t="shared" si="23"/>
        <v>145</v>
      </c>
      <c r="B19" s="172" t="s">
        <v>53</v>
      </c>
      <c r="C19" s="173" t="s">
        <v>119</v>
      </c>
      <c r="D19" s="172">
        <v>16.0</v>
      </c>
      <c r="E19" s="172" t="s">
        <v>120</v>
      </c>
      <c r="F19" s="172">
        <v>63.8</v>
      </c>
      <c r="G19" s="174">
        <f>IF(OR(E19="",F19=""),"",IF(LEFT(E19,1)="M",VLOOKUP(F19,Setup!$J$9:$K$23,2,TRUE),VLOOKUP(F19,Setup!$L$9:$M$23,2,TRUE)))</f>
        <v>67.5</v>
      </c>
      <c r="H19" s="174">
        <f>IF(F19="",0,VLOOKUP(AL19,DATA!$L$2:$N$1910,IF(LEFT(E19,1)="F",3,2)))</f>
        <v>0.78625</v>
      </c>
      <c r="I19" s="172"/>
      <c r="J19" s="172" t="s">
        <v>75</v>
      </c>
      <c r="K19" s="173">
        <v>-110.0</v>
      </c>
      <c r="L19" s="188">
        <v>110.0</v>
      </c>
      <c r="M19" s="188">
        <v>125.0</v>
      </c>
      <c r="N19" s="173"/>
      <c r="O19" s="173">
        <f t="shared" si="2"/>
        <v>125</v>
      </c>
      <c r="P19" s="175"/>
      <c r="Q19" s="188">
        <v>55.0</v>
      </c>
      <c r="R19" s="188">
        <v>67.5</v>
      </c>
      <c r="S19" s="188">
        <v>72.5</v>
      </c>
      <c r="T19" s="173"/>
      <c r="U19" s="173">
        <f t="shared" si="3"/>
        <v>72.5</v>
      </c>
      <c r="V19" s="176">
        <f t="shared" si="4"/>
        <v>197.5</v>
      </c>
      <c r="W19" s="188">
        <v>122.5</v>
      </c>
      <c r="X19" s="188">
        <v>137.5</v>
      </c>
      <c r="Y19" s="188">
        <v>145.0</v>
      </c>
      <c r="Z19" s="173"/>
      <c r="AA19" s="173">
        <f t="shared" si="5"/>
        <v>145</v>
      </c>
      <c r="AB19" s="176">
        <f t="shared" si="6"/>
        <v>342.5</v>
      </c>
      <c r="AC19" s="177">
        <f t="shared" si="7"/>
        <v>269.290625</v>
      </c>
      <c r="AD19" s="177">
        <f>IF(OR(AB19=0,D19="",D19&lt;40),0,VLOOKUP($D19,DATA!$A$2:$B$53,2,TRUE)*AC19)</f>
        <v>0</v>
      </c>
      <c r="AE19" s="178">
        <f>IF(E19="","",OFFSET(Setup!$Q$1,MATCH(E19,Setup!O:O,0)-1,0))</f>
        <v>1</v>
      </c>
      <c r="AF19" s="173" t="str">
        <f t="shared" si="8"/>
        <v>1-M_TCR_2_APF-67.5</v>
      </c>
      <c r="AG19" s="174">
        <f>IF(OR(AB19=0),0,VLOOKUP(AV19,Setup!$S$6:$T$15,2,TRUE))</f>
        <v>3</v>
      </c>
      <c r="AH19" s="179"/>
      <c r="AI19" s="180" t="s">
        <v>59</v>
      </c>
      <c r="AJ19" s="181">
        <f t="shared" si="9"/>
        <v>1</v>
      </c>
      <c r="AK19" s="174">
        <f t="shared" si="10"/>
        <v>0</v>
      </c>
      <c r="AL19" s="172">
        <f t="shared" si="11"/>
        <v>63.8</v>
      </c>
      <c r="AM19" s="172">
        <f t="shared" si="12"/>
        <v>342.5</v>
      </c>
      <c r="AN19" s="172">
        <f t="shared" si="13"/>
        <v>217.5</v>
      </c>
      <c r="AO19" s="172" t="str">
        <f t="shared" si="14"/>
        <v>M</v>
      </c>
      <c r="AP19" s="172"/>
      <c r="AQ19" s="126">
        <f t="shared" si="15"/>
        <v>1</v>
      </c>
      <c r="AR19" s="182">
        <f t="shared" si="16"/>
        <v>1912033062</v>
      </c>
      <c r="AS19" s="172">
        <f t="shared" si="17"/>
        <v>39</v>
      </c>
      <c r="AT19" s="183">
        <f t="shared" si="18"/>
        <v>1912</v>
      </c>
      <c r="AU19" s="184">
        <f t="shared" si="19"/>
        <v>39</v>
      </c>
      <c r="AV19" s="184">
        <f t="shared" si="20"/>
        <v>1</v>
      </c>
      <c r="AW19" s="185">
        <f t="shared" si="21"/>
        <v>63.8</v>
      </c>
      <c r="AX19" s="172">
        <f t="shared" si="22"/>
        <v>62</v>
      </c>
      <c r="AY19" s="182">
        <f>IF(OR(E19="",F19="",ISERROR(AE19)),0,(100000000*MATCH(E19,INDIRECT($AI$1),0)+IF(AE19=1,(16-IF(AO19="M",MATCH(G19,Setup!$K$9:$K$23,0),MATCH(G19,Setup!$M$9:$M$23)))*1000000,0)+IF(AB19&gt;0,IF(AE19=1,RANK(AB19,AB:AB,-1)*1000+AX19,IF(AE19=2,AC19,AD19)),0)))</f>
        <v>1912033062</v>
      </c>
      <c r="AZ19" s="174"/>
      <c r="BA19" s="174"/>
      <c r="BB19" s="174"/>
      <c r="BC19" s="174"/>
      <c r="BD19" s="174"/>
      <c r="BE19" s="174"/>
      <c r="BF19" s="174"/>
      <c r="BG19" s="174"/>
      <c r="BH19" s="186"/>
      <c r="BI19" s="186"/>
      <c r="BJ19" s="186"/>
      <c r="BK19" s="186"/>
      <c r="BL19" s="186"/>
      <c r="BM19" s="186"/>
      <c r="BN19" s="187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>
        <v>0.0</v>
      </c>
      <c r="CK19" s="126">
        <v>-1.0</v>
      </c>
      <c r="CL19" s="126">
        <v>1.0</v>
      </c>
      <c r="CM19" s="126">
        <v>1.0</v>
      </c>
      <c r="CN19" s="126">
        <v>0.0</v>
      </c>
      <c r="CO19" s="126">
        <v>0.0</v>
      </c>
      <c r="CP19" s="126">
        <v>0.0</v>
      </c>
      <c r="CQ19" s="126">
        <v>1.0</v>
      </c>
      <c r="CR19" s="126">
        <v>1.0</v>
      </c>
      <c r="CS19" s="126">
        <v>1.0</v>
      </c>
      <c r="CT19" s="126">
        <v>0.0</v>
      </c>
      <c r="CU19" s="126">
        <v>0.0</v>
      </c>
      <c r="CV19" s="126">
        <v>0.0</v>
      </c>
      <c r="CW19" s="126">
        <v>1.0</v>
      </c>
      <c r="CX19" s="126">
        <v>1.0</v>
      </c>
      <c r="CY19" s="126">
        <v>1.0</v>
      </c>
      <c r="CZ19" s="126">
        <v>0.0</v>
      </c>
      <c r="DA19" s="126"/>
      <c r="DB19" s="126"/>
      <c r="DC19" s="126"/>
      <c r="DD19" s="126"/>
      <c r="DE19" s="126"/>
      <c r="DF19" s="126"/>
      <c r="DG19" s="126"/>
      <c r="DH19" s="126"/>
      <c r="DI19" s="126"/>
      <c r="DJ19" s="126"/>
      <c r="DK19" s="126"/>
      <c r="DL19" s="126"/>
      <c r="DM19" s="126"/>
      <c r="DN19" s="126"/>
      <c r="DO19" s="126"/>
      <c r="DP19" s="126"/>
      <c r="DQ19" s="126"/>
      <c r="DR19" s="126"/>
      <c r="DS19" s="126"/>
      <c r="DT19" s="126"/>
      <c r="DU19" s="126"/>
    </row>
    <row r="20" ht="12.75" customHeight="1">
      <c r="A20" s="3">
        <f t="shared" si="23"/>
        <v>167.5</v>
      </c>
      <c r="B20" s="172" t="s">
        <v>53</v>
      </c>
      <c r="C20" s="173" t="s">
        <v>89</v>
      </c>
      <c r="D20" s="172">
        <v>28.0</v>
      </c>
      <c r="E20" s="172" t="s">
        <v>117</v>
      </c>
      <c r="F20" s="172">
        <v>58.2</v>
      </c>
      <c r="G20" s="174">
        <f>IF(OR(E20="",F20=""),"",IF(LEFT(E20,1)="M",VLOOKUP(F20,Setup!$J$9:$K$23,2,TRUE),VLOOKUP(F20,Setup!$L$9:$M$23,2,TRUE)))</f>
        <v>60</v>
      </c>
      <c r="H20" s="174">
        <f>IF(F20="",0,VLOOKUP(AL20,DATA!$L$2:$N$1910,IF(LEFT(E20,1)="F",3,2)))</f>
        <v>0.8582</v>
      </c>
      <c r="I20" s="172"/>
      <c r="J20" s="172" t="s">
        <v>91</v>
      </c>
      <c r="K20" s="188">
        <v>127.5</v>
      </c>
      <c r="L20" s="188">
        <v>132.5</v>
      </c>
      <c r="M20" s="188">
        <v>140.0</v>
      </c>
      <c r="N20" s="173"/>
      <c r="O20" s="173">
        <f t="shared" si="2"/>
        <v>140</v>
      </c>
      <c r="P20" s="175"/>
      <c r="Q20" s="188">
        <v>92.5</v>
      </c>
      <c r="R20" s="188">
        <v>97.5</v>
      </c>
      <c r="S20" s="188">
        <v>105.0</v>
      </c>
      <c r="T20" s="173"/>
      <c r="U20" s="173">
        <f t="shared" si="3"/>
        <v>105</v>
      </c>
      <c r="V20" s="176">
        <f t="shared" si="4"/>
        <v>245</v>
      </c>
      <c r="W20" s="188">
        <v>145.0</v>
      </c>
      <c r="X20" s="188">
        <v>155.0</v>
      </c>
      <c r="Y20" s="173">
        <v>-167.5</v>
      </c>
      <c r="Z20" s="173"/>
      <c r="AA20" s="173">
        <f t="shared" si="5"/>
        <v>155</v>
      </c>
      <c r="AB20" s="176">
        <f t="shared" si="6"/>
        <v>400</v>
      </c>
      <c r="AC20" s="177">
        <f t="shared" si="7"/>
        <v>343.28</v>
      </c>
      <c r="AD20" s="177">
        <f>IF(OR(AB20=0,D20="",D20&lt;40),0,VLOOKUP($D20,DATA!$A$2:$B$53,2,TRUE)*AC20)</f>
        <v>0</v>
      </c>
      <c r="AE20" s="178">
        <v>1.0</v>
      </c>
      <c r="AF20" s="173" t="str">
        <f t="shared" si="8"/>
        <v>1-M_OCR_AAPF-60</v>
      </c>
      <c r="AG20" s="174">
        <f>IF(OR(AB20=0),0,VLOOKUP(AV20,Setup!$S$6:$T$15,2,TRUE))</f>
        <v>3</v>
      </c>
      <c r="AH20" s="179"/>
      <c r="AI20" s="180" t="s">
        <v>59</v>
      </c>
      <c r="AJ20" s="181">
        <f t="shared" si="9"/>
        <v>1</v>
      </c>
      <c r="AK20" s="174">
        <f t="shared" si="10"/>
        <v>0</v>
      </c>
      <c r="AL20" s="172">
        <f t="shared" si="11"/>
        <v>58.2</v>
      </c>
      <c r="AM20" s="172">
        <f t="shared" si="12"/>
        <v>400</v>
      </c>
      <c r="AN20" s="172">
        <f t="shared" si="13"/>
        <v>260</v>
      </c>
      <c r="AO20" s="172" t="str">
        <f t="shared" si="14"/>
        <v>M</v>
      </c>
      <c r="AP20" s="172"/>
      <c r="AQ20" s="126">
        <f t="shared" si="15"/>
        <v>1</v>
      </c>
      <c r="AR20" s="182">
        <f t="shared" si="16"/>
        <v>413036068</v>
      </c>
      <c r="AS20" s="172">
        <f t="shared" si="17"/>
        <v>45</v>
      </c>
      <c r="AT20" s="183">
        <f t="shared" si="18"/>
        <v>413</v>
      </c>
      <c r="AU20" s="184">
        <f t="shared" si="19"/>
        <v>45</v>
      </c>
      <c r="AV20" s="184">
        <f t="shared" si="20"/>
        <v>1</v>
      </c>
      <c r="AW20" s="185">
        <f t="shared" si="21"/>
        <v>58.2</v>
      </c>
      <c r="AX20" s="172">
        <f t="shared" si="22"/>
        <v>68</v>
      </c>
      <c r="AY20" s="182">
        <f>IF(OR(E20="",F20="",ISERROR(AE20)),0,(100000000*MATCH(E20,INDIRECT($AI$1),0)+IF(AE20=1,(16-IF(AO20="M",MATCH(G20,Setup!$K$9:$K$23,0),MATCH(G20,Setup!$M$9:$M$23)))*1000000,0)+IF(AB20&gt;0,IF(AE20=1,RANK(AB20,AB:AB,-1)*1000+AX20,IF(AE20=2,AC20,AD20)),0)))</f>
        <v>413036068</v>
      </c>
      <c r="AZ20" s="174"/>
      <c r="BA20" s="174"/>
      <c r="BB20" s="174"/>
      <c r="BC20" s="174"/>
      <c r="BD20" s="174"/>
      <c r="BE20" s="174"/>
      <c r="BF20" s="174"/>
      <c r="BG20" s="174"/>
      <c r="BH20" s="186"/>
      <c r="BI20" s="186"/>
      <c r="BJ20" s="186"/>
      <c r="BK20" s="186"/>
      <c r="BL20" s="186"/>
      <c r="BM20" s="186"/>
      <c r="BN20" s="187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  <c r="BZ20" s="126"/>
      <c r="CA20" s="126"/>
      <c r="CB20" s="126"/>
      <c r="CC20" s="126"/>
      <c r="CD20" s="126"/>
      <c r="CE20" s="126"/>
      <c r="CF20" s="126"/>
      <c r="CG20" s="126"/>
      <c r="CH20" s="126"/>
      <c r="CI20" s="126"/>
      <c r="CJ20" s="126">
        <v>0.0</v>
      </c>
      <c r="CK20" s="126">
        <v>1.0</v>
      </c>
      <c r="CL20" s="126">
        <v>1.0</v>
      </c>
      <c r="CM20" s="126">
        <v>1.0</v>
      </c>
      <c r="CN20" s="126">
        <v>0.0</v>
      </c>
      <c r="CO20" s="126">
        <v>0.0</v>
      </c>
      <c r="CP20" s="126">
        <v>0.0</v>
      </c>
      <c r="CQ20" s="126">
        <v>1.0</v>
      </c>
      <c r="CR20" s="126">
        <v>1.0</v>
      </c>
      <c r="CS20" s="126">
        <v>1.0</v>
      </c>
      <c r="CT20" s="126">
        <v>0.0</v>
      </c>
      <c r="CU20" s="126">
        <v>0.0</v>
      </c>
      <c r="CV20" s="126">
        <v>0.0</v>
      </c>
      <c r="CW20" s="126">
        <v>1.0</v>
      </c>
      <c r="CX20" s="126">
        <v>1.0</v>
      </c>
      <c r="CY20" s="126">
        <v>-1.0</v>
      </c>
      <c r="CZ20" s="126">
        <v>0.0</v>
      </c>
      <c r="DA20" s="126"/>
      <c r="DB20" s="126"/>
      <c r="DC20" s="126"/>
      <c r="DD20" s="126"/>
      <c r="DE20" s="126"/>
      <c r="DF20" s="126"/>
      <c r="DG20" s="126"/>
      <c r="DH20" s="126"/>
      <c r="DI20" s="126"/>
      <c r="DJ20" s="126"/>
      <c r="DK20" s="126"/>
      <c r="DL20" s="126"/>
      <c r="DM20" s="126"/>
      <c r="DN20" s="126"/>
      <c r="DO20" s="126"/>
      <c r="DP20" s="126"/>
      <c r="DQ20" s="126"/>
      <c r="DR20" s="126"/>
      <c r="DS20" s="126"/>
      <c r="DT20" s="126"/>
      <c r="DU20" s="126"/>
    </row>
    <row r="21" ht="12.75" customHeight="1">
      <c r="A21" s="3">
        <f t="shared" si="23"/>
        <v>182.5</v>
      </c>
      <c r="B21" s="172" t="s">
        <v>53</v>
      </c>
      <c r="C21" s="173" t="s">
        <v>77</v>
      </c>
      <c r="D21" s="172">
        <v>17.0</v>
      </c>
      <c r="E21" s="172" t="s">
        <v>78</v>
      </c>
      <c r="F21" s="172">
        <v>65.4</v>
      </c>
      <c r="G21" s="174">
        <f>IF(OR(E21="",F21=""),"",IF(LEFT(E21,1)="M",VLOOKUP(F21,Setup!$J$9:$K$23,2,TRUE),VLOOKUP(F21,Setup!$L$9:$M$23,2,TRUE)))</f>
        <v>67.5</v>
      </c>
      <c r="H21" s="174">
        <f>IF(F21="",0,VLOOKUP(AL21,DATA!$L$2:$N$1910,IF(LEFT(E21,1)="F",3,2)))</f>
        <v>0.7691</v>
      </c>
      <c r="I21" s="172"/>
      <c r="J21" s="172" t="s">
        <v>79</v>
      </c>
      <c r="K21" s="188">
        <v>120.0</v>
      </c>
      <c r="L21" s="188">
        <v>132.5</v>
      </c>
      <c r="M21" s="188">
        <v>137.5</v>
      </c>
      <c r="N21" s="173"/>
      <c r="O21" s="173">
        <f t="shared" si="2"/>
        <v>137.5</v>
      </c>
      <c r="P21" s="175"/>
      <c r="Q21" s="188">
        <v>95.0</v>
      </c>
      <c r="R21" s="188">
        <v>97.5</v>
      </c>
      <c r="S21" s="188">
        <v>100.0</v>
      </c>
      <c r="T21" s="173"/>
      <c r="U21" s="173">
        <f t="shared" si="3"/>
        <v>100</v>
      </c>
      <c r="V21" s="176">
        <f t="shared" si="4"/>
        <v>237.5</v>
      </c>
      <c r="W21" s="188">
        <v>152.5</v>
      </c>
      <c r="X21" s="188">
        <v>167.5</v>
      </c>
      <c r="Y21" s="188">
        <v>182.5</v>
      </c>
      <c r="Z21" s="173"/>
      <c r="AA21" s="173">
        <f t="shared" si="5"/>
        <v>182.5</v>
      </c>
      <c r="AB21" s="176">
        <f t="shared" si="6"/>
        <v>420</v>
      </c>
      <c r="AC21" s="177">
        <f t="shared" si="7"/>
        <v>323.022</v>
      </c>
      <c r="AD21" s="177">
        <f>IF(OR(AB21=0,D21="",D21&lt;40),0,VLOOKUP($D21,DATA!$A$2:$B$53,2,TRUE)*AC21)</f>
        <v>0</v>
      </c>
      <c r="AE21" s="178">
        <f>IF(E21="","",OFFSET(Setup!$Q$1,MATCH(E21,Setup!O:O,0)-1,0))</f>
        <v>1</v>
      </c>
      <c r="AF21" s="173" t="str">
        <f t="shared" si="8"/>
        <v>1-M_TCR_2_AAPF-67.5</v>
      </c>
      <c r="AG21" s="174">
        <f>IF(OR(AB21=0),0,VLOOKUP(AV21,Setup!$S$6:$T$15,2,TRUE))</f>
        <v>3</v>
      </c>
      <c r="AH21" s="179" t="s">
        <v>86</v>
      </c>
      <c r="AI21" s="180" t="s">
        <v>59</v>
      </c>
      <c r="AJ21" s="181">
        <f t="shared" si="9"/>
        <v>1</v>
      </c>
      <c r="AK21" s="174">
        <f t="shared" si="10"/>
        <v>0</v>
      </c>
      <c r="AL21" s="172">
        <f t="shared" si="11"/>
        <v>65.4</v>
      </c>
      <c r="AM21" s="172">
        <f t="shared" si="12"/>
        <v>420</v>
      </c>
      <c r="AN21" s="172">
        <f t="shared" si="13"/>
        <v>282.5</v>
      </c>
      <c r="AO21" s="172" t="str">
        <f t="shared" si="14"/>
        <v>M</v>
      </c>
      <c r="AP21" s="172"/>
      <c r="AQ21" s="126">
        <f t="shared" si="15"/>
        <v>1</v>
      </c>
      <c r="AR21" s="182">
        <f t="shared" si="16"/>
        <v>2012039061</v>
      </c>
      <c r="AS21" s="172">
        <f t="shared" si="17"/>
        <v>38</v>
      </c>
      <c r="AT21" s="183">
        <f t="shared" si="18"/>
        <v>2012</v>
      </c>
      <c r="AU21" s="184">
        <f t="shared" si="19"/>
        <v>38</v>
      </c>
      <c r="AV21" s="184">
        <f t="shared" si="20"/>
        <v>1</v>
      </c>
      <c r="AW21" s="185">
        <f t="shared" si="21"/>
        <v>65.4</v>
      </c>
      <c r="AX21" s="172">
        <f t="shared" si="22"/>
        <v>61</v>
      </c>
      <c r="AY21" s="182">
        <f>IF(OR(E21="",F21="",ISERROR(AE21)),0,(100000000*MATCH(E21,INDIRECT($AI$1),0)+IF(AE21=1,(16-IF(AO21="M",MATCH(G21,Setup!$K$9:$K$23,0),MATCH(G21,Setup!$M$9:$M$23)))*1000000,0)+IF(AB21&gt;0,IF(AE21=1,RANK(AB21,AB:AB,-1)*1000+AX21,IF(AE21=2,AC21,AD21)),0)))</f>
        <v>2012039061</v>
      </c>
      <c r="AZ21" s="174"/>
      <c r="BA21" s="174"/>
      <c r="BB21" s="174"/>
      <c r="BC21" s="174"/>
      <c r="BD21" s="174"/>
      <c r="BE21" s="174"/>
      <c r="BF21" s="174"/>
      <c r="BG21" s="174"/>
      <c r="BH21" s="186"/>
      <c r="BI21" s="186"/>
      <c r="BJ21" s="186"/>
      <c r="BK21" s="186"/>
      <c r="BL21" s="186"/>
      <c r="BM21" s="186"/>
      <c r="BN21" s="187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  <c r="BZ21" s="126"/>
      <c r="CA21" s="126"/>
      <c r="CB21" s="126"/>
      <c r="CC21" s="126"/>
      <c r="CD21" s="126"/>
      <c r="CE21" s="126"/>
      <c r="CF21" s="126"/>
      <c r="CG21" s="126"/>
      <c r="CH21" s="126"/>
      <c r="CI21" s="126"/>
      <c r="CJ21" s="126">
        <v>0.0</v>
      </c>
      <c r="CK21" s="126">
        <v>1.0</v>
      </c>
      <c r="CL21" s="126">
        <v>1.0</v>
      </c>
      <c r="CM21" s="126">
        <v>1.0</v>
      </c>
      <c r="CN21" s="126">
        <v>0.0</v>
      </c>
      <c r="CO21" s="126">
        <v>0.0</v>
      </c>
      <c r="CP21" s="126">
        <v>0.0</v>
      </c>
      <c r="CQ21" s="126">
        <v>1.0</v>
      </c>
      <c r="CR21" s="126">
        <v>1.0</v>
      </c>
      <c r="CS21" s="126">
        <v>1.0</v>
      </c>
      <c r="CT21" s="126">
        <v>0.0</v>
      </c>
      <c r="CU21" s="126">
        <v>0.0</v>
      </c>
      <c r="CV21" s="126">
        <v>0.0</v>
      </c>
      <c r="CW21" s="126">
        <v>1.0</v>
      </c>
      <c r="CX21" s="126">
        <v>1.0</v>
      </c>
      <c r="CY21" s="126">
        <v>1.0</v>
      </c>
      <c r="CZ21" s="126">
        <v>0.0</v>
      </c>
      <c r="DA21" s="126"/>
      <c r="DB21" s="126"/>
      <c r="DC21" s="126"/>
      <c r="DD21" s="126"/>
      <c r="DE21" s="126"/>
      <c r="DF21" s="126"/>
      <c r="DG21" s="126"/>
      <c r="DH21" s="126"/>
      <c r="DI21" s="126"/>
      <c r="DJ21" s="126"/>
      <c r="DK21" s="126"/>
      <c r="DL21" s="126"/>
      <c r="DM21" s="126"/>
      <c r="DN21" s="126"/>
      <c r="DO21" s="126"/>
      <c r="DP21" s="126"/>
      <c r="DQ21" s="126"/>
      <c r="DR21" s="126"/>
      <c r="DS21" s="126"/>
      <c r="DT21" s="126"/>
      <c r="DU21" s="126"/>
    </row>
    <row r="22" ht="12.75" customHeight="1">
      <c r="A22" s="3">
        <f t="shared" si="23"/>
        <v>217.5</v>
      </c>
      <c r="B22" s="172" t="s">
        <v>53</v>
      </c>
      <c r="C22" s="173" t="s">
        <v>121</v>
      </c>
      <c r="D22" s="172">
        <v>34.0</v>
      </c>
      <c r="E22" s="172" t="s">
        <v>117</v>
      </c>
      <c r="F22" s="172">
        <v>66.9</v>
      </c>
      <c r="G22" s="174">
        <f>IF(OR(E22="",F22=""),"",IF(LEFT(E22,1)="M",VLOOKUP(F22,Setup!$J$9:$K$23,2,TRUE),VLOOKUP(F22,Setup!$L$9:$M$23,2,TRUE)))</f>
        <v>67.5</v>
      </c>
      <c r="H22" s="174">
        <f>IF(F22="",0,VLOOKUP(AL22,DATA!$L$2:$N$1910,IF(LEFT(E22,1)="F",3,2)))</f>
        <v>0.7592</v>
      </c>
      <c r="I22" s="172"/>
      <c r="J22" s="172" t="s">
        <v>122</v>
      </c>
      <c r="K22" s="188">
        <v>-152.5</v>
      </c>
      <c r="L22" s="188">
        <v>152.5</v>
      </c>
      <c r="M22" s="188">
        <v>165.0</v>
      </c>
      <c r="N22" s="173"/>
      <c r="O22" s="173">
        <f t="shared" si="2"/>
        <v>165</v>
      </c>
      <c r="P22" s="175"/>
      <c r="Q22" s="188">
        <v>92.5</v>
      </c>
      <c r="R22" s="188">
        <v>100.0</v>
      </c>
      <c r="S22" s="188">
        <v>107.5</v>
      </c>
      <c r="T22" s="173"/>
      <c r="U22" s="173">
        <f t="shared" si="3"/>
        <v>107.5</v>
      </c>
      <c r="V22" s="176">
        <f t="shared" si="4"/>
        <v>272.5</v>
      </c>
      <c r="W22" s="188">
        <v>192.5</v>
      </c>
      <c r="X22" s="173">
        <v>-217.5</v>
      </c>
      <c r="Y22" s="173">
        <v>-217.5</v>
      </c>
      <c r="Z22" s="173"/>
      <c r="AA22" s="173">
        <f t="shared" si="5"/>
        <v>192.5</v>
      </c>
      <c r="AB22" s="176">
        <f t="shared" si="6"/>
        <v>465</v>
      </c>
      <c r="AC22" s="177">
        <f t="shared" si="7"/>
        <v>353.028</v>
      </c>
      <c r="AD22" s="177">
        <f>IF(OR(AB22=0,D22="",D22&lt;40),0,VLOOKUP($D22,DATA!$A$2:$B$53,2,TRUE)*AC22)</f>
        <v>0</v>
      </c>
      <c r="AE22" s="178">
        <f>IF(E22="","",OFFSET(Setup!$Q$1,MATCH(E22,Setup!O:O,0)-1,0))</f>
        <v>1</v>
      </c>
      <c r="AF22" s="173" t="str">
        <f t="shared" si="8"/>
        <v>1-M_OCR_AAPF-67.5</v>
      </c>
      <c r="AG22" s="174">
        <f>IF(OR(AB22=0),0,VLOOKUP(AV22,Setup!$S$6:$T$15,2,TRUE))</f>
        <v>3</v>
      </c>
      <c r="AH22" s="179"/>
      <c r="AI22" s="180" t="s">
        <v>59</v>
      </c>
      <c r="AJ22" s="181">
        <f t="shared" si="9"/>
        <v>1</v>
      </c>
      <c r="AK22" s="174">
        <f t="shared" si="10"/>
        <v>0</v>
      </c>
      <c r="AL22" s="172">
        <f t="shared" si="11"/>
        <v>66.9</v>
      </c>
      <c r="AM22" s="172">
        <f t="shared" si="12"/>
        <v>465</v>
      </c>
      <c r="AN22" s="172">
        <f t="shared" si="13"/>
        <v>300</v>
      </c>
      <c r="AO22" s="172" t="str">
        <f t="shared" si="14"/>
        <v>M</v>
      </c>
      <c r="AP22" s="172"/>
      <c r="AQ22" s="126">
        <f t="shared" si="15"/>
        <v>1</v>
      </c>
      <c r="AR22" s="182">
        <f t="shared" si="16"/>
        <v>412049058</v>
      </c>
      <c r="AS22" s="172">
        <f t="shared" si="17"/>
        <v>46</v>
      </c>
      <c r="AT22" s="183">
        <f t="shared" si="18"/>
        <v>412</v>
      </c>
      <c r="AU22" s="184">
        <f t="shared" si="19"/>
        <v>46</v>
      </c>
      <c r="AV22" s="184">
        <f t="shared" si="20"/>
        <v>1</v>
      </c>
      <c r="AW22" s="185">
        <f t="shared" si="21"/>
        <v>66.9</v>
      </c>
      <c r="AX22" s="172">
        <f t="shared" si="22"/>
        <v>58</v>
      </c>
      <c r="AY22" s="182">
        <f>IF(OR(E22="",F22="",ISERROR(AE22)),0,(100000000*MATCH(E22,INDIRECT($AI$1),0)+IF(AE22=1,(16-IF(AO22="M",MATCH(G22,Setup!$K$9:$K$23,0),MATCH(G22,Setup!$M$9:$M$23)))*1000000,0)+IF(AB22&gt;0,IF(AE22=1,RANK(AB22,AB:AB,-1)*1000+AX22,IF(AE22=2,AC22,AD22)),0)))</f>
        <v>412049058</v>
      </c>
      <c r="AZ22" s="174"/>
      <c r="BA22" s="174"/>
      <c r="BB22" s="174"/>
      <c r="BC22" s="174"/>
      <c r="BD22" s="174"/>
      <c r="BE22" s="174"/>
      <c r="BF22" s="174"/>
      <c r="BG22" s="174"/>
      <c r="BH22" s="186"/>
      <c r="BI22" s="186"/>
      <c r="BJ22" s="186"/>
      <c r="BK22" s="186"/>
      <c r="BL22" s="186"/>
      <c r="BM22" s="186"/>
      <c r="BN22" s="187"/>
      <c r="BO22" s="126"/>
      <c r="BP22" s="126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  <c r="CG22" s="126"/>
      <c r="CH22" s="126"/>
      <c r="CI22" s="126"/>
      <c r="CJ22" s="126">
        <v>0.0</v>
      </c>
      <c r="CK22" s="126">
        <v>-1.0</v>
      </c>
      <c r="CL22" s="126">
        <v>1.0</v>
      </c>
      <c r="CM22" s="126">
        <v>1.0</v>
      </c>
      <c r="CN22" s="126">
        <v>0.0</v>
      </c>
      <c r="CO22" s="126">
        <v>0.0</v>
      </c>
      <c r="CP22" s="126">
        <v>0.0</v>
      </c>
      <c r="CQ22" s="126">
        <v>1.0</v>
      </c>
      <c r="CR22" s="126">
        <v>1.0</v>
      </c>
      <c r="CS22" s="126">
        <v>1.0</v>
      </c>
      <c r="CT22" s="126">
        <v>0.0</v>
      </c>
      <c r="CU22" s="126">
        <v>0.0</v>
      </c>
      <c r="CV22" s="126">
        <v>0.0</v>
      </c>
      <c r="CW22" s="126">
        <v>1.0</v>
      </c>
      <c r="CX22" s="126">
        <v>-1.0</v>
      </c>
      <c r="CY22" s="126">
        <v>-1.0</v>
      </c>
      <c r="CZ22" s="126">
        <v>0.0</v>
      </c>
      <c r="DA22" s="126"/>
      <c r="DB22" s="126"/>
      <c r="DC22" s="126"/>
      <c r="DD22" s="126"/>
      <c r="DE22" s="126"/>
      <c r="DF22" s="126"/>
      <c r="DG22" s="126"/>
      <c r="DH22" s="126"/>
      <c r="DI22" s="126"/>
      <c r="DJ22" s="126"/>
      <c r="DK22" s="126"/>
      <c r="DL22" s="126"/>
      <c r="DM22" s="126"/>
      <c r="DN22" s="126"/>
      <c r="DO22" s="126"/>
      <c r="DP22" s="126"/>
      <c r="DQ22" s="126"/>
      <c r="DR22" s="126"/>
      <c r="DS22" s="126"/>
      <c r="DT22" s="126"/>
      <c r="DU22" s="126"/>
    </row>
    <row r="23" ht="12.75" customHeight="1">
      <c r="A23" s="3">
        <f t="shared" si="23"/>
        <v>217.5</v>
      </c>
      <c r="B23" s="172" t="s">
        <v>53</v>
      </c>
      <c r="C23" s="173" t="s">
        <v>125</v>
      </c>
      <c r="D23" s="172">
        <v>34.0</v>
      </c>
      <c r="E23" s="172" t="s">
        <v>126</v>
      </c>
      <c r="F23" s="172">
        <v>66.9</v>
      </c>
      <c r="G23" s="174">
        <f>IF(OR(E23="",F23=""),"",IF(LEFT(E23,1)="M",VLOOKUP(F23,Setup!$J$9:$K$23,2,TRUE),VLOOKUP(F23,Setup!$L$9:$M$23,2,TRUE)))</f>
        <v>67.5</v>
      </c>
      <c r="H23" s="174">
        <f>IF(F23="",0,VLOOKUP(AL23,DATA!$L$2:$N$1910,IF(LEFT(E23,1)="F",3,2)))</f>
        <v>0.7592</v>
      </c>
      <c r="I23" s="172"/>
      <c r="J23" s="172" t="s">
        <v>122</v>
      </c>
      <c r="K23" s="173">
        <v>-152.5</v>
      </c>
      <c r="L23" s="188">
        <v>152.5</v>
      </c>
      <c r="M23" s="188">
        <v>165.0</v>
      </c>
      <c r="N23" s="173"/>
      <c r="O23" s="173">
        <f t="shared" si="2"/>
        <v>165</v>
      </c>
      <c r="P23" s="175"/>
      <c r="Q23" s="188">
        <v>92.5</v>
      </c>
      <c r="R23" s="188">
        <v>100.0</v>
      </c>
      <c r="S23" s="188">
        <v>107.5</v>
      </c>
      <c r="T23" s="173"/>
      <c r="U23" s="173">
        <f t="shared" si="3"/>
        <v>107.5</v>
      </c>
      <c r="V23" s="176">
        <f t="shared" si="4"/>
        <v>272.5</v>
      </c>
      <c r="W23" s="188">
        <v>192.5</v>
      </c>
      <c r="X23" s="173">
        <v>-217.5</v>
      </c>
      <c r="Y23" s="173">
        <v>-217.5</v>
      </c>
      <c r="Z23" s="173"/>
      <c r="AA23" s="173">
        <f t="shared" si="5"/>
        <v>192.5</v>
      </c>
      <c r="AB23" s="176">
        <f t="shared" si="6"/>
        <v>465</v>
      </c>
      <c r="AC23" s="177">
        <f t="shared" si="7"/>
        <v>353.028</v>
      </c>
      <c r="AD23" s="177">
        <f>IF(OR(AB23=0,D23="",D23&lt;40),0,VLOOKUP($D23,DATA!$A$2:$B$53,2,TRUE)*AC23)</f>
        <v>0</v>
      </c>
      <c r="AE23" s="178">
        <f>IF(E23="","",OFFSET(Setup!$Q$1,MATCH(E23,Setup!O:O,0)-1,0))</f>
        <v>1</v>
      </c>
      <c r="AF23" s="173" t="str">
        <f t="shared" si="8"/>
        <v>1-M_SCR_AAPF-67.5</v>
      </c>
      <c r="AG23" s="174">
        <f>IF(OR(AB23=0),0,VLOOKUP(AV23,Setup!$S$6:$T$15,2,TRUE))</f>
        <v>3</v>
      </c>
      <c r="AH23" s="179"/>
      <c r="AI23" s="180" t="s">
        <v>59</v>
      </c>
      <c r="AJ23" s="181">
        <f t="shared" si="9"/>
        <v>1</v>
      </c>
      <c r="AK23" s="174">
        <f t="shared" si="10"/>
        <v>0</v>
      </c>
      <c r="AL23" s="172">
        <f t="shared" si="11"/>
        <v>66.9</v>
      </c>
      <c r="AM23" s="172">
        <f t="shared" si="12"/>
        <v>465</v>
      </c>
      <c r="AN23" s="172">
        <f t="shared" si="13"/>
        <v>300</v>
      </c>
      <c r="AO23" s="172" t="str">
        <f t="shared" si="14"/>
        <v>M</v>
      </c>
      <c r="AP23" s="172"/>
      <c r="AQ23" s="126">
        <f t="shared" si="15"/>
        <v>1</v>
      </c>
      <c r="AR23" s="182">
        <f t="shared" si="16"/>
        <v>4412049058</v>
      </c>
      <c r="AS23" s="172">
        <f t="shared" si="17"/>
        <v>22</v>
      </c>
      <c r="AT23" s="183">
        <f t="shared" si="18"/>
        <v>4412</v>
      </c>
      <c r="AU23" s="184">
        <f t="shared" si="19"/>
        <v>22</v>
      </c>
      <c r="AV23" s="184">
        <f t="shared" si="20"/>
        <v>1</v>
      </c>
      <c r="AW23" s="185">
        <f t="shared" si="21"/>
        <v>66.9</v>
      </c>
      <c r="AX23" s="172">
        <f t="shared" si="22"/>
        <v>58</v>
      </c>
      <c r="AY23" s="182">
        <f>IF(OR(E23="",F23="",ISERROR(AE23)),0,(100000000*MATCH(E23,INDIRECT($AI$1),0)+IF(AE23=1,(16-IF(AO23="M",MATCH(G23,Setup!$K$9:$K$23,0),MATCH(G23,Setup!$M$9:$M$23)))*1000000,0)+IF(AB23&gt;0,IF(AE23=1,RANK(AB23,AB:AB,-1)*1000+AX23,IF(AE23=2,AC23,AD23)),0)))</f>
        <v>4412049058</v>
      </c>
      <c r="AZ23" s="174"/>
      <c r="BA23" s="174"/>
      <c r="BB23" s="174"/>
      <c r="BC23" s="174"/>
      <c r="BD23" s="174"/>
      <c r="BE23" s="174"/>
      <c r="BF23" s="174"/>
      <c r="BG23" s="174"/>
      <c r="BH23" s="186"/>
      <c r="BI23" s="186"/>
      <c r="BJ23" s="186"/>
      <c r="BK23" s="186"/>
      <c r="BL23" s="186"/>
      <c r="BM23" s="186"/>
      <c r="BN23" s="187"/>
      <c r="BO23" s="126"/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  <c r="BZ23" s="126"/>
      <c r="CA23" s="126"/>
      <c r="CB23" s="126"/>
      <c r="CC23" s="126"/>
      <c r="CD23" s="126"/>
      <c r="CE23" s="126"/>
      <c r="CF23" s="126"/>
      <c r="CG23" s="126"/>
      <c r="CH23" s="126"/>
      <c r="CI23" s="126"/>
      <c r="CJ23" s="126">
        <v>0.0</v>
      </c>
      <c r="CK23" s="126">
        <v>-1.0</v>
      </c>
      <c r="CL23" s="126">
        <v>1.0</v>
      </c>
      <c r="CM23" s="126">
        <v>1.0</v>
      </c>
      <c r="CN23" s="126">
        <v>0.0</v>
      </c>
      <c r="CO23" s="126">
        <v>0.0</v>
      </c>
      <c r="CP23" s="126">
        <v>0.0</v>
      </c>
      <c r="CQ23" s="126">
        <v>1.0</v>
      </c>
      <c r="CR23" s="126">
        <v>1.0</v>
      </c>
      <c r="CS23" s="126">
        <v>1.0</v>
      </c>
      <c r="CT23" s="126">
        <v>0.0</v>
      </c>
      <c r="CU23" s="126">
        <v>0.0</v>
      </c>
      <c r="CV23" s="126">
        <v>0.0</v>
      </c>
      <c r="CW23" s="126">
        <v>1.0</v>
      </c>
      <c r="CX23" s="126">
        <v>-1.0</v>
      </c>
      <c r="CY23" s="126">
        <v>-1.0</v>
      </c>
      <c r="CZ23" s="126">
        <v>0.0</v>
      </c>
      <c r="DA23" s="126"/>
      <c r="DB23" s="126"/>
      <c r="DC23" s="126"/>
      <c r="DD23" s="126"/>
      <c r="DE23" s="126"/>
      <c r="DF23" s="126"/>
      <c r="DG23" s="126"/>
      <c r="DH23" s="126"/>
      <c r="DI23" s="126"/>
      <c r="DJ23" s="126"/>
      <c r="DK23" s="126"/>
      <c r="DL23" s="126"/>
      <c r="DM23" s="126"/>
      <c r="DN23" s="126"/>
      <c r="DO23" s="126"/>
      <c r="DP23" s="126"/>
      <c r="DQ23" s="126"/>
      <c r="DR23" s="126"/>
      <c r="DS23" s="126"/>
      <c r="DT23" s="126"/>
      <c r="DU23" s="126"/>
    </row>
    <row r="24" ht="12.75" customHeight="1">
      <c r="A24" s="3" t="str">
        <f t="shared" si="23"/>
        <v/>
      </c>
      <c r="B24" s="172" t="s">
        <v>53</v>
      </c>
      <c r="C24" s="173" t="s">
        <v>73</v>
      </c>
      <c r="D24" s="172">
        <v>38.0</v>
      </c>
      <c r="E24" s="172" t="s">
        <v>74</v>
      </c>
      <c r="F24" s="172">
        <v>63.8</v>
      </c>
      <c r="G24" s="174">
        <f>IF(OR(E24="",F24=""),"",IF(LEFT(E24,1)="M",VLOOKUP(F24,Setup!$J$9:$K$23,2,TRUE),VLOOKUP(F24,Setup!$L$9:$M$23,2,TRUE)))</f>
        <v>67.5</v>
      </c>
      <c r="H24" s="174">
        <f>IF(F24="",0,VLOOKUP(AL24,DATA!$L$2:$N$1910,IF(LEFT(E24,1)="F",3,2)))</f>
        <v>0.78625</v>
      </c>
      <c r="I24" s="172"/>
      <c r="J24" s="172" t="s">
        <v>75</v>
      </c>
      <c r="K24" s="173">
        <v>-110.0</v>
      </c>
      <c r="L24" s="173">
        <v>-110.0</v>
      </c>
      <c r="M24" s="173">
        <v>-110.0</v>
      </c>
      <c r="N24" s="173"/>
      <c r="O24" s="173">
        <f t="shared" si="2"/>
        <v>0</v>
      </c>
      <c r="P24" s="175"/>
      <c r="Q24" s="188">
        <v>-55.0</v>
      </c>
      <c r="R24" s="188">
        <v>-55.0</v>
      </c>
      <c r="S24" s="173">
        <v>-55.0</v>
      </c>
      <c r="T24" s="173"/>
      <c r="U24" s="173">
        <f t="shared" si="3"/>
        <v>0</v>
      </c>
      <c r="V24" s="176">
        <f t="shared" si="4"/>
        <v>0</v>
      </c>
      <c r="W24" s="188">
        <v>-122.5</v>
      </c>
      <c r="X24" s="173"/>
      <c r="Y24" s="173"/>
      <c r="Z24" s="173"/>
      <c r="AA24" s="173">
        <f t="shared" si="5"/>
        <v>0</v>
      </c>
      <c r="AB24" s="176">
        <f t="shared" si="6"/>
        <v>0</v>
      </c>
      <c r="AC24" s="177">
        <f t="shared" si="7"/>
        <v>0</v>
      </c>
      <c r="AD24" s="177">
        <f>IF(OR(AB24=0,D24="",D24&lt;40),0,VLOOKUP($D24,DATA!$A$2:$B$53,2,TRUE)*AC24)</f>
        <v>0</v>
      </c>
      <c r="AE24" s="178">
        <v>1.0</v>
      </c>
      <c r="AF24" s="173">
        <f t="shared" si="8"/>
        <v>0</v>
      </c>
      <c r="AG24" s="174">
        <f>IF(OR(AB24=0),0,VLOOKUP(AV24,Setup!$S$6:$T$15,2,TRUE))</f>
        <v>0</v>
      </c>
      <c r="AH24" s="179"/>
      <c r="AI24" s="180" t="s">
        <v>59</v>
      </c>
      <c r="AJ24" s="181">
        <f t="shared" si="9"/>
        <v>1</v>
      </c>
      <c r="AK24" s="174">
        <f t="shared" si="10"/>
        <v>0</v>
      </c>
      <c r="AL24" s="172">
        <f t="shared" si="11"/>
        <v>63.8</v>
      </c>
      <c r="AM24" s="172">
        <f t="shared" si="12"/>
        <v>0</v>
      </c>
      <c r="AN24" s="172">
        <f t="shared" si="13"/>
        <v>0</v>
      </c>
      <c r="AO24" s="172" t="str">
        <f t="shared" si="14"/>
        <v>M</v>
      </c>
      <c r="AP24" s="172"/>
      <c r="AQ24" s="126">
        <f t="shared" si="15"/>
        <v>0</v>
      </c>
      <c r="AR24" s="182">
        <f t="shared" si="16"/>
        <v>0</v>
      </c>
      <c r="AS24" s="172">
        <f t="shared" si="17"/>
        <v>66</v>
      </c>
      <c r="AT24" s="183">
        <f t="shared" si="18"/>
        <v>0</v>
      </c>
      <c r="AU24" s="184">
        <f t="shared" si="19"/>
        <v>66</v>
      </c>
      <c r="AV24" s="184">
        <f t="shared" si="20"/>
        <v>1</v>
      </c>
      <c r="AW24" s="185">
        <f t="shared" si="21"/>
        <v>63.8</v>
      </c>
      <c r="AX24" s="172">
        <f t="shared" si="22"/>
        <v>62</v>
      </c>
      <c r="AY24" s="182" t="str">
        <f>IF(OR(E24="",F24="",ISERROR(AE24)),0,(100000000*MATCH(E24,INDIRECT($AI$1),0)+IF(AE24=1,(16-IF(AO24="M",MATCH(G24,Setup!$K$9:$K$23,0),MATCH(G24,Setup!$M$9:$M$23)))*1000000,0)+IF(AB24&gt;0,IF(AE24=1,RANK(AB24,AB:AB,-1)*1000+AX24,IF(AE24=2,AC24,AD24)),0)))</f>
        <v>#N/A</v>
      </c>
      <c r="AZ24" s="174"/>
      <c r="BA24" s="174"/>
      <c r="BB24" s="174"/>
      <c r="BC24" s="174"/>
      <c r="BD24" s="174"/>
      <c r="BE24" s="174"/>
      <c r="BF24" s="174"/>
      <c r="BG24" s="174"/>
      <c r="BH24" s="186"/>
      <c r="BI24" s="186"/>
      <c r="BJ24" s="186"/>
      <c r="BK24" s="186"/>
      <c r="BL24" s="186"/>
      <c r="BM24" s="186"/>
      <c r="BN24" s="187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6"/>
      <c r="CA24" s="126"/>
      <c r="CB24" s="126"/>
      <c r="CC24" s="126"/>
      <c r="CD24" s="126"/>
      <c r="CE24" s="126"/>
      <c r="CF24" s="126"/>
      <c r="CG24" s="126"/>
      <c r="CH24" s="126"/>
      <c r="CI24" s="126"/>
      <c r="CJ24" s="126">
        <v>0.0</v>
      </c>
      <c r="CK24" s="126">
        <v>-1.0</v>
      </c>
      <c r="CL24" s="126">
        <v>-1.0</v>
      </c>
      <c r="CM24" s="126">
        <v>-1.0</v>
      </c>
      <c r="CN24" s="126">
        <v>0.0</v>
      </c>
      <c r="CO24" s="126">
        <v>0.0</v>
      </c>
      <c r="CP24" s="126">
        <v>0.0</v>
      </c>
      <c r="CQ24" s="126">
        <v>-1.0</v>
      </c>
      <c r="CR24" s="126">
        <v>-1.0</v>
      </c>
      <c r="CS24" s="126">
        <v>-1.0</v>
      </c>
      <c r="CT24" s="126">
        <v>0.0</v>
      </c>
      <c r="CU24" s="126">
        <v>0.0</v>
      </c>
      <c r="CV24" s="126">
        <v>0.0</v>
      </c>
      <c r="CW24" s="126">
        <v>-1.0</v>
      </c>
      <c r="CX24" s="126">
        <v>0.0</v>
      </c>
      <c r="CY24" s="126">
        <v>0.0</v>
      </c>
      <c r="CZ24" s="126">
        <v>0.0</v>
      </c>
      <c r="DA24" s="126"/>
      <c r="DB24" s="126"/>
      <c r="DC24" s="126"/>
      <c r="DD24" s="126"/>
      <c r="DE24" s="126"/>
      <c r="DF24" s="126"/>
      <c r="DG24" s="126"/>
      <c r="DH24" s="126"/>
      <c r="DI24" s="126"/>
      <c r="DJ24" s="126"/>
      <c r="DK24" s="126"/>
      <c r="DL24" s="126"/>
      <c r="DM24" s="126"/>
      <c r="DN24" s="126"/>
      <c r="DO24" s="126"/>
      <c r="DP24" s="126"/>
      <c r="DQ24" s="126"/>
      <c r="DR24" s="126"/>
      <c r="DS24" s="126"/>
      <c r="DT24" s="126"/>
      <c r="DU24" s="126"/>
    </row>
    <row r="25" ht="12.75" customHeight="1">
      <c r="A25" s="3" t="str">
        <f t="shared" si="23"/>
        <v/>
      </c>
      <c r="B25" s="172" t="s">
        <v>53</v>
      </c>
      <c r="C25" s="173" t="s">
        <v>61</v>
      </c>
      <c r="D25" s="172">
        <v>17.0</v>
      </c>
      <c r="E25" s="172" t="s">
        <v>62</v>
      </c>
      <c r="F25" s="172">
        <v>50.4</v>
      </c>
      <c r="G25" s="174">
        <f>IF(OR(E25="",F25=""),"",IF(LEFT(E25,1)="M",VLOOKUP(F25,Setup!$J$9:$K$23,2,TRUE),VLOOKUP(F25,Setup!$L$9:$M$23,2,TRUE)))</f>
        <v>52</v>
      </c>
      <c r="H25" s="174">
        <f>IF(F25="",0,VLOOKUP(AL25,DATA!$L$2:$N$1910,IF(LEFT(E25,1)="F",3,2)))</f>
        <v>1.1352</v>
      </c>
      <c r="I25" s="172"/>
      <c r="J25" s="172"/>
      <c r="K25" s="173"/>
      <c r="L25" s="173"/>
      <c r="M25" s="173"/>
      <c r="N25" s="173"/>
      <c r="O25" s="173">
        <f t="shared" si="2"/>
        <v>0</v>
      </c>
      <c r="P25" s="175"/>
      <c r="Q25" s="188">
        <v>35.0</v>
      </c>
      <c r="R25" s="173">
        <v>-40.0</v>
      </c>
      <c r="S25" s="188">
        <v>40.0</v>
      </c>
      <c r="T25" s="173"/>
      <c r="U25" s="173">
        <f t="shared" si="3"/>
        <v>40</v>
      </c>
      <c r="V25" s="176">
        <f t="shared" si="4"/>
        <v>0</v>
      </c>
      <c r="W25" s="173"/>
      <c r="X25" s="173"/>
      <c r="Y25" s="173"/>
      <c r="Z25" s="173"/>
      <c r="AA25" s="173">
        <f t="shared" si="5"/>
        <v>0</v>
      </c>
      <c r="AB25" s="176">
        <f t="shared" si="6"/>
        <v>0</v>
      </c>
      <c r="AC25" s="177">
        <f t="shared" si="7"/>
        <v>0</v>
      </c>
      <c r="AD25" s="177">
        <f>IF(OR(AB25=0,D25="",D25&lt;40),0,VLOOKUP($D25,DATA!$A$2:$B$53,2,TRUE)*AC25)</f>
        <v>0</v>
      </c>
      <c r="AE25" s="178">
        <v>1.0</v>
      </c>
      <c r="AF25" s="173">
        <f t="shared" si="8"/>
        <v>0</v>
      </c>
      <c r="AG25" s="174">
        <f>IF(OR(AB25=0),0,VLOOKUP(AV25,Setup!$S$6:$T$15,2,TRUE))</f>
        <v>0</v>
      </c>
      <c r="AH25" s="179" t="s">
        <v>57</v>
      </c>
      <c r="AI25" s="180" t="s">
        <v>68</v>
      </c>
      <c r="AJ25" s="181">
        <f t="shared" si="9"/>
        <v>0</v>
      </c>
      <c r="AK25" s="174">
        <f t="shared" si="10"/>
        <v>0</v>
      </c>
      <c r="AL25" s="172">
        <f t="shared" si="11"/>
        <v>50.4</v>
      </c>
      <c r="AM25" s="172">
        <f t="shared" si="12"/>
        <v>0</v>
      </c>
      <c r="AN25" s="172">
        <f t="shared" si="13"/>
        <v>0</v>
      </c>
      <c r="AO25" s="172" t="str">
        <f t="shared" si="14"/>
        <v>F</v>
      </c>
      <c r="AP25" s="172"/>
      <c r="AQ25" s="126">
        <f t="shared" si="15"/>
        <v>0</v>
      </c>
      <c r="AR25" s="182">
        <f t="shared" si="16"/>
        <v>0</v>
      </c>
      <c r="AS25" s="172">
        <f t="shared" si="17"/>
        <v>66</v>
      </c>
      <c r="AT25" s="183">
        <f t="shared" si="18"/>
        <v>0</v>
      </c>
      <c r="AU25" s="184">
        <f t="shared" si="19"/>
        <v>66</v>
      </c>
      <c r="AV25" s="184">
        <f t="shared" si="20"/>
        <v>1</v>
      </c>
      <c r="AW25" s="185">
        <f t="shared" si="21"/>
        <v>50.4</v>
      </c>
      <c r="AX25" s="172">
        <f t="shared" si="22"/>
        <v>70</v>
      </c>
      <c r="AY25" s="182" t="str">
        <f>IF(OR(E25="",F25="",ISERROR(AE25)),0,(100000000*MATCH(E25,INDIRECT($AI$1),0)+IF(AE25=1,(16-IF(AO25="M",MATCH(G25,Setup!$K$9:$K$23,0),MATCH(G25,Setup!$M$9:$M$23)))*1000000,0)+IF(AB25&gt;0,IF(AE25=1,RANK(AB25,AB:AB,-1)*1000+AX25,IF(AE25=2,AC25,AD25)),0)))</f>
        <v>#N/A</v>
      </c>
      <c r="AZ25" s="174"/>
      <c r="BA25" s="174"/>
      <c r="BB25" s="174"/>
      <c r="BC25" s="174"/>
      <c r="BD25" s="174"/>
      <c r="BE25" s="174"/>
      <c r="BF25" s="174"/>
      <c r="BG25" s="174"/>
      <c r="BH25" s="186"/>
      <c r="BI25" s="186"/>
      <c r="BJ25" s="186"/>
      <c r="BK25" s="186"/>
      <c r="BL25" s="186"/>
      <c r="BM25" s="186"/>
      <c r="BN25" s="187"/>
      <c r="BO25" s="126"/>
      <c r="BP25" s="126"/>
      <c r="BQ25" s="126"/>
      <c r="BR25" s="126"/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6"/>
      <c r="CE25" s="126"/>
      <c r="CF25" s="126"/>
      <c r="CG25" s="126"/>
      <c r="CH25" s="126"/>
      <c r="CI25" s="126"/>
      <c r="CJ25" s="126">
        <v>0.0</v>
      </c>
      <c r="CK25" s="126">
        <v>0.0</v>
      </c>
      <c r="CL25" s="126">
        <v>0.0</v>
      </c>
      <c r="CM25" s="126">
        <v>0.0</v>
      </c>
      <c r="CN25" s="126">
        <v>0.0</v>
      </c>
      <c r="CO25" s="126">
        <v>0.0</v>
      </c>
      <c r="CP25" s="126">
        <v>0.0</v>
      </c>
      <c r="CQ25" s="126">
        <v>1.0</v>
      </c>
      <c r="CR25" s="126">
        <v>-1.0</v>
      </c>
      <c r="CS25" s="126">
        <v>1.0</v>
      </c>
      <c r="CT25" s="126">
        <v>0.0</v>
      </c>
      <c r="CU25" s="126">
        <v>0.0</v>
      </c>
      <c r="CV25" s="126">
        <v>0.0</v>
      </c>
      <c r="CW25" s="126">
        <v>0.0</v>
      </c>
      <c r="CX25" s="126">
        <v>0.0</v>
      </c>
      <c r="CY25" s="126">
        <v>0.0</v>
      </c>
      <c r="CZ25" s="126">
        <v>0.0</v>
      </c>
      <c r="DA25" s="126"/>
      <c r="DB25" s="126"/>
      <c r="DC25" s="126"/>
      <c r="DD25" s="126"/>
      <c r="DE25" s="126"/>
      <c r="DF25" s="126"/>
      <c r="DG25" s="126"/>
      <c r="DH25" s="126"/>
      <c r="DI25" s="126"/>
      <c r="DJ25" s="126"/>
      <c r="DK25" s="126"/>
      <c r="DL25" s="126"/>
      <c r="DM25" s="126"/>
      <c r="DN25" s="126"/>
      <c r="DO25" s="126"/>
      <c r="DP25" s="126"/>
      <c r="DQ25" s="126"/>
      <c r="DR25" s="126"/>
      <c r="DS25" s="126"/>
      <c r="DT25" s="126"/>
      <c r="DU25" s="126"/>
    </row>
    <row r="26" ht="12.75" customHeight="1">
      <c r="A26" s="3">
        <f t="shared" ref="A26:A82" si="24">IF(W26,ABS(W26+0.0001*I26),"")</f>
        <v>85</v>
      </c>
      <c r="B26" s="172" t="s">
        <v>67</v>
      </c>
      <c r="C26" s="173" t="s">
        <v>131</v>
      </c>
      <c r="D26" s="172">
        <v>52.0</v>
      </c>
      <c r="E26" s="172" t="s">
        <v>578</v>
      </c>
      <c r="F26" s="172">
        <v>80.0</v>
      </c>
      <c r="G26" s="174">
        <f>IF(OR(E26="",F26=""),"",IF(LEFT(E26,1)="M",VLOOKUP(F26,Setup!$J$9:$K$23,2,TRUE),VLOOKUP(F26,Setup!$L$9:$M$23,2,TRUE)))</f>
        <v>82.5</v>
      </c>
      <c r="H26" s="174">
        <f>IF(F26="",0,VLOOKUP(AL26,DATA!$L$2:$N$1910,IF(LEFT(E26,1)="F",3,2)))</f>
        <v>0.80175</v>
      </c>
      <c r="I26" s="172"/>
      <c r="J26" s="172" t="s">
        <v>85</v>
      </c>
      <c r="K26" s="173">
        <v>-82.5</v>
      </c>
      <c r="L26" s="188">
        <v>87.5</v>
      </c>
      <c r="M26" s="173">
        <v>-100.0</v>
      </c>
      <c r="N26" s="173"/>
      <c r="O26" s="173">
        <f t="shared" si="2"/>
        <v>87.5</v>
      </c>
      <c r="P26" s="175"/>
      <c r="Q26" s="188">
        <v>47.5</v>
      </c>
      <c r="R26" s="188">
        <v>-52.5</v>
      </c>
      <c r="S26" s="188">
        <v>52.5</v>
      </c>
      <c r="T26" s="173"/>
      <c r="U26" s="173">
        <f t="shared" si="3"/>
        <v>52.5</v>
      </c>
      <c r="V26" s="176">
        <f t="shared" si="4"/>
        <v>140</v>
      </c>
      <c r="W26" s="188">
        <v>85.0</v>
      </c>
      <c r="X26" s="188">
        <v>100.0</v>
      </c>
      <c r="Y26" s="173">
        <v>-115.0</v>
      </c>
      <c r="Z26" s="173"/>
      <c r="AA26" s="173">
        <f t="shared" si="5"/>
        <v>100</v>
      </c>
      <c r="AB26" s="176">
        <f t="shared" si="6"/>
        <v>0</v>
      </c>
      <c r="AC26" s="177">
        <f t="shared" si="7"/>
        <v>0</v>
      </c>
      <c r="AD26" s="177">
        <f>IF(OR(AB26=0,D26="",D26&lt;40),0,VLOOKUP($D26,DATA!$A$2:$B$53,2,TRUE)*AC26)</f>
        <v>0</v>
      </c>
      <c r="AE26" s="178">
        <v>1.0</v>
      </c>
      <c r="AF26" s="173">
        <f t="shared" si="8"/>
        <v>0</v>
      </c>
      <c r="AG26" s="174">
        <f>IF(OR(AB26=0),0,VLOOKUP(AV26,Setup!$S$6:$T$15,2,TRUE))</f>
        <v>0</v>
      </c>
      <c r="AH26" s="179" t="s">
        <v>57</v>
      </c>
      <c r="AI26" s="230" t="s">
        <v>68</v>
      </c>
      <c r="AJ26" s="181">
        <f t="shared" si="9"/>
        <v>0</v>
      </c>
      <c r="AK26" s="174">
        <f t="shared" si="10"/>
        <v>1</v>
      </c>
      <c r="AL26" s="172">
        <f t="shared" si="11"/>
        <v>80</v>
      </c>
      <c r="AM26" s="172">
        <f t="shared" si="12"/>
        <v>240</v>
      </c>
      <c r="AN26" s="172">
        <f t="shared" si="13"/>
        <v>152.5</v>
      </c>
      <c r="AO26" s="172" t="str">
        <f t="shared" si="14"/>
        <v>F</v>
      </c>
      <c r="AP26" s="172"/>
      <c r="AQ26" s="126">
        <f t="shared" si="15"/>
        <v>0</v>
      </c>
      <c r="AR26" s="182">
        <f t="shared" si="16"/>
        <v>18608000000</v>
      </c>
      <c r="AS26" s="172">
        <f t="shared" si="17"/>
        <v>1</v>
      </c>
      <c r="AT26" s="183">
        <f t="shared" si="18"/>
        <v>18608</v>
      </c>
      <c r="AU26" s="184">
        <f t="shared" si="19"/>
        <v>1</v>
      </c>
      <c r="AV26" s="184">
        <f t="shared" si="20"/>
        <v>1</v>
      </c>
      <c r="AW26" s="185">
        <f t="shared" si="21"/>
        <v>80</v>
      </c>
      <c r="AX26" s="172">
        <f t="shared" si="22"/>
        <v>45</v>
      </c>
      <c r="AY26" s="182">
        <f>IF(OR(E26="",F26="",ISERROR(AE26)),0,(100000000*MATCH(E26,INDIRECT($AI$1),0)+IF(AE26=1,(16-IF(AO26="M",MATCH(G26,Setup!$K$9:$K$23,0),MATCH(G26,Setup!$M$9:$M$23)))*1000000,0)+IF(AB26&gt;0,IF(AE26=1,RANK(AB26,AB:AB,-1)*1000+AX26,IF(AE26=2,AC26,AD26)),0)))</f>
        <v>18608000000</v>
      </c>
      <c r="AZ26" s="174"/>
      <c r="BA26" s="174"/>
      <c r="BB26" s="174"/>
      <c r="BC26" s="174"/>
      <c r="BD26" s="174"/>
      <c r="BE26" s="174"/>
      <c r="BF26" s="174"/>
      <c r="BG26" s="174"/>
      <c r="BH26" s="186"/>
      <c r="BI26" s="186"/>
      <c r="BJ26" s="186"/>
      <c r="BK26" s="186"/>
      <c r="BL26" s="186"/>
      <c r="BM26" s="186"/>
      <c r="BN26" s="187"/>
      <c r="BO26" s="126"/>
      <c r="BP26" s="126"/>
      <c r="BQ26" s="126"/>
      <c r="BR26" s="126"/>
      <c r="BS26" s="126"/>
      <c r="BT26" s="126"/>
      <c r="BU26" s="126"/>
      <c r="BV26" s="126"/>
      <c r="BW26" s="126"/>
      <c r="BX26" s="126"/>
      <c r="BY26" s="126"/>
      <c r="BZ26" s="126"/>
      <c r="CA26" s="126"/>
      <c r="CB26" s="126"/>
      <c r="CC26" s="126"/>
      <c r="CD26" s="126"/>
      <c r="CE26" s="126"/>
      <c r="CF26" s="126"/>
      <c r="CG26" s="126"/>
      <c r="CH26" s="126"/>
      <c r="CI26" s="126"/>
      <c r="CJ26" s="126">
        <v>0.0</v>
      </c>
      <c r="CK26" s="126">
        <v>-1.0</v>
      </c>
      <c r="CL26" s="126">
        <v>1.0</v>
      </c>
      <c r="CM26" s="126">
        <v>-1.0</v>
      </c>
      <c r="CN26" s="126">
        <v>0.0</v>
      </c>
      <c r="CO26" s="126">
        <v>0.0</v>
      </c>
      <c r="CP26" s="126">
        <v>0.0</v>
      </c>
      <c r="CQ26" s="126">
        <v>1.0</v>
      </c>
      <c r="CR26" s="126">
        <v>-1.0</v>
      </c>
      <c r="CS26" s="126">
        <v>1.0</v>
      </c>
      <c r="CT26" s="126">
        <v>0.0</v>
      </c>
      <c r="CU26" s="126">
        <v>0.0</v>
      </c>
      <c r="CV26" s="126">
        <v>0.0</v>
      </c>
      <c r="CW26" s="126">
        <v>1.0</v>
      </c>
      <c r="CX26" s="126">
        <v>1.0</v>
      </c>
      <c r="CY26" s="126">
        <v>-1.0</v>
      </c>
      <c r="CZ26" s="126">
        <v>0.0</v>
      </c>
      <c r="DA26" s="126"/>
      <c r="DB26" s="126"/>
      <c r="DC26" s="126"/>
      <c r="DD26" s="126"/>
      <c r="DE26" s="126"/>
      <c r="DF26" s="126"/>
      <c r="DG26" s="126"/>
      <c r="DH26" s="126"/>
      <c r="DI26" s="126"/>
      <c r="DJ26" s="126"/>
      <c r="DK26" s="126"/>
      <c r="DL26" s="126"/>
      <c r="DM26" s="126"/>
      <c r="DN26" s="126"/>
      <c r="DO26" s="126"/>
      <c r="DP26" s="126"/>
      <c r="DQ26" s="126"/>
      <c r="DR26" s="126"/>
      <c r="DS26" s="126"/>
      <c r="DT26" s="126"/>
      <c r="DU26" s="126"/>
    </row>
    <row r="27" ht="12.75" customHeight="1">
      <c r="A27" s="3">
        <f t="shared" si="24"/>
        <v>85</v>
      </c>
      <c r="B27" s="172" t="s">
        <v>67</v>
      </c>
      <c r="C27" s="173" t="s">
        <v>133</v>
      </c>
      <c r="D27" s="172">
        <v>52.0</v>
      </c>
      <c r="E27" s="172" t="s">
        <v>134</v>
      </c>
      <c r="F27" s="172">
        <v>80.0</v>
      </c>
      <c r="G27" s="174">
        <f>IF(OR(E27="",F27=""),"",IF(LEFT(E27,1)="M",VLOOKUP(F27,Setup!$J$9:$K$23,2,TRUE),VLOOKUP(F27,Setup!$L$9:$M$23,2,TRUE)))</f>
        <v>82.5</v>
      </c>
      <c r="H27" s="174">
        <f>IF(F27="",0,VLOOKUP(AL27,DATA!$L$2:$N$1910,IF(LEFT(E27,1)="F",3,2)))</f>
        <v>0.80175</v>
      </c>
      <c r="I27" s="172"/>
      <c r="J27" s="172"/>
      <c r="K27" s="173">
        <v>-82.5</v>
      </c>
      <c r="L27" s="188">
        <v>87.5</v>
      </c>
      <c r="M27" s="173">
        <v>-100.0</v>
      </c>
      <c r="N27" s="173"/>
      <c r="O27" s="173">
        <f t="shared" si="2"/>
        <v>87.5</v>
      </c>
      <c r="P27" s="175"/>
      <c r="Q27" s="188">
        <v>47.5</v>
      </c>
      <c r="R27" s="173">
        <v>-52.5</v>
      </c>
      <c r="S27" s="188">
        <v>52.5</v>
      </c>
      <c r="T27" s="173"/>
      <c r="U27" s="173">
        <f t="shared" si="3"/>
        <v>52.5</v>
      </c>
      <c r="V27" s="176">
        <f t="shared" si="4"/>
        <v>140</v>
      </c>
      <c r="W27" s="188">
        <v>85.0</v>
      </c>
      <c r="X27" s="188">
        <v>100.0</v>
      </c>
      <c r="Y27" s="173">
        <v>-115.0</v>
      </c>
      <c r="Z27" s="173"/>
      <c r="AA27" s="173">
        <f t="shared" si="5"/>
        <v>100</v>
      </c>
      <c r="AB27" s="176">
        <f t="shared" si="6"/>
        <v>240</v>
      </c>
      <c r="AC27" s="177">
        <f t="shared" si="7"/>
        <v>192.42</v>
      </c>
      <c r="AD27" s="177">
        <f>IF(OR(AB27=0,D27="",D27&lt;40),0,VLOOKUP($D27,DATA!$A$2:$B$53,2,TRUE)*AC27)</f>
        <v>224.1693</v>
      </c>
      <c r="AE27" s="178">
        <v>1.0</v>
      </c>
      <c r="AF27" s="173">
        <f t="shared" si="8"/>
        <v>0</v>
      </c>
      <c r="AG27" s="174">
        <f>IF(OR(AB27=0),0,VLOOKUP(AV27,Setup!$S$6:$T$15,2,TRUE))</f>
        <v>3</v>
      </c>
      <c r="AH27" s="179"/>
      <c r="AI27" s="180" t="s">
        <v>59</v>
      </c>
      <c r="AJ27" s="181">
        <f t="shared" si="9"/>
        <v>1</v>
      </c>
      <c r="AK27" s="174">
        <f t="shared" si="10"/>
        <v>1</v>
      </c>
      <c r="AL27" s="172">
        <f t="shared" si="11"/>
        <v>80</v>
      </c>
      <c r="AM27" s="172">
        <f t="shared" si="12"/>
        <v>240</v>
      </c>
      <c r="AN27" s="172">
        <f t="shared" si="13"/>
        <v>152.5</v>
      </c>
      <c r="AO27" s="172" t="str">
        <f t="shared" si="14"/>
        <v>F</v>
      </c>
      <c r="AP27" s="172"/>
      <c r="AQ27" s="126">
        <f t="shared" si="15"/>
        <v>1</v>
      </c>
      <c r="AR27" s="182">
        <f t="shared" si="16"/>
        <v>0</v>
      </c>
      <c r="AS27" s="172">
        <f t="shared" si="17"/>
        <v>66</v>
      </c>
      <c r="AT27" s="183">
        <f t="shared" si="18"/>
        <v>0</v>
      </c>
      <c r="AU27" s="184">
        <f t="shared" si="19"/>
        <v>66</v>
      </c>
      <c r="AV27" s="184">
        <f t="shared" si="20"/>
        <v>1</v>
      </c>
      <c r="AW27" s="185">
        <f t="shared" si="21"/>
        <v>80</v>
      </c>
      <c r="AX27" s="172">
        <f t="shared" si="22"/>
        <v>45</v>
      </c>
      <c r="AY27" s="182" t="str">
        <f>IF(OR(E27="",F27="",ISERROR(AE27)),0,(100000000*MATCH(E27,INDIRECT($AI$1),0)+IF(AE27=1,(16-IF(AO27="M",MATCH(G27,Setup!$K$9:$K$23,0),MATCH(G27,Setup!$M$9:$M$23)))*1000000,0)+IF(AB27&gt;0,IF(AE27=1,RANK(AB27,AB:AB,-1)*1000+AX27,IF(AE27=2,AC27,AD27)),0)))</f>
        <v>#N/A</v>
      </c>
      <c r="AZ27" s="174"/>
      <c r="BA27" s="174"/>
      <c r="BB27" s="174"/>
      <c r="BC27" s="174"/>
      <c r="BD27" s="174"/>
      <c r="BE27" s="174"/>
      <c r="BF27" s="174"/>
      <c r="BG27" s="174"/>
      <c r="BH27" s="186"/>
      <c r="BI27" s="186"/>
      <c r="BJ27" s="186"/>
      <c r="BK27" s="186"/>
      <c r="BL27" s="186"/>
      <c r="BM27" s="186"/>
      <c r="BN27" s="187"/>
      <c r="BO27" s="126"/>
      <c r="BP27" s="126"/>
      <c r="BQ27" s="126"/>
      <c r="BR27" s="126"/>
      <c r="BS27" s="126"/>
      <c r="BT27" s="126"/>
      <c r="BU27" s="126"/>
      <c r="BV27" s="126"/>
      <c r="BW27" s="126"/>
      <c r="BX27" s="126"/>
      <c r="BY27" s="126"/>
      <c r="BZ27" s="126"/>
      <c r="CA27" s="126"/>
      <c r="CB27" s="126"/>
      <c r="CC27" s="126"/>
      <c r="CD27" s="126"/>
      <c r="CE27" s="126"/>
      <c r="CF27" s="126"/>
      <c r="CG27" s="126"/>
      <c r="CH27" s="126"/>
      <c r="CI27" s="126"/>
      <c r="CJ27" s="126">
        <v>0.0</v>
      </c>
      <c r="CK27" s="126">
        <v>-1.0</v>
      </c>
      <c r="CL27" s="126">
        <v>1.0</v>
      </c>
      <c r="CM27" s="126">
        <v>-1.0</v>
      </c>
      <c r="CN27" s="126">
        <v>0.0</v>
      </c>
      <c r="CO27" s="126">
        <v>0.0</v>
      </c>
      <c r="CP27" s="126">
        <v>0.0</v>
      </c>
      <c r="CQ27" s="126">
        <v>1.0</v>
      </c>
      <c r="CR27" s="126">
        <v>-1.0</v>
      </c>
      <c r="CS27" s="126">
        <v>1.0</v>
      </c>
      <c r="CT27" s="126">
        <v>0.0</v>
      </c>
      <c r="CU27" s="126">
        <v>0.0</v>
      </c>
      <c r="CV27" s="126">
        <v>0.0</v>
      </c>
      <c r="CW27" s="126">
        <v>1.0</v>
      </c>
      <c r="CX27" s="126">
        <v>1.0</v>
      </c>
      <c r="CY27" s="126">
        <v>-1.0</v>
      </c>
      <c r="CZ27" s="126">
        <v>0.0</v>
      </c>
      <c r="DA27" s="126"/>
      <c r="DB27" s="126"/>
      <c r="DC27" s="126"/>
      <c r="DD27" s="126"/>
      <c r="DE27" s="126"/>
      <c r="DF27" s="126"/>
      <c r="DG27" s="126"/>
      <c r="DH27" s="126"/>
      <c r="DI27" s="126"/>
      <c r="DJ27" s="126"/>
      <c r="DK27" s="126"/>
      <c r="DL27" s="126"/>
      <c r="DM27" s="126"/>
      <c r="DN27" s="126"/>
      <c r="DO27" s="126"/>
      <c r="DP27" s="126"/>
      <c r="DQ27" s="126"/>
      <c r="DR27" s="126"/>
      <c r="DS27" s="126"/>
      <c r="DT27" s="126"/>
      <c r="DU27" s="126"/>
    </row>
    <row r="28" ht="12.75" customHeight="1">
      <c r="A28" s="3">
        <f t="shared" si="24"/>
        <v>105</v>
      </c>
      <c r="B28" s="172" t="s">
        <v>67</v>
      </c>
      <c r="C28" s="173" t="s">
        <v>127</v>
      </c>
      <c r="D28" s="172">
        <v>35.0</v>
      </c>
      <c r="E28" s="172" t="s">
        <v>128</v>
      </c>
      <c r="F28" s="172">
        <v>73.0</v>
      </c>
      <c r="G28" s="174">
        <f>IF(OR(E28="",F28=""),"",IF(LEFT(E28,1)="M",VLOOKUP(F28,Setup!$J$9:$K$23,2,TRUE),VLOOKUP(F28,Setup!$L$9:$M$23,2,TRUE)))</f>
        <v>75</v>
      </c>
      <c r="H28" s="174">
        <f>IF(F28="",0,VLOOKUP(AL28,DATA!$L$2:$N$1910,IF(LEFT(E28,1)="F",3,2)))</f>
        <v>0.8515</v>
      </c>
      <c r="I28" s="172"/>
      <c r="J28" s="172" t="s">
        <v>79</v>
      </c>
      <c r="K28" s="188">
        <v>70.0</v>
      </c>
      <c r="L28" s="188">
        <v>77.5</v>
      </c>
      <c r="M28" s="188">
        <v>82.5</v>
      </c>
      <c r="N28" s="173"/>
      <c r="O28" s="173">
        <f t="shared" si="2"/>
        <v>82.5</v>
      </c>
      <c r="P28" s="175"/>
      <c r="Q28" s="188">
        <v>40.0</v>
      </c>
      <c r="R28" s="188">
        <v>45.0</v>
      </c>
      <c r="S28" s="173">
        <v>-52.5</v>
      </c>
      <c r="T28" s="173"/>
      <c r="U28" s="173">
        <f t="shared" si="3"/>
        <v>45</v>
      </c>
      <c r="V28" s="176">
        <f t="shared" si="4"/>
        <v>127.5</v>
      </c>
      <c r="W28" s="188">
        <v>105.0</v>
      </c>
      <c r="X28" s="188">
        <v>112.5</v>
      </c>
      <c r="Y28" s="188">
        <v>122.5</v>
      </c>
      <c r="Z28" s="173"/>
      <c r="AA28" s="173">
        <f t="shared" si="5"/>
        <v>122.5</v>
      </c>
      <c r="AB28" s="176">
        <f t="shared" si="6"/>
        <v>250</v>
      </c>
      <c r="AC28" s="177">
        <f t="shared" si="7"/>
        <v>212.875</v>
      </c>
      <c r="AD28" s="177">
        <f>IF(OR(AB28=0,D28="",D28&lt;40),0,VLOOKUP($D28,DATA!$A$2:$B$53,2,TRUE)*AC28)</f>
        <v>0</v>
      </c>
      <c r="AE28" s="178">
        <f>IF(E28="","",OFFSET(Setup!$Q$1,MATCH(E28,Setup!O:O,0)-1,0))</f>
        <v>1</v>
      </c>
      <c r="AF28" s="173" t="str">
        <f t="shared" si="8"/>
        <v>1-F_OR_APF-75</v>
      </c>
      <c r="AG28" s="174">
        <f>IF(OR(AB28=0),0,VLOOKUP(AV28,Setup!$S$6:$T$15,2,TRUE))</f>
        <v>3</v>
      </c>
      <c r="AH28" s="179"/>
      <c r="AI28" s="180" t="s">
        <v>59</v>
      </c>
      <c r="AJ28" s="181">
        <f t="shared" si="9"/>
        <v>1</v>
      </c>
      <c r="AK28" s="174">
        <f t="shared" si="10"/>
        <v>1</v>
      </c>
      <c r="AL28" s="172">
        <f t="shared" si="11"/>
        <v>73</v>
      </c>
      <c r="AM28" s="172">
        <f t="shared" si="12"/>
        <v>250</v>
      </c>
      <c r="AN28" s="172">
        <f t="shared" si="13"/>
        <v>167.5</v>
      </c>
      <c r="AO28" s="172" t="str">
        <f t="shared" si="14"/>
        <v>F</v>
      </c>
      <c r="AP28" s="172"/>
      <c r="AQ28" s="126">
        <f t="shared" si="15"/>
        <v>1</v>
      </c>
      <c r="AR28" s="182">
        <f t="shared" si="16"/>
        <v>12109029055</v>
      </c>
      <c r="AS28" s="172">
        <f t="shared" si="17"/>
        <v>13</v>
      </c>
      <c r="AT28" s="183">
        <f t="shared" si="18"/>
        <v>12109</v>
      </c>
      <c r="AU28" s="184">
        <f t="shared" si="19"/>
        <v>13</v>
      </c>
      <c r="AV28" s="184">
        <f t="shared" si="20"/>
        <v>1</v>
      </c>
      <c r="AW28" s="185">
        <f t="shared" si="21"/>
        <v>73</v>
      </c>
      <c r="AX28" s="172">
        <f t="shared" si="22"/>
        <v>55</v>
      </c>
      <c r="AY28" s="182">
        <f>IF(OR(E28="",F28="",ISERROR(AE28)),0,(100000000*MATCH(E28,INDIRECT($AI$1),0)+IF(AE28=1,(16-IF(AO28="M",MATCH(G28,Setup!$K$9:$K$23,0),MATCH(G28,Setup!$M$9:$M$23)))*1000000,0)+IF(AB28&gt;0,IF(AE28=1,RANK(AB28,AB:AB,-1)*1000+AX28,IF(AE28=2,AC28,AD28)),0)))</f>
        <v>12109029055</v>
      </c>
      <c r="AZ28" s="174"/>
      <c r="BA28" s="174"/>
      <c r="BB28" s="174"/>
      <c r="BC28" s="174"/>
      <c r="BD28" s="174"/>
      <c r="BE28" s="174"/>
      <c r="BF28" s="174"/>
      <c r="BG28" s="174"/>
      <c r="BH28" s="186"/>
      <c r="BI28" s="186"/>
      <c r="BJ28" s="186"/>
      <c r="BK28" s="186"/>
      <c r="BL28" s="186"/>
      <c r="BM28" s="186"/>
      <c r="BN28" s="187"/>
      <c r="BO28" s="126"/>
      <c r="BP28" s="126"/>
      <c r="BQ28" s="126"/>
      <c r="BR28" s="126"/>
      <c r="BS28" s="126"/>
      <c r="BT28" s="126"/>
      <c r="BU28" s="126"/>
      <c r="BV28" s="126"/>
      <c r="BW28" s="126"/>
      <c r="BX28" s="126"/>
      <c r="BY28" s="126"/>
      <c r="BZ28" s="126"/>
      <c r="CA28" s="126"/>
      <c r="CB28" s="126"/>
      <c r="CC28" s="126"/>
      <c r="CD28" s="126"/>
      <c r="CE28" s="126"/>
      <c r="CF28" s="126"/>
      <c r="CG28" s="126"/>
      <c r="CH28" s="126"/>
      <c r="CI28" s="126"/>
      <c r="CJ28" s="126">
        <v>0.0</v>
      </c>
      <c r="CK28" s="126">
        <v>1.0</v>
      </c>
      <c r="CL28" s="126">
        <v>1.0</v>
      </c>
      <c r="CM28" s="126">
        <v>1.0</v>
      </c>
      <c r="CN28" s="126">
        <v>0.0</v>
      </c>
      <c r="CO28" s="126">
        <v>0.0</v>
      </c>
      <c r="CP28" s="126">
        <v>0.0</v>
      </c>
      <c r="CQ28" s="126">
        <v>1.0</v>
      </c>
      <c r="CR28" s="126">
        <v>1.0</v>
      </c>
      <c r="CS28" s="126">
        <v>-1.0</v>
      </c>
      <c r="CT28" s="126">
        <v>0.0</v>
      </c>
      <c r="CU28" s="126">
        <v>0.0</v>
      </c>
      <c r="CV28" s="126">
        <v>0.0</v>
      </c>
      <c r="CW28" s="126">
        <v>1.0</v>
      </c>
      <c r="CX28" s="126">
        <v>1.0</v>
      </c>
      <c r="CY28" s="126">
        <v>1.0</v>
      </c>
      <c r="CZ28" s="126">
        <v>0.0</v>
      </c>
      <c r="DA28" s="126"/>
      <c r="DB28" s="126"/>
      <c r="DC28" s="126"/>
      <c r="DD28" s="126"/>
      <c r="DE28" s="126"/>
      <c r="DF28" s="126"/>
      <c r="DG28" s="126"/>
      <c r="DH28" s="126"/>
      <c r="DI28" s="126"/>
      <c r="DJ28" s="126"/>
      <c r="DK28" s="126"/>
      <c r="DL28" s="126"/>
      <c r="DM28" s="126"/>
      <c r="DN28" s="126"/>
      <c r="DO28" s="126"/>
      <c r="DP28" s="126"/>
      <c r="DQ28" s="126"/>
      <c r="DR28" s="126"/>
      <c r="DS28" s="126"/>
      <c r="DT28" s="126"/>
      <c r="DU28" s="126"/>
    </row>
    <row r="29" ht="12.75" customHeight="1">
      <c r="A29" s="3">
        <f t="shared" si="24"/>
        <v>127.5</v>
      </c>
      <c r="B29" s="172" t="s">
        <v>67</v>
      </c>
      <c r="C29" s="173" t="s">
        <v>153</v>
      </c>
      <c r="D29" s="172">
        <v>17.0</v>
      </c>
      <c r="E29" s="172" t="s">
        <v>154</v>
      </c>
      <c r="F29" s="172">
        <v>76.0</v>
      </c>
      <c r="G29" s="174">
        <f>IF(OR(E29="",F29=""),"",IF(LEFT(E29,1)="M",VLOOKUP(F29,Setup!$J$9:$K$23,2,TRUE),VLOOKUP(F29,Setup!$L$9:$M$23,2,TRUE)))</f>
        <v>82.5</v>
      </c>
      <c r="H29" s="174">
        <f>IF(F29="",0,VLOOKUP(AL29,DATA!$L$2:$N$1910,IF(LEFT(E29,1)="F",3,2)))</f>
        <v>0.6819</v>
      </c>
      <c r="I29" s="172"/>
      <c r="J29" s="172" t="s">
        <v>155</v>
      </c>
      <c r="K29" s="188">
        <v>95.0</v>
      </c>
      <c r="L29" s="188">
        <v>112.5</v>
      </c>
      <c r="M29" s="188">
        <v>127.5</v>
      </c>
      <c r="N29" s="173"/>
      <c r="O29" s="173">
        <f t="shared" si="2"/>
        <v>127.5</v>
      </c>
      <c r="P29" s="175"/>
      <c r="Q29" s="188">
        <v>65.0</v>
      </c>
      <c r="R29" s="188">
        <v>75.0</v>
      </c>
      <c r="S29" s="188">
        <v>80.0</v>
      </c>
      <c r="T29" s="173"/>
      <c r="U29" s="173">
        <f t="shared" si="3"/>
        <v>80</v>
      </c>
      <c r="V29" s="176">
        <f t="shared" si="4"/>
        <v>207.5</v>
      </c>
      <c r="W29" s="188">
        <v>127.5</v>
      </c>
      <c r="X29" s="173">
        <v>-150.0</v>
      </c>
      <c r="Y29" s="173">
        <v>-150.0</v>
      </c>
      <c r="Z29" s="173"/>
      <c r="AA29" s="173">
        <f t="shared" si="5"/>
        <v>127.5</v>
      </c>
      <c r="AB29" s="176">
        <f t="shared" si="6"/>
        <v>335</v>
      </c>
      <c r="AC29" s="177">
        <f t="shared" si="7"/>
        <v>228.4365</v>
      </c>
      <c r="AD29" s="177">
        <f>IF(OR(AB29=0,D29="",D29&lt;40),0,VLOOKUP($D29,DATA!$A$2:$B$53,2,TRUE)*AC29)</f>
        <v>0</v>
      </c>
      <c r="AE29" s="178">
        <f>IF(E29="","",OFFSET(Setup!$Q$1,MATCH(E29,Setup!O:O,0)-1,0))</f>
        <v>1</v>
      </c>
      <c r="AF29" s="173" t="str">
        <f t="shared" si="8"/>
        <v>1-M_TR_2_AAPF-82.5</v>
      </c>
      <c r="AG29" s="174">
        <f>IF(OR(AB29=0),0,VLOOKUP(AV29,Setup!$S$6:$T$15,2,TRUE))</f>
        <v>3</v>
      </c>
      <c r="AH29" s="179"/>
      <c r="AI29" s="180" t="s">
        <v>59</v>
      </c>
      <c r="AJ29" s="181">
        <f t="shared" si="9"/>
        <v>1</v>
      </c>
      <c r="AK29" s="174">
        <f t="shared" si="10"/>
        <v>1</v>
      </c>
      <c r="AL29" s="172">
        <f t="shared" si="11"/>
        <v>76</v>
      </c>
      <c r="AM29" s="172">
        <f t="shared" si="12"/>
        <v>335</v>
      </c>
      <c r="AN29" s="172">
        <f t="shared" si="13"/>
        <v>207.5</v>
      </c>
      <c r="AO29" s="172" t="str">
        <f t="shared" si="14"/>
        <v>M</v>
      </c>
      <c r="AP29" s="172"/>
      <c r="AQ29" s="126">
        <f t="shared" si="15"/>
        <v>1</v>
      </c>
      <c r="AR29" s="182">
        <f t="shared" si="16"/>
        <v>1810031048</v>
      </c>
      <c r="AS29" s="172">
        <f t="shared" si="17"/>
        <v>40</v>
      </c>
      <c r="AT29" s="183">
        <f t="shared" si="18"/>
        <v>1810</v>
      </c>
      <c r="AU29" s="184">
        <f t="shared" si="19"/>
        <v>40</v>
      </c>
      <c r="AV29" s="184">
        <f t="shared" si="20"/>
        <v>1</v>
      </c>
      <c r="AW29" s="185">
        <f t="shared" si="21"/>
        <v>76</v>
      </c>
      <c r="AX29" s="172">
        <f t="shared" si="22"/>
        <v>48</v>
      </c>
      <c r="AY29" s="182">
        <f>IF(OR(E29="",F29="",ISERROR(AE29)),0,(100000000*MATCH(E29,INDIRECT($AI$1),0)+IF(AE29=1,(16-IF(AO29="M",MATCH(G29,Setup!$K$9:$K$23,0),MATCH(G29,Setup!$M$9:$M$23)))*1000000,0)+IF(AB29&gt;0,IF(AE29=1,RANK(AB29,AB:AB,-1)*1000+AX29,IF(AE29=2,AC29,AD29)),0)))</f>
        <v>1810031048</v>
      </c>
      <c r="AZ29" s="174"/>
      <c r="BA29" s="174"/>
      <c r="BB29" s="174"/>
      <c r="BC29" s="174"/>
      <c r="BD29" s="174"/>
      <c r="BE29" s="174"/>
      <c r="BF29" s="174"/>
      <c r="BG29" s="174"/>
      <c r="BH29" s="186"/>
      <c r="BI29" s="186"/>
      <c r="BJ29" s="186"/>
      <c r="BK29" s="186"/>
      <c r="BL29" s="186"/>
      <c r="BM29" s="186"/>
      <c r="BN29" s="187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26"/>
      <c r="CF29" s="126"/>
      <c r="CG29" s="126"/>
      <c r="CH29" s="126"/>
      <c r="CI29" s="126"/>
      <c r="CJ29" s="126">
        <v>0.0</v>
      </c>
      <c r="CK29" s="126">
        <v>1.0</v>
      </c>
      <c r="CL29" s="126">
        <v>1.0</v>
      </c>
      <c r="CM29" s="126">
        <v>1.0</v>
      </c>
      <c r="CN29" s="126">
        <v>0.0</v>
      </c>
      <c r="CO29" s="126">
        <v>0.0</v>
      </c>
      <c r="CP29" s="126">
        <v>0.0</v>
      </c>
      <c r="CQ29" s="126">
        <v>1.0</v>
      </c>
      <c r="CR29" s="126">
        <v>1.0</v>
      </c>
      <c r="CS29" s="126">
        <v>1.0</v>
      </c>
      <c r="CT29" s="126">
        <v>0.0</v>
      </c>
      <c r="CU29" s="126">
        <v>0.0</v>
      </c>
      <c r="CV29" s="126">
        <v>0.0</v>
      </c>
      <c r="CW29" s="126">
        <v>1.0</v>
      </c>
      <c r="CX29" s="126">
        <v>-1.0</v>
      </c>
      <c r="CY29" s="126">
        <v>-1.0</v>
      </c>
      <c r="CZ29" s="126">
        <v>0.0</v>
      </c>
      <c r="DA29" s="126"/>
      <c r="DB29" s="126"/>
      <c r="DC29" s="126"/>
      <c r="DD29" s="126"/>
      <c r="DE29" s="126"/>
      <c r="DF29" s="126"/>
      <c r="DG29" s="126"/>
      <c r="DH29" s="126"/>
      <c r="DI29" s="126"/>
      <c r="DJ29" s="126"/>
      <c r="DK29" s="126"/>
      <c r="DL29" s="126"/>
      <c r="DM29" s="126"/>
      <c r="DN29" s="126"/>
      <c r="DO29" s="126"/>
      <c r="DP29" s="126"/>
      <c r="DQ29" s="126"/>
      <c r="DR29" s="126"/>
      <c r="DS29" s="126"/>
      <c r="DT29" s="126"/>
      <c r="DU29" s="126"/>
    </row>
    <row r="30" ht="12.75" customHeight="1">
      <c r="A30" s="3">
        <f t="shared" si="24"/>
        <v>132.5</v>
      </c>
      <c r="B30" s="172" t="s">
        <v>67</v>
      </c>
      <c r="C30" s="173" t="s">
        <v>137</v>
      </c>
      <c r="D30" s="172">
        <v>20.0</v>
      </c>
      <c r="E30" s="172" t="s">
        <v>138</v>
      </c>
      <c r="F30" s="172">
        <v>79.3</v>
      </c>
      <c r="G30" s="174">
        <f>IF(OR(E30="",F30=""),"",IF(LEFT(E30,1)="M",VLOOKUP(F30,Setup!$J$9:$K$23,2,TRUE),VLOOKUP(F30,Setup!$L$9:$M$23,2,TRUE)))</f>
        <v>82.5</v>
      </c>
      <c r="H30" s="174">
        <f>IF(F30="",0,VLOOKUP(AL30,DATA!$L$2:$N$1910,IF(LEFT(E30,1)="F",3,2)))</f>
        <v>0.80625</v>
      </c>
      <c r="I30" s="172"/>
      <c r="J30" s="172" t="s">
        <v>56</v>
      </c>
      <c r="K30" s="173">
        <v>-142.5</v>
      </c>
      <c r="L30" s="188">
        <v>142.5</v>
      </c>
      <c r="M30" s="188">
        <v>145.0</v>
      </c>
      <c r="N30" s="173"/>
      <c r="O30" s="173">
        <f t="shared" si="2"/>
        <v>145</v>
      </c>
      <c r="P30" s="175"/>
      <c r="Q30" s="188">
        <v>62.5</v>
      </c>
      <c r="R30" s="173">
        <v>-70.0</v>
      </c>
      <c r="S30" s="173">
        <v>-70.0</v>
      </c>
      <c r="T30" s="173"/>
      <c r="U30" s="173">
        <f t="shared" si="3"/>
        <v>62.5</v>
      </c>
      <c r="V30" s="176">
        <f t="shared" si="4"/>
        <v>207.5</v>
      </c>
      <c r="W30" s="188">
        <v>132.5</v>
      </c>
      <c r="X30" s="188">
        <v>140.0</v>
      </c>
      <c r="Y30" s="173">
        <v>-145.0</v>
      </c>
      <c r="Z30" s="173"/>
      <c r="AA30" s="173">
        <f t="shared" si="5"/>
        <v>140</v>
      </c>
      <c r="AB30" s="176">
        <f t="shared" si="6"/>
        <v>347.5</v>
      </c>
      <c r="AC30" s="177">
        <f t="shared" si="7"/>
        <v>280.171875</v>
      </c>
      <c r="AD30" s="177">
        <f>IF(OR(AB30=0,D30="",D30&lt;40),0,VLOOKUP($D30,DATA!$A$2:$B$53,2,TRUE)*AC30)</f>
        <v>0</v>
      </c>
      <c r="AE30" s="178">
        <f>IF(E30="","",OFFSET(Setup!$Q$1,MATCH(E30,Setup!O:O,0)-1,0))</f>
        <v>1</v>
      </c>
      <c r="AF30" s="173" t="str">
        <f t="shared" si="8"/>
        <v>1-F_JCR_AAPF-82.5</v>
      </c>
      <c r="AG30" s="174">
        <f>IF(OR(AB30=0),0,VLOOKUP(AV30,Setup!$S$6:$T$15,2,TRUE))</f>
        <v>3</v>
      </c>
      <c r="AH30" s="179"/>
      <c r="AI30" s="180" t="s">
        <v>59</v>
      </c>
      <c r="AJ30" s="181">
        <f t="shared" si="9"/>
        <v>1</v>
      </c>
      <c r="AK30" s="174">
        <f t="shared" si="10"/>
        <v>1</v>
      </c>
      <c r="AL30" s="172">
        <f t="shared" si="11"/>
        <v>79.3</v>
      </c>
      <c r="AM30" s="172">
        <f t="shared" si="12"/>
        <v>347.5</v>
      </c>
      <c r="AN30" s="172">
        <f t="shared" si="13"/>
        <v>202.5</v>
      </c>
      <c r="AO30" s="172" t="str">
        <f t="shared" si="14"/>
        <v>F</v>
      </c>
      <c r="AP30" s="172"/>
      <c r="AQ30" s="126">
        <f t="shared" si="15"/>
        <v>1</v>
      </c>
      <c r="AR30" s="182">
        <f t="shared" si="16"/>
        <v>15608034047</v>
      </c>
      <c r="AS30" s="172">
        <f t="shared" si="17"/>
        <v>6</v>
      </c>
      <c r="AT30" s="183">
        <f t="shared" si="18"/>
        <v>15608</v>
      </c>
      <c r="AU30" s="184">
        <f t="shared" si="19"/>
        <v>6</v>
      </c>
      <c r="AV30" s="184">
        <f t="shared" si="20"/>
        <v>1</v>
      </c>
      <c r="AW30" s="185">
        <f t="shared" si="21"/>
        <v>79.3</v>
      </c>
      <c r="AX30" s="172">
        <f t="shared" si="22"/>
        <v>47</v>
      </c>
      <c r="AY30" s="182">
        <f>IF(OR(E30="",F30="",ISERROR(AE30)),0,(100000000*MATCH(E30,INDIRECT($AI$1),0)+IF(AE30=1,(16-IF(AO30="M",MATCH(G30,Setup!$K$9:$K$23,0),MATCH(G30,Setup!$M$9:$M$23)))*1000000,0)+IF(AB30&gt;0,IF(AE30=1,RANK(AB30,AB:AB,-1)*1000+AX30,IF(AE30=2,AC30,AD30)),0)))</f>
        <v>15608034047</v>
      </c>
      <c r="AZ30" s="174"/>
      <c r="BA30" s="174"/>
      <c r="BB30" s="174"/>
      <c r="BC30" s="174"/>
      <c r="BD30" s="174"/>
      <c r="BE30" s="174"/>
      <c r="BF30" s="174"/>
      <c r="BG30" s="174"/>
      <c r="BH30" s="186"/>
      <c r="BI30" s="186"/>
      <c r="BJ30" s="186"/>
      <c r="BK30" s="186"/>
      <c r="BL30" s="186"/>
      <c r="BM30" s="186"/>
      <c r="BN30" s="187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26"/>
      <c r="CF30" s="126"/>
      <c r="CG30" s="126"/>
      <c r="CH30" s="126"/>
      <c r="CI30" s="126"/>
      <c r="CJ30" s="126">
        <v>0.0</v>
      </c>
      <c r="CK30" s="126">
        <v>-1.0</v>
      </c>
      <c r="CL30" s="126">
        <v>1.0</v>
      </c>
      <c r="CM30" s="126">
        <v>1.0</v>
      </c>
      <c r="CN30" s="126">
        <v>0.0</v>
      </c>
      <c r="CO30" s="126">
        <v>0.0</v>
      </c>
      <c r="CP30" s="126">
        <v>0.0</v>
      </c>
      <c r="CQ30" s="126">
        <v>1.0</v>
      </c>
      <c r="CR30" s="126">
        <v>-1.0</v>
      </c>
      <c r="CS30" s="126">
        <v>-1.0</v>
      </c>
      <c r="CT30" s="126">
        <v>0.0</v>
      </c>
      <c r="CU30" s="126">
        <v>0.0</v>
      </c>
      <c r="CV30" s="126">
        <v>0.0</v>
      </c>
      <c r="CW30" s="126">
        <v>1.0</v>
      </c>
      <c r="CX30" s="126">
        <v>1.0</v>
      </c>
      <c r="CY30" s="126">
        <v>-1.0</v>
      </c>
      <c r="CZ30" s="126">
        <v>0.0</v>
      </c>
      <c r="DA30" s="126"/>
      <c r="DB30" s="126"/>
      <c r="DC30" s="126"/>
      <c r="DD30" s="126"/>
      <c r="DE30" s="126"/>
      <c r="DF30" s="126"/>
      <c r="DG30" s="126"/>
      <c r="DH30" s="126"/>
      <c r="DI30" s="126"/>
      <c r="DJ30" s="126"/>
      <c r="DK30" s="126"/>
      <c r="DL30" s="126"/>
      <c r="DM30" s="126"/>
      <c r="DN30" s="126"/>
      <c r="DO30" s="126"/>
      <c r="DP30" s="126"/>
      <c r="DQ30" s="126"/>
      <c r="DR30" s="126"/>
      <c r="DS30" s="126"/>
      <c r="DT30" s="126"/>
      <c r="DU30" s="126"/>
    </row>
    <row r="31" ht="12.75" customHeight="1">
      <c r="A31" s="3">
        <f t="shared" si="24"/>
        <v>150</v>
      </c>
      <c r="B31" s="172" t="s">
        <v>67</v>
      </c>
      <c r="C31" s="173" t="s">
        <v>144</v>
      </c>
      <c r="D31" s="172">
        <v>32.0</v>
      </c>
      <c r="E31" s="172" t="s">
        <v>105</v>
      </c>
      <c r="F31" s="172">
        <v>81.1</v>
      </c>
      <c r="G31" s="174">
        <f>IF(OR(E31="",F31=""),"",IF(LEFT(E31,1)="M",VLOOKUP(F31,Setup!$J$9:$K$23,2,TRUE),VLOOKUP(F31,Setup!$L$9:$M$23,2,TRUE)))</f>
        <v>82.5</v>
      </c>
      <c r="H31" s="174">
        <f>IF(F31="",0,VLOOKUP(AL31,DATA!$L$2:$N$1910,IF(LEFT(E31,1)="F",3,2)))</f>
        <v>0.65185</v>
      </c>
      <c r="I31" s="172"/>
      <c r="J31" s="172" t="s">
        <v>145</v>
      </c>
      <c r="K31" s="188">
        <v>142.5</v>
      </c>
      <c r="L31" s="188">
        <v>155.0</v>
      </c>
      <c r="M31" s="173">
        <v>-167.5</v>
      </c>
      <c r="N31" s="173"/>
      <c r="O31" s="173">
        <f t="shared" si="2"/>
        <v>155</v>
      </c>
      <c r="P31" s="175"/>
      <c r="Q31" s="188">
        <v>137.5</v>
      </c>
      <c r="R31" s="188">
        <v>142.5</v>
      </c>
      <c r="S31" s="188">
        <v>150.0</v>
      </c>
      <c r="T31" s="173"/>
      <c r="U31" s="173">
        <f t="shared" si="3"/>
        <v>150</v>
      </c>
      <c r="V31" s="176">
        <f t="shared" si="4"/>
        <v>305</v>
      </c>
      <c r="W31" s="188">
        <v>150.0</v>
      </c>
      <c r="X31" s="188">
        <v>180.0</v>
      </c>
      <c r="Y31" s="173">
        <v>-195.0</v>
      </c>
      <c r="Z31" s="173"/>
      <c r="AA31" s="173">
        <f t="shared" si="5"/>
        <v>180</v>
      </c>
      <c r="AB31" s="176">
        <f t="shared" si="6"/>
        <v>485</v>
      </c>
      <c r="AC31" s="177">
        <f t="shared" si="7"/>
        <v>316.14725</v>
      </c>
      <c r="AD31" s="177">
        <f>IF(OR(AB31=0,D31="",D31&lt;40),0,VLOOKUP($D31,DATA!$A$2:$B$53,2,TRUE)*AC31)</f>
        <v>0</v>
      </c>
      <c r="AE31" s="178">
        <f>IF(E31="","",OFFSET(Setup!$Q$1,MATCH(E31,Setup!O:O,0)-1,0))</f>
        <v>1</v>
      </c>
      <c r="AF31" s="173" t="str">
        <f t="shared" si="8"/>
        <v>1-M_OR_AAPF-82.5</v>
      </c>
      <c r="AG31" s="174">
        <f>IF(OR(AB31=0),0,VLOOKUP(AV31,Setup!$S$6:$T$15,2,TRUE))</f>
        <v>3</v>
      </c>
      <c r="AH31" s="179"/>
      <c r="AI31" s="180" t="s">
        <v>59</v>
      </c>
      <c r="AJ31" s="181">
        <f t="shared" si="9"/>
        <v>1</v>
      </c>
      <c r="AK31" s="174">
        <f t="shared" si="10"/>
        <v>1</v>
      </c>
      <c r="AL31" s="172">
        <f t="shared" si="11"/>
        <v>81.1</v>
      </c>
      <c r="AM31" s="172">
        <f t="shared" si="12"/>
        <v>485</v>
      </c>
      <c r="AN31" s="172">
        <f t="shared" si="13"/>
        <v>330</v>
      </c>
      <c r="AO31" s="172" t="str">
        <f t="shared" si="14"/>
        <v>M</v>
      </c>
      <c r="AP31" s="172"/>
      <c r="AQ31" s="126">
        <f t="shared" si="15"/>
        <v>1</v>
      </c>
      <c r="AR31" s="182">
        <f t="shared" si="16"/>
        <v>210055044</v>
      </c>
      <c r="AS31" s="172">
        <f t="shared" si="17"/>
        <v>55</v>
      </c>
      <c r="AT31" s="183">
        <f t="shared" si="18"/>
        <v>210</v>
      </c>
      <c r="AU31" s="184">
        <f t="shared" si="19"/>
        <v>55</v>
      </c>
      <c r="AV31" s="184">
        <f t="shared" si="20"/>
        <v>1</v>
      </c>
      <c r="AW31" s="185">
        <f t="shared" si="21"/>
        <v>81.1</v>
      </c>
      <c r="AX31" s="172">
        <f t="shared" si="22"/>
        <v>44</v>
      </c>
      <c r="AY31" s="182">
        <f>IF(OR(E31="",F31="",ISERROR(AE31)),0,(100000000*MATCH(E31,INDIRECT($AI$1),0)+IF(AE31=1,(16-IF(AO31="M",MATCH(G31,Setup!$K$9:$K$23,0),MATCH(G31,Setup!$M$9:$M$23)))*1000000,0)+IF(AB31&gt;0,IF(AE31=1,RANK(AB31,AB:AB,-1)*1000+AX31,IF(AE31=2,AC31,AD31)),0)))</f>
        <v>210055044</v>
      </c>
      <c r="AZ31" s="174"/>
      <c r="BA31" s="174"/>
      <c r="BB31" s="174"/>
      <c r="BC31" s="174"/>
      <c r="BD31" s="174"/>
      <c r="BE31" s="174"/>
      <c r="BF31" s="174"/>
      <c r="BG31" s="174"/>
      <c r="BH31" s="186"/>
      <c r="BI31" s="186"/>
      <c r="BJ31" s="186"/>
      <c r="BK31" s="186"/>
      <c r="BL31" s="186"/>
      <c r="BM31" s="186"/>
      <c r="BN31" s="187"/>
      <c r="BO31" s="126"/>
      <c r="BP31" s="126"/>
      <c r="BQ31" s="126"/>
      <c r="BR31" s="126"/>
      <c r="BS31" s="126"/>
      <c r="BT31" s="126"/>
      <c r="BU31" s="126"/>
      <c r="BV31" s="126"/>
      <c r="BW31" s="126"/>
      <c r="BX31" s="126"/>
      <c r="BY31" s="126"/>
      <c r="BZ31" s="126"/>
      <c r="CA31" s="126"/>
      <c r="CB31" s="126"/>
      <c r="CC31" s="126"/>
      <c r="CD31" s="126"/>
      <c r="CE31" s="126"/>
      <c r="CF31" s="126"/>
      <c r="CG31" s="126"/>
      <c r="CH31" s="126"/>
      <c r="CI31" s="126"/>
      <c r="CJ31" s="126">
        <v>0.0</v>
      </c>
      <c r="CK31" s="126">
        <v>1.0</v>
      </c>
      <c r="CL31" s="126">
        <v>1.0</v>
      </c>
      <c r="CM31" s="126">
        <v>-1.0</v>
      </c>
      <c r="CN31" s="126">
        <v>0.0</v>
      </c>
      <c r="CO31" s="126">
        <v>0.0</v>
      </c>
      <c r="CP31" s="126">
        <v>0.0</v>
      </c>
      <c r="CQ31" s="126">
        <v>1.0</v>
      </c>
      <c r="CR31" s="126">
        <v>1.0</v>
      </c>
      <c r="CS31" s="126">
        <v>1.0</v>
      </c>
      <c r="CT31" s="126">
        <v>0.0</v>
      </c>
      <c r="CU31" s="126">
        <v>0.0</v>
      </c>
      <c r="CV31" s="126">
        <v>0.0</v>
      </c>
      <c r="CW31" s="126">
        <v>1.0</v>
      </c>
      <c r="CX31" s="126">
        <v>1.0</v>
      </c>
      <c r="CY31" s="126">
        <v>-1.0</v>
      </c>
      <c r="CZ31" s="126">
        <v>0.0</v>
      </c>
      <c r="DA31" s="126"/>
      <c r="DB31" s="126"/>
      <c r="DC31" s="126"/>
      <c r="DD31" s="126"/>
      <c r="DE31" s="126"/>
      <c r="DF31" s="126"/>
      <c r="DG31" s="126"/>
      <c r="DH31" s="126"/>
      <c r="DI31" s="126"/>
      <c r="DJ31" s="126"/>
      <c r="DK31" s="126"/>
      <c r="DL31" s="126"/>
      <c r="DM31" s="126"/>
      <c r="DN31" s="126"/>
      <c r="DO31" s="126"/>
      <c r="DP31" s="126"/>
      <c r="DQ31" s="126"/>
      <c r="DR31" s="126"/>
      <c r="DS31" s="126"/>
      <c r="DT31" s="126"/>
      <c r="DU31" s="126"/>
    </row>
    <row r="32" ht="12.75" customHeight="1">
      <c r="A32" s="3">
        <f t="shared" si="24"/>
        <v>152.5</v>
      </c>
      <c r="B32" s="172" t="s">
        <v>67</v>
      </c>
      <c r="C32" s="173" t="s">
        <v>158</v>
      </c>
      <c r="D32" s="172">
        <v>18.0</v>
      </c>
      <c r="E32" s="172" t="s">
        <v>159</v>
      </c>
      <c r="F32" s="172">
        <v>81.6</v>
      </c>
      <c r="G32" s="174">
        <f>IF(OR(E32="",F32=""),"",IF(LEFT(E32,1)="M",VLOOKUP(F32,Setup!$J$9:$K$23,2,TRUE),VLOOKUP(F32,Setup!$L$9:$M$23,2,TRUE)))</f>
        <v>82.5</v>
      </c>
      <c r="H32" s="174">
        <f>IF(F32="",0,VLOOKUP(AL32,DATA!$L$2:$N$1910,IF(LEFT(E32,1)="F",3,2)))</f>
        <v>0.64925</v>
      </c>
      <c r="I32" s="172"/>
      <c r="J32" s="172" t="s">
        <v>160</v>
      </c>
      <c r="K32" s="173">
        <v>-125.0</v>
      </c>
      <c r="L32" s="188">
        <v>125.0</v>
      </c>
      <c r="M32" s="188">
        <v>135.0</v>
      </c>
      <c r="N32" s="173"/>
      <c r="O32" s="173">
        <f t="shared" si="2"/>
        <v>135</v>
      </c>
      <c r="P32" s="175"/>
      <c r="Q32" s="188">
        <v>87.5</v>
      </c>
      <c r="R32" s="173">
        <v>-97.5</v>
      </c>
      <c r="S32" s="173">
        <v>-97.5</v>
      </c>
      <c r="T32" s="173"/>
      <c r="U32" s="173">
        <f t="shared" si="3"/>
        <v>87.5</v>
      </c>
      <c r="V32" s="176">
        <f t="shared" si="4"/>
        <v>222.5</v>
      </c>
      <c r="W32" s="188">
        <v>152.5</v>
      </c>
      <c r="X32" s="173">
        <v>-172.5</v>
      </c>
      <c r="Y32" s="173"/>
      <c r="Z32" s="173"/>
      <c r="AA32" s="173">
        <f t="shared" si="5"/>
        <v>152.5</v>
      </c>
      <c r="AB32" s="176">
        <f t="shared" si="6"/>
        <v>375</v>
      </c>
      <c r="AC32" s="177">
        <f t="shared" si="7"/>
        <v>243.46875</v>
      </c>
      <c r="AD32" s="177">
        <f>IF(OR(AB32=0,D32="",D32&lt;40),0,VLOOKUP($D32,DATA!$A$2:$B$53,2,TRUE)*AC32)</f>
        <v>0</v>
      </c>
      <c r="AE32" s="178">
        <f>IF(E32="","",OFFSET(Setup!$Q$1,MATCH(E32,Setup!O:O,0)-1,0))</f>
        <v>1</v>
      </c>
      <c r="AF32" s="173" t="str">
        <f t="shared" si="8"/>
        <v>1-M_TCR_3_AAPF-82.5</v>
      </c>
      <c r="AG32" s="174">
        <f>IF(OR(AB32=0),0,VLOOKUP(AV32,Setup!$S$6:$T$15,2,TRUE))</f>
        <v>3</v>
      </c>
      <c r="AH32" s="179"/>
      <c r="AI32" s="180" t="s">
        <v>59</v>
      </c>
      <c r="AJ32" s="181">
        <f t="shared" si="9"/>
        <v>1</v>
      </c>
      <c r="AK32" s="174">
        <f t="shared" si="10"/>
        <v>1</v>
      </c>
      <c r="AL32" s="172">
        <f t="shared" si="11"/>
        <v>81.6</v>
      </c>
      <c r="AM32" s="172">
        <f t="shared" si="12"/>
        <v>375</v>
      </c>
      <c r="AN32" s="172">
        <f t="shared" si="13"/>
        <v>240</v>
      </c>
      <c r="AO32" s="172" t="str">
        <f t="shared" si="14"/>
        <v>M</v>
      </c>
      <c r="AP32" s="172"/>
      <c r="AQ32" s="126">
        <f t="shared" si="15"/>
        <v>1</v>
      </c>
      <c r="AR32" s="182">
        <f t="shared" si="16"/>
        <v>2810035043</v>
      </c>
      <c r="AS32" s="172">
        <f t="shared" si="17"/>
        <v>34</v>
      </c>
      <c r="AT32" s="183">
        <f t="shared" si="18"/>
        <v>2810</v>
      </c>
      <c r="AU32" s="184">
        <f t="shared" si="19"/>
        <v>34</v>
      </c>
      <c r="AV32" s="184">
        <f t="shared" si="20"/>
        <v>1</v>
      </c>
      <c r="AW32" s="185">
        <f t="shared" si="21"/>
        <v>81.6</v>
      </c>
      <c r="AX32" s="172">
        <f t="shared" si="22"/>
        <v>43</v>
      </c>
      <c r="AY32" s="182">
        <f>IF(OR(E32="",F32="",ISERROR(AE32)),0,(100000000*MATCH(E32,INDIRECT($AI$1),0)+IF(AE32=1,(16-IF(AO32="M",MATCH(G32,Setup!$K$9:$K$23,0),MATCH(G32,Setup!$M$9:$M$23)))*1000000,0)+IF(AB32&gt;0,IF(AE32=1,RANK(AB32,AB:AB,-1)*1000+AX32,IF(AE32=2,AC32,AD32)),0)))</f>
        <v>2810035043</v>
      </c>
      <c r="AZ32" s="174"/>
      <c r="BA32" s="174"/>
      <c r="BB32" s="174"/>
      <c r="BC32" s="174"/>
      <c r="BD32" s="174"/>
      <c r="BE32" s="174"/>
      <c r="BF32" s="174"/>
      <c r="BG32" s="174"/>
      <c r="BH32" s="186"/>
      <c r="BI32" s="186"/>
      <c r="BJ32" s="186"/>
      <c r="BK32" s="186"/>
      <c r="BL32" s="186"/>
      <c r="BM32" s="186"/>
      <c r="BN32" s="187"/>
      <c r="BO32" s="126"/>
      <c r="BP32" s="126"/>
      <c r="BQ32" s="126"/>
      <c r="BR32" s="126"/>
      <c r="BS32" s="126"/>
      <c r="BT32" s="126"/>
      <c r="BU32" s="126"/>
      <c r="BV32" s="126"/>
      <c r="BW32" s="126"/>
      <c r="BX32" s="126"/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>
        <v>0.0</v>
      </c>
      <c r="CK32" s="126">
        <v>-1.0</v>
      </c>
      <c r="CL32" s="126">
        <v>1.0</v>
      </c>
      <c r="CM32" s="126">
        <v>1.0</v>
      </c>
      <c r="CN32" s="126">
        <v>0.0</v>
      </c>
      <c r="CO32" s="126">
        <v>0.0</v>
      </c>
      <c r="CP32" s="126">
        <v>0.0</v>
      </c>
      <c r="CQ32" s="126">
        <v>1.0</v>
      </c>
      <c r="CR32" s="126">
        <v>-1.0</v>
      </c>
      <c r="CS32" s="126">
        <v>-1.0</v>
      </c>
      <c r="CT32" s="126">
        <v>0.0</v>
      </c>
      <c r="CU32" s="126">
        <v>0.0</v>
      </c>
      <c r="CV32" s="126">
        <v>0.0</v>
      </c>
      <c r="CW32" s="126">
        <v>1.0</v>
      </c>
      <c r="CX32" s="126">
        <v>-1.0</v>
      </c>
      <c r="CY32" s="126">
        <v>0.0</v>
      </c>
      <c r="CZ32" s="126">
        <v>0.0</v>
      </c>
      <c r="DA32" s="126"/>
      <c r="DB32" s="126"/>
      <c r="DC32" s="126"/>
      <c r="DD32" s="126"/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6"/>
      <c r="DS32" s="126"/>
      <c r="DT32" s="126"/>
      <c r="DU32" s="126"/>
    </row>
    <row r="33" ht="12.75" customHeight="1">
      <c r="A33" s="3">
        <f t="shared" si="24"/>
        <v>160</v>
      </c>
      <c r="B33" s="172" t="s">
        <v>67</v>
      </c>
      <c r="C33" s="173" t="s">
        <v>173</v>
      </c>
      <c r="D33" s="172">
        <v>36.0</v>
      </c>
      <c r="E33" s="172" t="s">
        <v>126</v>
      </c>
      <c r="F33" s="172">
        <v>83.7</v>
      </c>
      <c r="G33" s="174">
        <f>IF(OR(E33="",F33=""),"",IF(LEFT(E33,1)="M",VLOOKUP(F33,Setup!$J$9:$K$23,2,TRUE),VLOOKUP(F33,Setup!$L$9:$M$23,2,TRUE)))</f>
        <v>90</v>
      </c>
      <c r="H33" s="174">
        <f>IF(F33="",0,VLOOKUP(AL33,DATA!$L$2:$N$1910,IF(LEFT(E33,1)="F",3,2)))</f>
        <v>0.6387</v>
      </c>
      <c r="I33" s="172"/>
      <c r="J33" s="172" t="s">
        <v>103</v>
      </c>
      <c r="K33" s="188">
        <v>170.0</v>
      </c>
      <c r="L33" s="188">
        <v>180.0</v>
      </c>
      <c r="M33" s="173">
        <v>-185.0</v>
      </c>
      <c r="N33" s="173"/>
      <c r="O33" s="173">
        <f t="shared" si="2"/>
        <v>180</v>
      </c>
      <c r="P33" s="175"/>
      <c r="Q33" s="188">
        <v>77.5</v>
      </c>
      <c r="R33" s="188">
        <v>85.0</v>
      </c>
      <c r="S33" s="173">
        <v>-87.5</v>
      </c>
      <c r="T33" s="173"/>
      <c r="U33" s="173">
        <f t="shared" si="3"/>
        <v>85</v>
      </c>
      <c r="V33" s="176">
        <f t="shared" si="4"/>
        <v>265</v>
      </c>
      <c r="W33" s="188">
        <v>160.0</v>
      </c>
      <c r="X33" s="188">
        <v>170.0</v>
      </c>
      <c r="Y33" s="173">
        <v>-175.0</v>
      </c>
      <c r="Z33" s="173"/>
      <c r="AA33" s="173">
        <f t="shared" si="5"/>
        <v>170</v>
      </c>
      <c r="AB33" s="176">
        <f t="shared" si="6"/>
        <v>435</v>
      </c>
      <c r="AC33" s="177">
        <f t="shared" si="7"/>
        <v>277.8345</v>
      </c>
      <c r="AD33" s="177">
        <f>IF(OR(AB33=0,D33="",D33&lt;40),0,VLOOKUP($D33,DATA!$A$2:$B$53,2,TRUE)*AC33)</f>
        <v>0</v>
      </c>
      <c r="AE33" s="178">
        <f>IF(E33="","",OFFSET(Setup!$Q$1,MATCH(E33,Setup!O:O,0)-1,0))</f>
        <v>1</v>
      </c>
      <c r="AF33" s="173" t="str">
        <f t="shared" si="8"/>
        <v>1-M_SCR_AAPF-90</v>
      </c>
      <c r="AG33" s="174">
        <f>IF(OR(AB33=0),0,VLOOKUP(AV33,Setup!$S$6:$T$15,2,TRUE))</f>
        <v>3</v>
      </c>
      <c r="AH33" s="179"/>
      <c r="AI33" s="180" t="s">
        <v>59</v>
      </c>
      <c r="AJ33" s="181">
        <f t="shared" si="9"/>
        <v>1</v>
      </c>
      <c r="AK33" s="174">
        <f t="shared" si="10"/>
        <v>1</v>
      </c>
      <c r="AL33" s="172">
        <f t="shared" si="11"/>
        <v>83.7</v>
      </c>
      <c r="AM33" s="172">
        <f t="shared" si="12"/>
        <v>435</v>
      </c>
      <c r="AN33" s="172">
        <f t="shared" si="13"/>
        <v>255</v>
      </c>
      <c r="AO33" s="172" t="str">
        <f t="shared" si="14"/>
        <v>M</v>
      </c>
      <c r="AP33" s="172"/>
      <c r="AQ33" s="126">
        <f t="shared" si="15"/>
        <v>1</v>
      </c>
      <c r="AR33" s="182">
        <f t="shared" si="16"/>
        <v>4409041042</v>
      </c>
      <c r="AS33" s="172">
        <f t="shared" si="17"/>
        <v>24</v>
      </c>
      <c r="AT33" s="183">
        <f t="shared" si="18"/>
        <v>4409</v>
      </c>
      <c r="AU33" s="184">
        <f t="shared" si="19"/>
        <v>24</v>
      </c>
      <c r="AV33" s="184">
        <f t="shared" si="20"/>
        <v>1</v>
      </c>
      <c r="AW33" s="185">
        <f t="shared" si="21"/>
        <v>83.7</v>
      </c>
      <c r="AX33" s="172">
        <f t="shared" si="22"/>
        <v>42</v>
      </c>
      <c r="AY33" s="182">
        <f>IF(OR(E33="",F33="",ISERROR(AE33)),0,(100000000*MATCH(E33,INDIRECT($AI$1),0)+IF(AE33=1,(16-IF(AO33="M",MATCH(G33,Setup!$K$9:$K$23,0),MATCH(G33,Setup!$M$9:$M$23)))*1000000,0)+IF(AB33&gt;0,IF(AE33=1,RANK(AB33,AB:AB,-1)*1000+AX33,IF(AE33=2,AC33,AD33)),0)))</f>
        <v>4409041042</v>
      </c>
      <c r="AZ33" s="174"/>
      <c r="BA33" s="174"/>
      <c r="BB33" s="174"/>
      <c r="BC33" s="174"/>
      <c r="BD33" s="174"/>
      <c r="BE33" s="174"/>
      <c r="BF33" s="174"/>
      <c r="BG33" s="174"/>
      <c r="BH33" s="186"/>
      <c r="BI33" s="186"/>
      <c r="BJ33" s="186"/>
      <c r="BK33" s="186"/>
      <c r="BL33" s="186"/>
      <c r="BM33" s="186"/>
      <c r="BN33" s="187"/>
      <c r="BO33" s="126"/>
      <c r="BP33" s="126"/>
      <c r="BQ33" s="126"/>
      <c r="BR33" s="126"/>
      <c r="BS33" s="126"/>
      <c r="BT33" s="126"/>
      <c r="BU33" s="126"/>
      <c r="BV33" s="126"/>
      <c r="BW33" s="126"/>
      <c r="BX33" s="126"/>
      <c r="BY33" s="126"/>
      <c r="BZ33" s="126"/>
      <c r="CA33" s="126"/>
      <c r="CB33" s="126"/>
      <c r="CC33" s="126"/>
      <c r="CD33" s="126"/>
      <c r="CE33" s="126"/>
      <c r="CF33" s="126"/>
      <c r="CG33" s="126"/>
      <c r="CH33" s="126"/>
      <c r="CI33" s="126"/>
      <c r="CJ33" s="126">
        <v>0.0</v>
      </c>
      <c r="CK33" s="126">
        <v>1.0</v>
      </c>
      <c r="CL33" s="126">
        <v>1.0</v>
      </c>
      <c r="CM33" s="126">
        <v>-1.0</v>
      </c>
      <c r="CN33" s="126">
        <v>0.0</v>
      </c>
      <c r="CO33" s="126">
        <v>0.0</v>
      </c>
      <c r="CP33" s="126">
        <v>0.0</v>
      </c>
      <c r="CQ33" s="126">
        <v>1.0</v>
      </c>
      <c r="CR33" s="126">
        <v>1.0</v>
      </c>
      <c r="CS33" s="126">
        <v>-1.0</v>
      </c>
      <c r="CT33" s="126">
        <v>0.0</v>
      </c>
      <c r="CU33" s="126">
        <v>0.0</v>
      </c>
      <c r="CV33" s="126">
        <v>0.0</v>
      </c>
      <c r="CW33" s="126">
        <v>1.0</v>
      </c>
      <c r="CX33" s="126">
        <v>1.0</v>
      </c>
      <c r="CY33" s="126">
        <v>-1.0</v>
      </c>
      <c r="CZ33" s="126">
        <v>0.0</v>
      </c>
      <c r="DA33" s="126"/>
      <c r="DB33" s="126"/>
      <c r="DC33" s="126"/>
      <c r="DD33" s="126"/>
      <c r="DE33" s="126"/>
      <c r="DF33" s="126"/>
      <c r="DG33" s="126"/>
      <c r="DH33" s="126"/>
      <c r="DI33" s="126"/>
      <c r="DJ33" s="126"/>
      <c r="DK33" s="126"/>
      <c r="DL33" s="126"/>
      <c r="DM33" s="126"/>
      <c r="DN33" s="126"/>
      <c r="DO33" s="126"/>
      <c r="DP33" s="126"/>
      <c r="DQ33" s="126"/>
      <c r="DR33" s="126"/>
      <c r="DS33" s="126"/>
      <c r="DT33" s="126"/>
      <c r="DU33" s="126"/>
    </row>
    <row r="34" ht="12.75" customHeight="1">
      <c r="A34" s="3">
        <f t="shared" si="24"/>
        <v>175</v>
      </c>
      <c r="B34" s="172" t="s">
        <v>67</v>
      </c>
      <c r="C34" s="173" t="s">
        <v>163</v>
      </c>
      <c r="D34" s="172">
        <v>37.0</v>
      </c>
      <c r="E34" s="172" t="s">
        <v>164</v>
      </c>
      <c r="F34" s="172">
        <v>74.4</v>
      </c>
      <c r="G34" s="174">
        <f>IF(OR(E34="",F34=""),"",IF(LEFT(E34,1)="M",VLOOKUP(F34,Setup!$J$9:$K$23,2,TRUE),VLOOKUP(F34,Setup!$L$9:$M$23,2,TRUE)))</f>
        <v>75</v>
      </c>
      <c r="H34" s="174">
        <f>IF(F34="",0,VLOOKUP(AL34,DATA!$L$2:$N$1910,IF(LEFT(E34,1)="F",3,2)))</f>
        <v>0.69265</v>
      </c>
      <c r="I34" s="172"/>
      <c r="J34" s="172" t="s">
        <v>79</v>
      </c>
      <c r="K34" s="188">
        <v>147.5</v>
      </c>
      <c r="L34" s="173">
        <v>-162.5</v>
      </c>
      <c r="M34" s="173">
        <v>-162.5</v>
      </c>
      <c r="N34" s="173"/>
      <c r="O34" s="173">
        <f t="shared" si="2"/>
        <v>147.5</v>
      </c>
      <c r="P34" s="175"/>
      <c r="Q34" s="188">
        <v>97.5</v>
      </c>
      <c r="R34" s="173">
        <v>-102.5</v>
      </c>
      <c r="S34" s="188">
        <v>102.5</v>
      </c>
      <c r="T34" s="173"/>
      <c r="U34" s="173">
        <f t="shared" si="3"/>
        <v>102.5</v>
      </c>
      <c r="V34" s="176">
        <f t="shared" si="4"/>
        <v>250</v>
      </c>
      <c r="W34" s="188">
        <v>175.0</v>
      </c>
      <c r="X34" s="188">
        <v>190.0</v>
      </c>
      <c r="Y34" s="188">
        <v>197.5</v>
      </c>
      <c r="Z34" s="173"/>
      <c r="AA34" s="173">
        <f t="shared" si="5"/>
        <v>197.5</v>
      </c>
      <c r="AB34" s="176">
        <f t="shared" si="6"/>
        <v>447.5</v>
      </c>
      <c r="AC34" s="177">
        <f t="shared" si="7"/>
        <v>309.960875</v>
      </c>
      <c r="AD34" s="177">
        <f>IF(OR(AB34=0,D34="",D34&lt;40),0,VLOOKUP($D34,DATA!$A$2:$B$53,2,TRUE)*AC34)</f>
        <v>0</v>
      </c>
      <c r="AE34" s="178">
        <f>IF(E34="","",OFFSET(Setup!$Q$1,MATCH(E34,Setup!O:O,0)-1,0))</f>
        <v>1</v>
      </c>
      <c r="AF34" s="173" t="str">
        <f t="shared" si="8"/>
        <v>1-M_SCR_APF-75</v>
      </c>
      <c r="AG34" s="174">
        <f>IF(OR(AB34=0),0,VLOOKUP(AV34,Setup!$S$6:$T$15,2,TRUE))</f>
        <v>3</v>
      </c>
      <c r="AH34" s="179" t="s">
        <v>57</v>
      </c>
      <c r="AI34" s="180" t="s">
        <v>59</v>
      </c>
      <c r="AJ34" s="181">
        <f t="shared" si="9"/>
        <v>1</v>
      </c>
      <c r="AK34" s="174">
        <f t="shared" si="10"/>
        <v>1</v>
      </c>
      <c r="AL34" s="172">
        <f t="shared" si="11"/>
        <v>74.4</v>
      </c>
      <c r="AM34" s="172">
        <f t="shared" si="12"/>
        <v>447.5</v>
      </c>
      <c r="AN34" s="172">
        <f t="shared" si="13"/>
        <v>300</v>
      </c>
      <c r="AO34" s="172" t="str">
        <f t="shared" si="14"/>
        <v>M</v>
      </c>
      <c r="AP34" s="172"/>
      <c r="AQ34" s="126">
        <f t="shared" si="15"/>
        <v>1</v>
      </c>
      <c r="AR34" s="182">
        <f t="shared" si="16"/>
        <v>4311045053</v>
      </c>
      <c r="AS34" s="172">
        <f t="shared" si="17"/>
        <v>26</v>
      </c>
      <c r="AT34" s="183">
        <f t="shared" si="18"/>
        <v>4311</v>
      </c>
      <c r="AU34" s="184">
        <f t="shared" si="19"/>
        <v>26</v>
      </c>
      <c r="AV34" s="184">
        <f t="shared" si="20"/>
        <v>1</v>
      </c>
      <c r="AW34" s="185">
        <f t="shared" si="21"/>
        <v>74.4</v>
      </c>
      <c r="AX34" s="172">
        <f t="shared" si="22"/>
        <v>53</v>
      </c>
      <c r="AY34" s="182">
        <f>IF(OR(E34="",F34="",ISERROR(AE34)),0,(100000000*MATCH(E34,INDIRECT($AI$1),0)+IF(AE34=1,(16-IF(AO34="M",MATCH(G34,Setup!$K$9:$K$23,0),MATCH(G34,Setup!$M$9:$M$23)))*1000000,0)+IF(AB34&gt;0,IF(AE34=1,RANK(AB34,AB:AB,-1)*1000+AX34,IF(AE34=2,AC34,AD34)),0)))</f>
        <v>4311045053</v>
      </c>
      <c r="AZ34" s="174"/>
      <c r="BA34" s="174"/>
      <c r="BB34" s="174"/>
      <c r="BC34" s="174"/>
      <c r="BD34" s="174"/>
      <c r="BE34" s="174"/>
      <c r="BF34" s="174"/>
      <c r="BG34" s="174"/>
      <c r="BH34" s="186"/>
      <c r="BI34" s="186"/>
      <c r="BJ34" s="186"/>
      <c r="BK34" s="186"/>
      <c r="BL34" s="186"/>
      <c r="BM34" s="186"/>
      <c r="BN34" s="187"/>
      <c r="BO34" s="126"/>
      <c r="BP34" s="126"/>
      <c r="BQ34" s="126"/>
      <c r="BR34" s="126"/>
      <c r="BS34" s="126"/>
      <c r="BT34" s="126"/>
      <c r="BU34" s="126"/>
      <c r="BV34" s="126"/>
      <c r="BW34" s="126"/>
      <c r="BX34" s="126"/>
      <c r="BY34" s="126"/>
      <c r="BZ34" s="126"/>
      <c r="CA34" s="126"/>
      <c r="CB34" s="126"/>
      <c r="CC34" s="126"/>
      <c r="CD34" s="126"/>
      <c r="CE34" s="126"/>
      <c r="CF34" s="126"/>
      <c r="CG34" s="126"/>
      <c r="CH34" s="126"/>
      <c r="CI34" s="126"/>
      <c r="CJ34" s="126">
        <v>0.0</v>
      </c>
      <c r="CK34" s="126">
        <v>1.0</v>
      </c>
      <c r="CL34" s="126">
        <v>-1.0</v>
      </c>
      <c r="CM34" s="126">
        <v>-1.0</v>
      </c>
      <c r="CN34" s="126">
        <v>0.0</v>
      </c>
      <c r="CO34" s="126">
        <v>0.0</v>
      </c>
      <c r="CP34" s="126">
        <v>0.0</v>
      </c>
      <c r="CQ34" s="126">
        <v>1.0</v>
      </c>
      <c r="CR34" s="126">
        <v>-1.0</v>
      </c>
      <c r="CS34" s="126">
        <v>1.0</v>
      </c>
      <c r="CT34" s="126">
        <v>0.0</v>
      </c>
      <c r="CU34" s="126">
        <v>0.0</v>
      </c>
      <c r="CV34" s="126">
        <v>0.0</v>
      </c>
      <c r="CW34" s="126">
        <v>1.0</v>
      </c>
      <c r="CX34" s="126">
        <v>1.0</v>
      </c>
      <c r="CY34" s="126">
        <v>1.0</v>
      </c>
      <c r="CZ34" s="126">
        <v>0.0</v>
      </c>
      <c r="DA34" s="126"/>
      <c r="DB34" s="126"/>
      <c r="DC34" s="126"/>
      <c r="DD34" s="126"/>
      <c r="DE34" s="126"/>
      <c r="DF34" s="126"/>
      <c r="DG34" s="126"/>
      <c r="DH34" s="126"/>
      <c r="DI34" s="126"/>
      <c r="DJ34" s="126"/>
      <c r="DK34" s="126"/>
      <c r="DL34" s="126"/>
      <c r="DM34" s="126"/>
      <c r="DN34" s="126"/>
      <c r="DO34" s="126"/>
      <c r="DP34" s="126"/>
      <c r="DQ34" s="126"/>
      <c r="DR34" s="126"/>
      <c r="DS34" s="126"/>
      <c r="DT34" s="126"/>
      <c r="DU34" s="126"/>
    </row>
    <row r="35" ht="12.75" customHeight="1">
      <c r="A35" s="3">
        <f t="shared" si="24"/>
        <v>175</v>
      </c>
      <c r="B35" s="172" t="s">
        <v>67</v>
      </c>
      <c r="C35" s="173" t="s">
        <v>161</v>
      </c>
      <c r="D35" s="172">
        <v>37.0</v>
      </c>
      <c r="E35" s="172" t="s">
        <v>162</v>
      </c>
      <c r="F35" s="172">
        <v>74.4</v>
      </c>
      <c r="G35" s="174">
        <f>IF(OR(E35="",F35=""),"",IF(LEFT(E35,1)="M",VLOOKUP(F35,Setup!$J$9:$K$23,2,TRUE),VLOOKUP(F35,Setup!$L$9:$M$23,2,TRUE)))</f>
        <v>75</v>
      </c>
      <c r="H35" s="174">
        <f>IF(F35="",0,VLOOKUP(AL35,DATA!$L$2:$N$1910,IF(LEFT(E35,1)="F",3,2)))</f>
        <v>0.69265</v>
      </c>
      <c r="I35" s="172"/>
      <c r="J35" s="172"/>
      <c r="K35" s="173"/>
      <c r="L35" s="173"/>
      <c r="M35" s="173"/>
      <c r="N35" s="173"/>
      <c r="O35" s="173">
        <f t="shared" si="2"/>
        <v>0</v>
      </c>
      <c r="P35" s="175"/>
      <c r="Q35" s="173"/>
      <c r="R35" s="173"/>
      <c r="S35" s="173"/>
      <c r="T35" s="173"/>
      <c r="U35" s="173">
        <f t="shared" si="3"/>
        <v>0</v>
      </c>
      <c r="V35" s="176">
        <f t="shared" si="4"/>
        <v>0</v>
      </c>
      <c r="W35" s="188">
        <v>175.0</v>
      </c>
      <c r="X35" s="188">
        <v>190.0</v>
      </c>
      <c r="Y35" s="188">
        <v>197.5</v>
      </c>
      <c r="Z35" s="173"/>
      <c r="AA35" s="173">
        <f t="shared" si="5"/>
        <v>197.5</v>
      </c>
      <c r="AB35" s="176">
        <f t="shared" si="6"/>
        <v>0</v>
      </c>
      <c r="AC35" s="177">
        <f t="shared" si="7"/>
        <v>0</v>
      </c>
      <c r="AD35" s="177">
        <f>IF(OR(AB35=0,D35="",D35&lt;40),0,VLOOKUP($D35,DATA!$A$2:$B$53,2,TRUE)*AC35)</f>
        <v>0</v>
      </c>
      <c r="AE35" s="178">
        <f>IF(E35="","",OFFSET(Setup!$Q$1,MATCH(E35,Setup!O:O,0)-1,0))</f>
        <v>1</v>
      </c>
      <c r="AF35" s="173">
        <f t="shared" si="8"/>
        <v>0</v>
      </c>
      <c r="AG35" s="174">
        <f>IF(OR(AB35=0),0,VLOOKUP(AV35,Setup!$S$6:$T$15,2,TRUE))</f>
        <v>0</v>
      </c>
      <c r="AH35" s="179"/>
      <c r="AI35" s="180" t="s">
        <v>58</v>
      </c>
      <c r="AJ35" s="181">
        <f t="shared" si="9"/>
        <v>0</v>
      </c>
      <c r="AK35" s="174">
        <f t="shared" si="10"/>
        <v>1</v>
      </c>
      <c r="AL35" s="172">
        <f t="shared" si="11"/>
        <v>74.4</v>
      </c>
      <c r="AM35" s="172">
        <f t="shared" si="12"/>
        <v>0</v>
      </c>
      <c r="AN35" s="172">
        <f t="shared" si="13"/>
        <v>0</v>
      </c>
      <c r="AO35" s="172" t="str">
        <f t="shared" si="14"/>
        <v>M</v>
      </c>
      <c r="AP35" s="172"/>
      <c r="AQ35" s="126">
        <f t="shared" si="15"/>
        <v>0</v>
      </c>
      <c r="AR35" s="182">
        <f t="shared" si="16"/>
        <v>4211000000</v>
      </c>
      <c r="AS35" s="172">
        <f t="shared" si="17"/>
        <v>27</v>
      </c>
      <c r="AT35" s="183">
        <f t="shared" si="18"/>
        <v>4211</v>
      </c>
      <c r="AU35" s="184">
        <f t="shared" si="19"/>
        <v>27</v>
      </c>
      <c r="AV35" s="184">
        <f t="shared" si="20"/>
        <v>1</v>
      </c>
      <c r="AW35" s="185">
        <f t="shared" si="21"/>
        <v>74.4</v>
      </c>
      <c r="AX35" s="172">
        <f t="shared" si="22"/>
        <v>53</v>
      </c>
      <c r="AY35" s="182">
        <f>IF(OR(E35="",F35="",ISERROR(AE35)),0,(100000000*MATCH(E35,INDIRECT($AI$1),0)+IF(AE35=1,(16-IF(AO35="M",MATCH(G35,Setup!$K$9:$K$23,0),MATCH(G35,Setup!$M$9:$M$23)))*1000000,0)+IF(AB35&gt;0,IF(AE35=1,RANK(AB35,AB:AB,-1)*1000+AX35,IF(AE35=2,AC35,AD35)),0)))</f>
        <v>4211000000</v>
      </c>
      <c r="AZ35" s="174"/>
      <c r="BA35" s="174"/>
      <c r="BB35" s="174"/>
      <c r="BC35" s="174"/>
      <c r="BD35" s="174"/>
      <c r="BE35" s="174"/>
      <c r="BF35" s="174"/>
      <c r="BG35" s="174"/>
      <c r="BH35" s="186"/>
      <c r="BI35" s="186"/>
      <c r="BJ35" s="186"/>
      <c r="BK35" s="186"/>
      <c r="BL35" s="186"/>
      <c r="BM35" s="186"/>
      <c r="BN35" s="187"/>
      <c r="BO35" s="126"/>
      <c r="BP35" s="126"/>
      <c r="BQ35" s="126"/>
      <c r="BR35" s="126"/>
      <c r="BS35" s="126"/>
      <c r="BT35" s="126"/>
      <c r="BU35" s="126"/>
      <c r="BV35" s="126"/>
      <c r="BW35" s="126"/>
      <c r="BX35" s="126"/>
      <c r="BY35" s="126"/>
      <c r="BZ35" s="126"/>
      <c r="CA35" s="126"/>
      <c r="CB35" s="126"/>
      <c r="CC35" s="126"/>
      <c r="CD35" s="126"/>
      <c r="CE35" s="126"/>
      <c r="CF35" s="126"/>
      <c r="CG35" s="126"/>
      <c r="CH35" s="126"/>
      <c r="CI35" s="126"/>
      <c r="CJ35" s="126">
        <v>0.0</v>
      </c>
      <c r="CK35" s="126">
        <v>0.0</v>
      </c>
      <c r="CL35" s="126">
        <v>0.0</v>
      </c>
      <c r="CM35" s="126">
        <v>0.0</v>
      </c>
      <c r="CN35" s="126">
        <v>0.0</v>
      </c>
      <c r="CO35" s="126">
        <v>0.0</v>
      </c>
      <c r="CP35" s="126">
        <v>0.0</v>
      </c>
      <c r="CQ35" s="126">
        <v>0.0</v>
      </c>
      <c r="CR35" s="126">
        <v>0.0</v>
      </c>
      <c r="CS35" s="126">
        <v>0.0</v>
      </c>
      <c r="CT35" s="126">
        <v>0.0</v>
      </c>
      <c r="CU35" s="126">
        <v>0.0</v>
      </c>
      <c r="CV35" s="126">
        <v>0.0</v>
      </c>
      <c r="CW35" s="126">
        <v>1.0</v>
      </c>
      <c r="CX35" s="126">
        <v>1.0</v>
      </c>
      <c r="CY35" s="126">
        <v>1.0</v>
      </c>
      <c r="CZ35" s="126">
        <v>0.0</v>
      </c>
      <c r="DA35" s="126"/>
      <c r="DB35" s="126"/>
      <c r="DC35" s="126"/>
      <c r="DD35" s="126"/>
      <c r="DE35" s="126"/>
      <c r="DF35" s="126"/>
      <c r="DG35" s="126"/>
      <c r="DH35" s="126"/>
      <c r="DI35" s="126"/>
      <c r="DJ35" s="126"/>
      <c r="DK35" s="126"/>
      <c r="DL35" s="126"/>
      <c r="DM35" s="126"/>
      <c r="DN35" s="126"/>
      <c r="DO35" s="126"/>
      <c r="DP35" s="126"/>
      <c r="DQ35" s="126"/>
      <c r="DR35" s="126"/>
      <c r="DS35" s="126"/>
      <c r="DT35" s="126"/>
      <c r="DU35" s="126"/>
    </row>
    <row r="36" ht="12.75" customHeight="1">
      <c r="A36" s="3">
        <f t="shared" si="24"/>
        <v>177.5</v>
      </c>
      <c r="B36" s="172" t="s">
        <v>67</v>
      </c>
      <c r="C36" s="173" t="s">
        <v>165</v>
      </c>
      <c r="D36" s="172">
        <v>40.0</v>
      </c>
      <c r="E36" s="172" t="s">
        <v>166</v>
      </c>
      <c r="F36" s="172">
        <v>75.0</v>
      </c>
      <c r="G36" s="174">
        <f>IF(OR(E36="",F36=""),"",IF(LEFT(E36,1)="M",VLOOKUP(F36,Setup!$J$9:$K$23,2,TRUE),VLOOKUP(F36,Setup!$L$9:$M$23,2,TRUE)))</f>
        <v>75</v>
      </c>
      <c r="H36" s="174">
        <f>IF(F36="",0,VLOOKUP(AL36,DATA!$L$2:$N$1910,IF(LEFT(E36,1)="F",3,2)))</f>
        <v>0.68855</v>
      </c>
      <c r="I36" s="172"/>
      <c r="J36" s="172" t="s">
        <v>79</v>
      </c>
      <c r="K36" s="188">
        <v>132.5</v>
      </c>
      <c r="L36" s="188">
        <v>137.5</v>
      </c>
      <c r="M36" s="188">
        <v>142.5</v>
      </c>
      <c r="N36" s="173"/>
      <c r="O36" s="173">
        <f t="shared" si="2"/>
        <v>142.5</v>
      </c>
      <c r="P36" s="175"/>
      <c r="Q36" s="188">
        <v>112.5</v>
      </c>
      <c r="R36" s="188">
        <v>117.5</v>
      </c>
      <c r="S36" s="173">
        <v>-125.0</v>
      </c>
      <c r="T36" s="173"/>
      <c r="U36" s="173">
        <f t="shared" si="3"/>
        <v>117.5</v>
      </c>
      <c r="V36" s="176">
        <f t="shared" si="4"/>
        <v>260</v>
      </c>
      <c r="W36" s="188">
        <v>177.5</v>
      </c>
      <c r="X36" s="173">
        <v>-180.0</v>
      </c>
      <c r="Y36" s="188">
        <v>180.0</v>
      </c>
      <c r="Z36" s="173"/>
      <c r="AA36" s="173">
        <f t="shared" si="5"/>
        <v>180</v>
      </c>
      <c r="AB36" s="176">
        <f t="shared" si="6"/>
        <v>440</v>
      </c>
      <c r="AC36" s="177">
        <f t="shared" si="7"/>
        <v>302.962</v>
      </c>
      <c r="AD36" s="177">
        <f>IF(OR(AB36=0,D36="",D36&lt;40),0,VLOOKUP($D36,DATA!$A$2:$B$53,2,TRUE)*AC36)</f>
        <v>302.962</v>
      </c>
      <c r="AE36" s="178">
        <f>IF(E36="","",OFFSET(Setup!$Q$1,MATCH(E36,Setup!O:O,0)-1,0))</f>
        <v>1</v>
      </c>
      <c r="AF36" s="173" t="str">
        <f t="shared" si="8"/>
        <v>1-M_MR_1_AAPF-75</v>
      </c>
      <c r="AG36" s="174">
        <f>IF(OR(AB36=0),0,VLOOKUP(AV36,Setup!$S$6:$T$15,2,TRUE))</f>
        <v>3</v>
      </c>
      <c r="AH36" s="179" t="s">
        <v>86</v>
      </c>
      <c r="AI36" s="180" t="s">
        <v>59</v>
      </c>
      <c r="AJ36" s="181">
        <f t="shared" si="9"/>
        <v>1</v>
      </c>
      <c r="AK36" s="174">
        <f t="shared" si="10"/>
        <v>1</v>
      </c>
      <c r="AL36" s="172">
        <f t="shared" si="11"/>
        <v>75</v>
      </c>
      <c r="AM36" s="172">
        <f t="shared" si="12"/>
        <v>440</v>
      </c>
      <c r="AN36" s="172">
        <f t="shared" si="13"/>
        <v>297.5</v>
      </c>
      <c r="AO36" s="172" t="str">
        <f t="shared" si="14"/>
        <v>M</v>
      </c>
      <c r="AP36" s="172"/>
      <c r="AQ36" s="126">
        <f t="shared" si="15"/>
        <v>1</v>
      </c>
      <c r="AR36" s="182">
        <f t="shared" si="16"/>
        <v>5011042049</v>
      </c>
      <c r="AS36" s="172">
        <f t="shared" si="17"/>
        <v>18</v>
      </c>
      <c r="AT36" s="183">
        <f t="shared" si="18"/>
        <v>5011</v>
      </c>
      <c r="AU36" s="184">
        <f t="shared" si="19"/>
        <v>18</v>
      </c>
      <c r="AV36" s="184">
        <f t="shared" si="20"/>
        <v>1</v>
      </c>
      <c r="AW36" s="185">
        <f t="shared" si="21"/>
        <v>75</v>
      </c>
      <c r="AX36" s="172">
        <f t="shared" si="22"/>
        <v>49</v>
      </c>
      <c r="AY36" s="182">
        <f>IF(OR(E36="",F36="",ISERROR(AE36)),0,(100000000*MATCH(E36,INDIRECT($AI$1),0)+IF(AE36=1,(16-IF(AO36="M",MATCH(G36,Setup!$K$9:$K$23,0),MATCH(G36,Setup!$M$9:$M$23)))*1000000,0)+IF(AB36&gt;0,IF(AE36=1,RANK(AB36,AB:AB,-1)*1000+AX36,IF(AE36=2,AC36,AD36)),0)))</f>
        <v>5011042049</v>
      </c>
      <c r="AZ36" s="174"/>
      <c r="BA36" s="174"/>
      <c r="BB36" s="174"/>
      <c r="BC36" s="174"/>
      <c r="BD36" s="174"/>
      <c r="BE36" s="174"/>
      <c r="BF36" s="174"/>
      <c r="BG36" s="174"/>
      <c r="BH36" s="186"/>
      <c r="BI36" s="186"/>
      <c r="BJ36" s="186"/>
      <c r="BK36" s="186"/>
      <c r="BL36" s="186"/>
      <c r="BM36" s="186"/>
      <c r="BN36" s="187"/>
      <c r="BO36" s="126"/>
      <c r="BP36" s="126"/>
      <c r="BQ36" s="126"/>
      <c r="BR36" s="126"/>
      <c r="BS36" s="126"/>
      <c r="BT36" s="126"/>
      <c r="BU36" s="126"/>
      <c r="BV36" s="126"/>
      <c r="BW36" s="126"/>
      <c r="BX36" s="126"/>
      <c r="BY36" s="126"/>
      <c r="BZ36" s="126"/>
      <c r="CA36" s="126"/>
      <c r="CB36" s="126"/>
      <c r="CC36" s="126"/>
      <c r="CD36" s="126"/>
      <c r="CE36" s="126"/>
      <c r="CF36" s="126"/>
      <c r="CG36" s="126"/>
      <c r="CH36" s="126"/>
      <c r="CI36" s="126"/>
      <c r="CJ36" s="126">
        <v>0.0</v>
      </c>
      <c r="CK36" s="126">
        <v>1.0</v>
      </c>
      <c r="CL36" s="126">
        <v>1.0</v>
      </c>
      <c r="CM36" s="126">
        <v>1.0</v>
      </c>
      <c r="CN36" s="126">
        <v>0.0</v>
      </c>
      <c r="CO36" s="126">
        <v>0.0</v>
      </c>
      <c r="CP36" s="126">
        <v>0.0</v>
      </c>
      <c r="CQ36" s="126">
        <v>1.0</v>
      </c>
      <c r="CR36" s="126">
        <v>1.0</v>
      </c>
      <c r="CS36" s="126">
        <v>-1.0</v>
      </c>
      <c r="CT36" s="126">
        <v>0.0</v>
      </c>
      <c r="CU36" s="126">
        <v>0.0</v>
      </c>
      <c r="CV36" s="126">
        <v>0.0</v>
      </c>
      <c r="CW36" s="126">
        <v>1.0</v>
      </c>
      <c r="CX36" s="126">
        <v>-1.0</v>
      </c>
      <c r="CY36" s="126">
        <v>1.0</v>
      </c>
      <c r="CZ36" s="126">
        <v>0.0</v>
      </c>
      <c r="DA36" s="126"/>
      <c r="DB36" s="126"/>
      <c r="DC36" s="126"/>
      <c r="DD36" s="126"/>
      <c r="DE36" s="126"/>
      <c r="DF36" s="126"/>
      <c r="DG36" s="126"/>
      <c r="DH36" s="126"/>
      <c r="DI36" s="126"/>
      <c r="DJ36" s="126"/>
      <c r="DK36" s="126"/>
      <c r="DL36" s="126"/>
      <c r="DM36" s="126"/>
      <c r="DN36" s="126"/>
      <c r="DO36" s="126"/>
      <c r="DP36" s="126"/>
      <c r="DQ36" s="126"/>
      <c r="DR36" s="126"/>
      <c r="DS36" s="126"/>
      <c r="DT36" s="126"/>
      <c r="DU36" s="126"/>
    </row>
    <row r="37" ht="12.75" customHeight="1">
      <c r="A37" s="3">
        <f t="shared" si="24"/>
        <v>197.5</v>
      </c>
      <c r="B37" s="172" t="s">
        <v>67</v>
      </c>
      <c r="C37" s="173" t="s">
        <v>152</v>
      </c>
      <c r="D37" s="172">
        <v>25.0</v>
      </c>
      <c r="E37" s="172" t="s">
        <v>105</v>
      </c>
      <c r="F37" s="172">
        <v>74.9</v>
      </c>
      <c r="G37" s="174">
        <f>IF(OR(E37="",F37=""),"",IF(LEFT(E37,1)="M",VLOOKUP(F37,Setup!$J$9:$K$23,2,TRUE),VLOOKUP(F37,Setup!$L$9:$M$23,2,TRUE)))</f>
        <v>75</v>
      </c>
      <c r="H37" s="174">
        <f>IF(F37="",0,VLOOKUP(AL37,DATA!$L$2:$N$1910,IF(LEFT(E37,1)="F",3,2)))</f>
        <v>0.69275</v>
      </c>
      <c r="I37" s="172"/>
      <c r="J37" s="172" t="s">
        <v>56</v>
      </c>
      <c r="K37" s="188">
        <v>170.0</v>
      </c>
      <c r="L37" s="188">
        <v>182.5</v>
      </c>
      <c r="M37" s="173">
        <v>-185.0</v>
      </c>
      <c r="N37" s="173"/>
      <c r="O37" s="173">
        <f t="shared" si="2"/>
        <v>182.5</v>
      </c>
      <c r="P37" s="175"/>
      <c r="Q37" s="188">
        <v>115.0</v>
      </c>
      <c r="R37" s="188">
        <v>120.0</v>
      </c>
      <c r="S37" s="188">
        <v>130.0</v>
      </c>
      <c r="T37" s="173"/>
      <c r="U37" s="173">
        <f t="shared" si="3"/>
        <v>130</v>
      </c>
      <c r="V37" s="176">
        <f t="shared" si="4"/>
        <v>312.5</v>
      </c>
      <c r="W37" s="188">
        <v>197.5</v>
      </c>
      <c r="X37" s="188">
        <v>210.0</v>
      </c>
      <c r="Y37" s="173">
        <v>-217.5</v>
      </c>
      <c r="Z37" s="173"/>
      <c r="AA37" s="173">
        <f t="shared" si="5"/>
        <v>210</v>
      </c>
      <c r="AB37" s="176">
        <f t="shared" si="6"/>
        <v>522.5</v>
      </c>
      <c r="AC37" s="177">
        <f t="shared" si="7"/>
        <v>361.961875</v>
      </c>
      <c r="AD37" s="177">
        <f>IF(OR(AB37=0,D37="",D37&lt;40),0,VLOOKUP($D37,DATA!$A$2:$B$53,2,TRUE)*AC37)</f>
        <v>0</v>
      </c>
      <c r="AE37" s="178">
        <f>IF(E37="","",OFFSET(Setup!$Q$1,MATCH(E37,Setup!O:O,0)-1,0))</f>
        <v>1</v>
      </c>
      <c r="AF37" s="173" t="str">
        <f t="shared" si="8"/>
        <v>1-M_OR_AAPF-75</v>
      </c>
      <c r="AG37" s="174">
        <f>IF(OR(AB37=0),0,VLOOKUP(AV37,Setup!$S$6:$T$15,2,TRUE))</f>
        <v>3</v>
      </c>
      <c r="AH37" s="179" t="s">
        <v>57</v>
      </c>
      <c r="AI37" s="180" t="s">
        <v>59</v>
      </c>
      <c r="AJ37" s="181">
        <f t="shared" si="9"/>
        <v>1</v>
      </c>
      <c r="AK37" s="174">
        <f t="shared" si="10"/>
        <v>1</v>
      </c>
      <c r="AL37" s="172">
        <f t="shared" si="11"/>
        <v>74.9</v>
      </c>
      <c r="AM37" s="172">
        <f t="shared" si="12"/>
        <v>522.5</v>
      </c>
      <c r="AN37" s="172">
        <f t="shared" si="13"/>
        <v>340</v>
      </c>
      <c r="AO37" s="172" t="str">
        <f t="shared" si="14"/>
        <v>M</v>
      </c>
      <c r="AP37" s="172"/>
      <c r="AQ37" s="126">
        <f t="shared" si="15"/>
        <v>1</v>
      </c>
      <c r="AR37" s="182">
        <f t="shared" si="16"/>
        <v>211056051</v>
      </c>
      <c r="AS37" s="172">
        <f t="shared" si="17"/>
        <v>54</v>
      </c>
      <c r="AT37" s="183">
        <f t="shared" si="18"/>
        <v>211</v>
      </c>
      <c r="AU37" s="184">
        <f t="shared" si="19"/>
        <v>54</v>
      </c>
      <c r="AV37" s="184">
        <f t="shared" si="20"/>
        <v>1</v>
      </c>
      <c r="AW37" s="185">
        <f t="shared" si="21"/>
        <v>74.9</v>
      </c>
      <c r="AX37" s="172">
        <f t="shared" si="22"/>
        <v>51</v>
      </c>
      <c r="AY37" s="182">
        <f>IF(OR(E37="",F37="",ISERROR(AE37)),0,(100000000*MATCH(E37,INDIRECT($AI$1),0)+IF(AE37=1,(16-IF(AO37="M",MATCH(G37,Setup!$K$9:$K$23,0),MATCH(G37,Setup!$M$9:$M$23)))*1000000,0)+IF(AB37&gt;0,IF(AE37=1,RANK(AB37,AB:AB,-1)*1000+AX37,IF(AE37=2,AC37,AD37)),0)))</f>
        <v>211056051</v>
      </c>
      <c r="AZ37" s="174"/>
      <c r="BA37" s="174"/>
      <c r="BB37" s="174"/>
      <c r="BC37" s="174"/>
      <c r="BD37" s="174"/>
      <c r="BE37" s="174"/>
      <c r="BF37" s="174"/>
      <c r="BG37" s="174"/>
      <c r="BH37" s="186"/>
      <c r="BI37" s="186"/>
      <c r="BJ37" s="186"/>
      <c r="BK37" s="186"/>
      <c r="BL37" s="186"/>
      <c r="BM37" s="186"/>
      <c r="BN37" s="187"/>
      <c r="BO37" s="126"/>
      <c r="BP37" s="126"/>
      <c r="BQ37" s="126"/>
      <c r="BR37" s="126"/>
      <c r="BS37" s="126"/>
      <c r="BT37" s="126"/>
      <c r="BU37" s="126"/>
      <c r="BV37" s="126"/>
      <c r="BW37" s="126"/>
      <c r="BX37" s="126"/>
      <c r="BY37" s="126"/>
      <c r="BZ37" s="126"/>
      <c r="CA37" s="126"/>
      <c r="CB37" s="126"/>
      <c r="CC37" s="126"/>
      <c r="CD37" s="126"/>
      <c r="CE37" s="126"/>
      <c r="CF37" s="126"/>
      <c r="CG37" s="126"/>
      <c r="CH37" s="126"/>
      <c r="CI37" s="126"/>
      <c r="CJ37" s="126">
        <v>0.0</v>
      </c>
      <c r="CK37" s="126">
        <v>1.0</v>
      </c>
      <c r="CL37" s="126">
        <v>1.0</v>
      </c>
      <c r="CM37" s="126">
        <v>-1.0</v>
      </c>
      <c r="CN37" s="126">
        <v>0.0</v>
      </c>
      <c r="CO37" s="126">
        <v>0.0</v>
      </c>
      <c r="CP37" s="126">
        <v>0.0</v>
      </c>
      <c r="CQ37" s="126">
        <v>1.0</v>
      </c>
      <c r="CR37" s="126">
        <v>1.0</v>
      </c>
      <c r="CS37" s="126">
        <v>1.0</v>
      </c>
      <c r="CT37" s="126">
        <v>0.0</v>
      </c>
      <c r="CU37" s="126">
        <v>0.0</v>
      </c>
      <c r="CV37" s="126">
        <v>0.0</v>
      </c>
      <c r="CW37" s="126">
        <v>1.0</v>
      </c>
      <c r="CX37" s="126">
        <v>1.0</v>
      </c>
      <c r="CY37" s="126">
        <v>-1.0</v>
      </c>
      <c r="CZ37" s="126">
        <v>0.0</v>
      </c>
      <c r="DA37" s="126"/>
      <c r="DB37" s="126"/>
      <c r="DC37" s="126"/>
      <c r="DD37" s="126"/>
      <c r="DE37" s="126"/>
      <c r="DF37" s="126"/>
      <c r="DG37" s="126"/>
      <c r="DH37" s="126"/>
      <c r="DI37" s="126"/>
      <c r="DJ37" s="126"/>
      <c r="DK37" s="126"/>
      <c r="DL37" s="126"/>
      <c r="DM37" s="126"/>
      <c r="DN37" s="126"/>
      <c r="DO37" s="126"/>
      <c r="DP37" s="126"/>
      <c r="DQ37" s="126"/>
      <c r="DR37" s="126"/>
      <c r="DS37" s="126"/>
      <c r="DT37" s="126"/>
      <c r="DU37" s="126"/>
    </row>
    <row r="38" ht="12.75" customHeight="1">
      <c r="A38" s="3">
        <f t="shared" si="24"/>
        <v>200</v>
      </c>
      <c r="B38" s="172" t="s">
        <v>67</v>
      </c>
      <c r="C38" s="173" t="s">
        <v>146</v>
      </c>
      <c r="D38" s="172">
        <v>18.0</v>
      </c>
      <c r="E38" s="172" t="s">
        <v>147</v>
      </c>
      <c r="F38" s="172">
        <v>71.2</v>
      </c>
      <c r="G38" s="174">
        <f>IF(OR(E38="",F38=""),"",IF(LEFT(E38,1)="M",VLOOKUP(F38,Setup!$J$9:$K$23,2,TRUE),VLOOKUP(F38,Setup!$L$9:$M$23,2,TRUE)))</f>
        <v>75</v>
      </c>
      <c r="H38" s="174">
        <f>IF(F38="",0,VLOOKUP(AL38,DATA!$L$2:$N$1910,IF(LEFT(E38,1)="F",3,2)))</f>
        <v>0.71645</v>
      </c>
      <c r="I38" s="172"/>
      <c r="J38" s="172" t="s">
        <v>91</v>
      </c>
      <c r="K38" s="188">
        <v>155.0</v>
      </c>
      <c r="L38" s="173">
        <v>-165.0</v>
      </c>
      <c r="M38" s="173">
        <v>-165.0</v>
      </c>
      <c r="N38" s="173"/>
      <c r="O38" s="173">
        <f t="shared" si="2"/>
        <v>155</v>
      </c>
      <c r="P38" s="175"/>
      <c r="Q38" s="188">
        <v>102.5</v>
      </c>
      <c r="R38" s="173">
        <v>-110.0</v>
      </c>
      <c r="S38" s="188">
        <v>110.0</v>
      </c>
      <c r="T38" s="173"/>
      <c r="U38" s="173">
        <f t="shared" si="3"/>
        <v>110</v>
      </c>
      <c r="V38" s="176">
        <f t="shared" si="4"/>
        <v>265</v>
      </c>
      <c r="W38" s="188">
        <v>200.0</v>
      </c>
      <c r="X38" s="188">
        <v>212.5</v>
      </c>
      <c r="Y38" s="188">
        <v>215.0</v>
      </c>
      <c r="Z38" s="173"/>
      <c r="AA38" s="173">
        <f t="shared" si="5"/>
        <v>215</v>
      </c>
      <c r="AB38" s="176">
        <f t="shared" si="6"/>
        <v>480</v>
      </c>
      <c r="AC38" s="177">
        <f t="shared" si="7"/>
        <v>343.896</v>
      </c>
      <c r="AD38" s="177">
        <f>IF(OR(AB38=0,D38="",D38&lt;40),0,VLOOKUP($D38,DATA!$A$2:$B$53,2,TRUE)*AC38)</f>
        <v>0</v>
      </c>
      <c r="AE38" s="178">
        <f>IF(E38="","",OFFSET(Setup!$Q$1,MATCH(E38,Setup!O:O,0)-1,0))</f>
        <v>1</v>
      </c>
      <c r="AF38" s="173" t="str">
        <f t="shared" si="8"/>
        <v>1-M_TR_3_AAPF-75</v>
      </c>
      <c r="AG38" s="174">
        <f>IF(OR(AB38=0),0,VLOOKUP(AV38,Setup!$S$6:$T$15,2,TRUE))</f>
        <v>3</v>
      </c>
      <c r="AH38" s="179"/>
      <c r="AI38" s="180" t="s">
        <v>59</v>
      </c>
      <c r="AJ38" s="181">
        <f t="shared" si="9"/>
        <v>1</v>
      </c>
      <c r="AK38" s="174">
        <f t="shared" si="10"/>
        <v>1</v>
      </c>
      <c r="AL38" s="172">
        <f t="shared" si="11"/>
        <v>71.2</v>
      </c>
      <c r="AM38" s="172">
        <f t="shared" si="12"/>
        <v>480</v>
      </c>
      <c r="AN38" s="172">
        <f t="shared" si="13"/>
        <v>325</v>
      </c>
      <c r="AO38" s="172" t="str">
        <f t="shared" si="14"/>
        <v>M</v>
      </c>
      <c r="AP38" s="172"/>
      <c r="AQ38" s="126">
        <f t="shared" si="15"/>
        <v>1</v>
      </c>
      <c r="AR38" s="182">
        <f t="shared" si="16"/>
        <v>2611053056</v>
      </c>
      <c r="AS38" s="172">
        <f t="shared" si="17"/>
        <v>35</v>
      </c>
      <c r="AT38" s="183">
        <f t="shared" si="18"/>
        <v>2611</v>
      </c>
      <c r="AU38" s="184">
        <f t="shared" si="19"/>
        <v>35</v>
      </c>
      <c r="AV38" s="184">
        <f t="shared" si="20"/>
        <v>1</v>
      </c>
      <c r="AW38" s="185">
        <f t="shared" si="21"/>
        <v>71.2</v>
      </c>
      <c r="AX38" s="172">
        <f t="shared" si="22"/>
        <v>56</v>
      </c>
      <c r="AY38" s="182">
        <f>IF(OR(E38="",F38="",ISERROR(AE38)),0,(100000000*MATCH(E38,INDIRECT($AI$1),0)+IF(AE38=1,(16-IF(AO38="M",MATCH(G38,Setup!$K$9:$K$23,0),MATCH(G38,Setup!$M$9:$M$23)))*1000000,0)+IF(AB38&gt;0,IF(AE38=1,RANK(AB38,AB:AB,-1)*1000+AX38,IF(AE38=2,AC38,AD38)),0)))</f>
        <v>2611053056</v>
      </c>
      <c r="AZ38" s="174"/>
      <c r="BA38" s="174"/>
      <c r="BB38" s="174"/>
      <c r="BC38" s="174"/>
      <c r="BD38" s="174"/>
      <c r="BE38" s="174"/>
      <c r="BF38" s="174"/>
      <c r="BG38" s="174"/>
      <c r="BH38" s="186"/>
      <c r="BI38" s="186"/>
      <c r="BJ38" s="186"/>
      <c r="BK38" s="186"/>
      <c r="BL38" s="186"/>
      <c r="BM38" s="186"/>
      <c r="BN38" s="187"/>
      <c r="BO38" s="126"/>
      <c r="BP38" s="126"/>
      <c r="BQ38" s="126"/>
      <c r="BR38" s="126"/>
      <c r="BS38" s="126"/>
      <c r="BT38" s="126"/>
      <c r="BU38" s="126"/>
      <c r="BV38" s="126"/>
      <c r="BW38" s="126"/>
      <c r="BX38" s="126"/>
      <c r="BY38" s="126"/>
      <c r="BZ38" s="126"/>
      <c r="CA38" s="126"/>
      <c r="CB38" s="126"/>
      <c r="CC38" s="126"/>
      <c r="CD38" s="126"/>
      <c r="CE38" s="126"/>
      <c r="CF38" s="126"/>
      <c r="CG38" s="126"/>
      <c r="CH38" s="126"/>
      <c r="CI38" s="126"/>
      <c r="CJ38" s="126">
        <v>0.0</v>
      </c>
      <c r="CK38" s="126">
        <v>1.0</v>
      </c>
      <c r="CL38" s="126">
        <v>-1.0</v>
      </c>
      <c r="CM38" s="126">
        <v>-1.0</v>
      </c>
      <c r="CN38" s="126">
        <v>0.0</v>
      </c>
      <c r="CO38" s="126">
        <v>0.0</v>
      </c>
      <c r="CP38" s="126">
        <v>0.0</v>
      </c>
      <c r="CQ38" s="126">
        <v>1.0</v>
      </c>
      <c r="CR38" s="126">
        <v>-1.0</v>
      </c>
      <c r="CS38" s="126">
        <v>1.0</v>
      </c>
      <c r="CT38" s="126">
        <v>0.0</v>
      </c>
      <c r="CU38" s="126">
        <v>0.0</v>
      </c>
      <c r="CV38" s="126">
        <v>0.0</v>
      </c>
      <c r="CW38" s="126">
        <v>1.0</v>
      </c>
      <c r="CX38" s="126">
        <v>1.0</v>
      </c>
      <c r="CY38" s="126">
        <v>1.0</v>
      </c>
      <c r="CZ38" s="126">
        <v>0.0</v>
      </c>
      <c r="DA38" s="126"/>
      <c r="DB38" s="126"/>
      <c r="DC38" s="126"/>
      <c r="DD38" s="126"/>
      <c r="DE38" s="126"/>
      <c r="DF38" s="126"/>
      <c r="DG38" s="126"/>
      <c r="DH38" s="126"/>
      <c r="DI38" s="126"/>
      <c r="DJ38" s="126"/>
      <c r="DK38" s="126"/>
      <c r="DL38" s="126"/>
      <c r="DM38" s="126"/>
      <c r="DN38" s="126"/>
      <c r="DO38" s="126"/>
      <c r="DP38" s="126"/>
      <c r="DQ38" s="126"/>
      <c r="DR38" s="126"/>
      <c r="DS38" s="126"/>
      <c r="DT38" s="126"/>
      <c r="DU38" s="126"/>
    </row>
    <row r="39" ht="12.75" customHeight="1">
      <c r="A39" s="3">
        <f t="shared" si="24"/>
        <v>210</v>
      </c>
      <c r="B39" s="172" t="s">
        <v>67</v>
      </c>
      <c r="C39" s="173" t="s">
        <v>167</v>
      </c>
      <c r="D39" s="172">
        <v>20.0</v>
      </c>
      <c r="E39" s="172" t="s">
        <v>168</v>
      </c>
      <c r="F39" s="172">
        <v>83.9</v>
      </c>
      <c r="G39" s="174">
        <f>IF(OR(E39="",F39=""),"",IF(LEFT(E39,1)="M",VLOOKUP(F39,Setup!$J$9:$K$23,2,TRUE),VLOOKUP(F39,Setup!$L$9:$M$23,2,TRUE)))</f>
        <v>90</v>
      </c>
      <c r="H39" s="174">
        <f>IF(F39="",0,VLOOKUP(AL39,DATA!$L$2:$N$1910,IF(LEFT(E39,1)="F",3,2)))</f>
        <v>0.64025</v>
      </c>
      <c r="I39" s="172"/>
      <c r="J39" s="172" t="s">
        <v>169</v>
      </c>
      <c r="K39" s="188">
        <v>160.0</v>
      </c>
      <c r="L39" s="188">
        <v>175.0</v>
      </c>
      <c r="M39" s="188">
        <v>190.0</v>
      </c>
      <c r="N39" s="173"/>
      <c r="O39" s="173">
        <f t="shared" si="2"/>
        <v>190</v>
      </c>
      <c r="P39" s="175"/>
      <c r="Q39" s="188">
        <v>120.0</v>
      </c>
      <c r="R39" s="188">
        <v>132.5</v>
      </c>
      <c r="S39" s="188">
        <v>142.5</v>
      </c>
      <c r="T39" s="173"/>
      <c r="U39" s="173">
        <f t="shared" si="3"/>
        <v>142.5</v>
      </c>
      <c r="V39" s="176">
        <f t="shared" si="4"/>
        <v>332.5</v>
      </c>
      <c r="W39" s="188">
        <v>210.0</v>
      </c>
      <c r="X39" s="188">
        <v>222.5</v>
      </c>
      <c r="Y39" s="188">
        <v>-235.0</v>
      </c>
      <c r="Z39" s="173"/>
      <c r="AA39" s="173">
        <f t="shared" si="5"/>
        <v>222.5</v>
      </c>
      <c r="AB39" s="176">
        <f t="shared" si="6"/>
        <v>555</v>
      </c>
      <c r="AC39" s="177">
        <f t="shared" si="7"/>
        <v>355.33875</v>
      </c>
      <c r="AD39" s="177">
        <f>IF(OR(AB39=0,D39="",D39&lt;40),0,VLOOKUP($D39,DATA!$A$2:$B$53,2,TRUE)*AC39)</f>
        <v>0</v>
      </c>
      <c r="AE39" s="178">
        <f>IF(E39="","",OFFSET(Setup!$Q$1,MATCH(E39,Setup!O:O,0)-1,0))</f>
        <v>1</v>
      </c>
      <c r="AF39" s="173" t="str">
        <f t="shared" si="8"/>
        <v>1-M_JR_APF-90</v>
      </c>
      <c r="AG39" s="174">
        <f>IF(OR(AB39=0),0,VLOOKUP(AV39,Setup!$S$6:$T$15,2,TRUE))</f>
        <v>3</v>
      </c>
      <c r="AH39" s="179"/>
      <c r="AI39" s="180" t="s">
        <v>59</v>
      </c>
      <c r="AJ39" s="181">
        <f t="shared" si="9"/>
        <v>1</v>
      </c>
      <c r="AK39" s="174">
        <f t="shared" si="10"/>
        <v>1</v>
      </c>
      <c r="AL39" s="172">
        <f t="shared" si="11"/>
        <v>83.9</v>
      </c>
      <c r="AM39" s="172">
        <f t="shared" si="12"/>
        <v>555</v>
      </c>
      <c r="AN39" s="172">
        <f t="shared" si="13"/>
        <v>365</v>
      </c>
      <c r="AO39" s="172" t="str">
        <f t="shared" si="14"/>
        <v>M</v>
      </c>
      <c r="AP39" s="172"/>
      <c r="AQ39" s="126">
        <f t="shared" si="15"/>
        <v>1</v>
      </c>
      <c r="AR39" s="182">
        <f t="shared" si="16"/>
        <v>3309060040</v>
      </c>
      <c r="AS39" s="172">
        <f t="shared" si="17"/>
        <v>31</v>
      </c>
      <c r="AT39" s="183">
        <f t="shared" si="18"/>
        <v>3309</v>
      </c>
      <c r="AU39" s="184">
        <f t="shared" si="19"/>
        <v>31</v>
      </c>
      <c r="AV39" s="184">
        <f t="shared" si="20"/>
        <v>1</v>
      </c>
      <c r="AW39" s="185">
        <f t="shared" si="21"/>
        <v>83.9</v>
      </c>
      <c r="AX39" s="172">
        <f t="shared" si="22"/>
        <v>40</v>
      </c>
      <c r="AY39" s="182">
        <f>IF(OR(E39="",F39="",ISERROR(AE39)),0,(100000000*MATCH(E39,INDIRECT($AI$1),0)+IF(AE39=1,(16-IF(AO39="M",MATCH(G39,Setup!$K$9:$K$23,0),MATCH(G39,Setup!$M$9:$M$23)))*1000000,0)+IF(AB39&gt;0,IF(AE39=1,RANK(AB39,AB:AB,-1)*1000+AX39,IF(AE39=2,AC39,AD39)),0)))</f>
        <v>3309060040</v>
      </c>
      <c r="AZ39" s="174"/>
      <c r="BA39" s="174"/>
      <c r="BB39" s="174"/>
      <c r="BC39" s="174"/>
      <c r="BD39" s="174"/>
      <c r="BE39" s="174"/>
      <c r="BF39" s="174"/>
      <c r="BG39" s="174"/>
      <c r="BH39" s="186"/>
      <c r="BI39" s="186"/>
      <c r="BJ39" s="186"/>
      <c r="BK39" s="186"/>
      <c r="BL39" s="186"/>
      <c r="BM39" s="186"/>
      <c r="BN39" s="187"/>
      <c r="BO39" s="126"/>
      <c r="BP39" s="126"/>
      <c r="BQ39" s="126"/>
      <c r="BR39" s="126"/>
      <c r="BS39" s="126"/>
      <c r="BT39" s="126"/>
      <c r="BU39" s="126"/>
      <c r="BV39" s="126"/>
      <c r="BW39" s="126"/>
      <c r="BX39" s="126"/>
      <c r="BY39" s="126"/>
      <c r="BZ39" s="126"/>
      <c r="CA39" s="126"/>
      <c r="CB39" s="126"/>
      <c r="CC39" s="126"/>
      <c r="CD39" s="126"/>
      <c r="CE39" s="126"/>
      <c r="CF39" s="126"/>
      <c r="CG39" s="126"/>
      <c r="CH39" s="126"/>
      <c r="CI39" s="126"/>
      <c r="CJ39" s="126">
        <v>0.0</v>
      </c>
      <c r="CK39" s="126">
        <v>1.0</v>
      </c>
      <c r="CL39" s="126">
        <v>1.0</v>
      </c>
      <c r="CM39" s="126">
        <v>1.0</v>
      </c>
      <c r="CN39" s="126">
        <v>0.0</v>
      </c>
      <c r="CO39" s="126">
        <v>0.0</v>
      </c>
      <c r="CP39" s="126">
        <v>0.0</v>
      </c>
      <c r="CQ39" s="126">
        <v>1.0</v>
      </c>
      <c r="CR39" s="126">
        <v>1.0</v>
      </c>
      <c r="CS39" s="126">
        <v>1.0</v>
      </c>
      <c r="CT39" s="126">
        <v>0.0</v>
      </c>
      <c r="CU39" s="126">
        <v>0.0</v>
      </c>
      <c r="CV39" s="126">
        <v>0.0</v>
      </c>
      <c r="CW39" s="126">
        <v>1.0</v>
      </c>
      <c r="CX39" s="126">
        <v>1.0</v>
      </c>
      <c r="CY39" s="126">
        <v>-1.0</v>
      </c>
      <c r="CZ39" s="126">
        <v>0.0</v>
      </c>
      <c r="DA39" s="126"/>
      <c r="DB39" s="126"/>
      <c r="DC39" s="126"/>
      <c r="DD39" s="126"/>
      <c r="DE39" s="126"/>
      <c r="DF39" s="126"/>
      <c r="DG39" s="126"/>
      <c r="DH39" s="126"/>
      <c r="DI39" s="126"/>
      <c r="DJ39" s="126"/>
      <c r="DK39" s="126"/>
      <c r="DL39" s="126"/>
      <c r="DM39" s="126"/>
      <c r="DN39" s="126"/>
      <c r="DO39" s="126"/>
      <c r="DP39" s="126"/>
      <c r="DQ39" s="126"/>
      <c r="DR39" s="126"/>
      <c r="DS39" s="126"/>
      <c r="DT39" s="126"/>
      <c r="DU39" s="126"/>
    </row>
    <row r="40" ht="12.75" customHeight="1">
      <c r="A40" s="3">
        <f t="shared" si="24"/>
        <v>210</v>
      </c>
      <c r="B40" s="172" t="s">
        <v>67</v>
      </c>
      <c r="C40" s="173" t="s">
        <v>172</v>
      </c>
      <c r="D40" s="172">
        <v>20.0</v>
      </c>
      <c r="E40" s="172" t="s">
        <v>92</v>
      </c>
      <c r="F40" s="172">
        <v>83.9</v>
      </c>
      <c r="G40" s="174">
        <f>IF(OR(E40="",F40=""),"",IF(LEFT(E40,1)="M",VLOOKUP(F40,Setup!$J$9:$K$23,2,TRUE),VLOOKUP(F40,Setup!$L$9:$M$23,2,TRUE)))</f>
        <v>90</v>
      </c>
      <c r="H40" s="174">
        <f>IF(F40="",0,VLOOKUP(AL40,DATA!$L$2:$N$1910,IF(LEFT(E40,1)="F",3,2)))</f>
        <v>0.64025</v>
      </c>
      <c r="I40" s="172"/>
      <c r="J40" s="172" t="s">
        <v>169</v>
      </c>
      <c r="K40" s="188">
        <v>160.0</v>
      </c>
      <c r="L40" s="188">
        <v>175.0</v>
      </c>
      <c r="M40" s="188">
        <v>190.0</v>
      </c>
      <c r="N40" s="173"/>
      <c r="O40" s="173">
        <f t="shared" si="2"/>
        <v>190</v>
      </c>
      <c r="P40" s="175"/>
      <c r="Q40" s="188">
        <v>120.0</v>
      </c>
      <c r="R40" s="188">
        <v>132.5</v>
      </c>
      <c r="S40" s="188">
        <v>142.5</v>
      </c>
      <c r="T40" s="173"/>
      <c r="U40" s="173">
        <f t="shared" si="3"/>
        <v>142.5</v>
      </c>
      <c r="V40" s="176">
        <f t="shared" si="4"/>
        <v>332.5</v>
      </c>
      <c r="W40" s="188">
        <v>210.0</v>
      </c>
      <c r="X40" s="188">
        <v>222.5</v>
      </c>
      <c r="Y40" s="173">
        <v>-235.0</v>
      </c>
      <c r="Z40" s="173"/>
      <c r="AA40" s="173">
        <f t="shared" si="5"/>
        <v>222.5</v>
      </c>
      <c r="AB40" s="176">
        <f t="shared" si="6"/>
        <v>555</v>
      </c>
      <c r="AC40" s="177">
        <f t="shared" si="7"/>
        <v>355.33875</v>
      </c>
      <c r="AD40" s="177">
        <f>IF(OR(AB40=0,D40="",D40&lt;40),0,VLOOKUP($D40,DATA!$A$2:$B$53,2,TRUE)*AC40)</f>
        <v>0</v>
      </c>
      <c r="AE40" s="178">
        <f>IF(E40="","",OFFSET(Setup!$Q$1,MATCH(E40,Setup!O:O,0)-1,0))</f>
        <v>1</v>
      </c>
      <c r="AF40" s="173" t="str">
        <f t="shared" si="8"/>
        <v>1-M_OR_APF-90</v>
      </c>
      <c r="AG40" s="174">
        <f>IF(OR(AB40=0),0,VLOOKUP(AV40,Setup!$S$6:$T$15,2,TRUE))</f>
        <v>3</v>
      </c>
      <c r="AH40" s="179"/>
      <c r="AI40" s="180" t="s">
        <v>59</v>
      </c>
      <c r="AJ40" s="181">
        <f t="shared" si="9"/>
        <v>1</v>
      </c>
      <c r="AK40" s="174">
        <f t="shared" si="10"/>
        <v>1</v>
      </c>
      <c r="AL40" s="172">
        <f t="shared" si="11"/>
        <v>83.9</v>
      </c>
      <c r="AM40" s="172">
        <f t="shared" si="12"/>
        <v>555</v>
      </c>
      <c r="AN40" s="172">
        <f t="shared" si="13"/>
        <v>365</v>
      </c>
      <c r="AO40" s="172" t="str">
        <f t="shared" si="14"/>
        <v>M</v>
      </c>
      <c r="AP40" s="172"/>
      <c r="AQ40" s="126">
        <f t="shared" si="15"/>
        <v>1</v>
      </c>
      <c r="AR40" s="182">
        <f t="shared" si="16"/>
        <v>109060040</v>
      </c>
      <c r="AS40" s="172">
        <f t="shared" si="17"/>
        <v>63</v>
      </c>
      <c r="AT40" s="183">
        <f t="shared" si="18"/>
        <v>109</v>
      </c>
      <c r="AU40" s="184">
        <f t="shared" si="19"/>
        <v>63</v>
      </c>
      <c r="AV40" s="184">
        <f t="shared" si="20"/>
        <v>1</v>
      </c>
      <c r="AW40" s="185">
        <f t="shared" si="21"/>
        <v>83.9</v>
      </c>
      <c r="AX40" s="172">
        <f t="shared" si="22"/>
        <v>40</v>
      </c>
      <c r="AY40" s="182">
        <f>IF(OR(E40="",F40="",ISERROR(AE40)),0,(100000000*MATCH(E40,INDIRECT($AI$1),0)+IF(AE40=1,(16-IF(AO40="M",MATCH(G40,Setup!$K$9:$K$23,0),MATCH(G40,Setup!$M$9:$M$23)))*1000000,0)+IF(AB40&gt;0,IF(AE40=1,RANK(AB40,AB:AB,-1)*1000+AX40,IF(AE40=2,AC40,AD40)),0)))</f>
        <v>109060040</v>
      </c>
      <c r="AZ40" s="174"/>
      <c r="BA40" s="174"/>
      <c r="BB40" s="174"/>
      <c r="BC40" s="174"/>
      <c r="BD40" s="174"/>
      <c r="BE40" s="174"/>
      <c r="BF40" s="174"/>
      <c r="BG40" s="174"/>
      <c r="BH40" s="186"/>
      <c r="BI40" s="186"/>
      <c r="BJ40" s="186"/>
      <c r="BK40" s="186"/>
      <c r="BL40" s="186"/>
      <c r="BM40" s="186"/>
      <c r="BN40" s="187"/>
      <c r="BO40" s="126"/>
      <c r="BP40" s="126"/>
      <c r="BQ40" s="126"/>
      <c r="BR40" s="126"/>
      <c r="BS40" s="126"/>
      <c r="BT40" s="126"/>
      <c r="BU40" s="126"/>
      <c r="BV40" s="126"/>
      <c r="BW40" s="126"/>
      <c r="BX40" s="126"/>
      <c r="BY40" s="126"/>
      <c r="BZ40" s="126"/>
      <c r="CA40" s="126"/>
      <c r="CB40" s="126"/>
      <c r="CC40" s="126"/>
      <c r="CD40" s="126"/>
      <c r="CE40" s="126"/>
      <c r="CF40" s="126"/>
      <c r="CG40" s="126"/>
      <c r="CH40" s="126"/>
      <c r="CI40" s="126"/>
      <c r="CJ40" s="126">
        <v>0.0</v>
      </c>
      <c r="CK40" s="126">
        <v>1.0</v>
      </c>
      <c r="CL40" s="126">
        <v>1.0</v>
      </c>
      <c r="CM40" s="126">
        <v>1.0</v>
      </c>
      <c r="CN40" s="126">
        <v>0.0</v>
      </c>
      <c r="CO40" s="126">
        <v>0.0</v>
      </c>
      <c r="CP40" s="126">
        <v>0.0</v>
      </c>
      <c r="CQ40" s="126">
        <v>1.0</v>
      </c>
      <c r="CR40" s="126">
        <v>1.0</v>
      </c>
      <c r="CS40" s="126">
        <v>1.0</v>
      </c>
      <c r="CT40" s="126">
        <v>0.0</v>
      </c>
      <c r="CU40" s="126">
        <v>0.0</v>
      </c>
      <c r="CV40" s="126">
        <v>0.0</v>
      </c>
      <c r="CW40" s="126">
        <v>1.0</v>
      </c>
      <c r="CX40" s="126">
        <v>1.0</v>
      </c>
      <c r="CY40" s="126">
        <v>-1.0</v>
      </c>
      <c r="CZ40" s="126">
        <v>0.0</v>
      </c>
      <c r="DA40" s="126"/>
      <c r="DB40" s="126"/>
      <c r="DC40" s="126"/>
      <c r="DD40" s="126"/>
      <c r="DE40" s="126"/>
      <c r="DF40" s="126"/>
      <c r="DG40" s="126"/>
      <c r="DH40" s="126"/>
      <c r="DI40" s="126"/>
      <c r="DJ40" s="126"/>
      <c r="DK40" s="126"/>
      <c r="DL40" s="126"/>
      <c r="DM40" s="126"/>
      <c r="DN40" s="126"/>
      <c r="DO40" s="126"/>
      <c r="DP40" s="126"/>
      <c r="DQ40" s="126"/>
      <c r="DR40" s="126"/>
      <c r="DS40" s="126"/>
      <c r="DT40" s="126"/>
      <c r="DU40" s="126"/>
    </row>
    <row r="41" ht="12.75" customHeight="1">
      <c r="A41" s="3">
        <f t="shared" si="24"/>
        <v>215</v>
      </c>
      <c r="B41" s="172" t="s">
        <v>67</v>
      </c>
      <c r="C41" s="173" t="s">
        <v>140</v>
      </c>
      <c r="D41" s="172">
        <v>33.0</v>
      </c>
      <c r="E41" s="172" t="s">
        <v>126</v>
      </c>
      <c r="F41" s="172">
        <v>74.9</v>
      </c>
      <c r="G41" s="174">
        <f>IF(OR(E41="",F41=""),"",IF(LEFT(E41,1)="M",VLOOKUP(F41,Setup!$J$9:$K$23,2,TRUE),VLOOKUP(F41,Setup!$L$9:$M$23,2,TRUE)))</f>
        <v>75</v>
      </c>
      <c r="H41" s="174">
        <f>IF(F41="",0,VLOOKUP(AL41,DATA!$L$2:$N$1910,IF(LEFT(E41,1)="F",3,2)))</f>
        <v>0.69275</v>
      </c>
      <c r="I41" s="172"/>
      <c r="J41" s="172" t="s">
        <v>91</v>
      </c>
      <c r="K41" s="173">
        <v>-170.0</v>
      </c>
      <c r="L41" s="188">
        <v>170.0</v>
      </c>
      <c r="M41" s="173">
        <v>-185.0</v>
      </c>
      <c r="N41" s="173"/>
      <c r="O41" s="173">
        <f t="shared" si="2"/>
        <v>170</v>
      </c>
      <c r="P41" s="175"/>
      <c r="Q41" s="188">
        <v>122.5</v>
      </c>
      <c r="R41" s="173">
        <v>-130.0</v>
      </c>
      <c r="S41" s="173">
        <v>-130.0</v>
      </c>
      <c r="T41" s="173"/>
      <c r="U41" s="173">
        <f t="shared" si="3"/>
        <v>122.5</v>
      </c>
      <c r="V41" s="176">
        <f t="shared" si="4"/>
        <v>292.5</v>
      </c>
      <c r="W41" s="188">
        <v>215.0</v>
      </c>
      <c r="X41" s="188">
        <v>232.5</v>
      </c>
      <c r="Y41" s="173">
        <v>-240.0</v>
      </c>
      <c r="Z41" s="173"/>
      <c r="AA41" s="173">
        <f t="shared" si="5"/>
        <v>232.5</v>
      </c>
      <c r="AB41" s="176">
        <f t="shared" si="6"/>
        <v>525</v>
      </c>
      <c r="AC41" s="177">
        <f t="shared" si="7"/>
        <v>363.69375</v>
      </c>
      <c r="AD41" s="177">
        <f>IF(OR(AB41=0,D41="",D41&lt;40),0,VLOOKUP($D41,DATA!$A$2:$B$53,2,TRUE)*AC41)</f>
        <v>0</v>
      </c>
      <c r="AE41" s="178">
        <f>IF(E41="","",OFFSET(Setup!$Q$1,MATCH(E41,Setup!O:O,0)-1,0))</f>
        <v>1</v>
      </c>
      <c r="AF41" s="173" t="str">
        <f t="shared" si="8"/>
        <v>1-M_SCR_AAPF-75</v>
      </c>
      <c r="AG41" s="174">
        <f>IF(OR(AB41=0),0,VLOOKUP(AV41,Setup!$S$6:$T$15,2,TRUE))</f>
        <v>3</v>
      </c>
      <c r="AH41" s="179"/>
      <c r="AI41" s="180" t="s">
        <v>59</v>
      </c>
      <c r="AJ41" s="181">
        <f t="shared" si="9"/>
        <v>1</v>
      </c>
      <c r="AK41" s="174">
        <f t="shared" si="10"/>
        <v>1</v>
      </c>
      <c r="AL41" s="172">
        <f t="shared" si="11"/>
        <v>74.9</v>
      </c>
      <c r="AM41" s="172">
        <f t="shared" si="12"/>
        <v>525</v>
      </c>
      <c r="AN41" s="172">
        <f t="shared" si="13"/>
        <v>355</v>
      </c>
      <c r="AO41" s="172" t="str">
        <f t="shared" si="14"/>
        <v>M</v>
      </c>
      <c r="AP41" s="172"/>
      <c r="AQ41" s="126">
        <f t="shared" si="15"/>
        <v>1</v>
      </c>
      <c r="AR41" s="182">
        <f t="shared" si="16"/>
        <v>4411057051</v>
      </c>
      <c r="AS41" s="172">
        <f t="shared" si="17"/>
        <v>23</v>
      </c>
      <c r="AT41" s="183">
        <f t="shared" si="18"/>
        <v>4411</v>
      </c>
      <c r="AU41" s="184">
        <f t="shared" si="19"/>
        <v>23</v>
      </c>
      <c r="AV41" s="184">
        <f t="shared" si="20"/>
        <v>1</v>
      </c>
      <c r="AW41" s="185">
        <f t="shared" si="21"/>
        <v>74.9</v>
      </c>
      <c r="AX41" s="172">
        <f t="shared" si="22"/>
        <v>51</v>
      </c>
      <c r="AY41" s="182">
        <f>IF(OR(E41="",F41="",ISERROR(AE41)),0,(100000000*MATCH(E41,INDIRECT($AI$1),0)+IF(AE41=1,(16-IF(AO41="M",MATCH(G41,Setup!$K$9:$K$23,0),MATCH(G41,Setup!$M$9:$M$23)))*1000000,0)+IF(AB41&gt;0,IF(AE41=1,RANK(AB41,AB:AB,-1)*1000+AX41,IF(AE41=2,AC41,AD41)),0)))</f>
        <v>4411057051</v>
      </c>
      <c r="AZ41" s="174"/>
      <c r="BA41" s="174"/>
      <c r="BB41" s="174"/>
      <c r="BC41" s="174"/>
      <c r="BD41" s="174"/>
      <c r="BE41" s="174"/>
      <c r="BF41" s="174"/>
      <c r="BG41" s="174"/>
      <c r="BH41" s="186"/>
      <c r="BI41" s="186"/>
      <c r="BJ41" s="186"/>
      <c r="BK41" s="186"/>
      <c r="BL41" s="186"/>
      <c r="BM41" s="186"/>
      <c r="BN41" s="187"/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>
        <v>0.0</v>
      </c>
      <c r="CK41" s="126">
        <v>-1.0</v>
      </c>
      <c r="CL41" s="126">
        <v>1.0</v>
      </c>
      <c r="CM41" s="126">
        <v>-1.0</v>
      </c>
      <c r="CN41" s="126">
        <v>0.0</v>
      </c>
      <c r="CO41" s="126">
        <v>0.0</v>
      </c>
      <c r="CP41" s="126">
        <v>0.0</v>
      </c>
      <c r="CQ41" s="126">
        <v>1.0</v>
      </c>
      <c r="CR41" s="126">
        <v>-1.0</v>
      </c>
      <c r="CS41" s="126">
        <v>-1.0</v>
      </c>
      <c r="CT41" s="126">
        <v>0.0</v>
      </c>
      <c r="CU41" s="126">
        <v>0.0</v>
      </c>
      <c r="CV41" s="126">
        <v>0.0</v>
      </c>
      <c r="CW41" s="126">
        <v>1.0</v>
      </c>
      <c r="CX41" s="126">
        <v>1.0</v>
      </c>
      <c r="CY41" s="126">
        <v>-1.0</v>
      </c>
      <c r="CZ41" s="126">
        <v>0.0</v>
      </c>
      <c r="DA41" s="126"/>
      <c r="DB41" s="126"/>
      <c r="DC41" s="126"/>
      <c r="DD41" s="126"/>
      <c r="DE41" s="126"/>
      <c r="DF41" s="126"/>
      <c r="DG41" s="126"/>
      <c r="DH41" s="126"/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</row>
    <row r="42" ht="12.75" customHeight="1">
      <c r="A42" s="3" t="str">
        <f t="shared" si="24"/>
        <v/>
      </c>
      <c r="B42" s="172" t="s">
        <v>67</v>
      </c>
      <c r="C42" s="173" t="s">
        <v>175</v>
      </c>
      <c r="D42" s="172">
        <v>15.0</v>
      </c>
      <c r="E42" s="172" t="s">
        <v>170</v>
      </c>
      <c r="F42" s="172">
        <v>75.0</v>
      </c>
      <c r="G42" s="174">
        <f>IF(OR(E42="",F42=""),"",IF(LEFT(E42,1)="M",VLOOKUP(F42,Setup!$J$9:$K$23,2,TRUE),VLOOKUP(F42,Setup!$L$9:$M$23,2,TRUE)))</f>
        <v>75</v>
      </c>
      <c r="H42" s="174">
        <f>IF(F42="",0,VLOOKUP(AL42,DATA!$L$2:$N$1910,IF(LEFT(E42,1)="F",3,2)))</f>
        <v>0.68855</v>
      </c>
      <c r="I42" s="172"/>
      <c r="J42" s="172" t="s">
        <v>56</v>
      </c>
      <c r="K42" s="188">
        <v>125.0</v>
      </c>
      <c r="L42" s="173">
        <v>-140.0</v>
      </c>
      <c r="M42" s="173">
        <v>-140.0</v>
      </c>
      <c r="N42" s="173"/>
      <c r="O42" s="173">
        <f t="shared" si="2"/>
        <v>125</v>
      </c>
      <c r="P42" s="175"/>
      <c r="Q42" s="173">
        <v>-65.0</v>
      </c>
      <c r="R42" s="173">
        <v>-65.0</v>
      </c>
      <c r="S42" s="173">
        <v>-65.0</v>
      </c>
      <c r="T42" s="173"/>
      <c r="U42" s="173">
        <f t="shared" si="3"/>
        <v>0</v>
      </c>
      <c r="V42" s="176">
        <f t="shared" si="4"/>
        <v>0</v>
      </c>
      <c r="W42" s="173"/>
      <c r="X42" s="173"/>
      <c r="Y42" s="173"/>
      <c r="Z42" s="173"/>
      <c r="AA42" s="173">
        <f t="shared" si="5"/>
        <v>0</v>
      </c>
      <c r="AB42" s="176">
        <f t="shared" si="6"/>
        <v>0</v>
      </c>
      <c r="AC42" s="177">
        <f t="shared" si="7"/>
        <v>0</v>
      </c>
      <c r="AD42" s="177">
        <f>IF(OR(AB42=0,D42="",D42&lt;40),0,VLOOKUP($D42,DATA!$A$2:$B$53,2,TRUE)*AC42)</f>
        <v>0</v>
      </c>
      <c r="AE42" s="178">
        <f>IF(E42="","",OFFSET(Setup!$Q$1,MATCH(E42,Setup!O:O,0)-1,0))</f>
        <v>1</v>
      </c>
      <c r="AF42" s="173">
        <f t="shared" si="8"/>
        <v>0</v>
      </c>
      <c r="AG42" s="174">
        <f>IF(OR(AB42=0),0,VLOOKUP(AV42,Setup!$S$6:$T$15,2,TRUE))</f>
        <v>0</v>
      </c>
      <c r="AH42" s="179"/>
      <c r="AI42" s="180" t="s">
        <v>59</v>
      </c>
      <c r="AJ42" s="181">
        <f t="shared" si="9"/>
        <v>1</v>
      </c>
      <c r="AK42" s="174">
        <f t="shared" si="10"/>
        <v>1</v>
      </c>
      <c r="AL42" s="172">
        <f t="shared" si="11"/>
        <v>75</v>
      </c>
      <c r="AM42" s="172">
        <f t="shared" si="12"/>
        <v>0</v>
      </c>
      <c r="AN42" s="172">
        <f t="shared" si="13"/>
        <v>0</v>
      </c>
      <c r="AO42" s="172" t="str">
        <f t="shared" si="14"/>
        <v>M</v>
      </c>
      <c r="AP42" s="172"/>
      <c r="AQ42" s="126">
        <f t="shared" si="15"/>
        <v>0</v>
      </c>
      <c r="AR42" s="182">
        <f t="shared" si="16"/>
        <v>1111000000</v>
      </c>
      <c r="AS42" s="172">
        <f t="shared" si="17"/>
        <v>42</v>
      </c>
      <c r="AT42" s="183">
        <f t="shared" si="18"/>
        <v>1111</v>
      </c>
      <c r="AU42" s="184">
        <f t="shared" si="19"/>
        <v>42</v>
      </c>
      <c r="AV42" s="184">
        <f t="shared" si="20"/>
        <v>1</v>
      </c>
      <c r="AW42" s="185">
        <f t="shared" si="21"/>
        <v>75</v>
      </c>
      <c r="AX42" s="172">
        <f t="shared" si="22"/>
        <v>49</v>
      </c>
      <c r="AY42" s="182">
        <f>IF(OR(E42="",F42="",ISERROR(AE42)),0,(100000000*MATCH(E42,INDIRECT($AI$1),0)+IF(AE42=1,(16-IF(AO42="M",MATCH(G42,Setup!$K$9:$K$23,0),MATCH(G42,Setup!$M$9:$M$23)))*1000000,0)+IF(AB42&gt;0,IF(AE42=1,RANK(AB42,AB:AB,-1)*1000+AX42,IF(AE42=2,AC42,AD42)),0)))</f>
        <v>1111000000</v>
      </c>
      <c r="AZ42" s="174"/>
      <c r="BA42" s="174"/>
      <c r="BB42" s="174"/>
      <c r="BC42" s="174"/>
      <c r="BD42" s="174"/>
      <c r="BE42" s="174"/>
      <c r="BF42" s="174"/>
      <c r="BG42" s="174"/>
      <c r="BH42" s="186"/>
      <c r="BI42" s="186"/>
      <c r="BJ42" s="186"/>
      <c r="BK42" s="186"/>
      <c r="BL42" s="186"/>
      <c r="BM42" s="186"/>
      <c r="BN42" s="187"/>
      <c r="BO42" s="126"/>
      <c r="BP42" s="126"/>
      <c r="BQ42" s="126"/>
      <c r="BR42" s="126"/>
      <c r="BS42" s="126"/>
      <c r="BT42" s="126"/>
      <c r="BU42" s="126"/>
      <c r="BV42" s="126"/>
      <c r="BW42" s="126"/>
      <c r="BX42" s="126"/>
      <c r="BY42" s="126"/>
      <c r="BZ42" s="126"/>
      <c r="CA42" s="126"/>
      <c r="CB42" s="126"/>
      <c r="CC42" s="126"/>
      <c r="CD42" s="126"/>
      <c r="CE42" s="126"/>
      <c r="CF42" s="126"/>
      <c r="CG42" s="126"/>
      <c r="CH42" s="126"/>
      <c r="CI42" s="126"/>
      <c r="CJ42" s="126">
        <v>0.0</v>
      </c>
      <c r="CK42" s="126">
        <v>1.0</v>
      </c>
      <c r="CL42" s="126">
        <v>-1.0</v>
      </c>
      <c r="CM42" s="126">
        <v>-1.0</v>
      </c>
      <c r="CN42" s="126">
        <v>0.0</v>
      </c>
      <c r="CO42" s="126">
        <v>0.0</v>
      </c>
      <c r="CP42" s="126">
        <v>0.0</v>
      </c>
      <c r="CQ42" s="126">
        <v>-1.0</v>
      </c>
      <c r="CR42" s="126">
        <v>-1.0</v>
      </c>
      <c r="CS42" s="126">
        <v>-1.0</v>
      </c>
      <c r="CT42" s="126">
        <v>0.0</v>
      </c>
      <c r="CU42" s="126">
        <v>0.0</v>
      </c>
      <c r="CV42" s="126">
        <v>0.0</v>
      </c>
      <c r="CW42" s="126">
        <v>0.0</v>
      </c>
      <c r="CX42" s="126">
        <v>0.0</v>
      </c>
      <c r="CY42" s="126">
        <v>0.0</v>
      </c>
      <c r="CZ42" s="126">
        <v>0.0</v>
      </c>
      <c r="DA42" s="126"/>
      <c r="DB42" s="126"/>
      <c r="DC42" s="126"/>
      <c r="DD42" s="126"/>
      <c r="DE42" s="126"/>
      <c r="DF42" s="126"/>
      <c r="DG42" s="126"/>
      <c r="DH42" s="126"/>
      <c r="DI42" s="126"/>
      <c r="DJ42" s="126"/>
      <c r="DK42" s="126"/>
      <c r="DL42" s="126"/>
      <c r="DM42" s="126"/>
      <c r="DN42" s="126"/>
      <c r="DO42" s="126"/>
      <c r="DP42" s="126"/>
      <c r="DQ42" s="126"/>
      <c r="DR42" s="126"/>
      <c r="DS42" s="126"/>
      <c r="DT42" s="126"/>
      <c r="DU42" s="126"/>
    </row>
    <row r="43" ht="12.75" customHeight="1">
      <c r="A43" s="3" t="str">
        <f t="shared" si="24"/>
        <v/>
      </c>
      <c r="B43" s="172" t="s">
        <v>67</v>
      </c>
      <c r="C43" s="173" t="s">
        <v>150</v>
      </c>
      <c r="D43" s="172">
        <v>35.0</v>
      </c>
      <c r="E43" s="172" t="s">
        <v>151</v>
      </c>
      <c r="F43" s="172">
        <v>67.2</v>
      </c>
      <c r="G43" s="174">
        <f>IF(OR(E43="",F43=""),"",IF(LEFT(E43,1)="M",VLOOKUP(F43,Setup!$J$9:$K$23,2,TRUE),VLOOKUP(F43,Setup!$L$9:$M$23,2,TRUE)))</f>
        <v>67.5</v>
      </c>
      <c r="H43" s="174">
        <f>IF(F43="",0,VLOOKUP(AL43,DATA!$L$2:$N$1910,IF(LEFT(E43,1)="F",3,2)))</f>
        <v>0.9028</v>
      </c>
      <c r="I43" s="172"/>
      <c r="J43" s="172"/>
      <c r="K43" s="173"/>
      <c r="L43" s="173"/>
      <c r="M43" s="173"/>
      <c r="N43" s="173"/>
      <c r="O43" s="173">
        <f t="shared" si="2"/>
        <v>0</v>
      </c>
      <c r="P43" s="175"/>
      <c r="Q43" s="188">
        <v>90.0</v>
      </c>
      <c r="R43" s="188">
        <v>95.0</v>
      </c>
      <c r="S43" s="173">
        <v>-100.0</v>
      </c>
      <c r="T43" s="173"/>
      <c r="U43" s="173">
        <f t="shared" si="3"/>
        <v>95</v>
      </c>
      <c r="V43" s="176">
        <f t="shared" si="4"/>
        <v>0</v>
      </c>
      <c r="W43" s="173"/>
      <c r="X43" s="173"/>
      <c r="Y43" s="173"/>
      <c r="Z43" s="173"/>
      <c r="AA43" s="173">
        <f t="shared" si="5"/>
        <v>0</v>
      </c>
      <c r="AB43" s="176">
        <f t="shared" si="6"/>
        <v>0</v>
      </c>
      <c r="AC43" s="177">
        <f t="shared" si="7"/>
        <v>0</v>
      </c>
      <c r="AD43" s="177">
        <f>IF(OR(AB43=0,D43="",D43&lt;40),0,VLOOKUP($D43,DATA!$A$2:$B$53,2,TRUE)*AC43)</f>
        <v>0</v>
      </c>
      <c r="AE43" s="178">
        <f>IF(E43="","",OFFSET(Setup!$Q$1,MATCH(E43,Setup!O:O,0)-1,0))</f>
        <v>1</v>
      </c>
      <c r="AF43" s="173">
        <f t="shared" si="8"/>
        <v>0</v>
      </c>
      <c r="AG43" s="174">
        <f>IF(OR(AB43=0),0,VLOOKUP(AV43,Setup!$S$6:$T$15,2,TRUE))</f>
        <v>0</v>
      </c>
      <c r="AH43" s="179"/>
      <c r="AI43" s="180" t="s">
        <v>68</v>
      </c>
      <c r="AJ43" s="181">
        <f t="shared" si="9"/>
        <v>0</v>
      </c>
      <c r="AK43" s="174">
        <f t="shared" si="10"/>
        <v>1</v>
      </c>
      <c r="AL43" s="172">
        <f t="shared" si="11"/>
        <v>67.2</v>
      </c>
      <c r="AM43" s="172">
        <f t="shared" si="12"/>
        <v>0</v>
      </c>
      <c r="AN43" s="172">
        <f t="shared" si="13"/>
        <v>0</v>
      </c>
      <c r="AO43" s="172" t="str">
        <f t="shared" si="14"/>
        <v>F</v>
      </c>
      <c r="AP43" s="172"/>
      <c r="AQ43" s="126">
        <f t="shared" si="15"/>
        <v>0</v>
      </c>
      <c r="AR43" s="182">
        <f t="shared" si="16"/>
        <v>12810000000</v>
      </c>
      <c r="AS43" s="172">
        <f t="shared" si="17"/>
        <v>9</v>
      </c>
      <c r="AT43" s="183">
        <f t="shared" si="18"/>
        <v>12810</v>
      </c>
      <c r="AU43" s="184">
        <f t="shared" si="19"/>
        <v>9</v>
      </c>
      <c r="AV43" s="184">
        <f t="shared" si="20"/>
        <v>1</v>
      </c>
      <c r="AW43" s="185">
        <f t="shared" si="21"/>
        <v>67.2</v>
      </c>
      <c r="AX43" s="172">
        <f t="shared" si="22"/>
        <v>57</v>
      </c>
      <c r="AY43" s="182">
        <f>IF(OR(E43="",F43="",ISERROR(AE43)),0,(100000000*MATCH(E43,INDIRECT($AI$1),0)+IF(AE43=1,(16-IF(AO43="M",MATCH(G43,Setup!$K$9:$K$23,0),MATCH(G43,Setup!$M$9:$M$23)))*1000000,0)+IF(AB43&gt;0,IF(AE43=1,RANK(AB43,AB:AB,-1)*1000+AX43,IF(AE43=2,AC43,AD43)),0)))</f>
        <v>12810000000</v>
      </c>
      <c r="AZ43" s="174"/>
      <c r="BA43" s="174"/>
      <c r="BB43" s="174"/>
      <c r="BC43" s="174"/>
      <c r="BD43" s="174"/>
      <c r="BE43" s="174"/>
      <c r="BF43" s="174"/>
      <c r="BG43" s="174"/>
      <c r="BH43" s="186"/>
      <c r="BI43" s="186"/>
      <c r="BJ43" s="186"/>
      <c r="BK43" s="186"/>
      <c r="BL43" s="186"/>
      <c r="BM43" s="186"/>
      <c r="BN43" s="187"/>
      <c r="BO43" s="126"/>
      <c r="BP43" s="126"/>
      <c r="BQ43" s="126"/>
      <c r="BR43" s="126"/>
      <c r="BS43" s="126"/>
      <c r="BT43" s="126"/>
      <c r="BU43" s="126"/>
      <c r="BV43" s="126"/>
      <c r="BW43" s="126"/>
      <c r="BX43" s="126"/>
      <c r="BY43" s="126"/>
      <c r="BZ43" s="126"/>
      <c r="CA43" s="126"/>
      <c r="CB43" s="126"/>
      <c r="CC43" s="126"/>
      <c r="CD43" s="126"/>
      <c r="CE43" s="126"/>
      <c r="CF43" s="126"/>
      <c r="CG43" s="126"/>
      <c r="CH43" s="126"/>
      <c r="CI43" s="126"/>
      <c r="CJ43" s="126">
        <v>0.0</v>
      </c>
      <c r="CK43" s="126">
        <v>0.0</v>
      </c>
      <c r="CL43" s="126">
        <v>0.0</v>
      </c>
      <c r="CM43" s="126">
        <v>0.0</v>
      </c>
      <c r="CN43" s="126">
        <v>0.0</v>
      </c>
      <c r="CO43" s="126">
        <v>0.0</v>
      </c>
      <c r="CP43" s="126">
        <v>0.0</v>
      </c>
      <c r="CQ43" s="126">
        <v>1.0</v>
      </c>
      <c r="CR43" s="126">
        <v>1.0</v>
      </c>
      <c r="CS43" s="126">
        <v>-1.0</v>
      </c>
      <c r="CT43" s="126">
        <v>0.0</v>
      </c>
      <c r="CU43" s="126">
        <v>0.0</v>
      </c>
      <c r="CV43" s="126">
        <v>0.0</v>
      </c>
      <c r="CW43" s="126">
        <v>0.0</v>
      </c>
      <c r="CX43" s="126">
        <v>0.0</v>
      </c>
      <c r="CY43" s="126">
        <v>0.0</v>
      </c>
      <c r="CZ43" s="126">
        <v>0.0</v>
      </c>
      <c r="DA43" s="126"/>
      <c r="DB43" s="126"/>
      <c r="DC43" s="126"/>
      <c r="DD43" s="126"/>
      <c r="DE43" s="126"/>
      <c r="DF43" s="126"/>
      <c r="DG43" s="126"/>
      <c r="DH43" s="126"/>
      <c r="DI43" s="126"/>
      <c r="DJ43" s="126"/>
      <c r="DK43" s="126"/>
      <c r="DL43" s="126"/>
      <c r="DM43" s="126"/>
      <c r="DN43" s="126"/>
      <c r="DO43" s="126"/>
      <c r="DP43" s="126"/>
      <c r="DQ43" s="126"/>
      <c r="DR43" s="126"/>
      <c r="DS43" s="126"/>
      <c r="DT43" s="126"/>
      <c r="DU43" s="126"/>
    </row>
    <row r="44" ht="12.75" customHeight="1">
      <c r="A44" s="3">
        <f t="shared" si="24"/>
        <v>102.5</v>
      </c>
      <c r="B44" s="172" t="s">
        <v>176</v>
      </c>
      <c r="C44" s="173" t="s">
        <v>204</v>
      </c>
      <c r="D44" s="172">
        <v>35.0</v>
      </c>
      <c r="E44" s="172" t="s">
        <v>55</v>
      </c>
      <c r="F44" s="172">
        <v>85.5</v>
      </c>
      <c r="G44" s="174">
        <f>IF(OR(E44="",F44=""),"",IF(LEFT(E44,1)="M",VLOOKUP(F44,Setup!$J$9:$K$23,2,TRUE),VLOOKUP(F44,Setup!$L$9:$M$23,2,TRUE)))</f>
        <v>90</v>
      </c>
      <c r="H44" s="174">
        <f>IF(F44="",0,VLOOKUP(AL44,DATA!$L$2:$N$1910,IF(LEFT(E44,1)="F",3,2)))</f>
        <v>0.7698</v>
      </c>
      <c r="I44" s="172"/>
      <c r="J44" s="172" t="s">
        <v>205</v>
      </c>
      <c r="K44" s="188">
        <v>95.0</v>
      </c>
      <c r="L44" s="188">
        <v>112.5</v>
      </c>
      <c r="M44" s="188">
        <v>127.5</v>
      </c>
      <c r="N44" s="173"/>
      <c r="O44" s="173">
        <f t="shared" si="2"/>
        <v>127.5</v>
      </c>
      <c r="P44" s="175"/>
      <c r="Q44" s="188">
        <v>55.0</v>
      </c>
      <c r="R44" s="188">
        <v>67.5</v>
      </c>
      <c r="S44" s="188">
        <v>72.5</v>
      </c>
      <c r="T44" s="173"/>
      <c r="U44" s="173">
        <f t="shared" si="3"/>
        <v>72.5</v>
      </c>
      <c r="V44" s="176">
        <f t="shared" si="4"/>
        <v>200</v>
      </c>
      <c r="W44" s="188">
        <v>102.5</v>
      </c>
      <c r="X44" s="188">
        <v>125.0</v>
      </c>
      <c r="Y44" s="188">
        <v>137.5</v>
      </c>
      <c r="Z44" s="173"/>
      <c r="AA44" s="173">
        <f t="shared" si="5"/>
        <v>137.5</v>
      </c>
      <c r="AB44" s="176">
        <f t="shared" si="6"/>
        <v>337.5</v>
      </c>
      <c r="AC44" s="177">
        <f t="shared" si="7"/>
        <v>259.8075</v>
      </c>
      <c r="AD44" s="177">
        <f>IF(OR(AB44=0,D44="",D44&lt;40),0,VLOOKUP($D44,DATA!$A$2:$B$53,2,TRUE)*AC44)</f>
        <v>0</v>
      </c>
      <c r="AE44" s="178">
        <f>IF(E44="","",OFFSET(Setup!$Q$1,MATCH(E44,Setup!O:O,0)-1,0))</f>
        <v>1</v>
      </c>
      <c r="AF44" s="173" t="str">
        <f t="shared" si="8"/>
        <v>1-F_SCR_AAPF-90</v>
      </c>
      <c r="AG44" s="174">
        <f>IF(OR(AB44=0),0,VLOOKUP(AV44,Setup!$S$6:$T$15,2,TRUE))</f>
        <v>3</v>
      </c>
      <c r="AH44" s="179" t="s">
        <v>57</v>
      </c>
      <c r="AI44" s="180" t="s">
        <v>59</v>
      </c>
      <c r="AJ44" s="181">
        <f t="shared" si="9"/>
        <v>1</v>
      </c>
      <c r="AK44" s="174">
        <f t="shared" si="10"/>
        <v>2</v>
      </c>
      <c r="AL44" s="172">
        <f t="shared" si="11"/>
        <v>85.5</v>
      </c>
      <c r="AM44" s="172">
        <f t="shared" si="12"/>
        <v>337.5</v>
      </c>
      <c r="AN44" s="172">
        <f t="shared" si="13"/>
        <v>210</v>
      </c>
      <c r="AO44" s="172" t="str">
        <f t="shared" si="14"/>
        <v>F</v>
      </c>
      <c r="AP44" s="172"/>
      <c r="AQ44" s="126">
        <f t="shared" si="15"/>
        <v>1</v>
      </c>
      <c r="AR44" s="182">
        <f t="shared" si="16"/>
        <v>16407032036</v>
      </c>
      <c r="AS44" s="172">
        <f t="shared" si="17"/>
        <v>5</v>
      </c>
      <c r="AT44" s="183">
        <f t="shared" si="18"/>
        <v>16407</v>
      </c>
      <c r="AU44" s="184">
        <f t="shared" si="19"/>
        <v>5</v>
      </c>
      <c r="AV44" s="184">
        <f t="shared" si="20"/>
        <v>1</v>
      </c>
      <c r="AW44" s="185">
        <f t="shared" si="21"/>
        <v>85.5</v>
      </c>
      <c r="AX44" s="172">
        <f t="shared" si="22"/>
        <v>36</v>
      </c>
      <c r="AY44" s="182">
        <f>IF(OR(E44="",F44="",ISERROR(AE44)),0,(100000000*MATCH(E44,INDIRECT($AI$1),0)+IF(AE44=1,(16-IF(AO44="M",MATCH(G44,Setup!$K$9:$K$23,0),MATCH(G44,Setup!$M$9:$M$23)))*1000000,0)+IF(AB44&gt;0,IF(AE44=1,RANK(AB44,AB:AB,-1)*1000+AX44,IF(AE44=2,AC44,AD44)),0)))</f>
        <v>16407032036</v>
      </c>
      <c r="AZ44" s="174"/>
      <c r="BA44" s="174"/>
      <c r="BB44" s="174"/>
      <c r="BC44" s="174"/>
      <c r="BD44" s="174"/>
      <c r="BE44" s="174"/>
      <c r="BF44" s="174"/>
      <c r="BG44" s="174"/>
      <c r="BH44" s="186"/>
      <c r="BI44" s="186"/>
      <c r="BJ44" s="186"/>
      <c r="BK44" s="186"/>
      <c r="BL44" s="186"/>
      <c r="BM44" s="186"/>
      <c r="BN44" s="187"/>
      <c r="BO44" s="126"/>
      <c r="BP44" s="126"/>
      <c r="BQ44" s="126"/>
      <c r="BR44" s="126"/>
      <c r="BS44" s="126"/>
      <c r="BT44" s="126"/>
      <c r="BU44" s="126"/>
      <c r="BV44" s="126"/>
      <c r="BW44" s="126"/>
      <c r="BX44" s="126"/>
      <c r="BY44" s="126"/>
      <c r="BZ44" s="126"/>
      <c r="CA44" s="126"/>
      <c r="CB44" s="126"/>
      <c r="CC44" s="126"/>
      <c r="CD44" s="126"/>
      <c r="CE44" s="126"/>
      <c r="CF44" s="126"/>
      <c r="CG44" s="126"/>
      <c r="CH44" s="126"/>
      <c r="CI44" s="126"/>
      <c r="CJ44" s="126">
        <v>0.0</v>
      </c>
      <c r="CK44" s="126">
        <v>1.0</v>
      </c>
      <c r="CL44" s="126">
        <v>1.0</v>
      </c>
      <c r="CM44" s="126">
        <v>1.0</v>
      </c>
      <c r="CN44" s="126">
        <v>0.0</v>
      </c>
      <c r="CO44" s="126">
        <v>0.0</v>
      </c>
      <c r="CP44" s="126">
        <v>0.0</v>
      </c>
      <c r="CQ44" s="126">
        <v>1.0</v>
      </c>
      <c r="CR44" s="126">
        <v>1.0</v>
      </c>
      <c r="CS44" s="126">
        <v>1.0</v>
      </c>
      <c r="CT44" s="126">
        <v>0.0</v>
      </c>
      <c r="CU44" s="126">
        <v>0.0</v>
      </c>
      <c r="CV44" s="126">
        <v>0.0</v>
      </c>
      <c r="CW44" s="126">
        <v>1.0</v>
      </c>
      <c r="CX44" s="126">
        <v>1.0</v>
      </c>
      <c r="CY44" s="126">
        <v>1.0</v>
      </c>
      <c r="CZ44" s="126">
        <v>0.0</v>
      </c>
      <c r="DA44" s="126"/>
      <c r="DB44" s="126"/>
      <c r="DC44" s="126"/>
      <c r="DD44" s="126"/>
      <c r="DE44" s="126"/>
      <c r="DF44" s="126"/>
      <c r="DG44" s="126"/>
      <c r="DH44" s="126"/>
      <c r="DI44" s="126"/>
      <c r="DJ44" s="126"/>
      <c r="DK44" s="126"/>
      <c r="DL44" s="126"/>
      <c r="DM44" s="126"/>
      <c r="DN44" s="126"/>
      <c r="DO44" s="126"/>
      <c r="DP44" s="126"/>
      <c r="DQ44" s="126"/>
      <c r="DR44" s="126"/>
      <c r="DS44" s="126"/>
      <c r="DT44" s="126"/>
      <c r="DU44" s="126"/>
    </row>
    <row r="45" ht="12.75" customHeight="1">
      <c r="A45" s="3">
        <f t="shared" si="24"/>
        <v>142.5</v>
      </c>
      <c r="B45" s="172" t="s">
        <v>176</v>
      </c>
      <c r="C45" s="173" t="s">
        <v>206</v>
      </c>
      <c r="D45" s="172">
        <v>41.0</v>
      </c>
      <c r="E45" s="172" t="s">
        <v>166</v>
      </c>
      <c r="F45" s="172">
        <v>90.5</v>
      </c>
      <c r="G45" s="174">
        <f>IF(OR(E45="",F45=""),"",IF(LEFT(E45,1)="M",VLOOKUP(F45,Setup!$J$9:$K$23,2,TRUE),VLOOKUP(F45,Setup!$L$9:$M$23,2,TRUE)))</f>
        <v>100</v>
      </c>
      <c r="H45" s="174">
        <f>IF(F45="",0,VLOOKUP(AL45,DATA!$L$2:$N$1910,IF(LEFT(E45,1)="F",3,2)))</f>
        <v>0.61</v>
      </c>
      <c r="I45" s="172"/>
      <c r="J45" s="172" t="s">
        <v>79</v>
      </c>
      <c r="K45" s="188">
        <v>120.0</v>
      </c>
      <c r="L45" s="188">
        <v>127.5</v>
      </c>
      <c r="M45" s="188">
        <v>140.0</v>
      </c>
      <c r="N45" s="173"/>
      <c r="O45" s="173">
        <f t="shared" si="2"/>
        <v>140</v>
      </c>
      <c r="P45" s="175"/>
      <c r="Q45" s="188">
        <v>115.0</v>
      </c>
      <c r="R45" s="188">
        <v>125.0</v>
      </c>
      <c r="S45" s="173">
        <v>-132.5</v>
      </c>
      <c r="T45" s="173"/>
      <c r="U45" s="173">
        <f t="shared" si="3"/>
        <v>125</v>
      </c>
      <c r="V45" s="176">
        <f t="shared" si="4"/>
        <v>265</v>
      </c>
      <c r="W45" s="188">
        <v>142.5</v>
      </c>
      <c r="X45" s="188">
        <v>155.0</v>
      </c>
      <c r="Y45" s="188">
        <v>167.5</v>
      </c>
      <c r="Z45" s="173"/>
      <c r="AA45" s="173">
        <f t="shared" si="5"/>
        <v>167.5</v>
      </c>
      <c r="AB45" s="176">
        <f t="shared" si="6"/>
        <v>432.5</v>
      </c>
      <c r="AC45" s="177">
        <f t="shared" si="7"/>
        <v>263.825</v>
      </c>
      <c r="AD45" s="177">
        <f>IF(OR(AB45=0,D45="",D45&lt;40),0,VLOOKUP($D45,DATA!$A$2:$B$53,2,TRUE)*AC45)</f>
        <v>266.46325</v>
      </c>
      <c r="AE45" s="178">
        <f>IF(E45="","",OFFSET(Setup!$Q$1,MATCH(E45,Setup!O:O,0)-1,0))</f>
        <v>1</v>
      </c>
      <c r="AF45" s="173" t="str">
        <f t="shared" si="8"/>
        <v>1-M_MR_1_AAPF-100</v>
      </c>
      <c r="AG45" s="174">
        <f>IF(OR(AB45=0),0,VLOOKUP(AV45,Setup!$S$6:$T$15,2,TRUE))</f>
        <v>3</v>
      </c>
      <c r="AH45" s="179" t="s">
        <v>57</v>
      </c>
      <c r="AI45" s="180" t="s">
        <v>59</v>
      </c>
      <c r="AJ45" s="181">
        <f t="shared" si="9"/>
        <v>1</v>
      </c>
      <c r="AK45" s="174">
        <f t="shared" si="10"/>
        <v>2</v>
      </c>
      <c r="AL45" s="172">
        <f t="shared" si="11"/>
        <v>90.5</v>
      </c>
      <c r="AM45" s="172">
        <f t="shared" si="12"/>
        <v>432.5</v>
      </c>
      <c r="AN45" s="172">
        <f t="shared" si="13"/>
        <v>292.5</v>
      </c>
      <c r="AO45" s="172" t="str">
        <f t="shared" si="14"/>
        <v>M</v>
      </c>
      <c r="AP45" s="172"/>
      <c r="AQ45" s="126">
        <f t="shared" si="15"/>
        <v>1</v>
      </c>
      <c r="AR45" s="182">
        <f t="shared" si="16"/>
        <v>5008040028</v>
      </c>
      <c r="AS45" s="172">
        <f t="shared" si="17"/>
        <v>19</v>
      </c>
      <c r="AT45" s="183">
        <f t="shared" si="18"/>
        <v>5008</v>
      </c>
      <c r="AU45" s="184">
        <f t="shared" si="19"/>
        <v>19</v>
      </c>
      <c r="AV45" s="184">
        <f t="shared" si="20"/>
        <v>1</v>
      </c>
      <c r="AW45" s="185">
        <f t="shared" si="21"/>
        <v>90.5</v>
      </c>
      <c r="AX45" s="172">
        <f t="shared" si="22"/>
        <v>28</v>
      </c>
      <c r="AY45" s="182">
        <f>IF(OR(E45="",F45="",ISERROR(AE45)),0,(100000000*MATCH(E45,INDIRECT($AI$1),0)+IF(AE45=1,(16-IF(AO45="M",MATCH(G45,Setup!$K$9:$K$23,0),MATCH(G45,Setup!$M$9:$M$23)))*1000000,0)+IF(AB45&gt;0,IF(AE45=1,RANK(AB45,AB:AB,-1)*1000+AX45,IF(AE45=2,AC45,AD45)),0)))</f>
        <v>5008040028</v>
      </c>
      <c r="AZ45" s="174"/>
      <c r="BA45" s="174"/>
      <c r="BB45" s="174"/>
      <c r="BC45" s="174"/>
      <c r="BD45" s="174"/>
      <c r="BE45" s="174"/>
      <c r="BF45" s="174"/>
      <c r="BG45" s="174"/>
      <c r="BH45" s="186"/>
      <c r="BI45" s="186"/>
      <c r="BJ45" s="186"/>
      <c r="BK45" s="186"/>
      <c r="BL45" s="186"/>
      <c r="BM45" s="186"/>
      <c r="BN45" s="187"/>
      <c r="BO45" s="126"/>
      <c r="BP45" s="126"/>
      <c r="BQ45" s="126"/>
      <c r="BR45" s="126"/>
      <c r="BS45" s="126"/>
      <c r="BT45" s="126"/>
      <c r="BU45" s="126"/>
      <c r="BV45" s="126"/>
      <c r="BW45" s="126"/>
      <c r="BX45" s="126"/>
      <c r="BY45" s="126"/>
      <c r="BZ45" s="126"/>
      <c r="CA45" s="126"/>
      <c r="CB45" s="126"/>
      <c r="CC45" s="126"/>
      <c r="CD45" s="126"/>
      <c r="CE45" s="126"/>
      <c r="CF45" s="126"/>
      <c r="CG45" s="126"/>
      <c r="CH45" s="126"/>
      <c r="CI45" s="126"/>
      <c r="CJ45" s="126">
        <v>0.0</v>
      </c>
      <c r="CK45" s="126">
        <v>1.0</v>
      </c>
      <c r="CL45" s="126">
        <v>1.0</v>
      </c>
      <c r="CM45" s="126">
        <v>1.0</v>
      </c>
      <c r="CN45" s="126">
        <v>0.0</v>
      </c>
      <c r="CO45" s="126">
        <v>0.0</v>
      </c>
      <c r="CP45" s="126">
        <v>0.0</v>
      </c>
      <c r="CQ45" s="126">
        <v>1.0</v>
      </c>
      <c r="CR45" s="126">
        <v>1.0</v>
      </c>
      <c r="CS45" s="126">
        <v>-1.0</v>
      </c>
      <c r="CT45" s="126">
        <v>0.0</v>
      </c>
      <c r="CU45" s="126">
        <v>0.0</v>
      </c>
      <c r="CV45" s="126">
        <v>0.0</v>
      </c>
      <c r="CW45" s="126">
        <v>1.0</v>
      </c>
      <c r="CX45" s="126">
        <v>1.0</v>
      </c>
      <c r="CY45" s="126">
        <v>1.0</v>
      </c>
      <c r="CZ45" s="126">
        <v>0.0</v>
      </c>
      <c r="DA45" s="126"/>
      <c r="DB45" s="126"/>
      <c r="DC45" s="126"/>
      <c r="DD45" s="126"/>
      <c r="DE45" s="126"/>
      <c r="DF45" s="126"/>
      <c r="DG45" s="126"/>
      <c r="DH45" s="126"/>
      <c r="DI45" s="126"/>
      <c r="DJ45" s="126"/>
      <c r="DK45" s="126"/>
      <c r="DL45" s="126"/>
      <c r="DM45" s="126"/>
      <c r="DN45" s="126"/>
      <c r="DO45" s="126"/>
      <c r="DP45" s="126"/>
      <c r="DQ45" s="126"/>
      <c r="DR45" s="126"/>
      <c r="DS45" s="126"/>
      <c r="DT45" s="126"/>
      <c r="DU45" s="126"/>
    </row>
    <row r="46" ht="12.75" customHeight="1">
      <c r="A46" s="3">
        <f t="shared" si="24"/>
        <v>165</v>
      </c>
      <c r="B46" s="172" t="s">
        <v>176</v>
      </c>
      <c r="C46" s="173" t="s">
        <v>214</v>
      </c>
      <c r="D46" s="172">
        <v>18.0</v>
      </c>
      <c r="E46" s="172" t="s">
        <v>147</v>
      </c>
      <c r="F46" s="172">
        <v>99.2</v>
      </c>
      <c r="G46" s="174">
        <v>100.0</v>
      </c>
      <c r="H46" s="174">
        <f>IF(F46="",0,VLOOKUP(AL46,DATA!$L$2:$N$1910,IF(LEFT(E46,1)="F",3,2)))</f>
        <v>0.5833</v>
      </c>
      <c r="I46" s="172"/>
      <c r="J46" s="172" t="s">
        <v>79</v>
      </c>
      <c r="K46" s="188">
        <v>205.0</v>
      </c>
      <c r="L46" s="188">
        <v>227.5</v>
      </c>
      <c r="M46" s="173">
        <v>-250.0</v>
      </c>
      <c r="N46" s="173"/>
      <c r="O46" s="173">
        <f t="shared" si="2"/>
        <v>227.5</v>
      </c>
      <c r="P46" s="175"/>
      <c r="Q46" s="188">
        <v>110.0</v>
      </c>
      <c r="R46" s="188">
        <v>117.5</v>
      </c>
      <c r="S46" s="173">
        <v>-122.5</v>
      </c>
      <c r="T46" s="173"/>
      <c r="U46" s="173">
        <f t="shared" si="3"/>
        <v>117.5</v>
      </c>
      <c r="V46" s="176">
        <f t="shared" si="4"/>
        <v>345</v>
      </c>
      <c r="W46" s="188">
        <v>165.0</v>
      </c>
      <c r="X46" s="188">
        <v>195.0</v>
      </c>
      <c r="Y46" s="188">
        <v>210.0</v>
      </c>
      <c r="Z46" s="173"/>
      <c r="AA46" s="173">
        <f t="shared" si="5"/>
        <v>210</v>
      </c>
      <c r="AB46" s="176">
        <f t="shared" si="6"/>
        <v>555</v>
      </c>
      <c r="AC46" s="177">
        <f t="shared" si="7"/>
        <v>323.7315</v>
      </c>
      <c r="AD46" s="177">
        <f>IF(OR(AB46=0,D46="",D46&lt;40),0,VLOOKUP($D46,DATA!$A$2:$B$53,2,TRUE)*AC46)</f>
        <v>0</v>
      </c>
      <c r="AE46" s="178">
        <f>IF(E46="","",OFFSET(Setup!$Q$1,MATCH(E46,Setup!O:O,0)-1,0))</f>
        <v>1</v>
      </c>
      <c r="AF46" s="173" t="str">
        <f t="shared" si="8"/>
        <v>1-M_TR_3_AAPF-100</v>
      </c>
      <c r="AG46" s="174">
        <f>IF(OR(AB46=0),0,VLOOKUP(AV46,Setup!$S$6:$T$15,2,TRUE))</f>
        <v>3</v>
      </c>
      <c r="AH46" s="179"/>
      <c r="AI46" s="180" t="s">
        <v>59</v>
      </c>
      <c r="AJ46" s="181">
        <f t="shared" si="9"/>
        <v>1</v>
      </c>
      <c r="AK46" s="174">
        <f t="shared" si="10"/>
        <v>2</v>
      </c>
      <c r="AL46" s="172">
        <f t="shared" si="11"/>
        <v>99.2</v>
      </c>
      <c r="AM46" s="172">
        <f t="shared" si="12"/>
        <v>555</v>
      </c>
      <c r="AN46" s="172">
        <f t="shared" si="13"/>
        <v>327.5</v>
      </c>
      <c r="AO46" s="172" t="str">
        <f t="shared" si="14"/>
        <v>M</v>
      </c>
      <c r="AP46" s="172"/>
      <c r="AQ46" s="126">
        <f t="shared" si="15"/>
        <v>1</v>
      </c>
      <c r="AR46" s="182">
        <f t="shared" si="16"/>
        <v>2608060023</v>
      </c>
      <c r="AS46" s="172">
        <f t="shared" si="17"/>
        <v>36</v>
      </c>
      <c r="AT46" s="183">
        <f t="shared" si="18"/>
        <v>2608</v>
      </c>
      <c r="AU46" s="184">
        <f t="shared" si="19"/>
        <v>36</v>
      </c>
      <c r="AV46" s="184">
        <f t="shared" si="20"/>
        <v>1</v>
      </c>
      <c r="AW46" s="185">
        <f t="shared" si="21"/>
        <v>99.2</v>
      </c>
      <c r="AX46" s="172">
        <f t="shared" si="22"/>
        <v>23</v>
      </c>
      <c r="AY46" s="182">
        <f>IF(OR(E46="",F46="",ISERROR(AE46)),0,(100000000*MATCH(E46,INDIRECT($AI$1),0)+IF(AE46=1,(16-IF(AO46="M",MATCH(G46,Setup!$K$9:$K$23,0),MATCH(G46,Setup!$M$9:$M$23)))*1000000,0)+IF(AB46&gt;0,IF(AE46=1,RANK(AB46,AB:AB,-1)*1000+AX46,IF(AE46=2,AC46,AD46)),0)))</f>
        <v>2608060023</v>
      </c>
      <c r="AZ46" s="174"/>
      <c r="BA46" s="174"/>
      <c r="BB46" s="174"/>
      <c r="BC46" s="174"/>
      <c r="BD46" s="174"/>
      <c r="BE46" s="174"/>
      <c r="BF46" s="174"/>
      <c r="BG46" s="174"/>
      <c r="BH46" s="186"/>
      <c r="BI46" s="186"/>
      <c r="BJ46" s="186"/>
      <c r="BK46" s="186"/>
      <c r="BL46" s="186"/>
      <c r="BM46" s="186"/>
      <c r="BN46" s="187"/>
      <c r="BO46" s="126"/>
      <c r="BP46" s="126"/>
      <c r="BQ46" s="126"/>
      <c r="BR46" s="126"/>
      <c r="BS46" s="126"/>
      <c r="BT46" s="126"/>
      <c r="BU46" s="126"/>
      <c r="BV46" s="126"/>
      <c r="BW46" s="126"/>
      <c r="BX46" s="126"/>
      <c r="BY46" s="126"/>
      <c r="BZ46" s="126"/>
      <c r="CA46" s="126"/>
      <c r="CB46" s="126"/>
      <c r="CC46" s="126"/>
      <c r="CD46" s="126"/>
      <c r="CE46" s="126"/>
      <c r="CF46" s="126"/>
      <c r="CG46" s="126"/>
      <c r="CH46" s="126"/>
      <c r="CI46" s="126"/>
      <c r="CJ46" s="126">
        <v>0.0</v>
      </c>
      <c r="CK46" s="126">
        <v>1.0</v>
      </c>
      <c r="CL46" s="126">
        <v>1.0</v>
      </c>
      <c r="CM46" s="126">
        <v>-1.0</v>
      </c>
      <c r="CN46" s="126">
        <v>0.0</v>
      </c>
      <c r="CO46" s="126">
        <v>0.0</v>
      </c>
      <c r="CP46" s="126">
        <v>0.0</v>
      </c>
      <c r="CQ46" s="126">
        <v>1.0</v>
      </c>
      <c r="CR46" s="126">
        <v>1.0</v>
      </c>
      <c r="CS46" s="126">
        <v>-1.0</v>
      </c>
      <c r="CT46" s="126">
        <v>0.0</v>
      </c>
      <c r="CU46" s="126">
        <v>0.0</v>
      </c>
      <c r="CV46" s="126">
        <v>0.0</v>
      </c>
      <c r="CW46" s="126">
        <v>1.0</v>
      </c>
      <c r="CX46" s="126">
        <v>1.0</v>
      </c>
      <c r="CY46" s="126">
        <v>1.0</v>
      </c>
      <c r="CZ46" s="126">
        <v>0.0</v>
      </c>
      <c r="DA46" s="126"/>
      <c r="DB46" s="126"/>
      <c r="DC46" s="126"/>
      <c r="DD46" s="126"/>
      <c r="DE46" s="126"/>
      <c r="DF46" s="126"/>
      <c r="DG46" s="126"/>
      <c r="DH46" s="126"/>
      <c r="DI46" s="126"/>
      <c r="DJ46" s="126"/>
      <c r="DK46" s="126"/>
      <c r="DL46" s="126"/>
      <c r="DM46" s="126"/>
      <c r="DN46" s="126"/>
      <c r="DO46" s="126"/>
      <c r="DP46" s="126"/>
      <c r="DQ46" s="126"/>
      <c r="DR46" s="126"/>
      <c r="DS46" s="126"/>
      <c r="DT46" s="126"/>
      <c r="DU46" s="126"/>
    </row>
    <row r="47" ht="12.75" customHeight="1">
      <c r="A47" s="3">
        <f t="shared" si="24"/>
        <v>167.5</v>
      </c>
      <c r="B47" s="172" t="s">
        <v>176</v>
      </c>
      <c r="C47" s="173" t="s">
        <v>177</v>
      </c>
      <c r="D47" s="172">
        <v>23.0</v>
      </c>
      <c r="E47" s="172" t="s">
        <v>105</v>
      </c>
      <c r="F47" s="172">
        <v>84.2</v>
      </c>
      <c r="G47" s="174">
        <f>IF(OR(E47="",F47=""),"",IF(LEFT(E47,1)="M",VLOOKUP(F47,Setup!$J$9:$K$23,2,TRUE),VLOOKUP(F47,Setup!$L$9:$M$23,2,TRUE)))</f>
        <v>90</v>
      </c>
      <c r="H47" s="174">
        <f>IF(F47="",0,VLOOKUP(AL47,DATA!$L$2:$N$1910,IF(LEFT(E47,1)="F",3,2)))</f>
        <v>0.6363</v>
      </c>
      <c r="I47" s="172"/>
      <c r="J47" s="172" t="s">
        <v>75</v>
      </c>
      <c r="K47" s="188">
        <v>122.5</v>
      </c>
      <c r="L47" s="188">
        <v>135.0</v>
      </c>
      <c r="M47" s="188">
        <v>152.5</v>
      </c>
      <c r="N47" s="173"/>
      <c r="O47" s="173">
        <f t="shared" si="2"/>
        <v>152.5</v>
      </c>
      <c r="P47" s="175"/>
      <c r="Q47" s="188">
        <v>110.0</v>
      </c>
      <c r="R47" s="188">
        <v>122.5</v>
      </c>
      <c r="S47" s="188">
        <v>127.5</v>
      </c>
      <c r="T47" s="173"/>
      <c r="U47" s="173">
        <f t="shared" si="3"/>
        <v>127.5</v>
      </c>
      <c r="V47" s="176">
        <f t="shared" si="4"/>
        <v>280</v>
      </c>
      <c r="W47" s="188">
        <v>167.5</v>
      </c>
      <c r="X47" s="188">
        <v>182.5</v>
      </c>
      <c r="Y47" s="188">
        <v>195.0</v>
      </c>
      <c r="Z47" s="173"/>
      <c r="AA47" s="173">
        <f t="shared" si="5"/>
        <v>195</v>
      </c>
      <c r="AB47" s="176">
        <f t="shared" si="6"/>
        <v>475</v>
      </c>
      <c r="AC47" s="177">
        <f t="shared" si="7"/>
        <v>302.2425</v>
      </c>
      <c r="AD47" s="177">
        <f>IF(OR(AB47=0,D47="",D47&lt;40),0,VLOOKUP($D47,DATA!$A$2:$B$53,2,TRUE)*AC47)</f>
        <v>0</v>
      </c>
      <c r="AE47" s="178">
        <f>IF(E47="","",OFFSET(Setup!$Q$1,MATCH(E47,Setup!O:O,0)-1,0))</f>
        <v>1</v>
      </c>
      <c r="AF47" s="173" t="str">
        <f t="shared" si="8"/>
        <v>1-M_OR_AAPF-90</v>
      </c>
      <c r="AG47" s="174">
        <f>IF(OR(AB47=0),0,VLOOKUP(AV47,Setup!$S$6:$T$15,2,TRUE))</f>
        <v>3</v>
      </c>
      <c r="AH47" s="179"/>
      <c r="AI47" s="180" t="s">
        <v>59</v>
      </c>
      <c r="AJ47" s="181">
        <f t="shared" si="9"/>
        <v>1</v>
      </c>
      <c r="AK47" s="174">
        <f t="shared" si="10"/>
        <v>2</v>
      </c>
      <c r="AL47" s="172">
        <f t="shared" si="11"/>
        <v>84.2</v>
      </c>
      <c r="AM47" s="172">
        <f t="shared" si="12"/>
        <v>475</v>
      </c>
      <c r="AN47" s="172">
        <f t="shared" si="13"/>
        <v>322.5</v>
      </c>
      <c r="AO47" s="172" t="str">
        <f t="shared" si="14"/>
        <v>M</v>
      </c>
      <c r="AP47" s="172"/>
      <c r="AQ47" s="126">
        <f t="shared" si="15"/>
        <v>1</v>
      </c>
      <c r="AR47" s="182">
        <f t="shared" si="16"/>
        <v>209051039</v>
      </c>
      <c r="AS47" s="172">
        <f t="shared" si="17"/>
        <v>56</v>
      </c>
      <c r="AT47" s="183">
        <f t="shared" si="18"/>
        <v>209</v>
      </c>
      <c r="AU47" s="184">
        <f t="shared" si="19"/>
        <v>56</v>
      </c>
      <c r="AV47" s="184">
        <f t="shared" si="20"/>
        <v>1</v>
      </c>
      <c r="AW47" s="185">
        <f t="shared" si="21"/>
        <v>84.2</v>
      </c>
      <c r="AX47" s="172">
        <f t="shared" si="22"/>
        <v>39</v>
      </c>
      <c r="AY47" s="182">
        <f>IF(OR(E47="",F47="",ISERROR(AE47)),0,(100000000*MATCH(E47,INDIRECT($AI$1),0)+IF(AE47=1,(16-IF(AO47="M",MATCH(G47,Setup!$K$9:$K$23,0),MATCH(G47,Setup!$M$9:$M$23)))*1000000,0)+IF(AB47&gt;0,IF(AE47=1,RANK(AB47,AB:AB,-1)*1000+AX47,IF(AE47=2,AC47,AD47)),0)))</f>
        <v>209051039</v>
      </c>
      <c r="AZ47" s="174"/>
      <c r="BA47" s="174"/>
      <c r="BB47" s="174"/>
      <c r="BC47" s="174"/>
      <c r="BD47" s="174"/>
      <c r="BE47" s="174"/>
      <c r="BF47" s="174"/>
      <c r="BG47" s="174"/>
      <c r="BH47" s="186"/>
      <c r="BI47" s="186"/>
      <c r="BJ47" s="186"/>
      <c r="BK47" s="186"/>
      <c r="BL47" s="186"/>
      <c r="BM47" s="186"/>
      <c r="BN47" s="187"/>
      <c r="BO47" s="126"/>
      <c r="BP47" s="126"/>
      <c r="BQ47" s="126"/>
      <c r="BR47" s="126"/>
      <c r="BS47" s="126"/>
      <c r="BT47" s="126"/>
      <c r="BU47" s="126"/>
      <c r="BV47" s="126"/>
      <c r="BW47" s="126"/>
      <c r="BX47" s="126"/>
      <c r="BY47" s="126"/>
      <c r="BZ47" s="126"/>
      <c r="CA47" s="126"/>
      <c r="CB47" s="126"/>
      <c r="CC47" s="126"/>
      <c r="CD47" s="126"/>
      <c r="CE47" s="126"/>
      <c r="CF47" s="126"/>
      <c r="CG47" s="126"/>
      <c r="CH47" s="126"/>
      <c r="CI47" s="126"/>
      <c r="CJ47" s="126">
        <v>0.0</v>
      </c>
      <c r="CK47" s="126">
        <v>1.0</v>
      </c>
      <c r="CL47" s="126">
        <v>1.0</v>
      </c>
      <c r="CM47" s="126">
        <v>1.0</v>
      </c>
      <c r="CN47" s="126">
        <v>0.0</v>
      </c>
      <c r="CO47" s="126">
        <v>0.0</v>
      </c>
      <c r="CP47" s="126">
        <v>0.0</v>
      </c>
      <c r="CQ47" s="126">
        <v>1.0</v>
      </c>
      <c r="CR47" s="126">
        <v>1.0</v>
      </c>
      <c r="CS47" s="126">
        <v>1.0</v>
      </c>
      <c r="CT47" s="126">
        <v>0.0</v>
      </c>
      <c r="CU47" s="126">
        <v>0.0</v>
      </c>
      <c r="CV47" s="126">
        <v>0.0</v>
      </c>
      <c r="CW47" s="126">
        <v>1.0</v>
      </c>
      <c r="CX47" s="126">
        <v>1.0</v>
      </c>
      <c r="CY47" s="126">
        <v>1.0</v>
      </c>
      <c r="CZ47" s="126">
        <v>0.0</v>
      </c>
      <c r="DA47" s="126"/>
      <c r="DB47" s="126"/>
      <c r="DC47" s="126"/>
      <c r="DD47" s="126"/>
      <c r="DE47" s="126"/>
      <c r="DF47" s="126"/>
      <c r="DG47" s="126"/>
      <c r="DH47" s="126"/>
      <c r="DI47" s="126"/>
      <c r="DJ47" s="126"/>
      <c r="DK47" s="126"/>
      <c r="DL47" s="126"/>
      <c r="DM47" s="126"/>
      <c r="DN47" s="126"/>
      <c r="DO47" s="126"/>
      <c r="DP47" s="126"/>
      <c r="DQ47" s="126"/>
      <c r="DR47" s="126"/>
      <c r="DS47" s="126"/>
      <c r="DT47" s="126"/>
      <c r="DU47" s="126"/>
    </row>
    <row r="48" ht="12.75" customHeight="1">
      <c r="A48" s="3">
        <f t="shared" si="24"/>
        <v>172.5</v>
      </c>
      <c r="B48" s="172" t="s">
        <v>176</v>
      </c>
      <c r="C48" s="173" t="s">
        <v>178</v>
      </c>
      <c r="D48" s="172">
        <v>42.0</v>
      </c>
      <c r="E48" s="172" t="s">
        <v>179</v>
      </c>
      <c r="F48" s="172">
        <v>89.6</v>
      </c>
      <c r="G48" s="174">
        <f>IF(OR(E48="",F48=""),"",IF(LEFT(E48,1)="M",VLOOKUP(F48,Setup!$J$9:$K$23,2,TRUE),VLOOKUP(F48,Setup!$L$9:$M$23,2,TRUE)))</f>
        <v>90</v>
      </c>
      <c r="H48" s="174">
        <f>IF(F48="",0,VLOOKUP(AL48,DATA!$L$2:$N$1910,IF(LEFT(E48,1)="F",3,2)))</f>
        <v>0.74925</v>
      </c>
      <c r="I48" s="172"/>
      <c r="J48" s="172" t="s">
        <v>180</v>
      </c>
      <c r="K48" s="188">
        <v>122.5</v>
      </c>
      <c r="L48" s="188">
        <v>135.0</v>
      </c>
      <c r="M48" s="188">
        <v>137.5</v>
      </c>
      <c r="N48" s="173"/>
      <c r="O48" s="173">
        <f t="shared" si="2"/>
        <v>137.5</v>
      </c>
      <c r="P48" s="175"/>
      <c r="Q48" s="188">
        <v>70.0</v>
      </c>
      <c r="R48" s="188">
        <v>77.5</v>
      </c>
      <c r="S48" s="173">
        <v>-80.0</v>
      </c>
      <c r="T48" s="173"/>
      <c r="U48" s="173">
        <f t="shared" si="3"/>
        <v>77.5</v>
      </c>
      <c r="V48" s="176">
        <f t="shared" si="4"/>
        <v>215</v>
      </c>
      <c r="W48" s="188">
        <v>172.5</v>
      </c>
      <c r="X48" s="188">
        <v>180.0</v>
      </c>
      <c r="Y48" s="188">
        <v>185.0</v>
      </c>
      <c r="Z48" s="173"/>
      <c r="AA48" s="173">
        <f t="shared" si="5"/>
        <v>185</v>
      </c>
      <c r="AB48" s="176">
        <f t="shared" si="6"/>
        <v>400</v>
      </c>
      <c r="AC48" s="177">
        <f t="shared" si="7"/>
        <v>299.7</v>
      </c>
      <c r="AD48" s="177">
        <f>IF(OR(AB48=0,D48="",D48&lt;40),0,VLOOKUP($D48,DATA!$A$2:$B$53,2,TRUE)*AC48)</f>
        <v>305.694</v>
      </c>
      <c r="AE48" s="178">
        <f>IF(E48="","",OFFSET(Setup!$Q$1,MATCH(E48,Setup!O:O,0)-1,0))</f>
        <v>1</v>
      </c>
      <c r="AF48" s="173" t="str">
        <f t="shared" si="8"/>
        <v>1-F_MCR_1_AAPF-90</v>
      </c>
      <c r="AG48" s="174">
        <f>IF(OR(AB48=0),0,VLOOKUP(AV48,Setup!$S$6:$T$15,2,TRUE))</f>
        <v>3</v>
      </c>
      <c r="AH48" s="179"/>
      <c r="AI48" s="180" t="s">
        <v>59</v>
      </c>
      <c r="AJ48" s="181">
        <f t="shared" si="9"/>
        <v>1</v>
      </c>
      <c r="AK48" s="174">
        <f t="shared" si="10"/>
        <v>2</v>
      </c>
      <c r="AL48" s="172">
        <f t="shared" si="11"/>
        <v>89.6</v>
      </c>
      <c r="AM48" s="172">
        <f t="shared" si="12"/>
        <v>400</v>
      </c>
      <c r="AN48" s="172">
        <f t="shared" si="13"/>
        <v>262.5</v>
      </c>
      <c r="AO48" s="172" t="str">
        <f t="shared" si="14"/>
        <v>F</v>
      </c>
      <c r="AP48" s="172"/>
      <c r="AQ48" s="126">
        <f t="shared" si="15"/>
        <v>1</v>
      </c>
      <c r="AR48" s="182">
        <f t="shared" si="16"/>
        <v>17207036031</v>
      </c>
      <c r="AS48" s="172">
        <f t="shared" si="17"/>
        <v>2</v>
      </c>
      <c r="AT48" s="183">
        <f t="shared" si="18"/>
        <v>17207</v>
      </c>
      <c r="AU48" s="184">
        <f t="shared" si="19"/>
        <v>2</v>
      </c>
      <c r="AV48" s="184">
        <f t="shared" si="20"/>
        <v>1</v>
      </c>
      <c r="AW48" s="185">
        <f t="shared" si="21"/>
        <v>89.6</v>
      </c>
      <c r="AX48" s="172">
        <f t="shared" si="22"/>
        <v>31</v>
      </c>
      <c r="AY48" s="182">
        <f>IF(OR(E48="",F48="",ISERROR(AE48)),0,(100000000*MATCH(E48,INDIRECT($AI$1),0)+IF(AE48=1,(16-IF(AO48="M",MATCH(G48,Setup!$K$9:$K$23,0),MATCH(G48,Setup!$M$9:$M$23)))*1000000,0)+IF(AB48&gt;0,IF(AE48=1,RANK(AB48,AB:AB,-1)*1000+AX48,IF(AE48=2,AC48,AD48)),0)))</f>
        <v>17207036031</v>
      </c>
      <c r="AZ48" s="174"/>
      <c r="BA48" s="174"/>
      <c r="BB48" s="174"/>
      <c r="BC48" s="174"/>
      <c r="BD48" s="174"/>
      <c r="BE48" s="174"/>
      <c r="BF48" s="174"/>
      <c r="BG48" s="174"/>
      <c r="BH48" s="186"/>
      <c r="BI48" s="186"/>
      <c r="BJ48" s="186"/>
      <c r="BK48" s="186"/>
      <c r="BL48" s="186"/>
      <c r="BM48" s="186"/>
      <c r="BN48" s="187"/>
      <c r="BO48" s="126"/>
      <c r="BP48" s="126"/>
      <c r="BQ48" s="126"/>
      <c r="BR48" s="126"/>
      <c r="BS48" s="126"/>
      <c r="BT48" s="126"/>
      <c r="BU48" s="126"/>
      <c r="BV48" s="126"/>
      <c r="BW48" s="126"/>
      <c r="BX48" s="126"/>
      <c r="BY48" s="126"/>
      <c r="BZ48" s="126"/>
      <c r="CA48" s="126"/>
      <c r="CB48" s="126"/>
      <c r="CC48" s="126"/>
      <c r="CD48" s="126"/>
      <c r="CE48" s="126"/>
      <c r="CF48" s="126"/>
      <c r="CG48" s="126"/>
      <c r="CH48" s="126"/>
      <c r="CI48" s="126"/>
      <c r="CJ48" s="126">
        <v>0.0</v>
      </c>
      <c r="CK48" s="126">
        <v>1.0</v>
      </c>
      <c r="CL48" s="126">
        <v>1.0</v>
      </c>
      <c r="CM48" s="126">
        <v>1.0</v>
      </c>
      <c r="CN48" s="126">
        <v>0.0</v>
      </c>
      <c r="CO48" s="126">
        <v>0.0</v>
      </c>
      <c r="CP48" s="126">
        <v>0.0</v>
      </c>
      <c r="CQ48" s="126">
        <v>1.0</v>
      </c>
      <c r="CR48" s="126">
        <v>1.0</v>
      </c>
      <c r="CS48" s="126">
        <v>-1.0</v>
      </c>
      <c r="CT48" s="126">
        <v>0.0</v>
      </c>
      <c r="CU48" s="126">
        <v>0.0</v>
      </c>
      <c r="CV48" s="126">
        <v>0.0</v>
      </c>
      <c r="CW48" s="126">
        <v>1.0</v>
      </c>
      <c r="CX48" s="126">
        <v>1.0</v>
      </c>
      <c r="CY48" s="126">
        <v>1.0</v>
      </c>
      <c r="CZ48" s="126">
        <v>0.0</v>
      </c>
      <c r="DA48" s="126"/>
      <c r="DB48" s="126"/>
      <c r="DC48" s="126"/>
      <c r="DD48" s="126"/>
      <c r="DE48" s="126"/>
      <c r="DF48" s="126"/>
      <c r="DG48" s="126"/>
      <c r="DH48" s="126"/>
      <c r="DI48" s="126"/>
      <c r="DJ48" s="126"/>
      <c r="DK48" s="126"/>
      <c r="DL48" s="126"/>
      <c r="DM48" s="126"/>
      <c r="DN48" s="126"/>
      <c r="DO48" s="126"/>
      <c r="DP48" s="126"/>
      <c r="DQ48" s="126"/>
      <c r="DR48" s="126"/>
      <c r="DS48" s="126"/>
      <c r="DT48" s="126"/>
      <c r="DU48" s="126"/>
    </row>
    <row r="49" ht="12.75" customHeight="1">
      <c r="A49" s="3">
        <f t="shared" si="24"/>
        <v>172.5</v>
      </c>
      <c r="B49" s="172" t="s">
        <v>176</v>
      </c>
      <c r="C49" s="173" t="s">
        <v>184</v>
      </c>
      <c r="D49" s="172">
        <v>42.0</v>
      </c>
      <c r="E49" s="172" t="s">
        <v>185</v>
      </c>
      <c r="F49" s="172">
        <v>89.6</v>
      </c>
      <c r="G49" s="174">
        <f>IF(OR(E49="",F49=""),"",IF(LEFT(E49,1)="M",VLOOKUP(F49,Setup!$J$9:$K$23,2,TRUE),VLOOKUP(F49,Setup!$L$9:$M$23,2,TRUE)))</f>
        <v>90</v>
      </c>
      <c r="H49" s="174">
        <f>IF(F49="",0,VLOOKUP(AL49,DATA!$L$2:$N$1910,IF(LEFT(E49,1)="F",3,2)))</f>
        <v>0.74925</v>
      </c>
      <c r="I49" s="172"/>
      <c r="J49" s="172" t="s">
        <v>180</v>
      </c>
      <c r="K49" s="188">
        <v>122.5</v>
      </c>
      <c r="L49" s="188">
        <v>135.0</v>
      </c>
      <c r="M49" s="188">
        <v>137.5</v>
      </c>
      <c r="N49" s="173"/>
      <c r="O49" s="173">
        <f t="shared" si="2"/>
        <v>137.5</v>
      </c>
      <c r="P49" s="175"/>
      <c r="Q49" s="188">
        <v>70.0</v>
      </c>
      <c r="R49" s="188">
        <v>77.5</v>
      </c>
      <c r="S49" s="173">
        <v>-80.0</v>
      </c>
      <c r="T49" s="173"/>
      <c r="U49" s="173">
        <f t="shared" si="3"/>
        <v>77.5</v>
      </c>
      <c r="V49" s="176">
        <f t="shared" si="4"/>
        <v>215</v>
      </c>
      <c r="W49" s="188">
        <v>172.5</v>
      </c>
      <c r="X49" s="188">
        <v>180.0</v>
      </c>
      <c r="Y49" s="188">
        <v>185.0</v>
      </c>
      <c r="Z49" s="173"/>
      <c r="AA49" s="173">
        <f t="shared" si="5"/>
        <v>185</v>
      </c>
      <c r="AB49" s="176">
        <f t="shared" si="6"/>
        <v>400</v>
      </c>
      <c r="AC49" s="177">
        <f t="shared" si="7"/>
        <v>299.7</v>
      </c>
      <c r="AD49" s="177">
        <f>IF(OR(AB49=0,D49="",D49&lt;40),0,VLOOKUP($D49,DATA!$A$2:$B$53,2,TRUE)*AC49)</f>
        <v>305.694</v>
      </c>
      <c r="AE49" s="178">
        <f>IF(E49="","",OFFSET(Setup!$Q$1,MATCH(E49,Setup!O:O,0)-1,0))</f>
        <v>1</v>
      </c>
      <c r="AF49" s="173" t="str">
        <f t="shared" si="8"/>
        <v>1-F_OCR_AAPF-90</v>
      </c>
      <c r="AG49" s="174">
        <f>IF(OR(AB49=0),0,VLOOKUP(AV49,Setup!$S$6:$T$15,2,TRUE))</f>
        <v>3</v>
      </c>
      <c r="AH49" s="179"/>
      <c r="AI49" s="180" t="s">
        <v>59</v>
      </c>
      <c r="AJ49" s="181">
        <f t="shared" si="9"/>
        <v>1</v>
      </c>
      <c r="AK49" s="174">
        <f t="shared" si="10"/>
        <v>2</v>
      </c>
      <c r="AL49" s="172">
        <f t="shared" si="11"/>
        <v>89.6</v>
      </c>
      <c r="AM49" s="172">
        <f t="shared" si="12"/>
        <v>400</v>
      </c>
      <c r="AN49" s="172">
        <f t="shared" si="13"/>
        <v>262.5</v>
      </c>
      <c r="AO49" s="172" t="str">
        <f t="shared" si="14"/>
        <v>F</v>
      </c>
      <c r="AP49" s="172"/>
      <c r="AQ49" s="126">
        <f t="shared" si="15"/>
        <v>1</v>
      </c>
      <c r="AR49" s="182">
        <f t="shared" si="16"/>
        <v>12407036031</v>
      </c>
      <c r="AS49" s="172">
        <f t="shared" si="17"/>
        <v>10</v>
      </c>
      <c r="AT49" s="183">
        <f t="shared" si="18"/>
        <v>12407</v>
      </c>
      <c r="AU49" s="184">
        <f t="shared" si="19"/>
        <v>10</v>
      </c>
      <c r="AV49" s="184">
        <f t="shared" si="20"/>
        <v>1</v>
      </c>
      <c r="AW49" s="185">
        <f t="shared" si="21"/>
        <v>89.6</v>
      </c>
      <c r="AX49" s="172">
        <f t="shared" si="22"/>
        <v>31</v>
      </c>
      <c r="AY49" s="182">
        <f>IF(OR(E49="",F49="",ISERROR(AE49)),0,(100000000*MATCH(E49,INDIRECT($AI$1),0)+IF(AE49=1,(16-IF(AO49="M",MATCH(G49,Setup!$K$9:$K$23,0),MATCH(G49,Setup!$M$9:$M$23)))*1000000,0)+IF(AB49&gt;0,IF(AE49=1,RANK(AB49,AB:AB,-1)*1000+AX49,IF(AE49=2,AC49,AD49)),0)))</f>
        <v>12407036031</v>
      </c>
      <c r="AZ49" s="174"/>
      <c r="BA49" s="174"/>
      <c r="BB49" s="174"/>
      <c r="BC49" s="174"/>
      <c r="BD49" s="174"/>
      <c r="BE49" s="174"/>
      <c r="BF49" s="174"/>
      <c r="BG49" s="174"/>
      <c r="BH49" s="186"/>
      <c r="BI49" s="186"/>
      <c r="BJ49" s="186"/>
      <c r="BK49" s="186"/>
      <c r="BL49" s="186"/>
      <c r="BM49" s="186"/>
      <c r="BN49" s="187"/>
      <c r="BO49" s="126"/>
      <c r="BP49" s="126"/>
      <c r="BQ49" s="126"/>
      <c r="BR49" s="126"/>
      <c r="BS49" s="126"/>
      <c r="BT49" s="126"/>
      <c r="BU49" s="126"/>
      <c r="BV49" s="126"/>
      <c r="BW49" s="126"/>
      <c r="BX49" s="126"/>
      <c r="BY49" s="126"/>
      <c r="BZ49" s="126"/>
      <c r="CA49" s="126"/>
      <c r="CB49" s="126"/>
      <c r="CC49" s="126"/>
      <c r="CD49" s="126"/>
      <c r="CE49" s="126"/>
      <c r="CF49" s="126"/>
      <c r="CG49" s="126"/>
      <c r="CH49" s="126"/>
      <c r="CI49" s="126"/>
      <c r="CJ49" s="126">
        <v>0.0</v>
      </c>
      <c r="CK49" s="126">
        <v>1.0</v>
      </c>
      <c r="CL49" s="126">
        <v>1.0</v>
      </c>
      <c r="CM49" s="126">
        <v>1.0</v>
      </c>
      <c r="CN49" s="126">
        <v>0.0</v>
      </c>
      <c r="CO49" s="126">
        <v>0.0</v>
      </c>
      <c r="CP49" s="126">
        <v>0.0</v>
      </c>
      <c r="CQ49" s="126">
        <v>1.0</v>
      </c>
      <c r="CR49" s="126">
        <v>1.0</v>
      </c>
      <c r="CS49" s="126">
        <v>-1.0</v>
      </c>
      <c r="CT49" s="126">
        <v>0.0</v>
      </c>
      <c r="CU49" s="126">
        <v>0.0</v>
      </c>
      <c r="CV49" s="126">
        <v>0.0</v>
      </c>
      <c r="CW49" s="126">
        <v>1.0</v>
      </c>
      <c r="CX49" s="126">
        <v>1.0</v>
      </c>
      <c r="CY49" s="126">
        <v>1.0</v>
      </c>
      <c r="CZ49" s="126">
        <v>0.0</v>
      </c>
      <c r="DA49" s="126"/>
      <c r="DB49" s="126"/>
      <c r="DC49" s="126"/>
      <c r="DD49" s="126"/>
      <c r="DE49" s="126"/>
      <c r="DF49" s="126"/>
      <c r="DG49" s="126"/>
      <c r="DH49" s="126"/>
      <c r="DI49" s="126"/>
      <c r="DJ49" s="126"/>
      <c r="DK49" s="126"/>
      <c r="DL49" s="126"/>
      <c r="DM49" s="126"/>
      <c r="DN49" s="126"/>
      <c r="DO49" s="126"/>
      <c r="DP49" s="126"/>
      <c r="DQ49" s="126"/>
      <c r="DR49" s="126"/>
      <c r="DS49" s="126"/>
      <c r="DT49" s="126"/>
      <c r="DU49" s="126"/>
    </row>
    <row r="50" ht="12.75" customHeight="1">
      <c r="A50" s="3">
        <f t="shared" si="24"/>
        <v>172.5</v>
      </c>
      <c r="B50" s="172" t="s">
        <v>176</v>
      </c>
      <c r="C50" s="173" t="s">
        <v>188</v>
      </c>
      <c r="D50" s="172">
        <v>60.0</v>
      </c>
      <c r="E50" s="172" t="s">
        <v>189</v>
      </c>
      <c r="F50" s="172">
        <v>89.6</v>
      </c>
      <c r="G50" s="174">
        <f>IF(OR(E50="",F50=""),"",IF(LEFT(E50,1)="M",VLOOKUP(F50,Setup!$J$9:$K$23,2,TRUE),VLOOKUP(F50,Setup!$L$9:$M$23,2,TRUE)))</f>
        <v>90</v>
      </c>
      <c r="H50" s="174">
        <f>IF(F50="",0,VLOOKUP(AL50,DATA!$L$2:$N$1910,IF(LEFT(E50,1)="F",3,2)))</f>
        <v>0.61335</v>
      </c>
      <c r="I50" s="172"/>
      <c r="J50" s="172" t="s">
        <v>122</v>
      </c>
      <c r="K50" s="188">
        <v>125.0</v>
      </c>
      <c r="L50" s="188">
        <v>137.5</v>
      </c>
      <c r="M50" s="188">
        <v>147.5</v>
      </c>
      <c r="N50" s="173"/>
      <c r="O50" s="173">
        <f t="shared" si="2"/>
        <v>147.5</v>
      </c>
      <c r="P50" s="175"/>
      <c r="Q50" s="188">
        <v>87.5</v>
      </c>
      <c r="R50" s="188">
        <v>92.5</v>
      </c>
      <c r="S50" s="188">
        <v>97.5</v>
      </c>
      <c r="T50" s="173"/>
      <c r="U50" s="173">
        <f t="shared" si="3"/>
        <v>97.5</v>
      </c>
      <c r="V50" s="176">
        <f t="shared" si="4"/>
        <v>245</v>
      </c>
      <c r="W50" s="188">
        <v>172.5</v>
      </c>
      <c r="X50" s="188">
        <v>187.5</v>
      </c>
      <c r="Y50" s="188">
        <v>195.0</v>
      </c>
      <c r="Z50" s="173"/>
      <c r="AA50" s="173">
        <f t="shared" si="5"/>
        <v>195</v>
      </c>
      <c r="AB50" s="176">
        <f t="shared" si="6"/>
        <v>440</v>
      </c>
      <c r="AC50" s="177">
        <f t="shared" si="7"/>
        <v>269.874</v>
      </c>
      <c r="AD50" s="177">
        <f>IF(OR(AB50=0,D50="",D50&lt;40),0,VLOOKUP($D50,DATA!$A$2:$B$53,2,TRUE)*AC50)</f>
        <v>361.63116</v>
      </c>
      <c r="AE50" s="178">
        <f>IF(E50="","",OFFSET(Setup!$Q$1,MATCH(E50,Setup!O:O,0)-1,0))</f>
        <v>1</v>
      </c>
      <c r="AF50" s="173" t="str">
        <f t="shared" si="8"/>
        <v>1-M_MR_5_AAPF-90</v>
      </c>
      <c r="AG50" s="174">
        <f>IF(OR(AB50=0),0,VLOOKUP(AV50,Setup!$S$6:$T$15,2,TRUE))</f>
        <v>3</v>
      </c>
      <c r="AH50" s="179"/>
      <c r="AI50" s="180" t="s">
        <v>59</v>
      </c>
      <c r="AJ50" s="181">
        <f t="shared" si="9"/>
        <v>1</v>
      </c>
      <c r="AK50" s="174">
        <f t="shared" si="10"/>
        <v>2</v>
      </c>
      <c r="AL50" s="172">
        <f t="shared" si="11"/>
        <v>89.6</v>
      </c>
      <c r="AM50" s="172">
        <f t="shared" si="12"/>
        <v>440</v>
      </c>
      <c r="AN50" s="172">
        <f t="shared" si="13"/>
        <v>292.5</v>
      </c>
      <c r="AO50" s="172" t="str">
        <f t="shared" si="14"/>
        <v>M</v>
      </c>
      <c r="AP50" s="172"/>
      <c r="AQ50" s="126">
        <f t="shared" si="15"/>
        <v>1</v>
      </c>
      <c r="AR50" s="182">
        <f t="shared" si="16"/>
        <v>8209042031</v>
      </c>
      <c r="AS50" s="172">
        <f t="shared" si="17"/>
        <v>14</v>
      </c>
      <c r="AT50" s="183">
        <f t="shared" si="18"/>
        <v>8209</v>
      </c>
      <c r="AU50" s="184">
        <f t="shared" si="19"/>
        <v>14</v>
      </c>
      <c r="AV50" s="184">
        <f t="shared" si="20"/>
        <v>1</v>
      </c>
      <c r="AW50" s="185">
        <f t="shared" si="21"/>
        <v>89.6</v>
      </c>
      <c r="AX50" s="172">
        <f t="shared" si="22"/>
        <v>31</v>
      </c>
      <c r="AY50" s="182">
        <f>IF(OR(E50="",F50="",ISERROR(AE50)),0,(100000000*MATCH(E50,INDIRECT($AI$1),0)+IF(AE50=1,(16-IF(AO50="M",MATCH(G50,Setup!$K$9:$K$23,0),MATCH(G50,Setup!$M$9:$M$23)))*1000000,0)+IF(AB50&gt;0,IF(AE50=1,RANK(AB50,AB:AB,-1)*1000+AX50,IF(AE50=2,AC50,AD50)),0)))</f>
        <v>8209042031</v>
      </c>
      <c r="AZ50" s="174"/>
      <c r="BA50" s="174"/>
      <c r="BB50" s="174"/>
      <c r="BC50" s="174"/>
      <c r="BD50" s="174"/>
      <c r="BE50" s="174"/>
      <c r="BF50" s="174"/>
      <c r="BG50" s="174"/>
      <c r="BH50" s="186"/>
      <c r="BI50" s="186"/>
      <c r="BJ50" s="186"/>
      <c r="BK50" s="186"/>
      <c r="BL50" s="186"/>
      <c r="BM50" s="186"/>
      <c r="BN50" s="187"/>
      <c r="BO50" s="126"/>
      <c r="BP50" s="126"/>
      <c r="BQ50" s="126"/>
      <c r="BR50" s="126"/>
      <c r="BS50" s="126"/>
      <c r="BT50" s="126"/>
      <c r="BU50" s="126"/>
      <c r="BV50" s="126"/>
      <c r="BW50" s="126"/>
      <c r="BX50" s="126"/>
      <c r="BY50" s="126"/>
      <c r="BZ50" s="126"/>
      <c r="CA50" s="126"/>
      <c r="CB50" s="126"/>
      <c r="CC50" s="126"/>
      <c r="CD50" s="126"/>
      <c r="CE50" s="126"/>
      <c r="CF50" s="126"/>
      <c r="CG50" s="126"/>
      <c r="CH50" s="126"/>
      <c r="CI50" s="126"/>
      <c r="CJ50" s="126">
        <v>0.0</v>
      </c>
      <c r="CK50" s="126">
        <v>1.0</v>
      </c>
      <c r="CL50" s="126">
        <v>1.0</v>
      </c>
      <c r="CM50" s="126">
        <v>1.0</v>
      </c>
      <c r="CN50" s="126">
        <v>0.0</v>
      </c>
      <c r="CO50" s="126">
        <v>0.0</v>
      </c>
      <c r="CP50" s="126">
        <v>0.0</v>
      </c>
      <c r="CQ50" s="126">
        <v>1.0</v>
      </c>
      <c r="CR50" s="126">
        <v>1.0</v>
      </c>
      <c r="CS50" s="126">
        <v>1.0</v>
      </c>
      <c r="CT50" s="126">
        <v>0.0</v>
      </c>
      <c r="CU50" s="126">
        <v>0.0</v>
      </c>
      <c r="CV50" s="126">
        <v>0.0</v>
      </c>
      <c r="CW50" s="126">
        <v>1.0</v>
      </c>
      <c r="CX50" s="126">
        <v>1.0</v>
      </c>
      <c r="CY50" s="126">
        <v>1.0</v>
      </c>
      <c r="CZ50" s="126">
        <v>0.0</v>
      </c>
      <c r="DA50" s="126"/>
      <c r="DB50" s="126"/>
      <c r="DC50" s="126"/>
      <c r="DD50" s="126"/>
      <c r="DE50" s="126"/>
      <c r="DF50" s="126"/>
      <c r="DG50" s="126"/>
      <c r="DH50" s="126"/>
      <c r="DI50" s="126"/>
      <c r="DJ50" s="126"/>
      <c r="DK50" s="126"/>
      <c r="DL50" s="126"/>
      <c r="DM50" s="126"/>
      <c r="DN50" s="126"/>
      <c r="DO50" s="126"/>
      <c r="DP50" s="126"/>
      <c r="DQ50" s="126"/>
      <c r="DR50" s="126"/>
      <c r="DS50" s="126"/>
      <c r="DT50" s="126"/>
      <c r="DU50" s="126"/>
    </row>
    <row r="51" ht="12.75" customHeight="1">
      <c r="A51" s="3">
        <f t="shared" si="24"/>
        <v>177.5</v>
      </c>
      <c r="B51" s="172" t="s">
        <v>176</v>
      </c>
      <c r="C51" s="173" t="s">
        <v>186</v>
      </c>
      <c r="D51" s="172">
        <v>17.0</v>
      </c>
      <c r="E51" s="172" t="s">
        <v>154</v>
      </c>
      <c r="F51" s="172">
        <v>89.5</v>
      </c>
      <c r="G51" s="174">
        <f>IF(OR(E51="",F51=""),"",IF(LEFT(E51,1)="M",VLOOKUP(F51,Setup!$J$9:$K$23,2,TRUE),VLOOKUP(F51,Setup!$L$9:$M$23,2,TRUE)))</f>
        <v>90</v>
      </c>
      <c r="H51" s="174">
        <f>IF(F51="",0,VLOOKUP(AL51,DATA!$L$2:$N$1910,IF(LEFT(E51,1)="F",3,2)))</f>
        <v>0.61375</v>
      </c>
      <c r="I51" s="172"/>
      <c r="J51" s="172" t="s">
        <v>187</v>
      </c>
      <c r="K51" s="188">
        <v>147.5</v>
      </c>
      <c r="L51" s="188">
        <v>170.0</v>
      </c>
      <c r="M51" s="173">
        <v>-190.0</v>
      </c>
      <c r="N51" s="173"/>
      <c r="O51" s="173">
        <f t="shared" si="2"/>
        <v>170</v>
      </c>
      <c r="P51" s="175"/>
      <c r="Q51" s="188">
        <v>100.0</v>
      </c>
      <c r="R51" s="188">
        <v>107.5</v>
      </c>
      <c r="S51" s="188">
        <v>112.5</v>
      </c>
      <c r="T51" s="173"/>
      <c r="U51" s="173">
        <f t="shared" si="3"/>
        <v>112.5</v>
      </c>
      <c r="V51" s="176">
        <f t="shared" si="4"/>
        <v>282.5</v>
      </c>
      <c r="W51" s="188">
        <v>177.5</v>
      </c>
      <c r="X51" s="188">
        <v>195.0</v>
      </c>
      <c r="Y51" s="173">
        <v>-210.0</v>
      </c>
      <c r="Z51" s="173"/>
      <c r="AA51" s="173">
        <f t="shared" si="5"/>
        <v>195</v>
      </c>
      <c r="AB51" s="176">
        <f t="shared" si="6"/>
        <v>477.5</v>
      </c>
      <c r="AC51" s="177">
        <f t="shared" si="7"/>
        <v>293.065625</v>
      </c>
      <c r="AD51" s="177">
        <f>IF(OR(AB51=0,D51="",D51&lt;40),0,VLOOKUP($D51,DATA!$A$2:$B$53,2,TRUE)*AC51)</f>
        <v>0</v>
      </c>
      <c r="AE51" s="178">
        <f>IF(E51="","",OFFSET(Setup!$Q$1,MATCH(E51,Setup!O:O,0)-1,0))</f>
        <v>1</v>
      </c>
      <c r="AF51" s="173" t="str">
        <f t="shared" si="8"/>
        <v>1-M_TR_2_AAPF-90</v>
      </c>
      <c r="AG51" s="174">
        <f>IF(OR(AB51=0),0,VLOOKUP(AV51,Setup!$S$6:$T$15,2,TRUE))</f>
        <v>3</v>
      </c>
      <c r="AH51" s="179"/>
      <c r="AI51" s="180" t="s">
        <v>59</v>
      </c>
      <c r="AJ51" s="181">
        <f t="shared" si="9"/>
        <v>1</v>
      </c>
      <c r="AK51" s="174">
        <f t="shared" si="10"/>
        <v>2</v>
      </c>
      <c r="AL51" s="172">
        <f t="shared" si="11"/>
        <v>89.5</v>
      </c>
      <c r="AM51" s="172">
        <f t="shared" si="12"/>
        <v>477.5</v>
      </c>
      <c r="AN51" s="172">
        <f t="shared" si="13"/>
        <v>307.5</v>
      </c>
      <c r="AO51" s="172" t="str">
        <f t="shared" si="14"/>
        <v>M</v>
      </c>
      <c r="AP51" s="172"/>
      <c r="AQ51" s="126">
        <f t="shared" si="15"/>
        <v>1</v>
      </c>
      <c r="AR51" s="182">
        <f t="shared" si="16"/>
        <v>1809052034</v>
      </c>
      <c r="AS51" s="172">
        <f t="shared" si="17"/>
        <v>41</v>
      </c>
      <c r="AT51" s="183">
        <f t="shared" si="18"/>
        <v>1809</v>
      </c>
      <c r="AU51" s="184">
        <f t="shared" si="19"/>
        <v>41</v>
      </c>
      <c r="AV51" s="184">
        <f t="shared" si="20"/>
        <v>1</v>
      </c>
      <c r="AW51" s="185">
        <f t="shared" si="21"/>
        <v>89.5</v>
      </c>
      <c r="AX51" s="172">
        <f t="shared" si="22"/>
        <v>34</v>
      </c>
      <c r="AY51" s="182">
        <f>IF(OR(E51="",F51="",ISERROR(AE51)),0,(100000000*MATCH(E51,INDIRECT($AI$1),0)+IF(AE51=1,(16-IF(AO51="M",MATCH(G51,Setup!$K$9:$K$23,0),MATCH(G51,Setup!$M$9:$M$23)))*1000000,0)+IF(AB51&gt;0,IF(AE51=1,RANK(AB51,AB:AB,-1)*1000+AX51,IF(AE51=2,AC51,AD51)),0)))</f>
        <v>1809052034</v>
      </c>
      <c r="AZ51" s="174"/>
      <c r="BA51" s="174"/>
      <c r="BB51" s="174"/>
      <c r="BC51" s="174"/>
      <c r="BD51" s="174"/>
      <c r="BE51" s="174"/>
      <c r="BF51" s="174"/>
      <c r="BG51" s="174"/>
      <c r="BH51" s="186"/>
      <c r="BI51" s="186"/>
      <c r="BJ51" s="186"/>
      <c r="BK51" s="186"/>
      <c r="BL51" s="186"/>
      <c r="BM51" s="186"/>
      <c r="BN51" s="187"/>
      <c r="BO51" s="126"/>
      <c r="BP51" s="126"/>
      <c r="BQ51" s="126"/>
      <c r="BR51" s="126"/>
      <c r="BS51" s="126"/>
      <c r="BT51" s="126"/>
      <c r="BU51" s="126"/>
      <c r="BV51" s="126"/>
      <c r="BW51" s="126"/>
      <c r="BX51" s="126"/>
      <c r="BY51" s="126"/>
      <c r="BZ51" s="126"/>
      <c r="CA51" s="126"/>
      <c r="CB51" s="126"/>
      <c r="CC51" s="126"/>
      <c r="CD51" s="126"/>
      <c r="CE51" s="126"/>
      <c r="CF51" s="126"/>
      <c r="CG51" s="126"/>
      <c r="CH51" s="126"/>
      <c r="CI51" s="126"/>
      <c r="CJ51" s="126">
        <v>0.0</v>
      </c>
      <c r="CK51" s="126">
        <v>1.0</v>
      </c>
      <c r="CL51" s="126">
        <v>1.0</v>
      </c>
      <c r="CM51" s="126">
        <v>-1.0</v>
      </c>
      <c r="CN51" s="126">
        <v>0.0</v>
      </c>
      <c r="CO51" s="126">
        <v>0.0</v>
      </c>
      <c r="CP51" s="126">
        <v>0.0</v>
      </c>
      <c r="CQ51" s="126">
        <v>1.0</v>
      </c>
      <c r="CR51" s="126">
        <v>1.0</v>
      </c>
      <c r="CS51" s="126">
        <v>1.0</v>
      </c>
      <c r="CT51" s="126">
        <v>0.0</v>
      </c>
      <c r="CU51" s="126">
        <v>0.0</v>
      </c>
      <c r="CV51" s="126">
        <v>0.0</v>
      </c>
      <c r="CW51" s="126">
        <v>1.0</v>
      </c>
      <c r="CX51" s="126">
        <v>1.0</v>
      </c>
      <c r="CY51" s="126">
        <v>-1.0</v>
      </c>
      <c r="CZ51" s="126">
        <v>0.0</v>
      </c>
      <c r="DA51" s="126"/>
      <c r="DB51" s="126"/>
      <c r="DC51" s="126"/>
      <c r="DD51" s="126"/>
      <c r="DE51" s="126"/>
      <c r="DF51" s="126"/>
      <c r="DG51" s="126"/>
      <c r="DH51" s="126"/>
      <c r="DI51" s="126"/>
      <c r="DJ51" s="126"/>
      <c r="DK51" s="126"/>
      <c r="DL51" s="126"/>
      <c r="DM51" s="126"/>
      <c r="DN51" s="126"/>
      <c r="DO51" s="126"/>
      <c r="DP51" s="126"/>
      <c r="DQ51" s="126"/>
      <c r="DR51" s="126"/>
      <c r="DS51" s="126"/>
      <c r="DT51" s="126"/>
      <c r="DU51" s="126"/>
    </row>
    <row r="52" ht="12.75" customHeight="1">
      <c r="A52" s="3">
        <f t="shared" si="24"/>
        <v>190</v>
      </c>
      <c r="B52" s="172" t="s">
        <v>176</v>
      </c>
      <c r="C52" s="173" t="s">
        <v>197</v>
      </c>
      <c r="D52" s="172">
        <v>28.0</v>
      </c>
      <c r="E52" s="172" t="s">
        <v>113</v>
      </c>
      <c r="F52" s="172">
        <v>98.3</v>
      </c>
      <c r="G52" s="174">
        <f>IF(OR(E52="",F52=""),"",IF(LEFT(E52,1)="M",VLOOKUP(F52,Setup!$J$9:$K$23,2,TRUE),VLOOKUP(F52,Setup!$L$9:$M$23,2,TRUE)))</f>
        <v>100</v>
      </c>
      <c r="H52" s="174">
        <f>IF(F52="",0,VLOOKUP(AL52,DATA!$L$2:$N$1910,IF(LEFT(E52,1)="F",3,2)))</f>
        <v>0.5856</v>
      </c>
      <c r="I52" s="172"/>
      <c r="J52" s="172" t="s">
        <v>199</v>
      </c>
      <c r="K52" s="188">
        <v>155.0</v>
      </c>
      <c r="L52" s="173">
        <v>-157.5</v>
      </c>
      <c r="M52" s="173">
        <v>-157.5</v>
      </c>
      <c r="N52" s="173"/>
      <c r="O52" s="173">
        <f t="shared" si="2"/>
        <v>155</v>
      </c>
      <c r="P52" s="175"/>
      <c r="Q52" s="188">
        <v>100.0</v>
      </c>
      <c r="R52" s="188">
        <v>102.5</v>
      </c>
      <c r="S52" s="188">
        <v>105.0</v>
      </c>
      <c r="T52" s="173"/>
      <c r="U52" s="173">
        <f t="shared" si="3"/>
        <v>105</v>
      </c>
      <c r="V52" s="176">
        <f t="shared" si="4"/>
        <v>260</v>
      </c>
      <c r="W52" s="188">
        <v>190.0</v>
      </c>
      <c r="X52" s="188">
        <v>195.0</v>
      </c>
      <c r="Y52" s="173">
        <v>-207.5</v>
      </c>
      <c r="Z52" s="173"/>
      <c r="AA52" s="173">
        <f t="shared" si="5"/>
        <v>195</v>
      </c>
      <c r="AB52" s="176">
        <f t="shared" si="6"/>
        <v>455</v>
      </c>
      <c r="AC52" s="177">
        <f t="shared" si="7"/>
        <v>266.448</v>
      </c>
      <c r="AD52" s="177">
        <f>IF(OR(AB52=0,D52="",D52&lt;40),0,VLOOKUP($D52,DATA!$A$2:$B$53,2,TRUE)*AC52)</f>
        <v>0</v>
      </c>
      <c r="AE52" s="178">
        <f>IF(E52="","",OFFSET(Setup!$Q$1,MATCH(E52,Setup!O:O,0)-1,0))</f>
        <v>1</v>
      </c>
      <c r="AF52" s="173" t="str">
        <f t="shared" si="8"/>
        <v>1-M_OCR_APF-100</v>
      </c>
      <c r="AG52" s="174">
        <f>IF(OR(AB52=0),0,VLOOKUP(AV52,Setup!$S$6:$T$15,2,TRUE))</f>
        <v>3</v>
      </c>
      <c r="AH52" s="179" t="s">
        <v>86</v>
      </c>
      <c r="AI52" s="180" t="s">
        <v>59</v>
      </c>
      <c r="AJ52" s="181">
        <f t="shared" si="9"/>
        <v>1</v>
      </c>
      <c r="AK52" s="174">
        <f t="shared" si="10"/>
        <v>2</v>
      </c>
      <c r="AL52" s="172">
        <f t="shared" si="11"/>
        <v>98.3</v>
      </c>
      <c r="AM52" s="172">
        <f t="shared" si="12"/>
        <v>455</v>
      </c>
      <c r="AN52" s="172">
        <f t="shared" si="13"/>
        <v>300</v>
      </c>
      <c r="AO52" s="172" t="str">
        <f t="shared" si="14"/>
        <v>M</v>
      </c>
      <c r="AP52" s="172"/>
      <c r="AQ52" s="126">
        <f t="shared" si="15"/>
        <v>1</v>
      </c>
      <c r="AR52" s="182">
        <f t="shared" si="16"/>
        <v>308046025</v>
      </c>
      <c r="AS52" s="172">
        <f t="shared" si="17"/>
        <v>52</v>
      </c>
      <c r="AT52" s="183">
        <f t="shared" si="18"/>
        <v>308</v>
      </c>
      <c r="AU52" s="184">
        <f t="shared" si="19"/>
        <v>52</v>
      </c>
      <c r="AV52" s="184">
        <f t="shared" si="20"/>
        <v>1</v>
      </c>
      <c r="AW52" s="185">
        <f t="shared" si="21"/>
        <v>98.3</v>
      </c>
      <c r="AX52" s="172">
        <f t="shared" si="22"/>
        <v>25</v>
      </c>
      <c r="AY52" s="182">
        <f>IF(OR(E52="",F52="",ISERROR(AE52)),0,(100000000*MATCH(E52,INDIRECT($AI$1),0)+IF(AE52=1,(16-IF(AO52="M",MATCH(G52,Setup!$K$9:$K$23,0),MATCH(G52,Setup!$M$9:$M$23)))*1000000,0)+IF(AB52&gt;0,IF(AE52=1,RANK(AB52,AB:AB,-1)*1000+AX52,IF(AE52=2,AC52,AD52)),0)))</f>
        <v>308046025</v>
      </c>
      <c r="AZ52" s="174"/>
      <c r="BA52" s="174"/>
      <c r="BB52" s="174"/>
      <c r="BC52" s="174"/>
      <c r="BD52" s="174"/>
      <c r="BE52" s="174"/>
      <c r="BF52" s="174"/>
      <c r="BG52" s="174"/>
      <c r="BH52" s="186"/>
      <c r="BI52" s="186"/>
      <c r="BJ52" s="186"/>
      <c r="BK52" s="186"/>
      <c r="BL52" s="186"/>
      <c r="BM52" s="186"/>
      <c r="BN52" s="187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/>
      <c r="CA52" s="126"/>
      <c r="CB52" s="126"/>
      <c r="CC52" s="126"/>
      <c r="CD52" s="126"/>
      <c r="CE52" s="126"/>
      <c r="CF52" s="126"/>
      <c r="CG52" s="126"/>
      <c r="CH52" s="126"/>
      <c r="CI52" s="126"/>
      <c r="CJ52" s="126">
        <v>0.0</v>
      </c>
      <c r="CK52" s="126">
        <v>1.0</v>
      </c>
      <c r="CL52" s="126">
        <v>-1.0</v>
      </c>
      <c r="CM52" s="126">
        <v>-1.0</v>
      </c>
      <c r="CN52" s="126">
        <v>0.0</v>
      </c>
      <c r="CO52" s="126">
        <v>0.0</v>
      </c>
      <c r="CP52" s="126">
        <v>0.0</v>
      </c>
      <c r="CQ52" s="126">
        <v>1.0</v>
      </c>
      <c r="CR52" s="126">
        <v>1.0</v>
      </c>
      <c r="CS52" s="126">
        <v>1.0</v>
      </c>
      <c r="CT52" s="126">
        <v>0.0</v>
      </c>
      <c r="CU52" s="126">
        <v>0.0</v>
      </c>
      <c r="CV52" s="126">
        <v>0.0</v>
      </c>
      <c r="CW52" s="126">
        <v>1.0</v>
      </c>
      <c r="CX52" s="126">
        <v>1.0</v>
      </c>
      <c r="CY52" s="126">
        <v>-1.0</v>
      </c>
      <c r="CZ52" s="126">
        <v>0.0</v>
      </c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126"/>
      <c r="DM52" s="126"/>
      <c r="DN52" s="126"/>
      <c r="DO52" s="126"/>
      <c r="DP52" s="126"/>
      <c r="DQ52" s="126"/>
      <c r="DR52" s="126"/>
      <c r="DS52" s="126"/>
      <c r="DT52" s="126"/>
      <c r="DU52" s="126"/>
    </row>
    <row r="53" ht="12.75" customHeight="1">
      <c r="A53" s="3">
        <f t="shared" si="24"/>
        <v>197.5</v>
      </c>
      <c r="B53" s="172" t="s">
        <v>176</v>
      </c>
      <c r="C53" s="173" t="s">
        <v>190</v>
      </c>
      <c r="D53" s="172">
        <v>30.0</v>
      </c>
      <c r="E53" s="172" t="s">
        <v>117</v>
      </c>
      <c r="F53" s="172">
        <v>89.3</v>
      </c>
      <c r="G53" s="174">
        <f>IF(OR(E53="",F53=""),"",IF(LEFT(E53,1)="M",VLOOKUP(F53,Setup!$J$9:$K$23,2,TRUE),VLOOKUP(F53,Setup!$L$9:$M$23,2,TRUE)))</f>
        <v>90</v>
      </c>
      <c r="H53" s="174">
        <f>IF(F53="",0,VLOOKUP(AL53,DATA!$L$2:$N$1910,IF(LEFT(E53,1)="F",3,2)))</f>
        <v>0.61455</v>
      </c>
      <c r="I53" s="172"/>
      <c r="J53" s="172" t="s">
        <v>160</v>
      </c>
      <c r="K53" s="188">
        <v>145.0</v>
      </c>
      <c r="L53" s="188">
        <v>152.5</v>
      </c>
      <c r="M53" s="188">
        <v>160.0</v>
      </c>
      <c r="N53" s="173"/>
      <c r="O53" s="173">
        <f t="shared" si="2"/>
        <v>160</v>
      </c>
      <c r="P53" s="175"/>
      <c r="Q53" s="188">
        <v>102.5</v>
      </c>
      <c r="R53" s="188">
        <v>110.0</v>
      </c>
      <c r="S53" s="173">
        <v>-115.0</v>
      </c>
      <c r="T53" s="173"/>
      <c r="U53" s="173">
        <f t="shared" si="3"/>
        <v>110</v>
      </c>
      <c r="V53" s="176">
        <f t="shared" si="4"/>
        <v>270</v>
      </c>
      <c r="W53" s="188">
        <v>197.5</v>
      </c>
      <c r="X53" s="188">
        <v>205.0</v>
      </c>
      <c r="Y53" s="188">
        <v>212.5</v>
      </c>
      <c r="Z53" s="173"/>
      <c r="AA53" s="173">
        <f t="shared" si="5"/>
        <v>212.5</v>
      </c>
      <c r="AB53" s="176">
        <f t="shared" si="6"/>
        <v>482.5</v>
      </c>
      <c r="AC53" s="177">
        <f t="shared" si="7"/>
        <v>296.520375</v>
      </c>
      <c r="AD53" s="177">
        <f>IF(OR(AB53=0,D53="",D53&lt;40),0,VLOOKUP($D53,DATA!$A$2:$B$53,2,TRUE)*AC53)</f>
        <v>0</v>
      </c>
      <c r="AE53" s="178">
        <f>IF(E53="","",OFFSET(Setup!$Q$1,MATCH(E53,Setup!O:O,0)-1,0))</f>
        <v>1</v>
      </c>
      <c r="AF53" s="173" t="str">
        <f t="shared" si="8"/>
        <v>3-M_OCR_AAPF-90</v>
      </c>
      <c r="AG53" s="174">
        <f>IF(OR(AB53=0),0,VLOOKUP(AV53,Setup!$S$6:$T$15,2,TRUE))</f>
        <v>3</v>
      </c>
      <c r="AH53" s="179" t="s">
        <v>57</v>
      </c>
      <c r="AI53" s="180" t="s">
        <v>59</v>
      </c>
      <c r="AJ53" s="181">
        <f t="shared" si="9"/>
        <v>1</v>
      </c>
      <c r="AK53" s="174">
        <f t="shared" si="10"/>
        <v>2</v>
      </c>
      <c r="AL53" s="172">
        <f t="shared" si="11"/>
        <v>89.3</v>
      </c>
      <c r="AM53" s="172">
        <f t="shared" si="12"/>
        <v>482.5</v>
      </c>
      <c r="AN53" s="172">
        <f t="shared" si="13"/>
        <v>322.5</v>
      </c>
      <c r="AO53" s="172" t="str">
        <f t="shared" si="14"/>
        <v>M</v>
      </c>
      <c r="AP53" s="172"/>
      <c r="AQ53" s="126">
        <f t="shared" si="15"/>
        <v>1</v>
      </c>
      <c r="AR53" s="182">
        <f t="shared" si="16"/>
        <v>409054035</v>
      </c>
      <c r="AS53" s="172">
        <f t="shared" si="17"/>
        <v>49</v>
      </c>
      <c r="AT53" s="183">
        <f t="shared" si="18"/>
        <v>409</v>
      </c>
      <c r="AU53" s="184">
        <f t="shared" si="19"/>
        <v>47</v>
      </c>
      <c r="AV53" s="184">
        <f t="shared" si="20"/>
        <v>3</v>
      </c>
      <c r="AW53" s="185">
        <f t="shared" si="21"/>
        <v>89.3</v>
      </c>
      <c r="AX53" s="172">
        <f t="shared" si="22"/>
        <v>35</v>
      </c>
      <c r="AY53" s="182">
        <f>IF(OR(E53="",F53="",ISERROR(AE53)),0,(100000000*MATCH(E53,INDIRECT($AI$1),0)+IF(AE53=1,(16-IF(AO53="M",MATCH(G53,Setup!$K$9:$K$23,0),MATCH(G53,Setup!$M$9:$M$23)))*1000000,0)+IF(AB53&gt;0,IF(AE53=1,RANK(AB53,AB:AB,-1)*1000+AX53,IF(AE53=2,AC53,AD53)),0)))</f>
        <v>409054035</v>
      </c>
      <c r="AZ53" s="174"/>
      <c r="BA53" s="174"/>
      <c r="BB53" s="174"/>
      <c r="BC53" s="174"/>
      <c r="BD53" s="174"/>
      <c r="BE53" s="174"/>
      <c r="BF53" s="174"/>
      <c r="BG53" s="174"/>
      <c r="BH53" s="186"/>
      <c r="BI53" s="186"/>
      <c r="BJ53" s="186"/>
      <c r="BK53" s="186"/>
      <c r="BL53" s="186"/>
      <c r="BM53" s="186"/>
      <c r="BN53" s="187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/>
      <c r="CA53" s="126"/>
      <c r="CB53" s="126"/>
      <c r="CC53" s="126"/>
      <c r="CD53" s="126"/>
      <c r="CE53" s="126"/>
      <c r="CF53" s="126"/>
      <c r="CG53" s="126"/>
      <c r="CH53" s="126"/>
      <c r="CI53" s="126"/>
      <c r="CJ53" s="126">
        <v>0.0</v>
      </c>
      <c r="CK53" s="126">
        <v>1.0</v>
      </c>
      <c r="CL53" s="126">
        <v>1.0</v>
      </c>
      <c r="CM53" s="126">
        <v>1.0</v>
      </c>
      <c r="CN53" s="126">
        <v>0.0</v>
      </c>
      <c r="CO53" s="126">
        <v>0.0</v>
      </c>
      <c r="CP53" s="126">
        <v>0.0</v>
      </c>
      <c r="CQ53" s="126">
        <v>1.0</v>
      </c>
      <c r="CR53" s="126">
        <v>1.0</v>
      </c>
      <c r="CS53" s="126">
        <v>-1.0</v>
      </c>
      <c r="CT53" s="126">
        <v>0.0</v>
      </c>
      <c r="CU53" s="126">
        <v>0.0</v>
      </c>
      <c r="CV53" s="126">
        <v>0.0</v>
      </c>
      <c r="CW53" s="126">
        <v>1.0</v>
      </c>
      <c r="CX53" s="126">
        <v>1.0</v>
      </c>
      <c r="CY53" s="126">
        <v>1.0</v>
      </c>
      <c r="CZ53" s="126">
        <v>0.0</v>
      </c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126"/>
      <c r="DM53" s="126"/>
      <c r="DN53" s="126"/>
      <c r="DO53" s="126"/>
      <c r="DP53" s="126"/>
      <c r="DQ53" s="126"/>
      <c r="DR53" s="126"/>
      <c r="DS53" s="126"/>
      <c r="DT53" s="126"/>
      <c r="DU53" s="126"/>
    </row>
    <row r="54" ht="12.75" customHeight="1">
      <c r="A54" s="3">
        <f t="shared" si="24"/>
        <v>210</v>
      </c>
      <c r="B54" s="172" t="s">
        <v>176</v>
      </c>
      <c r="C54" s="173" t="s">
        <v>207</v>
      </c>
      <c r="D54" s="172">
        <v>30.0</v>
      </c>
      <c r="E54" s="172" t="s">
        <v>105</v>
      </c>
      <c r="F54" s="172">
        <v>97.9</v>
      </c>
      <c r="G54" s="174">
        <f>IF(OR(E54="",F54=""),"",IF(LEFT(E54,1)="M",VLOOKUP(F54,Setup!$J$9:$K$23,2,TRUE),VLOOKUP(F54,Setup!$L$9:$M$23,2,TRUE)))</f>
        <v>100</v>
      </c>
      <c r="H54" s="174">
        <f>IF(F54="",0,VLOOKUP(AL54,DATA!$L$2:$N$1910,IF(LEFT(E54,1)="F",3,2)))</f>
        <v>0.58805</v>
      </c>
      <c r="I54" s="172"/>
      <c r="J54" s="172" t="s">
        <v>155</v>
      </c>
      <c r="K54" s="188">
        <v>175.0</v>
      </c>
      <c r="L54" s="188">
        <v>185.0</v>
      </c>
      <c r="M54" s="188">
        <v>195.0</v>
      </c>
      <c r="N54" s="173"/>
      <c r="O54" s="173">
        <f t="shared" si="2"/>
        <v>195</v>
      </c>
      <c r="P54" s="175"/>
      <c r="Q54" s="188">
        <v>120.0</v>
      </c>
      <c r="R54" s="188">
        <v>127.5</v>
      </c>
      <c r="S54" s="173">
        <v>-137.5</v>
      </c>
      <c r="T54" s="173"/>
      <c r="U54" s="173">
        <f t="shared" si="3"/>
        <v>127.5</v>
      </c>
      <c r="V54" s="176">
        <f t="shared" si="4"/>
        <v>322.5</v>
      </c>
      <c r="W54" s="188">
        <v>210.0</v>
      </c>
      <c r="X54" s="188">
        <v>225.0</v>
      </c>
      <c r="Y54" s="188">
        <v>235.0</v>
      </c>
      <c r="Z54" s="173"/>
      <c r="AA54" s="173">
        <f t="shared" si="5"/>
        <v>235</v>
      </c>
      <c r="AB54" s="176">
        <f t="shared" si="6"/>
        <v>557.5</v>
      </c>
      <c r="AC54" s="177">
        <f t="shared" si="7"/>
        <v>327.837875</v>
      </c>
      <c r="AD54" s="177">
        <f>IF(OR(AB54=0,D54="",D54&lt;40),0,VLOOKUP($D54,DATA!$A$2:$B$53,2,TRUE)*AC54)</f>
        <v>0</v>
      </c>
      <c r="AE54" s="178">
        <f>IF(E54="","",OFFSET(Setup!$Q$1,MATCH(E54,Setup!O:O,0)-1,0))</f>
        <v>1</v>
      </c>
      <c r="AF54" s="173" t="str">
        <f t="shared" si="8"/>
        <v>2-M_OR_AAPF-100</v>
      </c>
      <c r="AG54" s="174">
        <f>IF(OR(AB54=0),0,VLOOKUP(AV54,Setup!$S$6:$T$15,2,TRUE))</f>
        <v>3</v>
      </c>
      <c r="AH54" s="179" t="s">
        <v>86</v>
      </c>
      <c r="AI54" s="180" t="s">
        <v>59</v>
      </c>
      <c r="AJ54" s="181">
        <f t="shared" si="9"/>
        <v>1</v>
      </c>
      <c r="AK54" s="174">
        <f t="shared" si="10"/>
        <v>2</v>
      </c>
      <c r="AL54" s="172">
        <f t="shared" si="11"/>
        <v>97.9</v>
      </c>
      <c r="AM54" s="172">
        <f t="shared" si="12"/>
        <v>557.5</v>
      </c>
      <c r="AN54" s="172">
        <f t="shared" si="13"/>
        <v>362.5</v>
      </c>
      <c r="AO54" s="172" t="str">
        <f t="shared" si="14"/>
        <v>M</v>
      </c>
      <c r="AP54" s="172"/>
      <c r="AQ54" s="126">
        <f t="shared" si="15"/>
        <v>1</v>
      </c>
      <c r="AR54" s="182">
        <f t="shared" si="16"/>
        <v>208063026</v>
      </c>
      <c r="AS54" s="172">
        <f t="shared" si="17"/>
        <v>58</v>
      </c>
      <c r="AT54" s="183">
        <f t="shared" si="18"/>
        <v>208</v>
      </c>
      <c r="AU54" s="184">
        <f t="shared" si="19"/>
        <v>57</v>
      </c>
      <c r="AV54" s="184">
        <f t="shared" si="20"/>
        <v>2</v>
      </c>
      <c r="AW54" s="185">
        <f t="shared" si="21"/>
        <v>97.9</v>
      </c>
      <c r="AX54" s="172">
        <f t="shared" si="22"/>
        <v>26</v>
      </c>
      <c r="AY54" s="182">
        <f>IF(OR(E54="",F54="",ISERROR(AE54)),0,(100000000*MATCH(E54,INDIRECT($AI$1),0)+IF(AE54=1,(16-IF(AO54="M",MATCH(G54,Setup!$K$9:$K$23,0),MATCH(G54,Setup!$M$9:$M$23)))*1000000,0)+IF(AB54&gt;0,IF(AE54=1,RANK(AB54,AB:AB,-1)*1000+AX54,IF(AE54=2,AC54,AD54)),0)))</f>
        <v>208063026</v>
      </c>
      <c r="AZ54" s="174"/>
      <c r="BA54" s="174"/>
      <c r="BB54" s="174"/>
      <c r="BC54" s="174"/>
      <c r="BD54" s="174"/>
      <c r="BE54" s="174"/>
      <c r="BF54" s="174"/>
      <c r="BG54" s="174"/>
      <c r="BH54" s="186"/>
      <c r="BI54" s="186"/>
      <c r="BJ54" s="186"/>
      <c r="BK54" s="186"/>
      <c r="BL54" s="186"/>
      <c r="BM54" s="186"/>
      <c r="BN54" s="187"/>
      <c r="BO54" s="126"/>
      <c r="BP54" s="126"/>
      <c r="BQ54" s="126"/>
      <c r="BR54" s="126"/>
      <c r="BS54" s="126"/>
      <c r="BT54" s="126"/>
      <c r="BU54" s="126"/>
      <c r="BV54" s="126"/>
      <c r="BW54" s="126"/>
      <c r="BX54" s="126"/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>
        <v>0.0</v>
      </c>
      <c r="CK54" s="126">
        <v>1.0</v>
      </c>
      <c r="CL54" s="126">
        <v>1.0</v>
      </c>
      <c r="CM54" s="126">
        <v>1.0</v>
      </c>
      <c r="CN54" s="126">
        <v>0.0</v>
      </c>
      <c r="CO54" s="126">
        <v>0.0</v>
      </c>
      <c r="CP54" s="126">
        <v>0.0</v>
      </c>
      <c r="CQ54" s="126">
        <v>1.0</v>
      </c>
      <c r="CR54" s="126">
        <v>1.0</v>
      </c>
      <c r="CS54" s="126">
        <v>-1.0</v>
      </c>
      <c r="CT54" s="126">
        <v>0.0</v>
      </c>
      <c r="CU54" s="126">
        <v>0.0</v>
      </c>
      <c r="CV54" s="126">
        <v>0.0</v>
      </c>
      <c r="CW54" s="126">
        <v>1.0</v>
      </c>
      <c r="CX54" s="126">
        <v>1.0</v>
      </c>
      <c r="CY54" s="126">
        <v>1.0</v>
      </c>
      <c r="CZ54" s="126">
        <v>0.0</v>
      </c>
      <c r="DA54" s="126"/>
      <c r="DB54" s="126"/>
      <c r="DC54" s="126"/>
      <c r="DD54" s="126"/>
      <c r="DE54" s="126"/>
      <c r="DF54" s="126"/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6"/>
      <c r="DS54" s="126"/>
      <c r="DT54" s="126"/>
      <c r="DU54" s="126"/>
    </row>
    <row r="55" ht="12.75" customHeight="1">
      <c r="A55" s="3">
        <f t="shared" si="24"/>
        <v>232.5</v>
      </c>
      <c r="B55" s="172" t="s">
        <v>176</v>
      </c>
      <c r="C55" s="173" t="s">
        <v>196</v>
      </c>
      <c r="D55" s="172">
        <v>39.0</v>
      </c>
      <c r="E55" s="172" t="s">
        <v>126</v>
      </c>
      <c r="F55" s="172">
        <v>97.7</v>
      </c>
      <c r="G55" s="174">
        <f>IF(OR(E55="",F55=""),"",IF(LEFT(E55,1)="M",VLOOKUP(F55,Setup!$J$9:$K$23,2,TRUE),VLOOKUP(F55,Setup!$L$9:$M$23,2,TRUE)))</f>
        <v>100</v>
      </c>
      <c r="H55" s="174">
        <f>IF(F55="",0,VLOOKUP(AL55,DATA!$L$2:$N$1910,IF(LEFT(E55,1)="F",3,2)))</f>
        <v>0.58715</v>
      </c>
      <c r="I55" s="172"/>
      <c r="J55" s="172" t="s">
        <v>139</v>
      </c>
      <c r="K55" s="188">
        <v>220.0</v>
      </c>
      <c r="L55" s="188">
        <v>222.5</v>
      </c>
      <c r="M55" s="188">
        <v>227.5</v>
      </c>
      <c r="N55" s="173"/>
      <c r="O55" s="173">
        <f t="shared" si="2"/>
        <v>227.5</v>
      </c>
      <c r="P55" s="175"/>
      <c r="Q55" s="188">
        <v>142.5</v>
      </c>
      <c r="R55" s="188">
        <v>145.0</v>
      </c>
      <c r="S55" s="173">
        <v>-150.0</v>
      </c>
      <c r="T55" s="173"/>
      <c r="U55" s="173">
        <f t="shared" si="3"/>
        <v>145</v>
      </c>
      <c r="V55" s="176">
        <f t="shared" si="4"/>
        <v>372.5</v>
      </c>
      <c r="W55" s="188">
        <v>232.5</v>
      </c>
      <c r="X55" s="188">
        <v>237.5</v>
      </c>
      <c r="Y55" s="188">
        <v>242.5</v>
      </c>
      <c r="Z55" s="173"/>
      <c r="AA55" s="173">
        <f t="shared" si="5"/>
        <v>242.5</v>
      </c>
      <c r="AB55" s="176">
        <f t="shared" si="6"/>
        <v>615</v>
      </c>
      <c r="AC55" s="177">
        <f t="shared" si="7"/>
        <v>361.09725</v>
      </c>
      <c r="AD55" s="177">
        <f>IF(OR(AB55=0,D55="",D55&lt;40),0,VLOOKUP($D55,DATA!$A$2:$B$53,2,TRUE)*AC55)</f>
        <v>0</v>
      </c>
      <c r="AE55" s="178">
        <f>IF(E55="","",OFFSET(Setup!$Q$1,MATCH(E55,Setup!O:O,0)-1,0))</f>
        <v>1</v>
      </c>
      <c r="AF55" s="173" t="str">
        <f t="shared" si="8"/>
        <v>1-M_SCR_AAPF-100</v>
      </c>
      <c r="AG55" s="174">
        <f>IF(OR(AB55=0),0,VLOOKUP(AV55,Setup!$S$6:$T$15,2,TRUE))</f>
        <v>3</v>
      </c>
      <c r="AH55" s="179"/>
      <c r="AI55" s="180" t="s">
        <v>59</v>
      </c>
      <c r="AJ55" s="181">
        <f t="shared" si="9"/>
        <v>1</v>
      </c>
      <c r="AK55" s="174">
        <f t="shared" si="10"/>
        <v>2</v>
      </c>
      <c r="AL55" s="172">
        <f t="shared" si="11"/>
        <v>97.7</v>
      </c>
      <c r="AM55" s="172">
        <f t="shared" si="12"/>
        <v>615</v>
      </c>
      <c r="AN55" s="172">
        <f t="shared" si="13"/>
        <v>387.5</v>
      </c>
      <c r="AO55" s="172" t="str">
        <f t="shared" si="14"/>
        <v>M</v>
      </c>
      <c r="AP55" s="172"/>
      <c r="AQ55" s="126">
        <f t="shared" si="15"/>
        <v>1</v>
      </c>
      <c r="AR55" s="182">
        <f t="shared" si="16"/>
        <v>4408065027</v>
      </c>
      <c r="AS55" s="172">
        <f t="shared" si="17"/>
        <v>25</v>
      </c>
      <c r="AT55" s="183">
        <f t="shared" si="18"/>
        <v>4408</v>
      </c>
      <c r="AU55" s="184">
        <f t="shared" si="19"/>
        <v>25</v>
      </c>
      <c r="AV55" s="184">
        <f t="shared" si="20"/>
        <v>1</v>
      </c>
      <c r="AW55" s="185">
        <f t="shared" si="21"/>
        <v>97.7</v>
      </c>
      <c r="AX55" s="172">
        <f t="shared" si="22"/>
        <v>27</v>
      </c>
      <c r="AY55" s="182">
        <f>IF(OR(E55="",F55="",ISERROR(AE55)),0,(100000000*MATCH(E55,INDIRECT($AI$1),0)+IF(AE55=1,(16-IF(AO55="M",MATCH(G55,Setup!$K$9:$K$23,0),MATCH(G55,Setup!$M$9:$M$23)))*1000000,0)+IF(AB55&gt;0,IF(AE55=1,RANK(AB55,AB:AB,-1)*1000+AX55,IF(AE55=2,AC55,AD55)),0)))</f>
        <v>4408065027</v>
      </c>
      <c r="AZ55" s="174"/>
      <c r="BA55" s="174"/>
      <c r="BB55" s="174"/>
      <c r="BC55" s="174"/>
      <c r="BD55" s="174"/>
      <c r="BE55" s="174"/>
      <c r="BF55" s="174"/>
      <c r="BG55" s="174"/>
      <c r="BH55" s="186"/>
      <c r="BI55" s="186"/>
      <c r="BJ55" s="186"/>
      <c r="BK55" s="186"/>
      <c r="BL55" s="186"/>
      <c r="BM55" s="186"/>
      <c r="BN55" s="187"/>
      <c r="BO55" s="126"/>
      <c r="BP55" s="126"/>
      <c r="BQ55" s="126"/>
      <c r="BR55" s="126"/>
      <c r="BS55" s="126"/>
      <c r="BT55" s="126"/>
      <c r="BU55" s="126"/>
      <c r="BV55" s="126"/>
      <c r="BW55" s="126"/>
      <c r="BX55" s="126"/>
      <c r="BY55" s="126"/>
      <c r="BZ55" s="126"/>
      <c r="CA55" s="126"/>
      <c r="CB55" s="126"/>
      <c r="CC55" s="126"/>
      <c r="CD55" s="126"/>
      <c r="CE55" s="126"/>
      <c r="CF55" s="126"/>
      <c r="CG55" s="126"/>
      <c r="CH55" s="126"/>
      <c r="CI55" s="126"/>
      <c r="CJ55" s="126">
        <v>0.0</v>
      </c>
      <c r="CK55" s="126">
        <v>1.0</v>
      </c>
      <c r="CL55" s="126">
        <v>1.0</v>
      </c>
      <c r="CM55" s="126">
        <v>1.0</v>
      </c>
      <c r="CN55" s="126">
        <v>0.0</v>
      </c>
      <c r="CO55" s="126">
        <v>0.0</v>
      </c>
      <c r="CP55" s="126">
        <v>0.0</v>
      </c>
      <c r="CQ55" s="126">
        <v>1.0</v>
      </c>
      <c r="CR55" s="126">
        <v>1.0</v>
      </c>
      <c r="CS55" s="126">
        <v>-1.0</v>
      </c>
      <c r="CT55" s="126">
        <v>0.0</v>
      </c>
      <c r="CU55" s="126">
        <v>0.0</v>
      </c>
      <c r="CV55" s="126">
        <v>0.0</v>
      </c>
      <c r="CW55" s="126">
        <v>1.0</v>
      </c>
      <c r="CX55" s="126">
        <v>1.0</v>
      </c>
      <c r="CY55" s="126">
        <v>1.0</v>
      </c>
      <c r="CZ55" s="126">
        <v>0.0</v>
      </c>
      <c r="DA55" s="126"/>
      <c r="DB55" s="126"/>
      <c r="DC55" s="126"/>
      <c r="DD55" s="126"/>
      <c r="DE55" s="126"/>
      <c r="DF55" s="126"/>
      <c r="DG55" s="126"/>
      <c r="DH55" s="126"/>
      <c r="DI55" s="126"/>
      <c r="DJ55" s="126"/>
      <c r="DK55" s="126"/>
      <c r="DL55" s="126"/>
      <c r="DM55" s="126"/>
      <c r="DN55" s="126"/>
      <c r="DO55" s="126"/>
      <c r="DP55" s="126"/>
      <c r="DQ55" s="126"/>
      <c r="DR55" s="126"/>
      <c r="DS55" s="126"/>
      <c r="DT55" s="126"/>
      <c r="DU55" s="126"/>
    </row>
    <row r="56" ht="12.75" customHeight="1">
      <c r="A56" s="3">
        <f t="shared" si="24"/>
        <v>232.5</v>
      </c>
      <c r="B56" s="172" t="s">
        <v>176</v>
      </c>
      <c r="C56" s="173" t="s">
        <v>194</v>
      </c>
      <c r="D56" s="172">
        <v>27.0</v>
      </c>
      <c r="E56" s="172" t="s">
        <v>195</v>
      </c>
      <c r="F56" s="172">
        <v>84.7</v>
      </c>
      <c r="G56" s="174">
        <f>IF(OR(E56="",F56=""),"",IF(LEFT(E56,1)="M",VLOOKUP(F56,Setup!$J$9:$K$23,2,TRUE),VLOOKUP(F56,Setup!$L$9:$M$23,2,TRUE)))</f>
        <v>90</v>
      </c>
      <c r="H56" s="174">
        <f>IF(F56="",0,VLOOKUP(AL56,DATA!$L$2:$N$1910,IF(LEFT(E56,1)="F",3,2)))</f>
        <v>0.634</v>
      </c>
      <c r="I56" s="172"/>
      <c r="J56" s="172" t="s">
        <v>91</v>
      </c>
      <c r="K56" s="188">
        <v>222.5</v>
      </c>
      <c r="L56" s="188">
        <v>230.0</v>
      </c>
      <c r="M56" s="188">
        <v>237.5</v>
      </c>
      <c r="N56" s="173"/>
      <c r="O56" s="173">
        <f t="shared" si="2"/>
        <v>237.5</v>
      </c>
      <c r="P56" s="175"/>
      <c r="Q56" s="188">
        <v>152.5</v>
      </c>
      <c r="R56" s="188">
        <v>157.5</v>
      </c>
      <c r="S56" s="173">
        <v>-160.0</v>
      </c>
      <c r="T56" s="173"/>
      <c r="U56" s="173">
        <f t="shared" si="3"/>
        <v>157.5</v>
      </c>
      <c r="V56" s="176">
        <f t="shared" si="4"/>
        <v>395</v>
      </c>
      <c r="W56" s="188">
        <v>232.5</v>
      </c>
      <c r="X56" s="188">
        <v>242.5</v>
      </c>
      <c r="Y56" s="188">
        <v>247.5</v>
      </c>
      <c r="Z56" s="173"/>
      <c r="AA56" s="173">
        <f t="shared" si="5"/>
        <v>247.5</v>
      </c>
      <c r="AB56" s="176">
        <f t="shared" si="6"/>
        <v>642.5</v>
      </c>
      <c r="AC56" s="177">
        <f t="shared" si="7"/>
        <v>407.345</v>
      </c>
      <c r="AD56" s="177">
        <f>IF(OR(AB56=0,D56="",D56&lt;40),0,VLOOKUP($D56,DATA!$A$2:$B$53,2,TRUE)*AC56)</f>
        <v>0</v>
      </c>
      <c r="AE56" s="178">
        <f>IF(E56="","",OFFSET(Setup!$Q$1,MATCH(E56,Setup!O:O,0)-1,0))</f>
        <v>1</v>
      </c>
      <c r="AF56" s="173" t="str">
        <f t="shared" si="8"/>
        <v>1-M_MCR_1_AAPF-90</v>
      </c>
      <c r="AG56" s="174">
        <f>IF(OR(AB56=0),0,VLOOKUP(AV56,Setup!$S$6:$T$15,2,TRUE))</f>
        <v>3</v>
      </c>
      <c r="AH56" s="179"/>
      <c r="AI56" s="180" t="s">
        <v>59</v>
      </c>
      <c r="AJ56" s="181">
        <f t="shared" si="9"/>
        <v>1</v>
      </c>
      <c r="AK56" s="174">
        <f t="shared" si="10"/>
        <v>2</v>
      </c>
      <c r="AL56" s="172">
        <f t="shared" si="11"/>
        <v>84.7</v>
      </c>
      <c r="AM56" s="172">
        <f t="shared" si="12"/>
        <v>642.5</v>
      </c>
      <c r="AN56" s="172">
        <f t="shared" si="13"/>
        <v>405</v>
      </c>
      <c r="AO56" s="172" t="str">
        <f t="shared" si="14"/>
        <v>M</v>
      </c>
      <c r="AP56" s="172"/>
      <c r="AQ56" s="126">
        <f t="shared" si="15"/>
        <v>1</v>
      </c>
      <c r="AR56" s="182">
        <f t="shared" si="16"/>
        <v>5209066037</v>
      </c>
      <c r="AS56" s="172">
        <f t="shared" si="17"/>
        <v>17</v>
      </c>
      <c r="AT56" s="183">
        <f t="shared" si="18"/>
        <v>5209</v>
      </c>
      <c r="AU56" s="184">
        <f t="shared" si="19"/>
        <v>17</v>
      </c>
      <c r="AV56" s="184">
        <f t="shared" si="20"/>
        <v>1</v>
      </c>
      <c r="AW56" s="185">
        <f t="shared" si="21"/>
        <v>84.7</v>
      </c>
      <c r="AX56" s="172">
        <f t="shared" si="22"/>
        <v>37</v>
      </c>
      <c r="AY56" s="182">
        <f>IF(OR(E56="",F56="",ISERROR(AE56)),0,(100000000*MATCH(E56,INDIRECT($AI$1),0)+IF(AE56=1,(16-IF(AO56="M",MATCH(G56,Setup!$K$9:$K$23,0),MATCH(G56,Setup!$M$9:$M$23)))*1000000,0)+IF(AB56&gt;0,IF(AE56=1,RANK(AB56,AB:AB,-1)*1000+AX56,IF(AE56=2,AC56,AD56)),0)))</f>
        <v>5209066037</v>
      </c>
      <c r="AZ56" s="174"/>
      <c r="BA56" s="174"/>
      <c r="BB56" s="174"/>
      <c r="BC56" s="174"/>
      <c r="BD56" s="174"/>
      <c r="BE56" s="174"/>
      <c r="BF56" s="174"/>
      <c r="BG56" s="174"/>
      <c r="BH56" s="186"/>
      <c r="BI56" s="186"/>
      <c r="BJ56" s="186"/>
      <c r="BK56" s="186"/>
      <c r="BL56" s="186"/>
      <c r="BM56" s="186"/>
      <c r="BN56" s="187"/>
      <c r="BO56" s="126"/>
      <c r="BP56" s="126"/>
      <c r="BQ56" s="126"/>
      <c r="BR56" s="126"/>
      <c r="BS56" s="126"/>
      <c r="BT56" s="126"/>
      <c r="BU56" s="126"/>
      <c r="BV56" s="126"/>
      <c r="BW56" s="126"/>
      <c r="BX56" s="126"/>
      <c r="BY56" s="126"/>
      <c r="BZ56" s="126"/>
      <c r="CA56" s="126"/>
      <c r="CB56" s="126"/>
      <c r="CC56" s="126"/>
      <c r="CD56" s="126"/>
      <c r="CE56" s="126"/>
      <c r="CF56" s="126"/>
      <c r="CG56" s="126"/>
      <c r="CH56" s="126"/>
      <c r="CI56" s="126"/>
      <c r="CJ56" s="126">
        <v>0.0</v>
      </c>
      <c r="CK56" s="126">
        <v>1.0</v>
      </c>
      <c r="CL56" s="126">
        <v>1.0</v>
      </c>
      <c r="CM56" s="126">
        <v>1.0</v>
      </c>
      <c r="CN56" s="126">
        <v>0.0</v>
      </c>
      <c r="CO56" s="126">
        <v>0.0</v>
      </c>
      <c r="CP56" s="126">
        <v>0.0</v>
      </c>
      <c r="CQ56" s="126">
        <v>1.0</v>
      </c>
      <c r="CR56" s="126">
        <v>1.0</v>
      </c>
      <c r="CS56" s="126">
        <v>-1.0</v>
      </c>
      <c r="CT56" s="126">
        <v>0.0</v>
      </c>
      <c r="CU56" s="126">
        <v>0.0</v>
      </c>
      <c r="CV56" s="126">
        <v>0.0</v>
      </c>
      <c r="CW56" s="126">
        <v>1.0</v>
      </c>
      <c r="CX56" s="126">
        <v>1.0</v>
      </c>
      <c r="CY56" s="126">
        <v>1.0</v>
      </c>
      <c r="CZ56" s="126">
        <v>0.0</v>
      </c>
      <c r="DA56" s="126"/>
      <c r="DB56" s="126"/>
      <c r="DC56" s="126"/>
      <c r="DD56" s="126"/>
      <c r="DE56" s="126"/>
      <c r="DF56" s="126"/>
      <c r="DG56" s="126"/>
      <c r="DH56" s="126"/>
      <c r="DI56" s="126"/>
      <c r="DJ56" s="126"/>
      <c r="DK56" s="126"/>
      <c r="DL56" s="126"/>
      <c r="DM56" s="126"/>
      <c r="DN56" s="126"/>
      <c r="DO56" s="126"/>
      <c r="DP56" s="126"/>
      <c r="DQ56" s="126"/>
      <c r="DR56" s="126"/>
      <c r="DS56" s="126"/>
      <c r="DT56" s="126"/>
      <c r="DU56" s="126"/>
    </row>
    <row r="57" ht="12.75" customHeight="1">
      <c r="A57" s="3">
        <f t="shared" si="24"/>
        <v>232.5</v>
      </c>
      <c r="B57" s="172" t="s">
        <v>176</v>
      </c>
      <c r="C57" s="173" t="s">
        <v>193</v>
      </c>
      <c r="D57" s="172">
        <v>27.0</v>
      </c>
      <c r="E57" s="172" t="s">
        <v>117</v>
      </c>
      <c r="F57" s="172">
        <v>84.7</v>
      </c>
      <c r="G57" s="174">
        <f>IF(OR(E57="",F57=""),"",IF(LEFT(E57,1)="M",VLOOKUP(F57,Setup!$J$9:$K$23,2,TRUE),VLOOKUP(F57,Setup!$L$9:$M$23,2,TRUE)))</f>
        <v>90</v>
      </c>
      <c r="H57" s="174">
        <f>IF(F57="",0,VLOOKUP(AL57,DATA!$L$2:$N$1910,IF(LEFT(E57,1)="F",3,2)))</f>
        <v>0.634</v>
      </c>
      <c r="I57" s="172"/>
      <c r="J57" s="172" t="s">
        <v>91</v>
      </c>
      <c r="K57" s="188">
        <v>222.5</v>
      </c>
      <c r="L57" s="188">
        <v>230.0</v>
      </c>
      <c r="M57" s="188">
        <v>237.5</v>
      </c>
      <c r="N57" s="173"/>
      <c r="O57" s="173">
        <f t="shared" si="2"/>
        <v>237.5</v>
      </c>
      <c r="P57" s="175"/>
      <c r="Q57" s="188">
        <v>152.5</v>
      </c>
      <c r="R57" s="188">
        <v>157.5</v>
      </c>
      <c r="S57" s="173">
        <v>-160.0</v>
      </c>
      <c r="T57" s="173"/>
      <c r="U57" s="173">
        <f t="shared" si="3"/>
        <v>157.5</v>
      </c>
      <c r="V57" s="176">
        <f t="shared" si="4"/>
        <v>395</v>
      </c>
      <c r="W57" s="188">
        <v>232.5</v>
      </c>
      <c r="X57" s="188">
        <v>242.5</v>
      </c>
      <c r="Y57" s="188">
        <v>247.5</v>
      </c>
      <c r="Z57" s="173"/>
      <c r="AA57" s="173">
        <f t="shared" si="5"/>
        <v>247.5</v>
      </c>
      <c r="AB57" s="176">
        <f t="shared" si="6"/>
        <v>642.5</v>
      </c>
      <c r="AC57" s="177">
        <f t="shared" si="7"/>
        <v>407.345</v>
      </c>
      <c r="AD57" s="177">
        <f>IF(OR(AB57=0,D57="",D57&lt;40),0,VLOOKUP($D57,DATA!$A$2:$B$53,2,TRUE)*AC57)</f>
        <v>0</v>
      </c>
      <c r="AE57" s="178">
        <f>IF(E57="","",OFFSET(Setup!$Q$1,MATCH(E57,Setup!O:O,0)-1,0))</f>
        <v>1</v>
      </c>
      <c r="AF57" s="173" t="str">
        <f t="shared" si="8"/>
        <v>2-M_OCR_AAPF-90</v>
      </c>
      <c r="AG57" s="174">
        <f>IF(OR(AB57=0),0,VLOOKUP(AV57,Setup!$S$6:$T$15,2,TRUE))</f>
        <v>3</v>
      </c>
      <c r="AH57" s="179" t="s">
        <v>86</v>
      </c>
      <c r="AI57" s="180" t="s">
        <v>59</v>
      </c>
      <c r="AJ57" s="181">
        <f t="shared" si="9"/>
        <v>1</v>
      </c>
      <c r="AK57" s="174">
        <f t="shared" si="10"/>
        <v>2</v>
      </c>
      <c r="AL57" s="172">
        <f t="shared" si="11"/>
        <v>84.7</v>
      </c>
      <c r="AM57" s="172">
        <f t="shared" si="12"/>
        <v>642.5</v>
      </c>
      <c r="AN57" s="172">
        <f t="shared" si="13"/>
        <v>405</v>
      </c>
      <c r="AO57" s="172" t="str">
        <f t="shared" si="14"/>
        <v>M</v>
      </c>
      <c r="AP57" s="172"/>
      <c r="AQ57" s="126">
        <f t="shared" si="15"/>
        <v>1</v>
      </c>
      <c r="AR57" s="182">
        <f t="shared" si="16"/>
        <v>409066037</v>
      </c>
      <c r="AS57" s="172">
        <f t="shared" si="17"/>
        <v>48</v>
      </c>
      <c r="AT57" s="183">
        <f t="shared" si="18"/>
        <v>409</v>
      </c>
      <c r="AU57" s="184">
        <f t="shared" si="19"/>
        <v>47</v>
      </c>
      <c r="AV57" s="184">
        <f t="shared" si="20"/>
        <v>2</v>
      </c>
      <c r="AW57" s="185">
        <f t="shared" si="21"/>
        <v>84.7</v>
      </c>
      <c r="AX57" s="172">
        <f t="shared" si="22"/>
        <v>37</v>
      </c>
      <c r="AY57" s="182">
        <f>IF(OR(E57="",F57="",ISERROR(AE57)),0,(100000000*MATCH(E57,INDIRECT($AI$1),0)+IF(AE57=1,(16-IF(AO57="M",MATCH(G57,Setup!$K$9:$K$23,0),MATCH(G57,Setup!$M$9:$M$23)))*1000000,0)+IF(AB57&gt;0,IF(AE57=1,RANK(AB57,AB:AB,-1)*1000+AX57,IF(AE57=2,AC57,AD57)),0)))</f>
        <v>409066037</v>
      </c>
      <c r="AZ57" s="174"/>
      <c r="BA57" s="174"/>
      <c r="BB57" s="174"/>
      <c r="BC57" s="174"/>
      <c r="BD57" s="174"/>
      <c r="BE57" s="174"/>
      <c r="BF57" s="174"/>
      <c r="BG57" s="174"/>
      <c r="BH57" s="186"/>
      <c r="BI57" s="186"/>
      <c r="BJ57" s="186"/>
      <c r="BK57" s="186"/>
      <c r="BL57" s="186"/>
      <c r="BM57" s="186"/>
      <c r="BN57" s="187"/>
      <c r="BO57" s="126"/>
      <c r="BP57" s="126"/>
      <c r="BQ57" s="126"/>
      <c r="BR57" s="126"/>
      <c r="BS57" s="126"/>
      <c r="BT57" s="126"/>
      <c r="BU57" s="126"/>
      <c r="BV57" s="126"/>
      <c r="BW57" s="126"/>
      <c r="BX57" s="126"/>
      <c r="BY57" s="126"/>
      <c r="BZ57" s="126"/>
      <c r="CA57" s="126"/>
      <c r="CB57" s="126"/>
      <c r="CC57" s="126"/>
      <c r="CD57" s="126"/>
      <c r="CE57" s="126"/>
      <c r="CF57" s="126"/>
      <c r="CG57" s="126"/>
      <c r="CH57" s="126"/>
      <c r="CI57" s="126"/>
      <c r="CJ57" s="126">
        <v>0.0</v>
      </c>
      <c r="CK57" s="126">
        <v>1.0</v>
      </c>
      <c r="CL57" s="126">
        <v>1.0</v>
      </c>
      <c r="CM57" s="126">
        <v>1.0</v>
      </c>
      <c r="CN57" s="126">
        <v>0.0</v>
      </c>
      <c r="CO57" s="126">
        <v>0.0</v>
      </c>
      <c r="CP57" s="126">
        <v>0.0</v>
      </c>
      <c r="CQ57" s="126">
        <v>1.0</v>
      </c>
      <c r="CR57" s="126">
        <v>1.0</v>
      </c>
      <c r="CS57" s="126">
        <v>0.0</v>
      </c>
      <c r="CT57" s="126">
        <v>0.0</v>
      </c>
      <c r="CU57" s="126">
        <v>0.0</v>
      </c>
      <c r="CV57" s="126">
        <v>0.0</v>
      </c>
      <c r="CW57" s="126">
        <v>1.0</v>
      </c>
      <c r="CX57" s="126">
        <v>1.0</v>
      </c>
      <c r="CY57" s="126">
        <v>1.0</v>
      </c>
      <c r="CZ57" s="126">
        <v>0.0</v>
      </c>
      <c r="DA57" s="126"/>
      <c r="DB57" s="126"/>
      <c r="DC57" s="126"/>
      <c r="DD57" s="126"/>
      <c r="DE57" s="126"/>
      <c r="DF57" s="126"/>
      <c r="DG57" s="126"/>
      <c r="DH57" s="126"/>
      <c r="DI57" s="126"/>
      <c r="DJ57" s="126"/>
      <c r="DK57" s="126"/>
      <c r="DL57" s="126"/>
      <c r="DM57" s="126"/>
      <c r="DN57" s="126"/>
      <c r="DO57" s="126"/>
      <c r="DP57" s="126"/>
      <c r="DQ57" s="126"/>
      <c r="DR57" s="126"/>
      <c r="DS57" s="126"/>
      <c r="DT57" s="126"/>
      <c r="DU57" s="126"/>
    </row>
    <row r="58" ht="12.75" customHeight="1">
      <c r="A58" s="3">
        <f t="shared" si="24"/>
        <v>232.5</v>
      </c>
      <c r="B58" s="172" t="s">
        <v>176</v>
      </c>
      <c r="C58" s="173" t="s">
        <v>202</v>
      </c>
      <c r="D58" s="172">
        <v>29.0</v>
      </c>
      <c r="E58" s="172" t="s">
        <v>105</v>
      </c>
      <c r="F58" s="172">
        <v>98.4</v>
      </c>
      <c r="G58" s="174">
        <f>IF(OR(E58="",F58=""),"",IF(LEFT(E58,1)="M",VLOOKUP(F58,Setup!$J$9:$K$23,2,TRUE),VLOOKUP(F58,Setup!$L$9:$M$23,2,TRUE)))</f>
        <v>100</v>
      </c>
      <c r="H58" s="174">
        <f>IF(F58="",0,VLOOKUP(AL58,DATA!$L$2:$N$1910,IF(LEFT(E58,1)="F",3,2)))</f>
        <v>0.58535</v>
      </c>
      <c r="I58" s="172"/>
      <c r="J58" s="172" t="s">
        <v>174</v>
      </c>
      <c r="K58" s="188">
        <v>227.5</v>
      </c>
      <c r="L58" s="173">
        <v>-242.5</v>
      </c>
      <c r="M58" s="188">
        <v>242.5</v>
      </c>
      <c r="N58" s="173"/>
      <c r="O58" s="173">
        <f t="shared" si="2"/>
        <v>242.5</v>
      </c>
      <c r="P58" s="175"/>
      <c r="Q58" s="188">
        <v>142.5</v>
      </c>
      <c r="R58" s="173">
        <v>-147.5</v>
      </c>
      <c r="S58" s="188">
        <v>150.0</v>
      </c>
      <c r="T58" s="173"/>
      <c r="U58" s="173">
        <f t="shared" si="3"/>
        <v>150</v>
      </c>
      <c r="V58" s="176">
        <f t="shared" si="4"/>
        <v>392.5</v>
      </c>
      <c r="W58" s="188">
        <v>232.5</v>
      </c>
      <c r="X58" s="188">
        <v>250.0</v>
      </c>
      <c r="Y58" s="188">
        <v>255.0</v>
      </c>
      <c r="Z58" s="173"/>
      <c r="AA58" s="173">
        <f t="shared" si="5"/>
        <v>255</v>
      </c>
      <c r="AB58" s="176">
        <f t="shared" si="6"/>
        <v>647.5</v>
      </c>
      <c r="AC58" s="177">
        <f t="shared" si="7"/>
        <v>379.014125</v>
      </c>
      <c r="AD58" s="177">
        <f>IF(OR(AB58=0,D58="",D58&lt;40),0,VLOOKUP($D58,DATA!$A$2:$B$53,2,TRUE)*AC58)</f>
        <v>0</v>
      </c>
      <c r="AE58" s="178">
        <f>IF(E58="","",OFFSET(Setup!$Q$1,MATCH(E58,Setup!O:O,0)-1,0))</f>
        <v>1</v>
      </c>
      <c r="AF58" s="173" t="str">
        <f t="shared" si="8"/>
        <v>1-M_OR_AAPF-100</v>
      </c>
      <c r="AG58" s="174">
        <f>IF(OR(AB58=0),0,VLOOKUP(AV58,Setup!$S$6:$T$15,2,TRUE))</f>
        <v>3</v>
      </c>
      <c r="AH58" s="179"/>
      <c r="AI58" s="180" t="s">
        <v>59</v>
      </c>
      <c r="AJ58" s="181">
        <f t="shared" si="9"/>
        <v>1</v>
      </c>
      <c r="AK58" s="174">
        <f t="shared" si="10"/>
        <v>2</v>
      </c>
      <c r="AL58" s="172">
        <f t="shared" si="11"/>
        <v>98.4</v>
      </c>
      <c r="AM58" s="172">
        <f t="shared" si="12"/>
        <v>647.5</v>
      </c>
      <c r="AN58" s="172">
        <f t="shared" si="13"/>
        <v>405</v>
      </c>
      <c r="AO58" s="172" t="str">
        <f t="shared" si="14"/>
        <v>M</v>
      </c>
      <c r="AP58" s="172"/>
      <c r="AQ58" s="126">
        <f t="shared" si="15"/>
        <v>1</v>
      </c>
      <c r="AR58" s="182">
        <f t="shared" si="16"/>
        <v>208068024</v>
      </c>
      <c r="AS58" s="172">
        <f t="shared" si="17"/>
        <v>57</v>
      </c>
      <c r="AT58" s="183">
        <f t="shared" si="18"/>
        <v>208</v>
      </c>
      <c r="AU58" s="184">
        <f t="shared" si="19"/>
        <v>57</v>
      </c>
      <c r="AV58" s="184">
        <f t="shared" si="20"/>
        <v>1</v>
      </c>
      <c r="AW58" s="185">
        <f t="shared" si="21"/>
        <v>98.4</v>
      </c>
      <c r="AX58" s="172">
        <f t="shared" si="22"/>
        <v>24</v>
      </c>
      <c r="AY58" s="182">
        <f>IF(OR(E58="",F58="",ISERROR(AE58)),0,(100000000*MATCH(E58,INDIRECT($AI$1),0)+IF(AE58=1,(16-IF(AO58="M",MATCH(G58,Setup!$K$9:$K$23,0),MATCH(G58,Setup!$M$9:$M$23)))*1000000,0)+IF(AB58&gt;0,IF(AE58=1,RANK(AB58,AB:AB,-1)*1000+AX58,IF(AE58=2,AC58,AD58)),0)))</f>
        <v>208068024</v>
      </c>
      <c r="AZ58" s="174"/>
      <c r="BA58" s="174"/>
      <c r="BB58" s="174"/>
      <c r="BC58" s="174"/>
      <c r="BD58" s="174"/>
      <c r="BE58" s="174"/>
      <c r="BF58" s="174"/>
      <c r="BG58" s="174"/>
      <c r="BH58" s="186"/>
      <c r="BI58" s="186"/>
      <c r="BJ58" s="186"/>
      <c r="BK58" s="186"/>
      <c r="BL58" s="186"/>
      <c r="BM58" s="186"/>
      <c r="BN58" s="187"/>
      <c r="BO58" s="126"/>
      <c r="BP58" s="126"/>
      <c r="BQ58" s="126"/>
      <c r="BR58" s="126"/>
      <c r="BS58" s="126"/>
      <c r="BT58" s="126"/>
      <c r="BU58" s="126"/>
      <c r="BV58" s="126"/>
      <c r="BW58" s="126"/>
      <c r="BX58" s="126"/>
      <c r="BY58" s="126"/>
      <c r="BZ58" s="126"/>
      <c r="CA58" s="126"/>
      <c r="CB58" s="126"/>
      <c r="CC58" s="126"/>
      <c r="CD58" s="126"/>
      <c r="CE58" s="126"/>
      <c r="CF58" s="126"/>
      <c r="CG58" s="126"/>
      <c r="CH58" s="126"/>
      <c r="CI58" s="126"/>
      <c r="CJ58" s="126">
        <v>0.0</v>
      </c>
      <c r="CK58" s="126">
        <v>1.0</v>
      </c>
      <c r="CL58" s="126">
        <v>-1.0</v>
      </c>
      <c r="CM58" s="126">
        <v>1.0</v>
      </c>
      <c r="CN58" s="126">
        <v>0.0</v>
      </c>
      <c r="CO58" s="126">
        <v>0.0</v>
      </c>
      <c r="CP58" s="126">
        <v>0.0</v>
      </c>
      <c r="CQ58" s="126">
        <v>1.0</v>
      </c>
      <c r="CR58" s="126">
        <v>-1.0</v>
      </c>
      <c r="CS58" s="126">
        <v>1.0</v>
      </c>
      <c r="CT58" s="126">
        <v>0.0</v>
      </c>
      <c r="CU58" s="126">
        <v>0.0</v>
      </c>
      <c r="CV58" s="126">
        <v>0.0</v>
      </c>
      <c r="CW58" s="126">
        <v>1.0</v>
      </c>
      <c r="CX58" s="126">
        <v>1.0</v>
      </c>
      <c r="CY58" s="126">
        <v>1.0</v>
      </c>
      <c r="CZ58" s="126">
        <v>0.0</v>
      </c>
      <c r="DA58" s="126"/>
      <c r="DB58" s="126"/>
      <c r="DC58" s="126"/>
      <c r="DD58" s="126"/>
      <c r="DE58" s="126"/>
      <c r="DF58" s="126"/>
      <c r="DG58" s="126"/>
      <c r="DH58" s="126"/>
      <c r="DI58" s="126"/>
      <c r="DJ58" s="126"/>
      <c r="DK58" s="126"/>
      <c r="DL58" s="126"/>
      <c r="DM58" s="126"/>
      <c r="DN58" s="126"/>
      <c r="DO58" s="126"/>
      <c r="DP58" s="126"/>
      <c r="DQ58" s="126"/>
      <c r="DR58" s="126"/>
      <c r="DS58" s="126"/>
      <c r="DT58" s="126"/>
      <c r="DU58" s="126"/>
    </row>
    <row r="59" ht="12.75" customHeight="1">
      <c r="A59" s="3">
        <f t="shared" si="24"/>
        <v>242.5</v>
      </c>
      <c r="B59" s="172" t="s">
        <v>176</v>
      </c>
      <c r="C59" s="173" t="s">
        <v>213</v>
      </c>
      <c r="D59" s="172">
        <v>20.0</v>
      </c>
      <c r="E59" s="172" t="s">
        <v>117</v>
      </c>
      <c r="F59" s="172">
        <v>90.0</v>
      </c>
      <c r="G59" s="174">
        <f>IF(OR(E59="",F59=""),"",IF(LEFT(E59,1)="M",VLOOKUP(F59,Setup!$J$9:$K$23,2,TRUE),VLOOKUP(F59,Setup!$L$9:$M$23,2,TRUE)))</f>
        <v>90</v>
      </c>
      <c r="H59" s="174">
        <f>IF(F59="",0,VLOOKUP(AL59,DATA!$L$2:$N$1910,IF(LEFT(E59,1)="F",3,2)))</f>
        <v>0.61185</v>
      </c>
      <c r="I59" s="172"/>
      <c r="J59" s="172" t="s">
        <v>174</v>
      </c>
      <c r="K59" s="188">
        <v>220.0</v>
      </c>
      <c r="L59" s="188">
        <v>230.0</v>
      </c>
      <c r="M59" s="188">
        <v>235.0</v>
      </c>
      <c r="N59" s="173"/>
      <c r="O59" s="173">
        <f t="shared" si="2"/>
        <v>235</v>
      </c>
      <c r="P59" s="175"/>
      <c r="Q59" s="188">
        <v>147.5</v>
      </c>
      <c r="R59" s="188">
        <v>155.0</v>
      </c>
      <c r="S59" s="173"/>
      <c r="T59" s="173"/>
      <c r="U59" s="173">
        <f t="shared" si="3"/>
        <v>155</v>
      </c>
      <c r="V59" s="176">
        <f t="shared" si="4"/>
        <v>390</v>
      </c>
      <c r="W59" s="188">
        <v>242.5</v>
      </c>
      <c r="X59" s="188">
        <v>260.0</v>
      </c>
      <c r="Y59" s="188">
        <v>267.5</v>
      </c>
      <c r="Z59" s="173"/>
      <c r="AA59" s="173">
        <f t="shared" si="5"/>
        <v>267.5</v>
      </c>
      <c r="AB59" s="176">
        <f t="shared" si="6"/>
        <v>657.5</v>
      </c>
      <c r="AC59" s="177">
        <f t="shared" si="7"/>
        <v>402.291375</v>
      </c>
      <c r="AD59" s="177">
        <f>IF(OR(AB59=0,D59="",D59&lt;40),0,VLOOKUP($D59,DATA!$A$2:$B$53,2,TRUE)*AC59)</f>
        <v>0</v>
      </c>
      <c r="AE59" s="178">
        <f>IF(E59="","",OFFSET(Setup!$Q$1,MATCH(E59,Setup!O:O,0)-1,0))</f>
        <v>1</v>
      </c>
      <c r="AF59" s="173" t="str">
        <f t="shared" si="8"/>
        <v>1-M_OCR_AAPF-90</v>
      </c>
      <c r="AG59" s="174">
        <f>IF(OR(AB59=0),0,VLOOKUP(AV59,Setup!$S$6:$T$15,2,TRUE))</f>
        <v>3</v>
      </c>
      <c r="AH59" s="179" t="s">
        <v>57</v>
      </c>
      <c r="AI59" s="180" t="s">
        <v>59</v>
      </c>
      <c r="AJ59" s="181">
        <f t="shared" si="9"/>
        <v>1</v>
      </c>
      <c r="AK59" s="174">
        <f t="shared" si="10"/>
        <v>2</v>
      </c>
      <c r="AL59" s="172">
        <f t="shared" si="11"/>
        <v>90</v>
      </c>
      <c r="AM59" s="172">
        <f t="shared" si="12"/>
        <v>657.5</v>
      </c>
      <c r="AN59" s="172">
        <f t="shared" si="13"/>
        <v>422.5</v>
      </c>
      <c r="AO59" s="172" t="str">
        <f t="shared" si="14"/>
        <v>M</v>
      </c>
      <c r="AP59" s="172"/>
      <c r="AQ59" s="126">
        <f t="shared" si="15"/>
        <v>1</v>
      </c>
      <c r="AR59" s="182">
        <f t="shared" si="16"/>
        <v>409070029</v>
      </c>
      <c r="AS59" s="172">
        <f t="shared" si="17"/>
        <v>47</v>
      </c>
      <c r="AT59" s="183">
        <f t="shared" si="18"/>
        <v>409</v>
      </c>
      <c r="AU59" s="184">
        <f t="shared" si="19"/>
        <v>47</v>
      </c>
      <c r="AV59" s="184">
        <f t="shared" si="20"/>
        <v>1</v>
      </c>
      <c r="AW59" s="185">
        <f t="shared" si="21"/>
        <v>90</v>
      </c>
      <c r="AX59" s="172">
        <f t="shared" si="22"/>
        <v>29</v>
      </c>
      <c r="AY59" s="182">
        <f>IF(OR(E59="",F59="",ISERROR(AE59)),0,(100000000*MATCH(E59,INDIRECT($AI$1),0)+IF(AE59=1,(16-IF(AO59="M",MATCH(G59,Setup!$K$9:$K$23,0),MATCH(G59,Setup!$M$9:$M$23)))*1000000,0)+IF(AB59&gt;0,IF(AE59=1,RANK(AB59,AB:AB,-1)*1000+AX59,IF(AE59=2,AC59,AD59)),0)))</f>
        <v>409070029</v>
      </c>
      <c r="AZ59" s="174"/>
      <c r="BA59" s="174"/>
      <c r="BB59" s="174"/>
      <c r="BC59" s="174"/>
      <c r="BD59" s="174"/>
      <c r="BE59" s="174"/>
      <c r="BF59" s="174"/>
      <c r="BG59" s="174"/>
      <c r="BH59" s="186"/>
      <c r="BI59" s="186"/>
      <c r="BJ59" s="186"/>
      <c r="BK59" s="186"/>
      <c r="BL59" s="186"/>
      <c r="BM59" s="186"/>
      <c r="BN59" s="187"/>
      <c r="BO59" s="126"/>
      <c r="BP59" s="126"/>
      <c r="BQ59" s="126"/>
      <c r="BR59" s="126"/>
      <c r="BS59" s="126"/>
      <c r="BT59" s="126"/>
      <c r="BU59" s="126"/>
      <c r="BV59" s="126"/>
      <c r="BW59" s="126"/>
      <c r="BX59" s="126"/>
      <c r="BY59" s="126"/>
      <c r="BZ59" s="126"/>
      <c r="CA59" s="126"/>
      <c r="CB59" s="126"/>
      <c r="CC59" s="126"/>
      <c r="CD59" s="126"/>
      <c r="CE59" s="126"/>
      <c r="CF59" s="126"/>
      <c r="CG59" s="126"/>
      <c r="CH59" s="126"/>
      <c r="CI59" s="126"/>
      <c r="CJ59" s="126">
        <v>0.0</v>
      </c>
      <c r="CK59" s="126">
        <v>1.0</v>
      </c>
      <c r="CL59" s="126">
        <v>1.0</v>
      </c>
      <c r="CM59" s="126">
        <v>1.0</v>
      </c>
      <c r="CN59" s="126">
        <v>0.0</v>
      </c>
      <c r="CO59" s="126">
        <v>0.0</v>
      </c>
      <c r="CP59" s="126">
        <v>0.0</v>
      </c>
      <c r="CQ59" s="126">
        <v>1.0</v>
      </c>
      <c r="CR59" s="126">
        <v>1.0</v>
      </c>
      <c r="CS59" s="126">
        <v>0.0</v>
      </c>
      <c r="CT59" s="126">
        <v>0.0</v>
      </c>
      <c r="CU59" s="126">
        <v>0.0</v>
      </c>
      <c r="CV59" s="126">
        <v>0.0</v>
      </c>
      <c r="CW59" s="126">
        <v>1.0</v>
      </c>
      <c r="CX59" s="126">
        <v>1.0</v>
      </c>
      <c r="CY59" s="126">
        <v>1.0</v>
      </c>
      <c r="CZ59" s="126">
        <v>0.0</v>
      </c>
      <c r="DA59" s="126"/>
      <c r="DB59" s="126"/>
      <c r="DC59" s="126"/>
      <c r="DD59" s="126"/>
      <c r="DE59" s="126"/>
      <c r="DF59" s="126"/>
      <c r="DG59" s="126"/>
      <c r="DH59" s="126"/>
      <c r="DI59" s="126"/>
      <c r="DJ59" s="126"/>
      <c r="DK59" s="126"/>
      <c r="DL59" s="126"/>
      <c r="DM59" s="126"/>
      <c r="DN59" s="126"/>
      <c r="DO59" s="126"/>
      <c r="DP59" s="126"/>
      <c r="DQ59" s="126"/>
      <c r="DR59" s="126"/>
      <c r="DS59" s="126"/>
      <c r="DT59" s="126"/>
      <c r="DU59" s="126"/>
    </row>
    <row r="60" ht="12.75" customHeight="1">
      <c r="A60" s="3">
        <f t="shared" si="24"/>
        <v>242.5</v>
      </c>
      <c r="B60" s="172" t="s">
        <v>176</v>
      </c>
      <c r="C60" s="173" t="s">
        <v>211</v>
      </c>
      <c r="D60" s="172">
        <v>20.0</v>
      </c>
      <c r="E60" s="172" t="s">
        <v>212</v>
      </c>
      <c r="F60" s="172">
        <v>90.0</v>
      </c>
      <c r="G60" s="174">
        <f>IF(OR(E60="",F60=""),"",IF(LEFT(E60,1)="M",VLOOKUP(F60,Setup!$J$9:$K$23,2,TRUE),VLOOKUP(F60,Setup!$L$9:$M$23,2,TRUE)))</f>
        <v>90</v>
      </c>
      <c r="H60" s="174">
        <f>IF(F60="",0,VLOOKUP(AL60,DATA!$L$2:$N$1910,IF(LEFT(E60,1)="F",3,2)))</f>
        <v>0.61185</v>
      </c>
      <c r="I60" s="172"/>
      <c r="J60" s="172" t="s">
        <v>174</v>
      </c>
      <c r="K60" s="188">
        <v>220.0</v>
      </c>
      <c r="L60" s="188">
        <v>230.0</v>
      </c>
      <c r="M60" s="188">
        <v>235.0</v>
      </c>
      <c r="N60" s="173"/>
      <c r="O60" s="173">
        <f t="shared" si="2"/>
        <v>235</v>
      </c>
      <c r="P60" s="175"/>
      <c r="Q60" s="188">
        <v>147.5</v>
      </c>
      <c r="R60" s="188">
        <v>155.0</v>
      </c>
      <c r="S60" s="173"/>
      <c r="T60" s="173"/>
      <c r="U60" s="173">
        <f t="shared" si="3"/>
        <v>155</v>
      </c>
      <c r="V60" s="176">
        <f t="shared" si="4"/>
        <v>390</v>
      </c>
      <c r="W60" s="188">
        <v>242.5</v>
      </c>
      <c r="X60" s="188">
        <v>260.0</v>
      </c>
      <c r="Y60" s="188">
        <v>267.5</v>
      </c>
      <c r="Z60" s="173"/>
      <c r="AA60" s="173">
        <f t="shared" si="5"/>
        <v>267.5</v>
      </c>
      <c r="AB60" s="176">
        <f t="shared" si="6"/>
        <v>657.5</v>
      </c>
      <c r="AC60" s="177">
        <f t="shared" si="7"/>
        <v>402.291375</v>
      </c>
      <c r="AD60" s="177">
        <f>IF(OR(AB60=0,D60="",D60&lt;40),0,VLOOKUP($D60,DATA!$A$2:$B$53,2,TRUE)*AC60)</f>
        <v>0</v>
      </c>
      <c r="AE60" s="178">
        <f>IF(E60="","",OFFSET(Setup!$Q$1,MATCH(E60,Setup!O:O,0)-1,0))</f>
        <v>1</v>
      </c>
      <c r="AF60" s="173" t="str">
        <f t="shared" si="8"/>
        <v>1-M_JCR_AAPF-90</v>
      </c>
      <c r="AG60" s="174">
        <f>IF(OR(AB60=0),0,VLOOKUP(AV60,Setup!$S$6:$T$15,2,TRUE))</f>
        <v>3</v>
      </c>
      <c r="AH60" s="179" t="s">
        <v>57</v>
      </c>
      <c r="AI60" s="180" t="s">
        <v>59</v>
      </c>
      <c r="AJ60" s="181">
        <f t="shared" si="9"/>
        <v>1</v>
      </c>
      <c r="AK60" s="174">
        <f t="shared" si="10"/>
        <v>2</v>
      </c>
      <c r="AL60" s="172">
        <f t="shared" si="11"/>
        <v>90</v>
      </c>
      <c r="AM60" s="172">
        <f t="shared" si="12"/>
        <v>657.5</v>
      </c>
      <c r="AN60" s="172">
        <f t="shared" si="13"/>
        <v>422.5</v>
      </c>
      <c r="AO60" s="172" t="str">
        <f t="shared" si="14"/>
        <v>M</v>
      </c>
      <c r="AP60" s="172"/>
      <c r="AQ60" s="126">
        <f t="shared" si="15"/>
        <v>1</v>
      </c>
      <c r="AR60" s="182">
        <f t="shared" si="16"/>
        <v>3609070029</v>
      </c>
      <c r="AS60" s="172">
        <f t="shared" si="17"/>
        <v>30</v>
      </c>
      <c r="AT60" s="183">
        <f t="shared" si="18"/>
        <v>3609</v>
      </c>
      <c r="AU60" s="184">
        <f t="shared" si="19"/>
        <v>30</v>
      </c>
      <c r="AV60" s="184">
        <f t="shared" si="20"/>
        <v>1</v>
      </c>
      <c r="AW60" s="185">
        <f t="shared" si="21"/>
        <v>90</v>
      </c>
      <c r="AX60" s="172">
        <f t="shared" si="22"/>
        <v>29</v>
      </c>
      <c r="AY60" s="182">
        <f>IF(OR(E60="",F60="",ISERROR(AE60)),0,(100000000*MATCH(E60,INDIRECT($AI$1),0)+IF(AE60=1,(16-IF(AO60="M",MATCH(G60,Setup!$K$9:$K$23,0),MATCH(G60,Setup!$M$9:$M$23)))*1000000,0)+IF(AB60&gt;0,IF(AE60=1,RANK(AB60,AB:AB,-1)*1000+AX60,IF(AE60=2,AC60,AD60)),0)))</f>
        <v>3609070029</v>
      </c>
      <c r="AZ60" s="174"/>
      <c r="BA60" s="174"/>
      <c r="BB60" s="174"/>
      <c r="BC60" s="174"/>
      <c r="BD60" s="174"/>
      <c r="BE60" s="174"/>
      <c r="BF60" s="174"/>
      <c r="BG60" s="174"/>
      <c r="BH60" s="186"/>
      <c r="BI60" s="186"/>
      <c r="BJ60" s="186"/>
      <c r="BK60" s="186"/>
      <c r="BL60" s="186"/>
      <c r="BM60" s="186"/>
      <c r="BN60" s="187"/>
      <c r="BO60" s="126"/>
      <c r="BP60" s="126"/>
      <c r="BQ60" s="126"/>
      <c r="BR60" s="126"/>
      <c r="BS60" s="126"/>
      <c r="BT60" s="126"/>
      <c r="BU60" s="126"/>
      <c r="BV60" s="126"/>
      <c r="BW60" s="126"/>
      <c r="BX60" s="126"/>
      <c r="BY60" s="126"/>
      <c r="BZ60" s="126"/>
      <c r="CA60" s="126"/>
      <c r="CB60" s="126"/>
      <c r="CC60" s="126"/>
      <c r="CD60" s="126"/>
      <c r="CE60" s="126"/>
      <c r="CF60" s="126"/>
      <c r="CG60" s="126"/>
      <c r="CH60" s="126"/>
      <c r="CI60" s="126"/>
      <c r="CJ60" s="126">
        <v>0.0</v>
      </c>
      <c r="CK60" s="126">
        <v>1.0</v>
      </c>
      <c r="CL60" s="126">
        <v>1.0</v>
      </c>
      <c r="CM60" s="126">
        <v>1.0</v>
      </c>
      <c r="CN60" s="126">
        <v>0.0</v>
      </c>
      <c r="CO60" s="126">
        <v>0.0</v>
      </c>
      <c r="CP60" s="126">
        <v>0.0</v>
      </c>
      <c r="CQ60" s="126">
        <v>1.0</v>
      </c>
      <c r="CR60" s="126">
        <v>1.0</v>
      </c>
      <c r="CS60" s="126">
        <v>0.0</v>
      </c>
      <c r="CT60" s="126">
        <v>0.0</v>
      </c>
      <c r="CU60" s="126">
        <v>0.0</v>
      </c>
      <c r="CV60" s="126">
        <v>0.0</v>
      </c>
      <c r="CW60" s="126">
        <v>1.0</v>
      </c>
      <c r="CX60" s="126">
        <v>1.0</v>
      </c>
      <c r="CY60" s="126">
        <v>1.0</v>
      </c>
      <c r="CZ60" s="126">
        <v>0.0</v>
      </c>
      <c r="DA60" s="126"/>
      <c r="DB60" s="126"/>
      <c r="DC60" s="126"/>
      <c r="DD60" s="126"/>
      <c r="DE60" s="126"/>
      <c r="DF60" s="126"/>
      <c r="DG60" s="126"/>
      <c r="DH60" s="126"/>
      <c r="DI60" s="126"/>
      <c r="DJ60" s="126"/>
      <c r="DK60" s="126"/>
      <c r="DL60" s="126"/>
      <c r="DM60" s="126"/>
      <c r="DN60" s="126"/>
      <c r="DO60" s="126"/>
      <c r="DP60" s="126"/>
      <c r="DQ60" s="126"/>
      <c r="DR60" s="126"/>
      <c r="DS60" s="126"/>
      <c r="DT60" s="126"/>
      <c r="DU60" s="126"/>
    </row>
    <row r="61" ht="12.75" customHeight="1">
      <c r="A61" s="3">
        <f t="shared" si="24"/>
        <v>150</v>
      </c>
      <c r="B61" s="172" t="s">
        <v>69</v>
      </c>
      <c r="C61" s="173" t="s">
        <v>241</v>
      </c>
      <c r="D61" s="172">
        <v>59.0</v>
      </c>
      <c r="E61" s="172" t="s">
        <v>242</v>
      </c>
      <c r="F61" s="172">
        <v>117.9</v>
      </c>
      <c r="G61" s="174">
        <f>IF(OR(E61="",F61=""),"",IF(LEFT(E61,1)="M",VLOOKUP(F61,Setup!$J$9:$K$23,2,TRUE),VLOOKUP(F61,Setup!$L$9:$M$23,2,TRUE)))</f>
        <v>125</v>
      </c>
      <c r="H61" s="174">
        <f>IF(F61="",0,VLOOKUP(AL61,DATA!$L$2:$N$1910,IF(LEFT(E61,1)="F",3,2)))</f>
        <v>0.55355</v>
      </c>
      <c r="I61" s="172"/>
      <c r="J61" s="172"/>
      <c r="K61" s="173"/>
      <c r="L61" s="173"/>
      <c r="M61" s="173"/>
      <c r="N61" s="173"/>
      <c r="O61" s="173">
        <f t="shared" si="2"/>
        <v>0</v>
      </c>
      <c r="P61" s="175"/>
      <c r="Q61" s="173"/>
      <c r="R61" s="173"/>
      <c r="S61" s="173"/>
      <c r="T61" s="173"/>
      <c r="U61" s="173">
        <f t="shared" si="3"/>
        <v>0</v>
      </c>
      <c r="V61" s="176">
        <f t="shared" si="4"/>
        <v>0</v>
      </c>
      <c r="W61" s="188">
        <v>150.0</v>
      </c>
      <c r="X61" s="188">
        <v>157.5</v>
      </c>
      <c r="Y61" s="188">
        <v>160.0</v>
      </c>
      <c r="Z61" s="173"/>
      <c r="AA61" s="173">
        <f t="shared" si="5"/>
        <v>160</v>
      </c>
      <c r="AB61" s="176">
        <f t="shared" si="6"/>
        <v>0</v>
      </c>
      <c r="AC61" s="177">
        <f t="shared" si="7"/>
        <v>0</v>
      </c>
      <c r="AD61" s="177">
        <f>IF(OR(AB61=0,D61="",D61&lt;40),0,VLOOKUP($D61,DATA!$A$2:$B$53,2,TRUE)*AC61)</f>
        <v>0</v>
      </c>
      <c r="AE61" s="178">
        <f>IF(E61="","",OFFSET(Setup!$Q$1,MATCH(E61,Setup!O:O,0)-1,0))</f>
        <v>1</v>
      </c>
      <c r="AF61" s="173">
        <f t="shared" si="8"/>
        <v>0</v>
      </c>
      <c r="AG61" s="174">
        <f>IF(OR(AB61=0),0,VLOOKUP(AV61,Setup!$S$6:$T$15,2,TRUE))</f>
        <v>0</v>
      </c>
      <c r="AH61" s="179"/>
      <c r="AI61" s="180" t="s">
        <v>58</v>
      </c>
      <c r="AJ61" s="181">
        <f t="shared" si="9"/>
        <v>0</v>
      </c>
      <c r="AK61" s="174">
        <f t="shared" si="10"/>
        <v>3</v>
      </c>
      <c r="AL61" s="172">
        <f t="shared" si="11"/>
        <v>117.9</v>
      </c>
      <c r="AM61" s="172">
        <f t="shared" si="12"/>
        <v>0</v>
      </c>
      <c r="AN61" s="172">
        <f t="shared" si="13"/>
        <v>0</v>
      </c>
      <c r="AO61" s="172" t="str">
        <f t="shared" si="14"/>
        <v>M</v>
      </c>
      <c r="AP61" s="172"/>
      <c r="AQ61" s="126">
        <f t="shared" si="15"/>
        <v>0</v>
      </c>
      <c r="AR61" s="182">
        <f t="shared" si="16"/>
        <v>7906000000</v>
      </c>
      <c r="AS61" s="172">
        <f t="shared" si="17"/>
        <v>15</v>
      </c>
      <c r="AT61" s="183">
        <f t="shared" si="18"/>
        <v>7906</v>
      </c>
      <c r="AU61" s="184">
        <f t="shared" si="19"/>
        <v>15</v>
      </c>
      <c r="AV61" s="184">
        <f t="shared" si="20"/>
        <v>1</v>
      </c>
      <c r="AW61" s="185">
        <f t="shared" si="21"/>
        <v>117.9</v>
      </c>
      <c r="AX61" s="172">
        <f t="shared" si="22"/>
        <v>8</v>
      </c>
      <c r="AY61" s="182">
        <f>IF(OR(E61="",F61="",ISERROR(AE61)),0,(100000000*MATCH(E61,INDIRECT($AI$1),0)+IF(AE61=1,(16-IF(AO61="M",MATCH(G61,Setup!$K$9:$K$23,0),MATCH(G61,Setup!$M$9:$M$23)))*1000000,0)+IF(AB61&gt;0,IF(AE61=1,RANK(AB61,AB:AB,-1)*1000+AX61,IF(AE61=2,AC61,AD61)),0)))</f>
        <v>7906000000</v>
      </c>
      <c r="AZ61" s="174"/>
      <c r="BA61" s="174"/>
      <c r="BB61" s="174"/>
      <c r="BC61" s="174"/>
      <c r="BD61" s="174"/>
      <c r="BE61" s="174"/>
      <c r="BF61" s="174"/>
      <c r="BG61" s="174"/>
      <c r="BH61" s="186"/>
      <c r="BI61" s="186"/>
      <c r="BJ61" s="186"/>
      <c r="BK61" s="186"/>
      <c r="BL61" s="186"/>
      <c r="BM61" s="186"/>
      <c r="BN61" s="187"/>
      <c r="BO61" s="126"/>
      <c r="BP61" s="126"/>
      <c r="BQ61" s="126"/>
      <c r="BR61" s="126"/>
      <c r="BS61" s="126"/>
      <c r="BT61" s="126"/>
      <c r="BU61" s="126"/>
      <c r="BV61" s="126"/>
      <c r="BW61" s="126"/>
      <c r="BX61" s="126"/>
      <c r="BY61" s="126"/>
      <c r="BZ61" s="126"/>
      <c r="CA61" s="126"/>
      <c r="CB61" s="126"/>
      <c r="CC61" s="126"/>
      <c r="CD61" s="126"/>
      <c r="CE61" s="126"/>
      <c r="CF61" s="126"/>
      <c r="CG61" s="126"/>
      <c r="CH61" s="126"/>
      <c r="CI61" s="126"/>
      <c r="CJ61" s="126">
        <v>0.0</v>
      </c>
      <c r="CK61" s="126">
        <v>0.0</v>
      </c>
      <c r="CL61" s="126">
        <v>0.0</v>
      </c>
      <c r="CM61" s="126">
        <v>0.0</v>
      </c>
      <c r="CN61" s="126">
        <v>0.0</v>
      </c>
      <c r="CO61" s="126">
        <v>0.0</v>
      </c>
      <c r="CP61" s="126">
        <v>0.0</v>
      </c>
      <c r="CQ61" s="126">
        <v>0.0</v>
      </c>
      <c r="CR61" s="126">
        <v>0.0</v>
      </c>
      <c r="CS61" s="126">
        <v>0.0</v>
      </c>
      <c r="CT61" s="126">
        <v>0.0</v>
      </c>
      <c r="CU61" s="126">
        <v>0.0</v>
      </c>
      <c r="CV61" s="126">
        <v>0.0</v>
      </c>
      <c r="CW61" s="126">
        <v>1.0</v>
      </c>
      <c r="CX61" s="126">
        <v>1.0</v>
      </c>
      <c r="CY61" s="126">
        <v>1.0</v>
      </c>
      <c r="CZ61" s="126">
        <v>0.0</v>
      </c>
      <c r="DA61" s="126"/>
      <c r="DB61" s="126"/>
      <c r="DC61" s="126"/>
      <c r="DD61" s="126"/>
      <c r="DE61" s="126"/>
      <c r="DF61" s="126"/>
      <c r="DG61" s="126"/>
      <c r="DH61" s="126"/>
      <c r="DI61" s="126"/>
      <c r="DJ61" s="126"/>
      <c r="DK61" s="126"/>
      <c r="DL61" s="126"/>
      <c r="DM61" s="126"/>
      <c r="DN61" s="126"/>
      <c r="DO61" s="126"/>
      <c r="DP61" s="126"/>
      <c r="DQ61" s="126"/>
      <c r="DR61" s="126"/>
      <c r="DS61" s="126"/>
      <c r="DT61" s="126"/>
      <c r="DU61" s="126"/>
    </row>
    <row r="62" ht="12.75" customHeight="1">
      <c r="A62" s="3">
        <f t="shared" si="24"/>
        <v>155</v>
      </c>
      <c r="B62" s="172" t="s">
        <v>69</v>
      </c>
      <c r="C62" s="173" t="s">
        <v>234</v>
      </c>
      <c r="D62" s="172">
        <v>31.0</v>
      </c>
      <c r="E62" s="172" t="s">
        <v>88</v>
      </c>
      <c r="F62" s="172">
        <v>101.1</v>
      </c>
      <c r="G62" s="174" t="str">
        <f>IF(OR(E62="",F62=""),"",IF(LEFT(E62,1)="M",VLOOKUP(F62,Setup!$J$9:$K$23,2,TRUE),VLOOKUP(F62,Setup!$L$9:$M$23,2,TRUE)))</f>
        <v>SHW</v>
      </c>
      <c r="H62" s="174">
        <f>IF(F62="",0,VLOOKUP(AL62,DATA!$L$2:$N$1910,IF(LEFT(E62,1)="F",3,2)))</f>
        <v>0.71265</v>
      </c>
      <c r="I62" s="172"/>
      <c r="J62" s="172" t="s">
        <v>187</v>
      </c>
      <c r="K62" s="188">
        <v>140.0</v>
      </c>
      <c r="L62" s="188">
        <v>152.5</v>
      </c>
      <c r="M62" s="188">
        <v>160.0</v>
      </c>
      <c r="N62" s="173"/>
      <c r="O62" s="173">
        <f t="shared" si="2"/>
        <v>160</v>
      </c>
      <c r="P62" s="175"/>
      <c r="Q62" s="188">
        <v>85.0</v>
      </c>
      <c r="R62" s="188">
        <v>95.0</v>
      </c>
      <c r="S62" s="188">
        <v>100.0</v>
      </c>
      <c r="T62" s="173"/>
      <c r="U62" s="173">
        <f t="shared" si="3"/>
        <v>100</v>
      </c>
      <c r="V62" s="176">
        <f t="shared" si="4"/>
        <v>260</v>
      </c>
      <c r="W62" s="188">
        <v>155.0</v>
      </c>
      <c r="X62" s="188">
        <v>167.5</v>
      </c>
      <c r="Y62" s="188">
        <v>182.5</v>
      </c>
      <c r="Z62" s="173"/>
      <c r="AA62" s="173">
        <f t="shared" si="5"/>
        <v>182.5</v>
      </c>
      <c r="AB62" s="176">
        <f t="shared" si="6"/>
        <v>442.5</v>
      </c>
      <c r="AC62" s="177">
        <f t="shared" si="7"/>
        <v>315.347625</v>
      </c>
      <c r="AD62" s="177">
        <f>IF(OR(AB62=0,D62="",D62&lt;40),0,VLOOKUP($D62,DATA!$A$2:$B$53,2,TRUE)*AC62)</f>
        <v>0</v>
      </c>
      <c r="AE62" s="178">
        <f>IF(E62="","",OFFSET(Setup!$Q$1,MATCH(E62,Setup!O:O,0)-1,0))</f>
        <v>1</v>
      </c>
      <c r="AF62" s="173" t="str">
        <f t="shared" si="8"/>
        <v>1-F_OR_AAPF-SHW</v>
      </c>
      <c r="AG62" s="174">
        <f>IF(OR(AB62=0),0,VLOOKUP(AV62,Setup!$S$6:$T$15,2,TRUE))</f>
        <v>3</v>
      </c>
      <c r="AH62" s="179"/>
      <c r="AI62" s="180" t="s">
        <v>59</v>
      </c>
      <c r="AJ62" s="181">
        <f t="shared" si="9"/>
        <v>1</v>
      </c>
      <c r="AK62" s="174">
        <f t="shared" si="10"/>
        <v>3</v>
      </c>
      <c r="AL62" s="172">
        <f t="shared" si="11"/>
        <v>101.1</v>
      </c>
      <c r="AM62" s="172">
        <f t="shared" si="12"/>
        <v>442.5</v>
      </c>
      <c r="AN62" s="172">
        <f t="shared" si="13"/>
        <v>282.5</v>
      </c>
      <c r="AO62" s="172" t="str">
        <f t="shared" si="14"/>
        <v>F</v>
      </c>
      <c r="AP62" s="172"/>
      <c r="AQ62" s="126">
        <f t="shared" si="15"/>
        <v>1</v>
      </c>
      <c r="AR62" s="182">
        <f t="shared" si="16"/>
        <v>12206044019</v>
      </c>
      <c r="AS62" s="172">
        <f t="shared" si="17"/>
        <v>12</v>
      </c>
      <c r="AT62" s="183">
        <f t="shared" si="18"/>
        <v>12206</v>
      </c>
      <c r="AU62" s="184">
        <f t="shared" si="19"/>
        <v>12</v>
      </c>
      <c r="AV62" s="184">
        <f t="shared" si="20"/>
        <v>1</v>
      </c>
      <c r="AW62" s="185">
        <f t="shared" si="21"/>
        <v>101.1</v>
      </c>
      <c r="AX62" s="172">
        <f t="shared" si="22"/>
        <v>19</v>
      </c>
      <c r="AY62" s="182">
        <f>IF(OR(E62="",F62="",ISERROR(AE62)),0,(100000000*MATCH(E62,INDIRECT($AI$1),0)+IF(AE62=1,(16-IF(AO62="M",MATCH(G62,Setup!$K$9:$K$23,0),MATCH(G62,Setup!$M$9:$M$23)))*1000000,0)+IF(AB62&gt;0,IF(AE62=1,RANK(AB62,AB:AB,-1)*1000+AX62,IF(AE62=2,AC62,AD62)),0)))</f>
        <v>12206044019</v>
      </c>
      <c r="AZ62" s="174"/>
      <c r="BA62" s="174"/>
      <c r="BB62" s="174"/>
      <c r="BC62" s="174"/>
      <c r="BD62" s="174"/>
      <c r="BE62" s="174"/>
      <c r="BF62" s="174"/>
      <c r="BG62" s="174"/>
      <c r="BH62" s="186"/>
      <c r="BI62" s="186"/>
      <c r="BJ62" s="186"/>
      <c r="BK62" s="186"/>
      <c r="BL62" s="186"/>
      <c r="BM62" s="186"/>
      <c r="BN62" s="187"/>
      <c r="BO62" s="126"/>
      <c r="BP62" s="126"/>
      <c r="BQ62" s="126"/>
      <c r="BR62" s="126"/>
      <c r="BS62" s="126"/>
      <c r="BT62" s="126"/>
      <c r="BU62" s="126"/>
      <c r="BV62" s="126"/>
      <c r="BW62" s="126"/>
      <c r="BX62" s="126"/>
      <c r="BY62" s="126"/>
      <c r="BZ62" s="126"/>
      <c r="CA62" s="126"/>
      <c r="CB62" s="126"/>
      <c r="CC62" s="126"/>
      <c r="CD62" s="126"/>
      <c r="CE62" s="126"/>
      <c r="CF62" s="126"/>
      <c r="CG62" s="126"/>
      <c r="CH62" s="126"/>
      <c r="CI62" s="126"/>
      <c r="CJ62" s="126">
        <v>0.0</v>
      </c>
      <c r="CK62" s="126">
        <v>1.0</v>
      </c>
      <c r="CL62" s="126">
        <v>1.0</v>
      </c>
      <c r="CM62" s="126">
        <v>1.0</v>
      </c>
      <c r="CN62" s="126">
        <v>0.0</v>
      </c>
      <c r="CO62" s="126">
        <v>0.0</v>
      </c>
      <c r="CP62" s="126">
        <v>0.0</v>
      </c>
      <c r="CQ62" s="126">
        <v>1.0</v>
      </c>
      <c r="CR62" s="126">
        <v>1.0</v>
      </c>
      <c r="CS62" s="126">
        <v>1.0</v>
      </c>
      <c r="CT62" s="126">
        <v>0.0</v>
      </c>
      <c r="CU62" s="126">
        <v>0.0</v>
      </c>
      <c r="CV62" s="126">
        <v>0.0</v>
      </c>
      <c r="CW62" s="126">
        <v>1.0</v>
      </c>
      <c r="CX62" s="126">
        <v>1.0</v>
      </c>
      <c r="CY62" s="126">
        <v>1.0</v>
      </c>
      <c r="CZ62" s="126">
        <v>0.0</v>
      </c>
      <c r="DA62" s="126"/>
      <c r="DB62" s="126"/>
      <c r="DC62" s="126"/>
      <c r="DD62" s="126"/>
      <c r="DE62" s="126"/>
      <c r="DF62" s="126"/>
      <c r="DG62" s="126"/>
      <c r="DH62" s="126"/>
      <c r="DI62" s="126"/>
      <c r="DJ62" s="126"/>
      <c r="DK62" s="126"/>
      <c r="DL62" s="126"/>
      <c r="DM62" s="126"/>
      <c r="DN62" s="126"/>
      <c r="DO62" s="126"/>
      <c r="DP62" s="126"/>
      <c r="DQ62" s="126"/>
      <c r="DR62" s="126"/>
      <c r="DS62" s="126"/>
      <c r="DT62" s="126"/>
      <c r="DU62" s="126"/>
    </row>
    <row r="63" ht="12.75" customHeight="1">
      <c r="A63" s="3">
        <f t="shared" si="24"/>
        <v>175</v>
      </c>
      <c r="B63" s="172" t="s">
        <v>69</v>
      </c>
      <c r="C63" s="173" t="s">
        <v>229</v>
      </c>
      <c r="D63" s="172">
        <v>34.0</v>
      </c>
      <c r="E63" s="172" t="s">
        <v>162</v>
      </c>
      <c r="F63" s="172">
        <v>99.8</v>
      </c>
      <c r="G63" s="174">
        <f>IF(OR(E63="",F63=""),"",IF(LEFT(E63,1)="M",VLOOKUP(F63,Setup!$J$9:$K$23,2,TRUE),VLOOKUP(F63,Setup!$L$9:$M$23,2,TRUE)))</f>
        <v>100</v>
      </c>
      <c r="H63" s="174">
        <f>IF(F63="",0,VLOOKUP(AL63,DATA!$L$2:$N$1910,IF(LEFT(E63,1)="F",3,2)))</f>
        <v>0.5818</v>
      </c>
      <c r="I63" s="172"/>
      <c r="J63" s="172" t="s">
        <v>79</v>
      </c>
      <c r="K63" s="188">
        <v>135.0</v>
      </c>
      <c r="L63" s="188">
        <v>140.0</v>
      </c>
      <c r="M63" s="188">
        <v>145.0</v>
      </c>
      <c r="N63" s="173"/>
      <c r="O63" s="173">
        <f t="shared" si="2"/>
        <v>145</v>
      </c>
      <c r="P63" s="175"/>
      <c r="Q63" s="188">
        <v>125.0</v>
      </c>
      <c r="R63" s="188">
        <v>130.0</v>
      </c>
      <c r="S63" s="173"/>
      <c r="T63" s="173"/>
      <c r="U63" s="173">
        <f t="shared" si="3"/>
        <v>130</v>
      </c>
      <c r="V63" s="176">
        <f t="shared" si="4"/>
        <v>275</v>
      </c>
      <c r="W63" s="188">
        <v>175.0</v>
      </c>
      <c r="X63" s="188">
        <v>182.5</v>
      </c>
      <c r="Y63" s="188">
        <v>187.5</v>
      </c>
      <c r="Z63" s="173"/>
      <c r="AA63" s="173">
        <f t="shared" si="5"/>
        <v>187.5</v>
      </c>
      <c r="AB63" s="176">
        <f t="shared" si="6"/>
        <v>462.5</v>
      </c>
      <c r="AC63" s="177">
        <f t="shared" si="7"/>
        <v>269.0825</v>
      </c>
      <c r="AD63" s="177">
        <f>IF(OR(AB63=0,D63="",D63&lt;40),0,VLOOKUP($D63,DATA!$A$2:$B$53,2,TRUE)*AC63)</f>
        <v>0</v>
      </c>
      <c r="AE63" s="178">
        <f>IF(E63="","",OFFSET(Setup!$Q$1,MATCH(E63,Setup!O:O,0)-1,0))</f>
        <v>1</v>
      </c>
      <c r="AF63" s="173" t="str">
        <f t="shared" si="8"/>
        <v>1-M_SR_AAPF-100</v>
      </c>
      <c r="AG63" s="174">
        <f>IF(OR(AB63=0),0,VLOOKUP(AV63,Setup!$S$6:$T$15,2,TRUE))</f>
        <v>3</v>
      </c>
      <c r="AH63" s="179" t="s">
        <v>86</v>
      </c>
      <c r="AI63" s="180" t="s">
        <v>59</v>
      </c>
      <c r="AJ63" s="181">
        <f t="shared" si="9"/>
        <v>1</v>
      </c>
      <c r="AK63" s="174">
        <f t="shared" si="10"/>
        <v>3</v>
      </c>
      <c r="AL63" s="172">
        <f t="shared" si="11"/>
        <v>99.8</v>
      </c>
      <c r="AM63" s="172">
        <f t="shared" si="12"/>
        <v>462.5</v>
      </c>
      <c r="AN63" s="172">
        <f t="shared" si="13"/>
        <v>317.5</v>
      </c>
      <c r="AO63" s="172" t="str">
        <f t="shared" si="14"/>
        <v>M</v>
      </c>
      <c r="AP63" s="172"/>
      <c r="AQ63" s="126">
        <f t="shared" si="15"/>
        <v>1</v>
      </c>
      <c r="AR63" s="182">
        <f t="shared" si="16"/>
        <v>4208047020</v>
      </c>
      <c r="AS63" s="172">
        <f t="shared" si="17"/>
        <v>28</v>
      </c>
      <c r="AT63" s="183">
        <f t="shared" si="18"/>
        <v>4208</v>
      </c>
      <c r="AU63" s="184">
        <f t="shared" si="19"/>
        <v>28</v>
      </c>
      <c r="AV63" s="184">
        <f t="shared" si="20"/>
        <v>1</v>
      </c>
      <c r="AW63" s="185">
        <f t="shared" si="21"/>
        <v>99.8</v>
      </c>
      <c r="AX63" s="172">
        <f t="shared" si="22"/>
        <v>20</v>
      </c>
      <c r="AY63" s="182">
        <f>IF(OR(E63="",F63="",ISERROR(AE63)),0,(100000000*MATCH(E63,INDIRECT($AI$1),0)+IF(AE63=1,(16-IF(AO63="M",MATCH(G63,Setup!$K$9:$K$23,0),MATCH(G63,Setup!$M$9:$M$23)))*1000000,0)+IF(AB63&gt;0,IF(AE63=1,RANK(AB63,AB:AB,-1)*1000+AX63,IF(AE63=2,AC63,AD63)),0)))</f>
        <v>4208047020</v>
      </c>
      <c r="AZ63" s="174"/>
      <c r="BA63" s="174"/>
      <c r="BB63" s="174"/>
      <c r="BC63" s="174"/>
      <c r="BD63" s="174"/>
      <c r="BE63" s="174"/>
      <c r="BF63" s="174"/>
      <c r="BG63" s="174"/>
      <c r="BH63" s="186"/>
      <c r="BI63" s="186"/>
      <c r="BJ63" s="186"/>
      <c r="BK63" s="186"/>
      <c r="BL63" s="186"/>
      <c r="BM63" s="186"/>
      <c r="BN63" s="187"/>
      <c r="BO63" s="126"/>
      <c r="BP63" s="126"/>
      <c r="BQ63" s="126"/>
      <c r="BR63" s="126"/>
      <c r="BS63" s="126"/>
      <c r="BT63" s="126"/>
      <c r="BU63" s="126"/>
      <c r="BV63" s="126"/>
      <c r="BW63" s="126"/>
      <c r="BX63" s="126"/>
      <c r="BY63" s="126"/>
      <c r="BZ63" s="126"/>
      <c r="CA63" s="126"/>
      <c r="CB63" s="126"/>
      <c r="CC63" s="126"/>
      <c r="CD63" s="126"/>
      <c r="CE63" s="126"/>
      <c r="CF63" s="126"/>
      <c r="CG63" s="126"/>
      <c r="CH63" s="126"/>
      <c r="CI63" s="126"/>
      <c r="CJ63" s="126">
        <v>0.0</v>
      </c>
      <c r="CK63" s="126">
        <v>1.0</v>
      </c>
      <c r="CL63" s="126">
        <v>1.0</v>
      </c>
      <c r="CM63" s="126">
        <v>1.0</v>
      </c>
      <c r="CN63" s="126">
        <v>0.0</v>
      </c>
      <c r="CO63" s="126">
        <v>0.0</v>
      </c>
      <c r="CP63" s="126">
        <v>0.0</v>
      </c>
      <c r="CQ63" s="126">
        <v>1.0</v>
      </c>
      <c r="CR63" s="126">
        <v>1.0</v>
      </c>
      <c r="CS63" s="126">
        <v>0.0</v>
      </c>
      <c r="CT63" s="126">
        <v>0.0</v>
      </c>
      <c r="CU63" s="126">
        <v>0.0</v>
      </c>
      <c r="CV63" s="126">
        <v>0.0</v>
      </c>
      <c r="CW63" s="126">
        <v>1.0</v>
      </c>
      <c r="CX63" s="126">
        <v>1.0</v>
      </c>
      <c r="CY63" s="126">
        <v>1.0</v>
      </c>
      <c r="CZ63" s="126">
        <v>0.0</v>
      </c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</row>
    <row r="64" ht="12.75" customHeight="1">
      <c r="A64" s="3">
        <f t="shared" si="24"/>
        <v>175</v>
      </c>
      <c r="B64" s="172" t="s">
        <v>69</v>
      </c>
      <c r="C64" s="173" t="s">
        <v>230</v>
      </c>
      <c r="D64" s="172">
        <v>34.0</v>
      </c>
      <c r="E64" s="172" t="s">
        <v>231</v>
      </c>
      <c r="F64" s="172">
        <v>99.8</v>
      </c>
      <c r="G64" s="174">
        <f>IF(OR(E64="",F64=""),"",IF(LEFT(E64,1)="M",VLOOKUP(F64,Setup!$J$9:$K$23,2,TRUE),VLOOKUP(F64,Setup!$L$9:$M$23,2,TRUE)))</f>
        <v>100</v>
      </c>
      <c r="H64" s="174">
        <f>IF(F64="",0,VLOOKUP(AL64,DATA!$L$2:$N$1910,IF(LEFT(E64,1)="F",3,2)))</f>
        <v>0.5818</v>
      </c>
      <c r="I64" s="172"/>
      <c r="J64" s="172" t="s">
        <v>79</v>
      </c>
      <c r="K64" s="188">
        <v>135.0</v>
      </c>
      <c r="L64" s="188">
        <v>140.0</v>
      </c>
      <c r="M64" s="188">
        <v>145.0</v>
      </c>
      <c r="N64" s="173"/>
      <c r="O64" s="173">
        <f t="shared" si="2"/>
        <v>145</v>
      </c>
      <c r="P64" s="175"/>
      <c r="Q64" s="188">
        <v>125.0</v>
      </c>
      <c r="R64" s="188">
        <v>130.0</v>
      </c>
      <c r="S64" s="173"/>
      <c r="T64" s="173"/>
      <c r="U64" s="173">
        <f t="shared" si="3"/>
        <v>130</v>
      </c>
      <c r="V64" s="176">
        <f t="shared" si="4"/>
        <v>275</v>
      </c>
      <c r="W64" s="188">
        <v>175.0</v>
      </c>
      <c r="X64" s="188">
        <v>182.5</v>
      </c>
      <c r="Y64" s="188">
        <v>187.5</v>
      </c>
      <c r="Z64" s="173"/>
      <c r="AA64" s="173">
        <f t="shared" si="5"/>
        <v>187.5</v>
      </c>
      <c r="AB64" s="176">
        <f t="shared" si="6"/>
        <v>462.5</v>
      </c>
      <c r="AC64" s="177">
        <f t="shared" si="7"/>
        <v>269.0825</v>
      </c>
      <c r="AD64" s="177">
        <f>IF(OR(AB64=0,D64="",D64&lt;40),0,VLOOKUP($D64,DATA!$A$2:$B$53,2,TRUE)*AC64)</f>
        <v>0</v>
      </c>
      <c r="AE64" s="178">
        <v>1.0</v>
      </c>
      <c r="AF64" s="173">
        <f t="shared" si="8"/>
        <v>0</v>
      </c>
      <c r="AG64" s="174">
        <f>IF(OR(AB64=0),0,VLOOKUP(AV64,Setup!$S$6:$T$15,2,TRUE))</f>
        <v>3</v>
      </c>
      <c r="AH64" s="179"/>
      <c r="AI64" s="180" t="s">
        <v>59</v>
      </c>
      <c r="AJ64" s="181">
        <f t="shared" si="9"/>
        <v>1</v>
      </c>
      <c r="AK64" s="174">
        <f t="shared" si="10"/>
        <v>3</v>
      </c>
      <c r="AL64" s="172">
        <f t="shared" si="11"/>
        <v>99.8</v>
      </c>
      <c r="AM64" s="172">
        <f t="shared" si="12"/>
        <v>462.5</v>
      </c>
      <c r="AN64" s="172">
        <f t="shared" si="13"/>
        <v>317.5</v>
      </c>
      <c r="AO64" s="172" t="str">
        <f t="shared" si="14"/>
        <v>M</v>
      </c>
      <c r="AP64" s="172"/>
      <c r="AQ64" s="126">
        <f t="shared" si="15"/>
        <v>1</v>
      </c>
      <c r="AR64" s="182">
        <f t="shared" si="16"/>
        <v>0</v>
      </c>
      <c r="AS64" s="172">
        <f t="shared" si="17"/>
        <v>66</v>
      </c>
      <c r="AT64" s="183">
        <f t="shared" si="18"/>
        <v>0</v>
      </c>
      <c r="AU64" s="184">
        <f t="shared" si="19"/>
        <v>66</v>
      </c>
      <c r="AV64" s="184">
        <f t="shared" si="20"/>
        <v>1</v>
      </c>
      <c r="AW64" s="185">
        <f t="shared" si="21"/>
        <v>99.8</v>
      </c>
      <c r="AX64" s="172">
        <f t="shared" si="22"/>
        <v>20</v>
      </c>
      <c r="AY64" s="182" t="str">
        <f>IF(OR(E64="",F64="",ISERROR(AE64)),0,(100000000*MATCH(E64,INDIRECT($AI$1),0)+IF(AE64=1,(16-IF(AO64="M",MATCH(G64,Setup!$K$9:$K$23,0),MATCH(G64,Setup!$M$9:$M$23)))*1000000,0)+IF(AB64&gt;0,IF(AE64=1,RANK(AB64,AB:AB,-1)*1000+AX64,IF(AE64=2,AC64,AD64)),0)))</f>
        <v>#N/A</v>
      </c>
      <c r="AZ64" s="174"/>
      <c r="BA64" s="174"/>
      <c r="BB64" s="174"/>
      <c r="BC64" s="174"/>
      <c r="BD64" s="174"/>
      <c r="BE64" s="174"/>
      <c r="BF64" s="174"/>
      <c r="BG64" s="174"/>
      <c r="BH64" s="186"/>
      <c r="BI64" s="186"/>
      <c r="BJ64" s="186"/>
      <c r="BK64" s="186"/>
      <c r="BL64" s="186"/>
      <c r="BM64" s="186"/>
      <c r="BN64" s="187"/>
      <c r="BO64" s="126"/>
      <c r="BP64" s="126"/>
      <c r="BQ64" s="126"/>
      <c r="BR64" s="126"/>
      <c r="BS64" s="126"/>
      <c r="BT64" s="126"/>
      <c r="BU64" s="126"/>
      <c r="BV64" s="126"/>
      <c r="BW64" s="126"/>
      <c r="BX64" s="126"/>
      <c r="BY64" s="126"/>
      <c r="BZ64" s="126"/>
      <c r="CA64" s="126"/>
      <c r="CB64" s="126"/>
      <c r="CC64" s="126"/>
      <c r="CD64" s="126"/>
      <c r="CE64" s="126"/>
      <c r="CF64" s="126"/>
      <c r="CG64" s="126"/>
      <c r="CH64" s="126"/>
      <c r="CI64" s="126"/>
      <c r="CJ64" s="126">
        <v>0.0</v>
      </c>
      <c r="CK64" s="126">
        <v>1.0</v>
      </c>
      <c r="CL64" s="126">
        <v>1.0</v>
      </c>
      <c r="CM64" s="126">
        <v>1.0</v>
      </c>
      <c r="CN64" s="126">
        <v>0.0</v>
      </c>
      <c r="CO64" s="126">
        <v>0.0</v>
      </c>
      <c r="CP64" s="126">
        <v>0.0</v>
      </c>
      <c r="CQ64" s="126">
        <v>1.0</v>
      </c>
      <c r="CR64" s="126">
        <v>1.0</v>
      </c>
      <c r="CS64" s="126">
        <v>0.0</v>
      </c>
      <c r="CT64" s="126">
        <v>0.0</v>
      </c>
      <c r="CU64" s="126">
        <v>0.0</v>
      </c>
      <c r="CV64" s="126">
        <v>0.0</v>
      </c>
      <c r="CW64" s="126">
        <v>1.0</v>
      </c>
      <c r="CX64" s="126">
        <v>1.0</v>
      </c>
      <c r="CY64" s="126">
        <v>1.0</v>
      </c>
      <c r="CZ64" s="126">
        <v>0.0</v>
      </c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</row>
    <row r="65" ht="12.75" customHeight="1">
      <c r="A65" s="3">
        <f t="shared" si="24"/>
        <v>180</v>
      </c>
      <c r="B65" s="172" t="s">
        <v>69</v>
      </c>
      <c r="C65" s="173" t="s">
        <v>227</v>
      </c>
      <c r="D65" s="172">
        <v>18.0</v>
      </c>
      <c r="E65" s="172" t="s">
        <v>147</v>
      </c>
      <c r="F65" s="172">
        <v>121.1</v>
      </c>
      <c r="G65" s="174">
        <f>IF(OR(E65="",F65=""),"",IF(LEFT(E65,1)="M",VLOOKUP(F65,Setup!$J$9:$K$23,2,TRUE),VLOOKUP(F65,Setup!$L$9:$M$23,2,TRUE)))</f>
        <v>125</v>
      </c>
      <c r="H65" s="174">
        <f>IF(F65="",0,VLOOKUP(AL65,DATA!$L$2:$N$1910,IF(LEFT(E65,1)="F",3,2)))</f>
        <v>0.5498</v>
      </c>
      <c r="I65" s="172"/>
      <c r="J65" s="172" t="s">
        <v>808</v>
      </c>
      <c r="K65" s="188">
        <v>-175.0</v>
      </c>
      <c r="L65" s="188">
        <v>185.0</v>
      </c>
      <c r="M65" s="188">
        <v>205.0</v>
      </c>
      <c r="N65" s="173"/>
      <c r="O65" s="173">
        <f t="shared" si="2"/>
        <v>205</v>
      </c>
      <c r="P65" s="175"/>
      <c r="Q65" s="188">
        <v>85.0</v>
      </c>
      <c r="R65" s="188">
        <v>97.5</v>
      </c>
      <c r="S65" s="173">
        <v>-105.0</v>
      </c>
      <c r="T65" s="173"/>
      <c r="U65" s="173">
        <f t="shared" si="3"/>
        <v>97.5</v>
      </c>
      <c r="V65" s="176">
        <f t="shared" si="4"/>
        <v>302.5</v>
      </c>
      <c r="W65" s="188">
        <v>180.0</v>
      </c>
      <c r="X65" s="188">
        <v>205.0</v>
      </c>
      <c r="Y65" s="188">
        <v>227.5</v>
      </c>
      <c r="Z65" s="173"/>
      <c r="AA65" s="173">
        <f t="shared" si="5"/>
        <v>227.5</v>
      </c>
      <c r="AB65" s="176">
        <f t="shared" si="6"/>
        <v>530</v>
      </c>
      <c r="AC65" s="177">
        <f t="shared" si="7"/>
        <v>291.394</v>
      </c>
      <c r="AD65" s="177">
        <f>IF(OR(AB65=0,D65="",D65&lt;40),0,VLOOKUP($D65,DATA!$A$2:$B$53,2,TRUE)*AC65)</f>
        <v>0</v>
      </c>
      <c r="AE65" s="178">
        <f>IF(E65="","",OFFSET(Setup!$Q$1,MATCH(E65,Setup!O:O,0)-1,0))</f>
        <v>1</v>
      </c>
      <c r="AF65" s="173" t="str">
        <f t="shared" si="8"/>
        <v>1-M_TR_3_AAPF-125</v>
      </c>
      <c r="AG65" s="174">
        <f>IF(OR(AB65=0),0,VLOOKUP(AV65,Setup!$S$6:$T$15,2,TRUE))</f>
        <v>3</v>
      </c>
      <c r="AH65" s="179"/>
      <c r="AI65" s="180" t="s">
        <v>59</v>
      </c>
      <c r="AJ65" s="181">
        <f t="shared" si="9"/>
        <v>1</v>
      </c>
      <c r="AK65" s="174">
        <f t="shared" si="10"/>
        <v>3</v>
      </c>
      <c r="AL65" s="172">
        <f t="shared" si="11"/>
        <v>121.1</v>
      </c>
      <c r="AM65" s="172">
        <f t="shared" si="12"/>
        <v>530</v>
      </c>
      <c r="AN65" s="172">
        <f t="shared" si="13"/>
        <v>325</v>
      </c>
      <c r="AO65" s="172" t="str">
        <f t="shared" si="14"/>
        <v>M</v>
      </c>
      <c r="AP65" s="172"/>
      <c r="AQ65" s="126">
        <f t="shared" si="15"/>
        <v>1</v>
      </c>
      <c r="AR65" s="182">
        <f t="shared" si="16"/>
        <v>2606058004</v>
      </c>
      <c r="AS65" s="172">
        <f t="shared" si="17"/>
        <v>37</v>
      </c>
      <c r="AT65" s="183">
        <f t="shared" si="18"/>
        <v>2606</v>
      </c>
      <c r="AU65" s="184">
        <f t="shared" si="19"/>
        <v>37</v>
      </c>
      <c r="AV65" s="184">
        <f t="shared" si="20"/>
        <v>1</v>
      </c>
      <c r="AW65" s="185">
        <f t="shared" si="21"/>
        <v>121.1</v>
      </c>
      <c r="AX65" s="172">
        <f t="shared" si="22"/>
        <v>4</v>
      </c>
      <c r="AY65" s="182">
        <f>IF(OR(E65="",F65="",ISERROR(AE65)),0,(100000000*MATCH(E65,INDIRECT($AI$1),0)+IF(AE65=1,(16-IF(AO65="M",MATCH(G65,Setup!$K$9:$K$23,0),MATCH(G65,Setup!$M$9:$M$23)))*1000000,0)+IF(AB65&gt;0,IF(AE65=1,RANK(AB65,AB:AB,-1)*1000+AX65,IF(AE65=2,AC65,AD65)),0)))</f>
        <v>2606058004</v>
      </c>
      <c r="AZ65" s="174"/>
      <c r="BA65" s="174"/>
      <c r="BB65" s="174"/>
      <c r="BC65" s="174"/>
      <c r="BD65" s="174"/>
      <c r="BE65" s="174"/>
      <c r="BF65" s="174"/>
      <c r="BG65" s="174"/>
      <c r="BH65" s="186"/>
      <c r="BI65" s="186"/>
      <c r="BJ65" s="186"/>
      <c r="BK65" s="186"/>
      <c r="BL65" s="186"/>
      <c r="BM65" s="186"/>
      <c r="BN65" s="187"/>
      <c r="BO65" s="126"/>
      <c r="BP65" s="126"/>
      <c r="BQ65" s="126"/>
      <c r="BR65" s="126"/>
      <c r="BS65" s="126"/>
      <c r="BT65" s="126"/>
      <c r="BU65" s="126"/>
      <c r="BV65" s="126"/>
      <c r="BW65" s="126"/>
      <c r="BX65" s="126"/>
      <c r="BY65" s="126"/>
      <c r="BZ65" s="126"/>
      <c r="CA65" s="126"/>
      <c r="CB65" s="126"/>
      <c r="CC65" s="126"/>
      <c r="CD65" s="126"/>
      <c r="CE65" s="126"/>
      <c r="CF65" s="126"/>
      <c r="CG65" s="126"/>
      <c r="CH65" s="126"/>
      <c r="CI65" s="126"/>
      <c r="CJ65" s="126">
        <v>0.0</v>
      </c>
      <c r="CK65" s="126">
        <v>-1.0</v>
      </c>
      <c r="CL65" s="126">
        <v>1.0</v>
      </c>
      <c r="CM65" s="126">
        <v>1.0</v>
      </c>
      <c r="CN65" s="126">
        <v>0.0</v>
      </c>
      <c r="CO65" s="126">
        <v>0.0</v>
      </c>
      <c r="CP65" s="126">
        <v>0.0</v>
      </c>
      <c r="CQ65" s="126">
        <v>1.0</v>
      </c>
      <c r="CR65" s="126">
        <v>1.0</v>
      </c>
      <c r="CS65" s="126">
        <v>-1.0</v>
      </c>
      <c r="CT65" s="126">
        <v>0.0</v>
      </c>
      <c r="CU65" s="126">
        <v>0.0</v>
      </c>
      <c r="CV65" s="126">
        <v>0.0</v>
      </c>
      <c r="CW65" s="126">
        <v>1.0</v>
      </c>
      <c r="CX65" s="126">
        <v>1.0</v>
      </c>
      <c r="CY65" s="126">
        <v>1.0</v>
      </c>
      <c r="CZ65" s="126">
        <v>0.0</v>
      </c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</row>
    <row r="66" ht="12.75" customHeight="1">
      <c r="A66" s="3">
        <f t="shared" si="24"/>
        <v>185</v>
      </c>
      <c r="B66" s="172" t="s">
        <v>69</v>
      </c>
      <c r="C66" s="173" t="s">
        <v>236</v>
      </c>
      <c r="D66" s="172">
        <v>28.0</v>
      </c>
      <c r="E66" s="172" t="s">
        <v>105</v>
      </c>
      <c r="F66" s="172">
        <v>165.0</v>
      </c>
      <c r="G66" s="174" t="str">
        <f>IF(OR(E66="",F66=""),"",IF(LEFT(E66,1)="M",VLOOKUP(F66,Setup!$J$9:$K$23,2,TRUE),VLOOKUP(F66,Setup!$L$9:$M$23,2,TRUE)))</f>
        <v>SHW</v>
      </c>
      <c r="H66" s="174">
        <f>IF(F66="",0,VLOOKUP(AL66,DATA!$L$2:$N$1910,IF(LEFT(E66,1)="F",3,2)))</f>
        <v>0.5123</v>
      </c>
      <c r="I66" s="172"/>
      <c r="J66" s="172" t="s">
        <v>225</v>
      </c>
      <c r="K66" s="188">
        <v>185.0</v>
      </c>
      <c r="L66" s="188">
        <v>200.0</v>
      </c>
      <c r="M66" s="188">
        <v>210.0</v>
      </c>
      <c r="N66" s="173"/>
      <c r="O66" s="173">
        <f t="shared" si="2"/>
        <v>210</v>
      </c>
      <c r="P66" s="175"/>
      <c r="Q66" s="188">
        <v>107.5</v>
      </c>
      <c r="R66" s="188">
        <v>115.0</v>
      </c>
      <c r="S66" s="173">
        <v>-125.0</v>
      </c>
      <c r="T66" s="173"/>
      <c r="U66" s="173">
        <f t="shared" si="3"/>
        <v>115</v>
      </c>
      <c r="V66" s="176">
        <f t="shared" si="4"/>
        <v>325</v>
      </c>
      <c r="W66" s="188">
        <v>185.0</v>
      </c>
      <c r="X66" s="188">
        <v>205.0</v>
      </c>
      <c r="Y66" s="188">
        <v>222.5</v>
      </c>
      <c r="Z66" s="173"/>
      <c r="AA66" s="173">
        <f t="shared" si="5"/>
        <v>222.5</v>
      </c>
      <c r="AB66" s="176">
        <f t="shared" si="6"/>
        <v>547.5</v>
      </c>
      <c r="AC66" s="177">
        <f t="shared" si="7"/>
        <v>280.48425</v>
      </c>
      <c r="AD66" s="177">
        <f>IF(OR(AB66=0,D66="",D66&lt;40),0,VLOOKUP($D66,DATA!$A$2:$B$53,2,TRUE)*AC66)</f>
        <v>0</v>
      </c>
      <c r="AE66" s="178">
        <f>IF(E66="","",OFFSET(Setup!$Q$1,MATCH(E66,Setup!O:O,0)-1,0))</f>
        <v>1</v>
      </c>
      <c r="AF66" s="173" t="str">
        <f t="shared" si="8"/>
        <v>1-M_OR_AAPF-SHW</v>
      </c>
      <c r="AG66" s="174">
        <f>IF(OR(AB66=0),0,VLOOKUP(AV66,Setup!$S$6:$T$15,2,TRUE))</f>
        <v>3</v>
      </c>
      <c r="AH66" s="179"/>
      <c r="AI66" s="180" t="s">
        <v>59</v>
      </c>
      <c r="AJ66" s="181">
        <f t="shared" si="9"/>
        <v>1</v>
      </c>
      <c r="AK66" s="174">
        <f t="shared" si="10"/>
        <v>3</v>
      </c>
      <c r="AL66" s="172">
        <f t="shared" si="11"/>
        <v>165</v>
      </c>
      <c r="AM66" s="172">
        <f t="shared" si="12"/>
        <v>547.5</v>
      </c>
      <c r="AN66" s="172">
        <f t="shared" si="13"/>
        <v>337.5</v>
      </c>
      <c r="AO66" s="172" t="str">
        <f t="shared" si="14"/>
        <v>M</v>
      </c>
      <c r="AP66" s="172"/>
      <c r="AQ66" s="126">
        <f t="shared" si="15"/>
        <v>1</v>
      </c>
      <c r="AR66" s="182">
        <f t="shared" si="16"/>
        <v>204059001</v>
      </c>
      <c r="AS66" s="172">
        <f t="shared" si="17"/>
        <v>62</v>
      </c>
      <c r="AT66" s="183">
        <f t="shared" si="18"/>
        <v>204</v>
      </c>
      <c r="AU66" s="184">
        <f t="shared" si="19"/>
        <v>62</v>
      </c>
      <c r="AV66" s="184">
        <f t="shared" si="20"/>
        <v>1</v>
      </c>
      <c r="AW66" s="185">
        <f t="shared" si="21"/>
        <v>165</v>
      </c>
      <c r="AX66" s="172">
        <f t="shared" si="22"/>
        <v>1</v>
      </c>
      <c r="AY66" s="182">
        <f>IF(OR(E66="",F66="",ISERROR(AE66)),0,(100000000*MATCH(E66,INDIRECT($AI$1),0)+IF(AE66=1,(16-IF(AO66="M",MATCH(G66,Setup!$K$9:$K$23,0),MATCH(G66,Setup!$M$9:$M$23)))*1000000,0)+IF(AB66&gt;0,IF(AE66=1,RANK(AB66,AB:AB,-1)*1000+AX66,IF(AE66=2,AC66,AD66)),0)))</f>
        <v>204059001</v>
      </c>
      <c r="AZ66" s="174"/>
      <c r="BA66" s="174"/>
      <c r="BB66" s="174"/>
      <c r="BC66" s="174"/>
      <c r="BD66" s="174"/>
      <c r="BE66" s="174"/>
      <c r="BF66" s="174"/>
      <c r="BG66" s="174"/>
      <c r="BH66" s="186"/>
      <c r="BI66" s="186"/>
      <c r="BJ66" s="186"/>
      <c r="BK66" s="186"/>
      <c r="BL66" s="186"/>
      <c r="BM66" s="186"/>
      <c r="BN66" s="187"/>
      <c r="BO66" s="126"/>
      <c r="BP66" s="126"/>
      <c r="BQ66" s="126"/>
      <c r="BR66" s="126"/>
      <c r="BS66" s="126"/>
      <c r="BT66" s="126"/>
      <c r="BU66" s="126"/>
      <c r="BV66" s="126"/>
      <c r="BW66" s="126"/>
      <c r="BX66" s="126"/>
      <c r="BY66" s="126"/>
      <c r="BZ66" s="126"/>
      <c r="CA66" s="126"/>
      <c r="CB66" s="126"/>
      <c r="CC66" s="126"/>
      <c r="CD66" s="126"/>
      <c r="CE66" s="126"/>
      <c r="CF66" s="126"/>
      <c r="CG66" s="126"/>
      <c r="CH66" s="126"/>
      <c r="CI66" s="126"/>
      <c r="CJ66" s="126">
        <v>0.0</v>
      </c>
      <c r="CK66" s="126">
        <v>1.0</v>
      </c>
      <c r="CL66" s="126">
        <v>1.0</v>
      </c>
      <c r="CM66" s="126">
        <v>1.0</v>
      </c>
      <c r="CN66" s="126">
        <v>0.0</v>
      </c>
      <c r="CO66" s="126">
        <v>0.0</v>
      </c>
      <c r="CP66" s="126">
        <v>0.0</v>
      </c>
      <c r="CQ66" s="126">
        <v>1.0</v>
      </c>
      <c r="CR66" s="126">
        <v>1.0</v>
      </c>
      <c r="CS66" s="126">
        <v>-1.0</v>
      </c>
      <c r="CT66" s="126">
        <v>0.0</v>
      </c>
      <c r="CU66" s="126">
        <v>0.0</v>
      </c>
      <c r="CV66" s="126">
        <v>0.0</v>
      </c>
      <c r="CW66" s="126">
        <v>1.0</v>
      </c>
      <c r="CX66" s="126">
        <v>1.0</v>
      </c>
      <c r="CY66" s="126">
        <v>1.0</v>
      </c>
      <c r="CZ66" s="126">
        <v>0.0</v>
      </c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</row>
    <row r="67" ht="12.75" customHeight="1">
      <c r="A67" s="3">
        <f t="shared" si="24"/>
        <v>215</v>
      </c>
      <c r="B67" s="172" t="s">
        <v>69</v>
      </c>
      <c r="C67" s="173" t="s">
        <v>226</v>
      </c>
      <c r="D67" s="172">
        <v>28.0</v>
      </c>
      <c r="E67" s="172" t="s">
        <v>105</v>
      </c>
      <c r="F67" s="172">
        <v>105.8</v>
      </c>
      <c r="G67" s="174">
        <f>IF(OR(E67="",F67=""),"",IF(LEFT(E67,1)="M",VLOOKUP(F67,Setup!$J$9:$K$23,2,TRUE),VLOOKUP(F67,Setup!$L$9:$M$23,2,TRUE)))</f>
        <v>110</v>
      </c>
      <c r="H67" s="174">
        <f>IF(F67="",0,VLOOKUP(AL67,DATA!$L$2:$N$1910,IF(LEFT(E67,1)="F",3,2)))</f>
        <v>0.5692</v>
      </c>
      <c r="I67" s="172"/>
      <c r="J67" s="172" t="s">
        <v>79</v>
      </c>
      <c r="K67" s="188">
        <v>215.0</v>
      </c>
      <c r="L67" s="188">
        <v>237.5</v>
      </c>
      <c r="M67" s="173">
        <v>-245.0</v>
      </c>
      <c r="N67" s="173"/>
      <c r="O67" s="173">
        <f t="shared" si="2"/>
        <v>237.5</v>
      </c>
      <c r="P67" s="175"/>
      <c r="Q67" s="188">
        <v>175.0</v>
      </c>
      <c r="R67" s="188">
        <v>185.0</v>
      </c>
      <c r="S67" s="188">
        <v>192.5</v>
      </c>
      <c r="T67" s="173"/>
      <c r="U67" s="173">
        <f t="shared" si="3"/>
        <v>192.5</v>
      </c>
      <c r="V67" s="176">
        <f t="shared" si="4"/>
        <v>430</v>
      </c>
      <c r="W67" s="188">
        <v>215.0</v>
      </c>
      <c r="X67" s="188">
        <v>237.5</v>
      </c>
      <c r="Y67" s="188">
        <v>242.5</v>
      </c>
      <c r="Z67" s="173"/>
      <c r="AA67" s="173">
        <f t="shared" si="5"/>
        <v>242.5</v>
      </c>
      <c r="AB67" s="176">
        <f t="shared" si="6"/>
        <v>672.5</v>
      </c>
      <c r="AC67" s="177">
        <f t="shared" si="7"/>
        <v>382.787</v>
      </c>
      <c r="AD67" s="177">
        <f>IF(OR(AB67=0,D67="",D67&lt;40),0,VLOOKUP($D67,DATA!$A$2:$B$53,2,TRUE)*AC67)</f>
        <v>0</v>
      </c>
      <c r="AE67" s="178">
        <f>IF(E67="","",OFFSET(Setup!$Q$1,MATCH(E67,Setup!O:O,0)-1,0))</f>
        <v>1</v>
      </c>
      <c r="AF67" s="173" t="str">
        <f t="shared" si="8"/>
        <v>1-M_OR_AAPF-110</v>
      </c>
      <c r="AG67" s="174">
        <f>IF(OR(AB67=0),0,VLOOKUP(AV67,Setup!$S$6:$T$15,2,TRUE))</f>
        <v>3</v>
      </c>
      <c r="AH67" s="179"/>
      <c r="AI67" s="180" t="s">
        <v>59</v>
      </c>
      <c r="AJ67" s="181">
        <f t="shared" si="9"/>
        <v>1</v>
      </c>
      <c r="AK67" s="174">
        <f t="shared" si="10"/>
        <v>3</v>
      </c>
      <c r="AL67" s="172">
        <f t="shared" si="11"/>
        <v>105.8</v>
      </c>
      <c r="AM67" s="172">
        <f t="shared" si="12"/>
        <v>672.5</v>
      </c>
      <c r="AN67" s="172">
        <f t="shared" si="13"/>
        <v>435</v>
      </c>
      <c r="AO67" s="172" t="str">
        <f t="shared" si="14"/>
        <v>M</v>
      </c>
      <c r="AP67" s="172"/>
      <c r="AQ67" s="126">
        <f t="shared" si="15"/>
        <v>1</v>
      </c>
      <c r="AR67" s="182">
        <f t="shared" si="16"/>
        <v>207072013</v>
      </c>
      <c r="AS67" s="172">
        <f t="shared" si="17"/>
        <v>59</v>
      </c>
      <c r="AT67" s="183">
        <f t="shared" si="18"/>
        <v>207</v>
      </c>
      <c r="AU67" s="184">
        <f t="shared" si="19"/>
        <v>59</v>
      </c>
      <c r="AV67" s="184">
        <f t="shared" si="20"/>
        <v>1</v>
      </c>
      <c r="AW67" s="185">
        <f t="shared" si="21"/>
        <v>105.8</v>
      </c>
      <c r="AX67" s="172">
        <f t="shared" si="22"/>
        <v>13</v>
      </c>
      <c r="AY67" s="182">
        <f>IF(OR(E67="",F67="",ISERROR(AE67)),0,(100000000*MATCH(E67,INDIRECT($AI$1),0)+IF(AE67=1,(16-IF(AO67="M",MATCH(G67,Setup!$K$9:$K$23,0),MATCH(G67,Setup!$M$9:$M$23)))*1000000,0)+IF(AB67&gt;0,IF(AE67=1,RANK(AB67,AB:AB,-1)*1000+AX67,IF(AE67=2,AC67,AD67)),0)))</f>
        <v>207072013</v>
      </c>
      <c r="AZ67" s="174"/>
      <c r="BA67" s="174"/>
      <c r="BB67" s="174"/>
      <c r="BC67" s="174"/>
      <c r="BD67" s="174"/>
      <c r="BE67" s="174"/>
      <c r="BF67" s="174"/>
      <c r="BG67" s="174"/>
      <c r="BH67" s="186"/>
      <c r="BI67" s="186"/>
      <c r="BJ67" s="186"/>
      <c r="BK67" s="186"/>
      <c r="BL67" s="186"/>
      <c r="BM67" s="186"/>
      <c r="BN67" s="187"/>
      <c r="BO67" s="126"/>
      <c r="BP67" s="126"/>
      <c r="BQ67" s="126"/>
      <c r="BR67" s="126"/>
      <c r="BS67" s="126"/>
      <c r="BT67" s="126"/>
      <c r="BU67" s="126"/>
      <c r="BV67" s="126"/>
      <c r="BW67" s="126"/>
      <c r="BX67" s="126"/>
      <c r="BY67" s="126"/>
      <c r="BZ67" s="126"/>
      <c r="CA67" s="126"/>
      <c r="CB67" s="126"/>
      <c r="CC67" s="126"/>
      <c r="CD67" s="126"/>
      <c r="CE67" s="126"/>
      <c r="CF67" s="126"/>
      <c r="CG67" s="126"/>
      <c r="CH67" s="126"/>
      <c r="CI67" s="126"/>
      <c r="CJ67" s="126">
        <v>0.0</v>
      </c>
      <c r="CK67" s="126">
        <v>1.0</v>
      </c>
      <c r="CL67" s="126">
        <v>1.0</v>
      </c>
      <c r="CM67" s="126">
        <v>-1.0</v>
      </c>
      <c r="CN67" s="126">
        <v>0.0</v>
      </c>
      <c r="CO67" s="126">
        <v>0.0</v>
      </c>
      <c r="CP67" s="126">
        <v>0.0</v>
      </c>
      <c r="CQ67" s="126">
        <v>1.0</v>
      </c>
      <c r="CR67" s="126">
        <v>1.0</v>
      </c>
      <c r="CS67" s="126">
        <v>1.0</v>
      </c>
      <c r="CT67" s="126">
        <v>0.0</v>
      </c>
      <c r="CU67" s="126">
        <v>0.0</v>
      </c>
      <c r="CV67" s="126">
        <v>0.0</v>
      </c>
      <c r="CW67" s="126">
        <v>1.0</v>
      </c>
      <c r="CX67" s="126">
        <v>1.0</v>
      </c>
      <c r="CY67" s="126">
        <v>1.0</v>
      </c>
      <c r="CZ67" s="126">
        <v>0.0</v>
      </c>
      <c r="DA67" s="126"/>
      <c r="DB67" s="126"/>
      <c r="DC67" s="126"/>
      <c r="DD67" s="126"/>
      <c r="DE67" s="126"/>
      <c r="DF67" s="126"/>
      <c r="DG67" s="126"/>
      <c r="DH67" s="126"/>
      <c r="DI67" s="126"/>
      <c r="DJ67" s="126"/>
      <c r="DK67" s="126"/>
      <c r="DL67" s="126"/>
      <c r="DM67" s="126"/>
      <c r="DN67" s="126"/>
      <c r="DO67" s="126"/>
      <c r="DP67" s="126"/>
      <c r="DQ67" s="126"/>
      <c r="DR67" s="126"/>
      <c r="DS67" s="126"/>
      <c r="DT67" s="126"/>
      <c r="DU67" s="126"/>
    </row>
    <row r="68" ht="12.75" customHeight="1">
      <c r="A68" s="3">
        <f t="shared" si="24"/>
        <v>225</v>
      </c>
      <c r="B68" s="172" t="s">
        <v>69</v>
      </c>
      <c r="C68" s="173" t="s">
        <v>239</v>
      </c>
      <c r="D68" s="172">
        <v>32.0</v>
      </c>
      <c r="E68" s="172" t="s">
        <v>117</v>
      </c>
      <c r="F68" s="172">
        <v>101.4</v>
      </c>
      <c r="G68" s="174">
        <f>IF(OR(E68="",F68=""),"",IF(LEFT(E68,1)="M",VLOOKUP(F68,Setup!$J$9:$K$23,2,TRUE),VLOOKUP(F68,Setup!$L$9:$M$23,2,TRUE)))</f>
        <v>110</v>
      </c>
      <c r="H68" s="174">
        <f>IF(F68="",0,VLOOKUP(AL68,DATA!$L$2:$N$1910,IF(LEFT(E68,1)="F",3,2)))</f>
        <v>0.57805</v>
      </c>
      <c r="I68" s="172"/>
      <c r="J68" s="172" t="s">
        <v>56</v>
      </c>
      <c r="K68" s="188">
        <v>207.5</v>
      </c>
      <c r="L68" s="188">
        <v>-217.5</v>
      </c>
      <c r="M68" s="188">
        <v>217.5</v>
      </c>
      <c r="N68" s="173"/>
      <c r="O68" s="173">
        <f t="shared" si="2"/>
        <v>217.5</v>
      </c>
      <c r="P68" s="175"/>
      <c r="Q68" s="188">
        <v>135.0</v>
      </c>
      <c r="R68" s="188">
        <v>142.5</v>
      </c>
      <c r="S68" s="188">
        <v>147.5</v>
      </c>
      <c r="T68" s="173"/>
      <c r="U68" s="173">
        <f t="shared" si="3"/>
        <v>147.5</v>
      </c>
      <c r="V68" s="176">
        <f t="shared" si="4"/>
        <v>365</v>
      </c>
      <c r="W68" s="188">
        <v>225.0</v>
      </c>
      <c r="X68" s="188">
        <v>240.0</v>
      </c>
      <c r="Y68" s="188">
        <v>245.0</v>
      </c>
      <c r="Z68" s="173"/>
      <c r="AA68" s="173">
        <f t="shared" si="5"/>
        <v>245</v>
      </c>
      <c r="AB68" s="176">
        <f t="shared" si="6"/>
        <v>610</v>
      </c>
      <c r="AC68" s="177">
        <f t="shared" si="7"/>
        <v>352.6105</v>
      </c>
      <c r="AD68" s="177">
        <f>IF(OR(AB68=0,D68="",D68&lt;40),0,VLOOKUP($D68,DATA!$A$2:$B$53,2,TRUE)*AC68)</f>
        <v>0</v>
      </c>
      <c r="AE68" s="178">
        <f>IF(E68="","",OFFSET(Setup!$Q$1,MATCH(E68,Setup!O:O,0)-1,0))</f>
        <v>1</v>
      </c>
      <c r="AF68" s="173" t="str">
        <f t="shared" si="8"/>
        <v>1-M_OCR_AAPF-110</v>
      </c>
      <c r="AG68" s="174">
        <f>IF(OR(AB68=0),0,VLOOKUP(AV68,Setup!$S$6:$T$15,2,TRUE))</f>
        <v>3</v>
      </c>
      <c r="AH68" s="179"/>
      <c r="AI68" s="180" t="s">
        <v>59</v>
      </c>
      <c r="AJ68" s="181">
        <f t="shared" si="9"/>
        <v>1</v>
      </c>
      <c r="AK68" s="174">
        <f t="shared" si="10"/>
        <v>3</v>
      </c>
      <c r="AL68" s="172">
        <f t="shared" si="11"/>
        <v>101.4</v>
      </c>
      <c r="AM68" s="172">
        <f t="shared" si="12"/>
        <v>610</v>
      </c>
      <c r="AN68" s="172">
        <f t="shared" si="13"/>
        <v>392.5</v>
      </c>
      <c r="AO68" s="172" t="str">
        <f t="shared" si="14"/>
        <v>M</v>
      </c>
      <c r="AP68" s="172"/>
      <c r="AQ68" s="126">
        <f t="shared" si="15"/>
        <v>1</v>
      </c>
      <c r="AR68" s="182">
        <f t="shared" si="16"/>
        <v>407064018</v>
      </c>
      <c r="AS68" s="172">
        <f t="shared" si="17"/>
        <v>50</v>
      </c>
      <c r="AT68" s="183">
        <f t="shared" si="18"/>
        <v>407</v>
      </c>
      <c r="AU68" s="184">
        <f t="shared" si="19"/>
        <v>50</v>
      </c>
      <c r="AV68" s="184">
        <f t="shared" si="20"/>
        <v>1</v>
      </c>
      <c r="AW68" s="185">
        <f t="shared" si="21"/>
        <v>101.4</v>
      </c>
      <c r="AX68" s="172">
        <f t="shared" si="22"/>
        <v>18</v>
      </c>
      <c r="AY68" s="182">
        <f>IF(OR(E68="",F68="",ISERROR(AE68)),0,(100000000*MATCH(E68,INDIRECT($AI$1),0)+IF(AE68=1,(16-IF(AO68="M",MATCH(G68,Setup!$K$9:$K$23,0),MATCH(G68,Setup!$M$9:$M$23)))*1000000,0)+IF(AB68&gt;0,IF(AE68=1,RANK(AB68,AB:AB,-1)*1000+AX68,IF(AE68=2,AC68,AD68)),0)))</f>
        <v>407064018</v>
      </c>
      <c r="AZ68" s="174"/>
      <c r="BA68" s="174"/>
      <c r="BB68" s="174"/>
      <c r="BC68" s="174"/>
      <c r="BD68" s="174"/>
      <c r="BE68" s="174"/>
      <c r="BF68" s="174"/>
      <c r="BG68" s="174"/>
      <c r="BH68" s="186"/>
      <c r="BI68" s="186"/>
      <c r="BJ68" s="186"/>
      <c r="BK68" s="186"/>
      <c r="BL68" s="186"/>
      <c r="BM68" s="186"/>
      <c r="BN68" s="187"/>
      <c r="BO68" s="126"/>
      <c r="BP68" s="126"/>
      <c r="BQ68" s="126"/>
      <c r="BR68" s="126"/>
      <c r="BS68" s="126"/>
      <c r="BT68" s="126"/>
      <c r="BU68" s="126"/>
      <c r="BV68" s="126"/>
      <c r="BW68" s="126"/>
      <c r="BX68" s="126"/>
      <c r="BY68" s="126"/>
      <c r="BZ68" s="126"/>
      <c r="CA68" s="126"/>
      <c r="CB68" s="126"/>
      <c r="CC68" s="126"/>
      <c r="CD68" s="126"/>
      <c r="CE68" s="126"/>
      <c r="CF68" s="126"/>
      <c r="CG68" s="126"/>
      <c r="CH68" s="126"/>
      <c r="CI68" s="126"/>
      <c r="CJ68" s="126">
        <v>0.0</v>
      </c>
      <c r="CK68" s="126">
        <v>1.0</v>
      </c>
      <c r="CL68" s="126">
        <v>-1.0</v>
      </c>
      <c r="CM68" s="126">
        <v>1.0</v>
      </c>
      <c r="CN68" s="126">
        <v>0.0</v>
      </c>
      <c r="CO68" s="126">
        <v>0.0</v>
      </c>
      <c r="CP68" s="126">
        <v>0.0</v>
      </c>
      <c r="CQ68" s="126">
        <v>1.0</v>
      </c>
      <c r="CR68" s="126">
        <v>1.0</v>
      </c>
      <c r="CS68" s="126">
        <v>1.0</v>
      </c>
      <c r="CT68" s="126">
        <v>0.0</v>
      </c>
      <c r="CU68" s="126">
        <v>0.0</v>
      </c>
      <c r="CV68" s="126">
        <v>0.0</v>
      </c>
      <c r="CW68" s="126">
        <v>1.0</v>
      </c>
      <c r="CX68" s="126">
        <v>1.0</v>
      </c>
      <c r="CY68" s="126">
        <v>1.0</v>
      </c>
      <c r="CZ68" s="126">
        <v>0.0</v>
      </c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</row>
    <row r="69" ht="12.75" customHeight="1">
      <c r="A69" s="3">
        <f t="shared" si="24"/>
        <v>227.5</v>
      </c>
      <c r="B69" s="172" t="s">
        <v>69</v>
      </c>
      <c r="C69" s="173" t="s">
        <v>220</v>
      </c>
      <c r="D69" s="172">
        <v>28.0</v>
      </c>
      <c r="E69" s="172" t="s">
        <v>105</v>
      </c>
      <c r="F69" s="172">
        <v>104.3</v>
      </c>
      <c r="G69" s="174">
        <f>IF(OR(E69="",F69=""),"",IF(LEFT(E69,1)="M",VLOOKUP(F69,Setup!$J$9:$K$23,2,TRUE),VLOOKUP(F69,Setup!$L$9:$M$23,2,TRUE)))</f>
        <v>110</v>
      </c>
      <c r="H69" s="174">
        <f>IF(F69="",0,VLOOKUP(AL69,DATA!$L$2:$N$1910,IF(LEFT(E69,1)="F",3,2)))</f>
        <v>0.572</v>
      </c>
      <c r="I69" s="172"/>
      <c r="J69" s="172" t="s">
        <v>221</v>
      </c>
      <c r="K69" s="173">
        <v>-207.5</v>
      </c>
      <c r="L69" s="188">
        <v>212.5</v>
      </c>
      <c r="M69" s="188">
        <v>230.0</v>
      </c>
      <c r="N69" s="173"/>
      <c r="O69" s="173">
        <f t="shared" si="2"/>
        <v>230</v>
      </c>
      <c r="P69" s="175"/>
      <c r="Q69" s="188">
        <v>165.0</v>
      </c>
      <c r="R69" s="173">
        <v>-175.0</v>
      </c>
      <c r="S69" s="173">
        <v>-175.0</v>
      </c>
      <c r="T69" s="173"/>
      <c r="U69" s="173">
        <f t="shared" si="3"/>
        <v>165</v>
      </c>
      <c r="V69" s="176">
        <f t="shared" si="4"/>
        <v>395</v>
      </c>
      <c r="W69" s="173">
        <v>-227.5</v>
      </c>
      <c r="X69" s="188">
        <v>242.5</v>
      </c>
      <c r="Y69" s="188">
        <v>252.5</v>
      </c>
      <c r="Z69" s="173"/>
      <c r="AA69" s="173">
        <f t="shared" si="5"/>
        <v>252.5</v>
      </c>
      <c r="AB69" s="176">
        <f t="shared" si="6"/>
        <v>647.5</v>
      </c>
      <c r="AC69" s="177">
        <f t="shared" si="7"/>
        <v>370.37</v>
      </c>
      <c r="AD69" s="177">
        <f>IF(OR(AB69=0,D69="",D69&lt;40),0,VLOOKUP($D69,DATA!$A$2:$B$53,2,TRUE)*AC69)</f>
        <v>0</v>
      </c>
      <c r="AE69" s="178">
        <f>IF(E69="","",OFFSET(Setup!$Q$1,MATCH(E69,Setup!O:O,0)-1,0))</f>
        <v>1</v>
      </c>
      <c r="AF69" s="173" t="str">
        <f t="shared" si="8"/>
        <v>2-M_OR_AAPF-110</v>
      </c>
      <c r="AG69" s="174">
        <f>IF(OR(AB69=0),0,VLOOKUP(AV69,Setup!$S$6:$T$15,2,TRUE))</f>
        <v>3</v>
      </c>
      <c r="AH69" s="179" t="s">
        <v>57</v>
      </c>
      <c r="AI69" s="180" t="s">
        <v>59</v>
      </c>
      <c r="AJ69" s="181">
        <f t="shared" si="9"/>
        <v>1</v>
      </c>
      <c r="AK69" s="174">
        <f t="shared" si="10"/>
        <v>3</v>
      </c>
      <c r="AL69" s="172">
        <f t="shared" si="11"/>
        <v>104.3</v>
      </c>
      <c r="AM69" s="172">
        <f t="shared" si="12"/>
        <v>647.5</v>
      </c>
      <c r="AN69" s="172">
        <f t="shared" si="13"/>
        <v>417.5</v>
      </c>
      <c r="AO69" s="172" t="str">
        <f t="shared" si="14"/>
        <v>M</v>
      </c>
      <c r="AP69" s="172"/>
      <c r="AQ69" s="126">
        <f t="shared" si="15"/>
        <v>1</v>
      </c>
      <c r="AR69" s="182">
        <f t="shared" si="16"/>
        <v>207068014</v>
      </c>
      <c r="AS69" s="172">
        <f t="shared" si="17"/>
        <v>60</v>
      </c>
      <c r="AT69" s="183">
        <f t="shared" si="18"/>
        <v>207</v>
      </c>
      <c r="AU69" s="184">
        <f t="shared" si="19"/>
        <v>59</v>
      </c>
      <c r="AV69" s="184">
        <f t="shared" si="20"/>
        <v>2</v>
      </c>
      <c r="AW69" s="185">
        <f t="shared" si="21"/>
        <v>104.3</v>
      </c>
      <c r="AX69" s="172">
        <f t="shared" si="22"/>
        <v>14</v>
      </c>
      <c r="AY69" s="182">
        <f>IF(OR(E69="",F69="",ISERROR(AE69)),0,(100000000*MATCH(E69,INDIRECT($AI$1),0)+IF(AE69=1,(16-IF(AO69="M",MATCH(G69,Setup!$K$9:$K$23,0),MATCH(G69,Setup!$M$9:$M$23)))*1000000,0)+IF(AB69&gt;0,IF(AE69=1,RANK(AB69,AB:AB,-1)*1000+AX69,IF(AE69=2,AC69,AD69)),0)))</f>
        <v>207068014</v>
      </c>
      <c r="AZ69" s="174"/>
      <c r="BA69" s="174"/>
      <c r="BB69" s="174"/>
      <c r="BC69" s="174"/>
      <c r="BD69" s="174"/>
      <c r="BE69" s="174"/>
      <c r="BF69" s="174"/>
      <c r="BG69" s="174"/>
      <c r="BH69" s="186"/>
      <c r="BI69" s="186"/>
      <c r="BJ69" s="186"/>
      <c r="BK69" s="186"/>
      <c r="BL69" s="186"/>
      <c r="BM69" s="186"/>
      <c r="BN69" s="187"/>
      <c r="BO69" s="126"/>
      <c r="BP69" s="126"/>
      <c r="BQ69" s="126"/>
      <c r="BR69" s="126"/>
      <c r="BS69" s="126"/>
      <c r="BT69" s="126"/>
      <c r="BU69" s="126"/>
      <c r="BV69" s="126"/>
      <c r="BW69" s="126"/>
      <c r="BX69" s="126"/>
      <c r="BY69" s="126"/>
      <c r="BZ69" s="126"/>
      <c r="CA69" s="126"/>
      <c r="CB69" s="126"/>
      <c r="CC69" s="126"/>
      <c r="CD69" s="126"/>
      <c r="CE69" s="126"/>
      <c r="CF69" s="126"/>
      <c r="CG69" s="126"/>
      <c r="CH69" s="126"/>
      <c r="CI69" s="126"/>
      <c r="CJ69" s="126">
        <v>0.0</v>
      </c>
      <c r="CK69" s="126">
        <v>-1.0</v>
      </c>
      <c r="CL69" s="126">
        <v>1.0</v>
      </c>
      <c r="CM69" s="126">
        <v>1.0</v>
      </c>
      <c r="CN69" s="126">
        <v>0.0</v>
      </c>
      <c r="CO69" s="126">
        <v>0.0</v>
      </c>
      <c r="CP69" s="126">
        <v>0.0</v>
      </c>
      <c r="CQ69" s="126">
        <v>1.0</v>
      </c>
      <c r="CR69" s="126">
        <v>-1.0</v>
      </c>
      <c r="CS69" s="126">
        <v>-1.0</v>
      </c>
      <c r="CT69" s="126">
        <v>0.0</v>
      </c>
      <c r="CU69" s="126">
        <v>0.0</v>
      </c>
      <c r="CV69" s="126">
        <v>0.0</v>
      </c>
      <c r="CW69" s="126">
        <v>-1.0</v>
      </c>
      <c r="CX69" s="126">
        <v>1.0</v>
      </c>
      <c r="CY69" s="126">
        <v>1.0</v>
      </c>
      <c r="CZ69" s="126">
        <v>0.0</v>
      </c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</row>
    <row r="70" ht="12.75" customHeight="1">
      <c r="A70" s="3">
        <f t="shared" si="24"/>
        <v>227.5</v>
      </c>
      <c r="B70" s="172" t="s">
        <v>69</v>
      </c>
      <c r="C70" s="173" t="s">
        <v>222</v>
      </c>
      <c r="D70" s="172">
        <v>28.0</v>
      </c>
      <c r="E70" s="172" t="s">
        <v>117</v>
      </c>
      <c r="F70" s="172">
        <v>104.3</v>
      </c>
      <c r="G70" s="174">
        <f>IF(OR(E70="",F70=""),"",IF(LEFT(E70,1)="M",VLOOKUP(F70,Setup!$J$9:$K$23,2,TRUE),VLOOKUP(F70,Setup!$L$9:$M$23,2,TRUE)))</f>
        <v>110</v>
      </c>
      <c r="H70" s="174">
        <f>IF(F70="",0,VLOOKUP(AL70,DATA!$L$2:$N$1910,IF(LEFT(E70,1)="F",3,2)))</f>
        <v>0.572</v>
      </c>
      <c r="I70" s="172"/>
      <c r="J70" s="172" t="s">
        <v>221</v>
      </c>
      <c r="K70" s="173">
        <v>-207.5</v>
      </c>
      <c r="L70" s="188">
        <v>212.5</v>
      </c>
      <c r="M70" s="188">
        <v>230.0</v>
      </c>
      <c r="N70" s="173"/>
      <c r="O70" s="173">
        <f t="shared" si="2"/>
        <v>230</v>
      </c>
      <c r="P70" s="175"/>
      <c r="Q70" s="188">
        <v>165.0</v>
      </c>
      <c r="R70" s="173">
        <v>-175.0</v>
      </c>
      <c r="S70" s="173">
        <v>-175.0</v>
      </c>
      <c r="T70" s="173"/>
      <c r="U70" s="173">
        <f t="shared" si="3"/>
        <v>165</v>
      </c>
      <c r="V70" s="176">
        <f t="shared" si="4"/>
        <v>395</v>
      </c>
      <c r="W70" s="188">
        <v>-227.5</v>
      </c>
      <c r="X70" s="188">
        <v>242.5</v>
      </c>
      <c r="Y70" s="188">
        <v>252.5</v>
      </c>
      <c r="Z70" s="173"/>
      <c r="AA70" s="173">
        <f t="shared" si="5"/>
        <v>252.5</v>
      </c>
      <c r="AB70" s="176">
        <f t="shared" si="6"/>
        <v>0</v>
      </c>
      <c r="AC70" s="177">
        <f t="shared" si="7"/>
        <v>0</v>
      </c>
      <c r="AD70" s="177">
        <f>IF(OR(AB70=0,D70="",D70&lt;40),0,VLOOKUP($D70,DATA!$A$2:$B$53,2,TRUE)*AC70)</f>
        <v>0</v>
      </c>
      <c r="AE70" s="178">
        <f>IF(E70="","",OFFSET(Setup!$Q$1,MATCH(E70,Setup!O:O,0)-1,0))</f>
        <v>1</v>
      </c>
      <c r="AF70" s="173">
        <f t="shared" si="8"/>
        <v>0</v>
      </c>
      <c r="AG70" s="174">
        <f>IF(OR(AB70=0),0,VLOOKUP(AV70,Setup!$S$6:$T$15,2,TRUE))</f>
        <v>0</v>
      </c>
      <c r="AH70" s="179" t="s">
        <v>86</v>
      </c>
      <c r="AI70" s="180" t="s">
        <v>58</v>
      </c>
      <c r="AJ70" s="181">
        <f t="shared" si="9"/>
        <v>0</v>
      </c>
      <c r="AK70" s="174">
        <f t="shared" si="10"/>
        <v>3</v>
      </c>
      <c r="AL70" s="172">
        <f t="shared" si="11"/>
        <v>104.3</v>
      </c>
      <c r="AM70" s="172">
        <f t="shared" si="12"/>
        <v>647.5</v>
      </c>
      <c r="AN70" s="172">
        <f t="shared" si="13"/>
        <v>417.5</v>
      </c>
      <c r="AO70" s="172" t="str">
        <f t="shared" si="14"/>
        <v>M</v>
      </c>
      <c r="AP70" s="172"/>
      <c r="AQ70" s="126">
        <f t="shared" si="15"/>
        <v>0</v>
      </c>
      <c r="AR70" s="182">
        <f t="shared" si="16"/>
        <v>407000000</v>
      </c>
      <c r="AS70" s="172">
        <f t="shared" si="17"/>
        <v>51</v>
      </c>
      <c r="AT70" s="183">
        <f t="shared" si="18"/>
        <v>407</v>
      </c>
      <c r="AU70" s="184">
        <f t="shared" si="19"/>
        <v>50</v>
      </c>
      <c r="AV70" s="184">
        <f t="shared" si="20"/>
        <v>2</v>
      </c>
      <c r="AW70" s="185">
        <f t="shared" si="21"/>
        <v>104.3</v>
      </c>
      <c r="AX70" s="172">
        <f t="shared" si="22"/>
        <v>14</v>
      </c>
      <c r="AY70" s="182">
        <f>IF(OR(E70="",F70="",ISERROR(AE70)),0,(100000000*MATCH(E70,INDIRECT($AI$1),0)+IF(AE70=1,(16-IF(AO70="M",MATCH(G70,Setup!$K$9:$K$23,0),MATCH(G70,Setup!$M$9:$M$23)))*1000000,0)+IF(AB70&gt;0,IF(AE70=1,RANK(AB70,AB:AB,-1)*1000+AX70,IF(AE70=2,AC70,AD70)),0)))</f>
        <v>407000000</v>
      </c>
      <c r="AZ70" s="174"/>
      <c r="BA70" s="174"/>
      <c r="BB70" s="174"/>
      <c r="BC70" s="174"/>
      <c r="BD70" s="174"/>
      <c r="BE70" s="174"/>
      <c r="BF70" s="174"/>
      <c r="BG70" s="174"/>
      <c r="BH70" s="186"/>
      <c r="BI70" s="186"/>
      <c r="BJ70" s="186"/>
      <c r="BK70" s="186"/>
      <c r="BL70" s="186"/>
      <c r="BM70" s="186"/>
      <c r="BN70" s="187"/>
      <c r="BO70" s="126"/>
      <c r="BP70" s="126"/>
      <c r="BQ70" s="126"/>
      <c r="BR70" s="126"/>
      <c r="BS70" s="126"/>
      <c r="BT70" s="126"/>
      <c r="BU70" s="126"/>
      <c r="BV70" s="126"/>
      <c r="BW70" s="126"/>
      <c r="BX70" s="126"/>
      <c r="BY70" s="126"/>
      <c r="BZ70" s="126"/>
      <c r="CA70" s="126"/>
      <c r="CB70" s="126"/>
      <c r="CC70" s="126"/>
      <c r="CD70" s="126"/>
      <c r="CE70" s="126"/>
      <c r="CF70" s="126"/>
      <c r="CG70" s="126"/>
      <c r="CH70" s="126"/>
      <c r="CI70" s="126"/>
      <c r="CJ70" s="126">
        <v>0.0</v>
      </c>
      <c r="CK70" s="126">
        <v>-1.0</v>
      </c>
      <c r="CL70" s="126">
        <v>1.0</v>
      </c>
      <c r="CM70" s="126">
        <v>1.0</v>
      </c>
      <c r="CN70" s="126">
        <v>0.0</v>
      </c>
      <c r="CO70" s="126">
        <v>0.0</v>
      </c>
      <c r="CP70" s="126">
        <v>0.0</v>
      </c>
      <c r="CQ70" s="126">
        <v>1.0</v>
      </c>
      <c r="CR70" s="126">
        <v>-1.0</v>
      </c>
      <c r="CS70" s="126">
        <v>-1.0</v>
      </c>
      <c r="CT70" s="126">
        <v>0.0</v>
      </c>
      <c r="CU70" s="126">
        <v>0.0</v>
      </c>
      <c r="CV70" s="126">
        <v>0.0</v>
      </c>
      <c r="CW70" s="126">
        <v>-1.0</v>
      </c>
      <c r="CX70" s="126">
        <v>1.0</v>
      </c>
      <c r="CY70" s="126">
        <v>1.0</v>
      </c>
      <c r="CZ70" s="126">
        <v>0.0</v>
      </c>
      <c r="DA70" s="126"/>
      <c r="DB70" s="126"/>
      <c r="DC70" s="126"/>
      <c r="DD70" s="126"/>
      <c r="DE70" s="126"/>
      <c r="DF70" s="126"/>
      <c r="DG70" s="126"/>
      <c r="DH70" s="126"/>
      <c r="DI70" s="126"/>
      <c r="DJ70" s="126"/>
      <c r="DK70" s="126"/>
      <c r="DL70" s="126"/>
      <c r="DM70" s="126"/>
      <c r="DN70" s="126"/>
      <c r="DO70" s="126"/>
      <c r="DP70" s="126"/>
      <c r="DQ70" s="126"/>
      <c r="DR70" s="126"/>
      <c r="DS70" s="126"/>
      <c r="DT70" s="126"/>
      <c r="DU70" s="126"/>
    </row>
    <row r="71" ht="12.75" customHeight="1">
      <c r="A71" s="3">
        <f t="shared" si="24"/>
        <v>270</v>
      </c>
      <c r="B71" s="172" t="s">
        <v>69</v>
      </c>
      <c r="C71" s="173" t="s">
        <v>267</v>
      </c>
      <c r="D71" s="172">
        <v>23.0</v>
      </c>
      <c r="E71" s="172" t="s">
        <v>168</v>
      </c>
      <c r="F71" s="172">
        <v>102.4</v>
      </c>
      <c r="G71" s="174">
        <f>IF(OR(E71="",F71=""),"",IF(LEFT(E71,1)="M",VLOOKUP(F71,Setup!$J$9:$K$23,2,TRUE),VLOOKUP(F71,Setup!$L$9:$M$23,2,TRUE)))</f>
        <v>110</v>
      </c>
      <c r="H71" s="174">
        <f>IF(F71="",0,VLOOKUP(AL71,DATA!$L$2:$N$1910,IF(LEFT(E71,1)="F",3,2)))</f>
        <v>0.57585</v>
      </c>
      <c r="I71" s="172"/>
      <c r="J71" s="172"/>
      <c r="K71" s="173"/>
      <c r="L71" s="173"/>
      <c r="M71" s="173"/>
      <c r="N71" s="173"/>
      <c r="O71" s="173">
        <f t="shared" si="2"/>
        <v>0</v>
      </c>
      <c r="P71" s="175"/>
      <c r="Q71" s="173"/>
      <c r="R71" s="173"/>
      <c r="S71" s="173"/>
      <c r="T71" s="173"/>
      <c r="U71" s="173">
        <f t="shared" si="3"/>
        <v>0</v>
      </c>
      <c r="V71" s="176">
        <f t="shared" si="4"/>
        <v>0</v>
      </c>
      <c r="W71" s="188">
        <v>270.0</v>
      </c>
      <c r="X71" s="188">
        <v>295.0</v>
      </c>
      <c r="Y71" s="173">
        <v>-310.0</v>
      </c>
      <c r="Z71" s="173"/>
      <c r="AA71" s="173">
        <f t="shared" si="5"/>
        <v>295</v>
      </c>
      <c r="AB71" s="176">
        <f t="shared" si="6"/>
        <v>0</v>
      </c>
      <c r="AC71" s="177">
        <f t="shared" si="7"/>
        <v>0</v>
      </c>
      <c r="AD71" s="177">
        <f>IF(OR(AB71=0,D71="",D71&lt;40),0,VLOOKUP($D71,DATA!$A$2:$B$53,2,TRUE)*AC71)</f>
        <v>0</v>
      </c>
      <c r="AE71" s="178">
        <f>IF(E71="","",OFFSET(Setup!$Q$1,MATCH(E71,Setup!O:O,0)-1,0))</f>
        <v>1</v>
      </c>
      <c r="AF71" s="173">
        <f t="shared" si="8"/>
        <v>0</v>
      </c>
      <c r="AG71" s="174">
        <f>IF(OR(AB71=0),0,VLOOKUP(AV71,Setup!$S$6:$T$15,2,TRUE))</f>
        <v>0</v>
      </c>
      <c r="AH71" s="179"/>
      <c r="AI71" s="180" t="s">
        <v>58</v>
      </c>
      <c r="AJ71" s="181">
        <f t="shared" si="9"/>
        <v>0</v>
      </c>
      <c r="AK71" s="174">
        <f t="shared" si="10"/>
        <v>3</v>
      </c>
      <c r="AL71" s="172">
        <f t="shared" si="11"/>
        <v>102.4</v>
      </c>
      <c r="AM71" s="172">
        <f t="shared" si="12"/>
        <v>0</v>
      </c>
      <c r="AN71" s="172">
        <f t="shared" si="13"/>
        <v>0</v>
      </c>
      <c r="AO71" s="172" t="str">
        <f t="shared" si="14"/>
        <v>M</v>
      </c>
      <c r="AP71" s="172"/>
      <c r="AQ71" s="126">
        <f t="shared" si="15"/>
        <v>0</v>
      </c>
      <c r="AR71" s="182">
        <f t="shared" si="16"/>
        <v>3307000000</v>
      </c>
      <c r="AS71" s="172">
        <f t="shared" si="17"/>
        <v>32</v>
      </c>
      <c r="AT71" s="183">
        <f t="shared" si="18"/>
        <v>3307</v>
      </c>
      <c r="AU71" s="184">
        <f t="shared" si="19"/>
        <v>32</v>
      </c>
      <c r="AV71" s="184">
        <f t="shared" si="20"/>
        <v>1</v>
      </c>
      <c r="AW71" s="185">
        <f t="shared" si="21"/>
        <v>102.4</v>
      </c>
      <c r="AX71" s="172">
        <f t="shared" si="22"/>
        <v>16</v>
      </c>
      <c r="AY71" s="182">
        <f>IF(OR(E71="",F71="",ISERROR(AE71)),0,(100000000*MATCH(E71,INDIRECT($AI$1),0)+IF(AE71=1,(16-IF(AO71="M",MATCH(G71,Setup!$K$9:$K$23,0),MATCH(G71,Setup!$M$9:$M$23)))*1000000,0)+IF(AB71&gt;0,IF(AE71=1,RANK(AB71,AB:AB,-1)*1000+AX71,IF(AE71=2,AC71,AD71)),0)))</f>
        <v>3307000000</v>
      </c>
      <c r="AZ71" s="174"/>
      <c r="BA71" s="174"/>
      <c r="BB71" s="174"/>
      <c r="BC71" s="174"/>
      <c r="BD71" s="174"/>
      <c r="BE71" s="174"/>
      <c r="BF71" s="174"/>
      <c r="BG71" s="174"/>
      <c r="BH71" s="186"/>
      <c r="BI71" s="186"/>
      <c r="BJ71" s="186"/>
      <c r="BK71" s="186"/>
      <c r="BL71" s="186"/>
      <c r="BM71" s="186"/>
      <c r="BN71" s="187"/>
      <c r="BO71" s="126"/>
      <c r="BP71" s="126"/>
      <c r="BQ71" s="126"/>
      <c r="BR71" s="126"/>
      <c r="BS71" s="126"/>
      <c r="BT71" s="126"/>
      <c r="BU71" s="126"/>
      <c r="BV71" s="126"/>
      <c r="BW71" s="126"/>
      <c r="BX71" s="126"/>
      <c r="BY71" s="126"/>
      <c r="BZ71" s="126"/>
      <c r="CA71" s="126"/>
      <c r="CB71" s="126"/>
      <c r="CC71" s="126"/>
      <c r="CD71" s="126"/>
      <c r="CE71" s="126"/>
      <c r="CF71" s="126"/>
      <c r="CG71" s="126"/>
      <c r="CH71" s="126"/>
      <c r="CI71" s="126"/>
      <c r="CJ71" s="126">
        <v>0.0</v>
      </c>
      <c r="CK71" s="126">
        <v>0.0</v>
      </c>
      <c r="CL71" s="126">
        <v>0.0</v>
      </c>
      <c r="CM71" s="126">
        <v>0.0</v>
      </c>
      <c r="CN71" s="126">
        <v>0.0</v>
      </c>
      <c r="CO71" s="126">
        <v>0.0</v>
      </c>
      <c r="CP71" s="126">
        <v>0.0</v>
      </c>
      <c r="CQ71" s="126">
        <v>0.0</v>
      </c>
      <c r="CR71" s="126">
        <v>0.0</v>
      </c>
      <c r="CS71" s="126">
        <v>0.0</v>
      </c>
      <c r="CT71" s="126">
        <v>0.0</v>
      </c>
      <c r="CU71" s="126">
        <v>0.0</v>
      </c>
      <c r="CV71" s="126">
        <v>0.0</v>
      </c>
      <c r="CW71" s="126">
        <v>1.0</v>
      </c>
      <c r="CX71" s="126">
        <v>1.0</v>
      </c>
      <c r="CY71" s="126">
        <v>-1.0</v>
      </c>
      <c r="CZ71" s="126">
        <v>0.0</v>
      </c>
      <c r="DA71" s="126"/>
      <c r="DB71" s="126"/>
      <c r="DC71" s="126"/>
      <c r="DD71" s="126"/>
      <c r="DE71" s="126"/>
      <c r="DF71" s="126"/>
      <c r="DG71" s="126"/>
      <c r="DH71" s="126"/>
      <c r="DI71" s="126"/>
      <c r="DJ71" s="126"/>
      <c r="DK71" s="126"/>
      <c r="DL71" s="126"/>
      <c r="DM71" s="126"/>
      <c r="DN71" s="126"/>
      <c r="DO71" s="126"/>
      <c r="DP71" s="126"/>
      <c r="DQ71" s="126"/>
      <c r="DR71" s="126"/>
      <c r="DS71" s="126"/>
      <c r="DT71" s="126"/>
      <c r="DU71" s="126"/>
    </row>
    <row r="72" ht="12.75" customHeight="1">
      <c r="A72" s="3">
        <f t="shared" si="24"/>
        <v>275</v>
      </c>
      <c r="B72" s="172" t="s">
        <v>69</v>
      </c>
      <c r="C72" s="173" t="s">
        <v>260</v>
      </c>
      <c r="D72" s="172">
        <v>24.0</v>
      </c>
      <c r="E72" s="172" t="s">
        <v>113</v>
      </c>
      <c r="F72" s="172">
        <v>114.6</v>
      </c>
      <c r="G72" s="174">
        <f>IF(OR(E72="",F72=""),"",IF(LEFT(E72,1)="M",VLOOKUP(F72,Setup!$J$9:$K$23,2,TRUE),VLOOKUP(F72,Setup!$L$9:$M$23,2,TRUE)))</f>
        <v>125</v>
      </c>
      <c r="H72" s="174">
        <f>IF(F72="",0,VLOOKUP(AL72,DATA!$L$2:$N$1910,IF(LEFT(E72,1)="F",3,2)))</f>
        <v>0.55665</v>
      </c>
      <c r="I72" s="172"/>
      <c r="J72" s="172" t="s">
        <v>145</v>
      </c>
      <c r="K72" s="188">
        <v>292.5</v>
      </c>
      <c r="L72" s="188">
        <v>307.5</v>
      </c>
      <c r="M72" s="188">
        <v>320.0</v>
      </c>
      <c r="N72" s="173"/>
      <c r="O72" s="173">
        <f t="shared" si="2"/>
        <v>320</v>
      </c>
      <c r="P72" s="175"/>
      <c r="Q72" s="188">
        <v>165.0</v>
      </c>
      <c r="R72" s="188">
        <v>177.5</v>
      </c>
      <c r="S72" s="173">
        <v>-182.5</v>
      </c>
      <c r="T72" s="173"/>
      <c r="U72" s="173">
        <f t="shared" si="3"/>
        <v>177.5</v>
      </c>
      <c r="V72" s="176">
        <f t="shared" si="4"/>
        <v>497.5</v>
      </c>
      <c r="W72" s="188">
        <v>275.0</v>
      </c>
      <c r="X72" s="188">
        <v>292.5</v>
      </c>
      <c r="Y72" s="188">
        <v>297.5</v>
      </c>
      <c r="Z72" s="173"/>
      <c r="AA72" s="173">
        <f t="shared" si="5"/>
        <v>297.5</v>
      </c>
      <c r="AB72" s="176">
        <f t="shared" si="6"/>
        <v>795</v>
      </c>
      <c r="AC72" s="177">
        <f t="shared" si="7"/>
        <v>442.53675</v>
      </c>
      <c r="AD72" s="177">
        <f>IF(OR(AB72=0,D72="",D72&lt;40),0,VLOOKUP($D72,DATA!$A$2:$B$53,2,TRUE)*AC72)</f>
        <v>0</v>
      </c>
      <c r="AE72" s="178">
        <f>IF(E72="","",OFFSET(Setup!$Q$1,MATCH(E72,Setup!O:O,0)-1,0))</f>
        <v>1</v>
      </c>
      <c r="AF72" s="173" t="str">
        <f t="shared" si="8"/>
        <v>1-M_OCR_APF-125</v>
      </c>
      <c r="AG72" s="174">
        <f>IF(OR(AB72=0),0,VLOOKUP(AV72,Setup!$S$6:$T$15,2,TRUE))</f>
        <v>3</v>
      </c>
      <c r="AH72" s="179"/>
      <c r="AI72" s="180" t="s">
        <v>59</v>
      </c>
      <c r="AJ72" s="181">
        <f t="shared" si="9"/>
        <v>1</v>
      </c>
      <c r="AK72" s="174">
        <f t="shared" si="10"/>
        <v>3</v>
      </c>
      <c r="AL72" s="172">
        <f t="shared" si="11"/>
        <v>114.6</v>
      </c>
      <c r="AM72" s="172">
        <f t="shared" si="12"/>
        <v>795</v>
      </c>
      <c r="AN72" s="172">
        <f t="shared" si="13"/>
        <v>475</v>
      </c>
      <c r="AO72" s="172" t="str">
        <f t="shared" si="14"/>
        <v>M</v>
      </c>
      <c r="AP72" s="172"/>
      <c r="AQ72" s="126">
        <f t="shared" si="15"/>
        <v>1</v>
      </c>
      <c r="AR72" s="182">
        <f t="shared" si="16"/>
        <v>306073009</v>
      </c>
      <c r="AS72" s="172">
        <f t="shared" si="17"/>
        <v>53</v>
      </c>
      <c r="AT72" s="183">
        <f t="shared" si="18"/>
        <v>306</v>
      </c>
      <c r="AU72" s="184">
        <f t="shared" si="19"/>
        <v>53</v>
      </c>
      <c r="AV72" s="184">
        <f t="shared" si="20"/>
        <v>1</v>
      </c>
      <c r="AW72" s="185">
        <f t="shared" si="21"/>
        <v>114.6</v>
      </c>
      <c r="AX72" s="172">
        <f t="shared" si="22"/>
        <v>9</v>
      </c>
      <c r="AY72" s="182">
        <f>IF(OR(E72="",F72="",ISERROR(AE72)),0,(100000000*MATCH(E72,INDIRECT($AI$1),0)+IF(AE72=1,(16-IF(AO72="M",MATCH(G72,Setup!$K$9:$K$23,0),MATCH(G72,Setup!$M$9:$M$23)))*1000000,0)+IF(AB72&gt;0,IF(AE72=1,RANK(AB72,AB:AB,-1)*1000+AX72,IF(AE72=2,AC72,AD72)),0)))</f>
        <v>306073009</v>
      </c>
      <c r="AZ72" s="174"/>
      <c r="BA72" s="174"/>
      <c r="BB72" s="174"/>
      <c r="BC72" s="174"/>
      <c r="BD72" s="174"/>
      <c r="BE72" s="174"/>
      <c r="BF72" s="174"/>
      <c r="BG72" s="174"/>
      <c r="BH72" s="186"/>
      <c r="BI72" s="186"/>
      <c r="BJ72" s="186"/>
      <c r="BK72" s="186"/>
      <c r="BL72" s="186"/>
      <c r="BM72" s="186"/>
      <c r="BN72" s="187"/>
      <c r="BO72" s="126"/>
      <c r="BP72" s="126"/>
      <c r="BQ72" s="126"/>
      <c r="BR72" s="126"/>
      <c r="BS72" s="126"/>
      <c r="BT72" s="126"/>
      <c r="BU72" s="126"/>
      <c r="BV72" s="126"/>
      <c r="BW72" s="126"/>
      <c r="BX72" s="126"/>
      <c r="BY72" s="126"/>
      <c r="BZ72" s="126"/>
      <c r="CA72" s="126"/>
      <c r="CB72" s="126"/>
      <c r="CC72" s="126"/>
      <c r="CD72" s="126"/>
      <c r="CE72" s="126"/>
      <c r="CF72" s="126"/>
      <c r="CG72" s="126"/>
      <c r="CH72" s="126"/>
      <c r="CI72" s="126"/>
      <c r="CJ72" s="126">
        <v>0.0</v>
      </c>
      <c r="CK72" s="126">
        <v>1.0</v>
      </c>
      <c r="CL72" s="126">
        <v>1.0</v>
      </c>
      <c r="CM72" s="126">
        <v>1.0</v>
      </c>
      <c r="CN72" s="126">
        <v>0.0</v>
      </c>
      <c r="CO72" s="126">
        <v>0.0</v>
      </c>
      <c r="CP72" s="126">
        <v>0.0</v>
      </c>
      <c r="CQ72" s="126">
        <v>1.0</v>
      </c>
      <c r="CR72" s="126">
        <v>1.0</v>
      </c>
      <c r="CS72" s="126">
        <v>-1.0</v>
      </c>
      <c r="CT72" s="126">
        <v>0.0</v>
      </c>
      <c r="CU72" s="126">
        <v>0.0</v>
      </c>
      <c r="CV72" s="126">
        <v>0.0</v>
      </c>
      <c r="CW72" s="126">
        <v>1.0</v>
      </c>
      <c r="CX72" s="126">
        <v>1.0</v>
      </c>
      <c r="CY72" s="126">
        <v>1.0</v>
      </c>
      <c r="CZ72" s="126">
        <v>0.0</v>
      </c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</row>
    <row r="73" ht="12.75" customHeight="1">
      <c r="A73" s="3">
        <f t="shared" si="24"/>
        <v>290</v>
      </c>
      <c r="B73" s="172" t="s">
        <v>69</v>
      </c>
      <c r="C73" s="173" t="s">
        <v>223</v>
      </c>
      <c r="D73" s="172">
        <v>38.0</v>
      </c>
      <c r="E73" s="172" t="s">
        <v>224</v>
      </c>
      <c r="F73" s="172">
        <v>118.6</v>
      </c>
      <c r="G73" s="174">
        <f>IF(OR(E73="",F73=""),"",IF(LEFT(E73,1)="M",VLOOKUP(F73,Setup!$J$9:$K$23,2,TRUE),VLOOKUP(F73,Setup!$L$9:$M$23,2,TRUE)))</f>
        <v>125</v>
      </c>
      <c r="H73" s="174">
        <f>IF(F73="",0,VLOOKUP(AL73,DATA!$L$2:$N$1910,IF(LEFT(E73,1)="F",3,2)))</f>
        <v>0.5524</v>
      </c>
      <c r="I73" s="172"/>
      <c r="J73" s="172" t="s">
        <v>810</v>
      </c>
      <c r="K73" s="188">
        <v>312.5</v>
      </c>
      <c r="L73" s="188">
        <v>327.5</v>
      </c>
      <c r="M73" s="188">
        <v>335.0</v>
      </c>
      <c r="N73" s="173"/>
      <c r="O73" s="173">
        <f t="shared" si="2"/>
        <v>335</v>
      </c>
      <c r="P73" s="175"/>
      <c r="Q73" s="188">
        <v>227.5</v>
      </c>
      <c r="R73" s="173">
        <v>-237.5</v>
      </c>
      <c r="S73" s="173">
        <v>-237.5</v>
      </c>
      <c r="T73" s="173"/>
      <c r="U73" s="173">
        <f t="shared" si="3"/>
        <v>227.5</v>
      </c>
      <c r="V73" s="176">
        <f t="shared" si="4"/>
        <v>562.5</v>
      </c>
      <c r="W73" s="173">
        <v>-290.0</v>
      </c>
      <c r="X73" s="188">
        <v>290.0</v>
      </c>
      <c r="Y73" s="188">
        <v>317.5</v>
      </c>
      <c r="Z73" s="173"/>
      <c r="AA73" s="173">
        <f t="shared" si="5"/>
        <v>317.5</v>
      </c>
      <c r="AB73" s="176">
        <f t="shared" si="6"/>
        <v>880</v>
      </c>
      <c r="AC73" s="177">
        <f t="shared" si="7"/>
        <v>486.112</v>
      </c>
      <c r="AD73" s="177">
        <f>IF(OR(AB73=0,D73="",D73&lt;40),0,VLOOKUP($D73,DATA!$A$2:$B$53,2,TRUE)*AC73)</f>
        <v>0</v>
      </c>
      <c r="AE73" s="178">
        <f>IF(E73="","",OFFSET(Setup!$Q$1,MATCH(E73,Setup!O:O,0)-1,0))</f>
        <v>1</v>
      </c>
      <c r="AF73" s="173" t="str">
        <f t="shared" si="8"/>
        <v>1-M_SEM_APF-125</v>
      </c>
      <c r="AG73" s="174">
        <f>IF(OR(AB73=0),0,VLOOKUP(AV73,Setup!$S$6:$T$15,2,TRUE))</f>
        <v>3</v>
      </c>
      <c r="AH73" s="179" t="s">
        <v>86</v>
      </c>
      <c r="AI73" s="180" t="s">
        <v>59</v>
      </c>
      <c r="AJ73" s="181">
        <f t="shared" si="9"/>
        <v>1</v>
      </c>
      <c r="AK73" s="174">
        <f t="shared" si="10"/>
        <v>3</v>
      </c>
      <c r="AL73" s="172">
        <f t="shared" si="11"/>
        <v>118.6</v>
      </c>
      <c r="AM73" s="172">
        <f t="shared" si="12"/>
        <v>880</v>
      </c>
      <c r="AN73" s="172">
        <f t="shared" si="13"/>
        <v>545</v>
      </c>
      <c r="AO73" s="172" t="str">
        <f t="shared" si="14"/>
        <v>M</v>
      </c>
      <c r="AP73" s="172"/>
      <c r="AQ73" s="126">
        <f t="shared" si="15"/>
        <v>1</v>
      </c>
      <c r="AR73" s="182">
        <f t="shared" si="16"/>
        <v>4506074007</v>
      </c>
      <c r="AS73" s="172">
        <f t="shared" si="17"/>
        <v>21</v>
      </c>
      <c r="AT73" s="183">
        <f t="shared" si="18"/>
        <v>4506</v>
      </c>
      <c r="AU73" s="184">
        <f t="shared" si="19"/>
        <v>21</v>
      </c>
      <c r="AV73" s="184">
        <f t="shared" si="20"/>
        <v>1</v>
      </c>
      <c r="AW73" s="185">
        <f t="shared" si="21"/>
        <v>118.6</v>
      </c>
      <c r="AX73" s="172">
        <f t="shared" si="22"/>
        <v>7</v>
      </c>
      <c r="AY73" s="182">
        <f>IF(OR(E73="",F73="",ISERROR(AE73)),0,(100000000*MATCH(E73,INDIRECT($AI$1),0)+IF(AE73=1,(16-IF(AO73="M",MATCH(G73,Setup!$K$9:$K$23,0),MATCH(G73,Setup!$M$9:$M$23)))*1000000,0)+IF(AB73&gt;0,IF(AE73=1,RANK(AB73,AB:AB,-1)*1000+AX73,IF(AE73=2,AC73,AD73)),0)))</f>
        <v>4506074007</v>
      </c>
      <c r="AZ73" s="174"/>
      <c r="BA73" s="174"/>
      <c r="BB73" s="174"/>
      <c r="BC73" s="174"/>
      <c r="BD73" s="174"/>
      <c r="BE73" s="174"/>
      <c r="BF73" s="174"/>
      <c r="BG73" s="174"/>
      <c r="BH73" s="186"/>
      <c r="BI73" s="186"/>
      <c r="BJ73" s="186"/>
      <c r="BK73" s="186"/>
      <c r="BL73" s="186"/>
      <c r="BM73" s="186"/>
      <c r="BN73" s="187"/>
      <c r="BO73" s="126"/>
      <c r="BP73" s="126"/>
      <c r="BQ73" s="126"/>
      <c r="BR73" s="126"/>
      <c r="BS73" s="126"/>
      <c r="BT73" s="126"/>
      <c r="BU73" s="126"/>
      <c r="BV73" s="126"/>
      <c r="BW73" s="126"/>
      <c r="BX73" s="126"/>
      <c r="BY73" s="126"/>
      <c r="BZ73" s="126"/>
      <c r="CA73" s="126"/>
      <c r="CB73" s="126"/>
      <c r="CC73" s="126"/>
      <c r="CD73" s="126"/>
      <c r="CE73" s="126"/>
      <c r="CF73" s="126"/>
      <c r="CG73" s="126"/>
      <c r="CH73" s="126"/>
      <c r="CI73" s="126"/>
      <c r="CJ73" s="126">
        <v>0.0</v>
      </c>
      <c r="CK73" s="126">
        <v>1.0</v>
      </c>
      <c r="CL73" s="126">
        <v>1.0</v>
      </c>
      <c r="CM73" s="126">
        <v>1.0</v>
      </c>
      <c r="CN73" s="126">
        <v>0.0</v>
      </c>
      <c r="CO73" s="126">
        <v>0.0</v>
      </c>
      <c r="CP73" s="126">
        <v>0.0</v>
      </c>
      <c r="CQ73" s="126">
        <v>1.0</v>
      </c>
      <c r="CR73" s="126">
        <v>-1.0</v>
      </c>
      <c r="CS73" s="126">
        <v>-1.0</v>
      </c>
      <c r="CT73" s="126">
        <v>0.0</v>
      </c>
      <c r="CU73" s="126">
        <v>0.0</v>
      </c>
      <c r="CV73" s="126">
        <v>0.0</v>
      </c>
      <c r="CW73" s="126">
        <v>-1.0</v>
      </c>
      <c r="CX73" s="126">
        <v>1.0</v>
      </c>
      <c r="CY73" s="126">
        <v>1.0</v>
      </c>
      <c r="CZ73" s="126">
        <v>0.0</v>
      </c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</row>
    <row r="74" ht="12.75" customHeight="1">
      <c r="A74" s="3" t="str">
        <f t="shared" si="24"/>
        <v/>
      </c>
      <c r="B74" s="172" t="s">
        <v>69</v>
      </c>
      <c r="C74" s="173" t="s">
        <v>265</v>
      </c>
      <c r="D74" s="172">
        <v>23.0</v>
      </c>
      <c r="E74" s="172" t="s">
        <v>168</v>
      </c>
      <c r="F74" s="172">
        <v>102.4</v>
      </c>
      <c r="G74" s="174">
        <f>IF(OR(E74="",F74=""),"",IF(LEFT(E74,1)="M",VLOOKUP(F74,Setup!$J$9:$K$23,2,TRUE),VLOOKUP(F74,Setup!$L$9:$M$23,2,TRUE)))</f>
        <v>110</v>
      </c>
      <c r="H74" s="174">
        <f>IF(F74="",0,VLOOKUP(AL74,DATA!$L$2:$N$1910,IF(LEFT(E74,1)="F",3,2)))</f>
        <v>0.57585</v>
      </c>
      <c r="I74" s="172"/>
      <c r="J74" s="172"/>
      <c r="K74" s="173"/>
      <c r="L74" s="173"/>
      <c r="M74" s="173"/>
      <c r="N74" s="173"/>
      <c r="O74" s="173">
        <f t="shared" si="2"/>
        <v>0</v>
      </c>
      <c r="P74" s="175"/>
      <c r="Q74" s="188">
        <v>142.5</v>
      </c>
      <c r="R74" s="188">
        <v>152.5</v>
      </c>
      <c r="S74" s="188">
        <v>167.5</v>
      </c>
      <c r="T74" s="173"/>
      <c r="U74" s="173">
        <f t="shared" si="3"/>
        <v>167.5</v>
      </c>
      <c r="V74" s="176">
        <f t="shared" si="4"/>
        <v>0</v>
      </c>
      <c r="W74" s="173"/>
      <c r="X74" s="173"/>
      <c r="Y74" s="173"/>
      <c r="Z74" s="173"/>
      <c r="AA74" s="173">
        <f t="shared" si="5"/>
        <v>0</v>
      </c>
      <c r="AB74" s="176">
        <f t="shared" si="6"/>
        <v>0</v>
      </c>
      <c r="AC74" s="177">
        <f t="shared" si="7"/>
        <v>0</v>
      </c>
      <c r="AD74" s="177">
        <f>IF(OR(AB74=0,D74="",D74&lt;40),0,VLOOKUP($D74,DATA!$A$2:$B$53,2,TRUE)*AC74)</f>
        <v>0</v>
      </c>
      <c r="AE74" s="178">
        <f>IF(E74="","",OFFSET(Setup!$Q$1,MATCH(E74,Setup!O:O,0)-1,0))</f>
        <v>1</v>
      </c>
      <c r="AF74" s="173">
        <f t="shared" si="8"/>
        <v>0</v>
      </c>
      <c r="AG74" s="174">
        <f>IF(OR(AB74=0),0,VLOOKUP(AV74,Setup!$S$6:$T$15,2,TRUE))</f>
        <v>0</v>
      </c>
      <c r="AH74" s="179"/>
      <c r="AI74" s="180" t="s">
        <v>68</v>
      </c>
      <c r="AJ74" s="181">
        <f t="shared" si="9"/>
        <v>0</v>
      </c>
      <c r="AK74" s="174">
        <f t="shared" si="10"/>
        <v>3</v>
      </c>
      <c r="AL74" s="172">
        <f t="shared" si="11"/>
        <v>102.4</v>
      </c>
      <c r="AM74" s="172">
        <f t="shared" si="12"/>
        <v>0</v>
      </c>
      <c r="AN74" s="172">
        <f t="shared" si="13"/>
        <v>0</v>
      </c>
      <c r="AO74" s="172" t="str">
        <f t="shared" si="14"/>
        <v>M</v>
      </c>
      <c r="AP74" s="172"/>
      <c r="AQ74" s="126">
        <f t="shared" si="15"/>
        <v>0</v>
      </c>
      <c r="AR74" s="182">
        <f t="shared" si="16"/>
        <v>3307000000</v>
      </c>
      <c r="AS74" s="172">
        <f t="shared" si="17"/>
        <v>32</v>
      </c>
      <c r="AT74" s="183">
        <f t="shared" si="18"/>
        <v>3307</v>
      </c>
      <c r="AU74" s="184">
        <f t="shared" si="19"/>
        <v>32</v>
      </c>
      <c r="AV74" s="184">
        <f t="shared" si="20"/>
        <v>1</v>
      </c>
      <c r="AW74" s="185">
        <f t="shared" si="21"/>
        <v>102.4</v>
      </c>
      <c r="AX74" s="172">
        <f t="shared" si="22"/>
        <v>16</v>
      </c>
      <c r="AY74" s="182">
        <f>IF(OR(E74="",F74="",ISERROR(AE74)),0,(100000000*MATCH(E74,INDIRECT($AI$1),0)+IF(AE74=1,(16-IF(AO74="M",MATCH(G74,Setup!$K$9:$K$23,0),MATCH(G74,Setup!$M$9:$M$23)))*1000000,0)+IF(AB74&gt;0,IF(AE74=1,RANK(AB74,AB:AB,-1)*1000+AX74,IF(AE74=2,AC74,AD74)),0)))</f>
        <v>3307000000</v>
      </c>
      <c r="AZ74" s="174"/>
      <c r="BA74" s="174"/>
      <c r="BB74" s="174"/>
      <c r="BC74" s="174"/>
      <c r="BD74" s="174"/>
      <c r="BE74" s="174"/>
      <c r="BF74" s="174"/>
      <c r="BG74" s="174"/>
      <c r="BH74" s="186"/>
      <c r="BI74" s="186"/>
      <c r="BJ74" s="186"/>
      <c r="BK74" s="186"/>
      <c r="BL74" s="186"/>
      <c r="BM74" s="186"/>
      <c r="BN74" s="187"/>
      <c r="BO74" s="126"/>
      <c r="BP74" s="126"/>
      <c r="BQ74" s="126"/>
      <c r="BR74" s="126"/>
      <c r="BS74" s="126"/>
      <c r="BT74" s="126"/>
      <c r="BU74" s="126"/>
      <c r="BV74" s="126"/>
      <c r="BW74" s="126"/>
      <c r="BX74" s="126"/>
      <c r="BY74" s="126"/>
      <c r="BZ74" s="126"/>
      <c r="CA74" s="126"/>
      <c r="CB74" s="126"/>
      <c r="CC74" s="126"/>
      <c r="CD74" s="126"/>
      <c r="CE74" s="126"/>
      <c r="CF74" s="126"/>
      <c r="CG74" s="126"/>
      <c r="CH74" s="126"/>
      <c r="CI74" s="126"/>
      <c r="CJ74" s="126">
        <v>0.0</v>
      </c>
      <c r="CK74" s="126">
        <v>0.0</v>
      </c>
      <c r="CL74" s="126">
        <v>0.0</v>
      </c>
      <c r="CM74" s="126">
        <v>0.0</v>
      </c>
      <c r="CN74" s="126">
        <v>0.0</v>
      </c>
      <c r="CO74" s="126">
        <v>0.0</v>
      </c>
      <c r="CP74" s="126">
        <v>0.0</v>
      </c>
      <c r="CQ74" s="126">
        <v>1.0</v>
      </c>
      <c r="CR74" s="126">
        <v>1.0</v>
      </c>
      <c r="CS74" s="126">
        <v>1.0</v>
      </c>
      <c r="CT74" s="126">
        <v>0.0</v>
      </c>
      <c r="CU74" s="126">
        <v>0.0</v>
      </c>
      <c r="CV74" s="126">
        <v>0.0</v>
      </c>
      <c r="CW74" s="126">
        <v>0.0</v>
      </c>
      <c r="CX74" s="126">
        <v>0.0</v>
      </c>
      <c r="CY74" s="126">
        <v>0.0</v>
      </c>
      <c r="CZ74" s="126">
        <v>0.0</v>
      </c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</row>
    <row r="75" ht="12.75" customHeight="1">
      <c r="A75" s="3" t="str">
        <f t="shared" si="24"/>
        <v/>
      </c>
      <c r="B75" s="172" t="s">
        <v>69</v>
      </c>
      <c r="C75" s="173" t="s">
        <v>215</v>
      </c>
      <c r="D75" s="172">
        <v>28.0</v>
      </c>
      <c r="E75" s="172" t="s">
        <v>105</v>
      </c>
      <c r="F75" s="172">
        <v>108.2</v>
      </c>
      <c r="G75" s="174">
        <f>IF(OR(E75="",F75=""),"",IF(LEFT(E75,1)="M",VLOOKUP(F75,Setup!$J$9:$K$23,2,TRUE),VLOOKUP(F75,Setup!$L$9:$M$23,2,TRUE)))</f>
        <v>110</v>
      </c>
      <c r="H75" s="174">
        <f>IF(F75="",0,VLOOKUP(AL75,DATA!$L$2:$N$1910,IF(LEFT(E75,1)="F",3,2)))</f>
        <v>0.5652</v>
      </c>
      <c r="I75" s="172"/>
      <c r="J75" s="172"/>
      <c r="K75" s="173"/>
      <c r="L75" s="173"/>
      <c r="M75" s="173"/>
      <c r="N75" s="173"/>
      <c r="O75" s="173">
        <f t="shared" si="2"/>
        <v>0</v>
      </c>
      <c r="P75" s="175"/>
      <c r="Q75" s="188">
        <v>187.5</v>
      </c>
      <c r="R75" s="188">
        <v>192.5</v>
      </c>
      <c r="S75" s="173">
        <v>-200.0</v>
      </c>
      <c r="T75" s="173"/>
      <c r="U75" s="173">
        <f t="shared" si="3"/>
        <v>192.5</v>
      </c>
      <c r="V75" s="176">
        <f t="shared" si="4"/>
        <v>0</v>
      </c>
      <c r="W75" s="173"/>
      <c r="X75" s="173"/>
      <c r="Y75" s="173"/>
      <c r="Z75" s="173"/>
      <c r="AA75" s="173">
        <f t="shared" si="5"/>
        <v>0</v>
      </c>
      <c r="AB75" s="176">
        <f t="shared" si="6"/>
        <v>0</v>
      </c>
      <c r="AC75" s="177">
        <f t="shared" si="7"/>
        <v>0</v>
      </c>
      <c r="AD75" s="177">
        <f>IF(OR(AB75=0,D75="",D75&lt;40),0,VLOOKUP($D75,DATA!$A$2:$B$53,2,TRUE)*AC75)</f>
        <v>0</v>
      </c>
      <c r="AE75" s="178">
        <f>IF(E75="","",OFFSET(Setup!$Q$1,MATCH(E75,Setup!O:O,0)-1,0))</f>
        <v>1</v>
      </c>
      <c r="AF75" s="173">
        <f t="shared" si="8"/>
        <v>0</v>
      </c>
      <c r="AG75" s="174">
        <f>IF(OR(AB75=0),0,VLOOKUP(AV75,Setup!$S$6:$T$15,2,TRUE))</f>
        <v>0</v>
      </c>
      <c r="AH75" s="179"/>
      <c r="AI75" s="180" t="s">
        <v>68</v>
      </c>
      <c r="AJ75" s="181">
        <f t="shared" si="9"/>
        <v>0</v>
      </c>
      <c r="AK75" s="174">
        <f t="shared" si="10"/>
        <v>3</v>
      </c>
      <c r="AL75" s="172">
        <f t="shared" si="11"/>
        <v>108.2</v>
      </c>
      <c r="AM75" s="172">
        <f t="shared" si="12"/>
        <v>0</v>
      </c>
      <c r="AN75" s="172">
        <f t="shared" si="13"/>
        <v>0</v>
      </c>
      <c r="AO75" s="172" t="str">
        <f t="shared" si="14"/>
        <v>M</v>
      </c>
      <c r="AP75" s="172"/>
      <c r="AQ75" s="126">
        <f t="shared" si="15"/>
        <v>0</v>
      </c>
      <c r="AR75" s="182">
        <f t="shared" si="16"/>
        <v>207000000</v>
      </c>
      <c r="AS75" s="172">
        <f t="shared" si="17"/>
        <v>61</v>
      </c>
      <c r="AT75" s="183">
        <f t="shared" si="18"/>
        <v>207</v>
      </c>
      <c r="AU75" s="184">
        <f t="shared" si="19"/>
        <v>59</v>
      </c>
      <c r="AV75" s="184">
        <f t="shared" si="20"/>
        <v>3</v>
      </c>
      <c r="AW75" s="185">
        <f t="shared" si="21"/>
        <v>108.2</v>
      </c>
      <c r="AX75" s="172">
        <f t="shared" si="22"/>
        <v>11</v>
      </c>
      <c r="AY75" s="182">
        <f>IF(OR(E75="",F75="",ISERROR(AE75)),0,(100000000*MATCH(E75,INDIRECT($AI$1),0)+IF(AE75=1,(16-IF(AO75="M",MATCH(G75,Setup!$K$9:$K$23,0),MATCH(G75,Setup!$M$9:$M$23)))*1000000,0)+IF(AB75&gt;0,IF(AE75=1,RANK(AB75,AB:AB,-1)*1000+AX75,IF(AE75=2,AC75,AD75)),0)))</f>
        <v>207000000</v>
      </c>
      <c r="AZ75" s="174"/>
      <c r="BA75" s="174"/>
      <c r="BB75" s="174"/>
      <c r="BC75" s="174"/>
      <c r="BD75" s="174"/>
      <c r="BE75" s="174"/>
      <c r="BF75" s="174"/>
      <c r="BG75" s="174"/>
      <c r="BH75" s="186"/>
      <c r="BI75" s="186"/>
      <c r="BJ75" s="186"/>
      <c r="BK75" s="186"/>
      <c r="BL75" s="186"/>
      <c r="BM75" s="186"/>
      <c r="BN75" s="187"/>
      <c r="BO75" s="126"/>
      <c r="BP75" s="126"/>
      <c r="BQ75" s="126"/>
      <c r="BR75" s="126"/>
      <c r="BS75" s="126"/>
      <c r="BT75" s="126"/>
      <c r="BU75" s="126"/>
      <c r="BV75" s="126"/>
      <c r="BW75" s="126"/>
      <c r="BX75" s="126"/>
      <c r="BY75" s="126"/>
      <c r="BZ75" s="126"/>
      <c r="CA75" s="126"/>
      <c r="CB75" s="126"/>
      <c r="CC75" s="126"/>
      <c r="CD75" s="126"/>
      <c r="CE75" s="126"/>
      <c r="CF75" s="126"/>
      <c r="CG75" s="126"/>
      <c r="CH75" s="126"/>
      <c r="CI75" s="126"/>
      <c r="CJ75" s="126">
        <v>0.0</v>
      </c>
      <c r="CK75" s="126">
        <v>0.0</v>
      </c>
      <c r="CL75" s="126">
        <v>0.0</v>
      </c>
      <c r="CM75" s="126">
        <v>0.0</v>
      </c>
      <c r="CN75" s="126">
        <v>0.0</v>
      </c>
      <c r="CO75" s="126">
        <v>0.0</v>
      </c>
      <c r="CP75" s="126">
        <v>0.0</v>
      </c>
      <c r="CQ75" s="126">
        <v>1.0</v>
      </c>
      <c r="CR75" s="126">
        <v>1.0</v>
      </c>
      <c r="CS75" s="126">
        <v>-1.0</v>
      </c>
      <c r="CT75" s="126">
        <v>0.0</v>
      </c>
      <c r="CU75" s="126">
        <v>0.0</v>
      </c>
      <c r="CV75" s="126">
        <v>0.0</v>
      </c>
      <c r="CW75" s="126">
        <v>0.0</v>
      </c>
      <c r="CX75" s="126">
        <v>0.0</v>
      </c>
      <c r="CY75" s="126">
        <v>0.0</v>
      </c>
      <c r="CZ75" s="126">
        <v>0.0</v>
      </c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</row>
    <row r="76" ht="12.75" customHeight="1">
      <c r="A76" s="3" t="str">
        <f t="shared" si="24"/>
        <v/>
      </c>
      <c r="B76" s="172" t="s">
        <v>69</v>
      </c>
      <c r="C76" s="173" t="s">
        <v>216</v>
      </c>
      <c r="D76" s="172">
        <v>28.0</v>
      </c>
      <c r="E76" s="172" t="s">
        <v>166</v>
      </c>
      <c r="F76" s="172">
        <v>108.2</v>
      </c>
      <c r="G76" s="174">
        <f>IF(OR(E76="",F76=""),"",IF(LEFT(E76,1)="M",VLOOKUP(F76,Setup!$J$9:$K$23,2,TRUE),VLOOKUP(F76,Setup!$L$9:$M$23,2,TRUE)))</f>
        <v>110</v>
      </c>
      <c r="H76" s="174">
        <f>IF(F76="",0,VLOOKUP(AL76,DATA!$L$2:$N$1910,IF(LEFT(E76,1)="F",3,2)))</f>
        <v>0.5652</v>
      </c>
      <c r="I76" s="172"/>
      <c r="J76" s="172"/>
      <c r="K76" s="173"/>
      <c r="L76" s="173"/>
      <c r="M76" s="173"/>
      <c r="N76" s="173"/>
      <c r="O76" s="173">
        <f t="shared" si="2"/>
        <v>0</v>
      </c>
      <c r="P76" s="175"/>
      <c r="Q76" s="188">
        <v>187.5</v>
      </c>
      <c r="R76" s="188">
        <v>192.5</v>
      </c>
      <c r="S76" s="173">
        <v>-200.0</v>
      </c>
      <c r="T76" s="173"/>
      <c r="U76" s="173">
        <f t="shared" si="3"/>
        <v>192.5</v>
      </c>
      <c r="V76" s="176">
        <f t="shared" si="4"/>
        <v>0</v>
      </c>
      <c r="W76" s="173"/>
      <c r="X76" s="173"/>
      <c r="Y76" s="173"/>
      <c r="Z76" s="173"/>
      <c r="AA76" s="173">
        <f t="shared" si="5"/>
        <v>0</v>
      </c>
      <c r="AB76" s="176">
        <f t="shared" si="6"/>
        <v>0</v>
      </c>
      <c r="AC76" s="177">
        <f t="shared" si="7"/>
        <v>0</v>
      </c>
      <c r="AD76" s="177">
        <f>IF(OR(AB76=0,D76="",D76&lt;40),0,VLOOKUP($D76,DATA!$A$2:$B$53,2,TRUE)*AC76)</f>
        <v>0</v>
      </c>
      <c r="AE76" s="178">
        <f>IF(E76="","",OFFSET(Setup!$Q$1,MATCH(E76,Setup!O:O,0)-1,0))</f>
        <v>1</v>
      </c>
      <c r="AF76" s="173">
        <f t="shared" si="8"/>
        <v>0</v>
      </c>
      <c r="AG76" s="174">
        <f>IF(OR(AB76=0),0,VLOOKUP(AV76,Setup!$S$6:$T$15,2,TRUE))</f>
        <v>0</v>
      </c>
      <c r="AH76" s="179" t="s">
        <v>86</v>
      </c>
      <c r="AI76" s="180" t="s">
        <v>68</v>
      </c>
      <c r="AJ76" s="181">
        <f t="shared" si="9"/>
        <v>0</v>
      </c>
      <c r="AK76" s="174">
        <f t="shared" si="10"/>
        <v>3</v>
      </c>
      <c r="AL76" s="172">
        <f t="shared" si="11"/>
        <v>108.2</v>
      </c>
      <c r="AM76" s="172">
        <f t="shared" si="12"/>
        <v>0</v>
      </c>
      <c r="AN76" s="172">
        <f t="shared" si="13"/>
        <v>0</v>
      </c>
      <c r="AO76" s="172" t="str">
        <f t="shared" si="14"/>
        <v>M</v>
      </c>
      <c r="AP76" s="172"/>
      <c r="AQ76" s="126">
        <f t="shared" si="15"/>
        <v>0</v>
      </c>
      <c r="AR76" s="182">
        <f t="shared" si="16"/>
        <v>5007000000</v>
      </c>
      <c r="AS76" s="172">
        <f t="shared" si="17"/>
        <v>20</v>
      </c>
      <c r="AT76" s="183">
        <f t="shared" si="18"/>
        <v>5007</v>
      </c>
      <c r="AU76" s="184">
        <f t="shared" si="19"/>
        <v>20</v>
      </c>
      <c r="AV76" s="184">
        <f t="shared" si="20"/>
        <v>1</v>
      </c>
      <c r="AW76" s="185">
        <f t="shared" si="21"/>
        <v>108.2</v>
      </c>
      <c r="AX76" s="172">
        <f t="shared" si="22"/>
        <v>11</v>
      </c>
      <c r="AY76" s="182">
        <f>IF(OR(E76="",F76="",ISERROR(AE76)),0,(100000000*MATCH(E76,INDIRECT($AI$1),0)+IF(AE76=1,(16-IF(AO76="M",MATCH(G76,Setup!$K$9:$K$23,0),MATCH(G76,Setup!$M$9:$M$23)))*1000000,0)+IF(AB76&gt;0,IF(AE76=1,RANK(AB76,AB:AB,-1)*1000+AX76,IF(AE76=2,AC76,AD76)),0)))</f>
        <v>5007000000</v>
      </c>
      <c r="AZ76" s="174"/>
      <c r="BA76" s="174"/>
      <c r="BB76" s="174"/>
      <c r="BC76" s="174"/>
      <c r="BD76" s="174"/>
      <c r="BE76" s="174"/>
      <c r="BF76" s="174"/>
      <c r="BG76" s="174"/>
      <c r="BH76" s="186"/>
      <c r="BI76" s="186"/>
      <c r="BJ76" s="186"/>
      <c r="BK76" s="186"/>
      <c r="BL76" s="186"/>
      <c r="BM76" s="186"/>
      <c r="BN76" s="187"/>
      <c r="BO76" s="126"/>
      <c r="BP76" s="126"/>
      <c r="BQ76" s="126"/>
      <c r="BR76" s="126"/>
      <c r="BS76" s="126"/>
      <c r="BT76" s="126"/>
      <c r="BU76" s="126"/>
      <c r="BV76" s="126"/>
      <c r="BW76" s="126"/>
      <c r="BX76" s="126"/>
      <c r="BY76" s="126"/>
      <c r="BZ76" s="126"/>
      <c r="CA76" s="126"/>
      <c r="CB76" s="126"/>
      <c r="CC76" s="126"/>
      <c r="CD76" s="126"/>
      <c r="CE76" s="126"/>
      <c r="CF76" s="126"/>
      <c r="CG76" s="126"/>
      <c r="CH76" s="126"/>
      <c r="CI76" s="126"/>
      <c r="CJ76" s="126">
        <v>0.0</v>
      </c>
      <c r="CK76" s="126">
        <v>0.0</v>
      </c>
      <c r="CL76" s="126">
        <v>0.0</v>
      </c>
      <c r="CM76" s="126">
        <v>0.0</v>
      </c>
      <c r="CN76" s="126">
        <v>0.0</v>
      </c>
      <c r="CO76" s="126">
        <v>0.0</v>
      </c>
      <c r="CP76" s="126">
        <v>0.0</v>
      </c>
      <c r="CQ76" s="126">
        <v>1.0</v>
      </c>
      <c r="CR76" s="126">
        <v>1.0</v>
      </c>
      <c r="CS76" s="126">
        <v>-1.0</v>
      </c>
      <c r="CT76" s="126">
        <v>0.0</v>
      </c>
      <c r="CU76" s="126">
        <v>0.0</v>
      </c>
      <c r="CV76" s="126">
        <v>0.0</v>
      </c>
      <c r="CW76" s="126">
        <v>0.0</v>
      </c>
      <c r="CX76" s="126">
        <v>0.0</v>
      </c>
      <c r="CY76" s="126">
        <v>0.0</v>
      </c>
      <c r="CZ76" s="126">
        <v>0.0</v>
      </c>
      <c r="DA76" s="126"/>
      <c r="DB76" s="126"/>
      <c r="DC76" s="126"/>
      <c r="DD76" s="126"/>
      <c r="DE76" s="126"/>
      <c r="DF76" s="126"/>
      <c r="DG76" s="126"/>
      <c r="DH76" s="126"/>
      <c r="DI76" s="126"/>
      <c r="DJ76" s="126"/>
      <c r="DK76" s="126"/>
      <c r="DL76" s="126"/>
      <c r="DM76" s="126"/>
      <c r="DN76" s="126"/>
      <c r="DO76" s="126"/>
      <c r="DP76" s="126"/>
      <c r="DQ76" s="126"/>
      <c r="DR76" s="126"/>
      <c r="DS76" s="126"/>
      <c r="DT76" s="126"/>
      <c r="DU76" s="126"/>
    </row>
    <row r="77" ht="12.75" customHeight="1">
      <c r="A77" s="3" t="str">
        <f t="shared" si="24"/>
        <v/>
      </c>
      <c r="B77" s="172" t="s">
        <v>69</v>
      </c>
      <c r="C77" s="173" t="s">
        <v>217</v>
      </c>
      <c r="D77" s="172">
        <v>33.0</v>
      </c>
      <c r="E77" s="172" t="s">
        <v>162</v>
      </c>
      <c r="F77" s="172">
        <v>127.4</v>
      </c>
      <c r="G77" s="174">
        <f>IF(OR(E77="",F77=""),"",IF(LEFT(E77,1)="M",VLOOKUP(F77,Setup!$J$9:$K$23,2,TRUE),VLOOKUP(F77,Setup!$L$9:$M$23,2,TRUE)))</f>
        <v>140</v>
      </c>
      <c r="H77" s="174">
        <f>IF(F77="",0,VLOOKUP(AL77,DATA!$L$2:$N$1910,IF(LEFT(E77,1)="F",3,2)))</f>
        <v>0.5429</v>
      </c>
      <c r="I77" s="172"/>
      <c r="J77" s="172"/>
      <c r="K77" s="173"/>
      <c r="L77" s="173"/>
      <c r="M77" s="173"/>
      <c r="N77" s="173"/>
      <c r="O77" s="173">
        <f t="shared" si="2"/>
        <v>0</v>
      </c>
      <c r="P77" s="175"/>
      <c r="Q77" s="188">
        <v>192.5</v>
      </c>
      <c r="R77" s="188">
        <v>205.0</v>
      </c>
      <c r="S77" s="173">
        <v>-215.0</v>
      </c>
      <c r="T77" s="173"/>
      <c r="U77" s="173">
        <f t="shared" si="3"/>
        <v>205</v>
      </c>
      <c r="V77" s="176">
        <f t="shared" si="4"/>
        <v>0</v>
      </c>
      <c r="W77" s="173"/>
      <c r="X77" s="173"/>
      <c r="Y77" s="173"/>
      <c r="Z77" s="173"/>
      <c r="AA77" s="173">
        <f t="shared" si="5"/>
        <v>0</v>
      </c>
      <c r="AB77" s="176">
        <f t="shared" si="6"/>
        <v>0</v>
      </c>
      <c r="AC77" s="177">
        <f t="shared" si="7"/>
        <v>0</v>
      </c>
      <c r="AD77" s="177">
        <f>IF(OR(AB77=0,D77="",D77&lt;40),0,VLOOKUP($D77,DATA!$A$2:$B$53,2,TRUE)*AC77)</f>
        <v>0</v>
      </c>
      <c r="AE77" s="178">
        <f>IF(E77="","",OFFSET(Setup!$Q$1,MATCH(E77,Setup!O:O,0)-1,0))</f>
        <v>1</v>
      </c>
      <c r="AF77" s="173">
        <f t="shared" si="8"/>
        <v>0</v>
      </c>
      <c r="AG77" s="174">
        <f>IF(OR(AB77=0),0,VLOOKUP(AV77,Setup!$S$6:$T$15,2,TRUE))</f>
        <v>0</v>
      </c>
      <c r="AH77" s="179"/>
      <c r="AI77" s="180" t="s">
        <v>68</v>
      </c>
      <c r="AJ77" s="181">
        <f t="shared" si="9"/>
        <v>0</v>
      </c>
      <c r="AK77" s="174">
        <f t="shared" si="10"/>
        <v>3</v>
      </c>
      <c r="AL77" s="172">
        <f t="shared" si="11"/>
        <v>127.4</v>
      </c>
      <c r="AM77" s="172">
        <f t="shared" si="12"/>
        <v>0</v>
      </c>
      <c r="AN77" s="172">
        <f t="shared" si="13"/>
        <v>0</v>
      </c>
      <c r="AO77" s="172" t="str">
        <f t="shared" si="14"/>
        <v>M</v>
      </c>
      <c r="AP77" s="172"/>
      <c r="AQ77" s="126">
        <f t="shared" si="15"/>
        <v>0</v>
      </c>
      <c r="AR77" s="182">
        <f t="shared" si="16"/>
        <v>4205000000</v>
      </c>
      <c r="AS77" s="172">
        <f t="shared" si="17"/>
        <v>29</v>
      </c>
      <c r="AT77" s="183">
        <f t="shared" si="18"/>
        <v>4205</v>
      </c>
      <c r="AU77" s="184">
        <f t="shared" si="19"/>
        <v>29</v>
      </c>
      <c r="AV77" s="184">
        <f t="shared" si="20"/>
        <v>1</v>
      </c>
      <c r="AW77" s="185">
        <f t="shared" si="21"/>
        <v>127.4</v>
      </c>
      <c r="AX77" s="172">
        <f t="shared" si="22"/>
        <v>3</v>
      </c>
      <c r="AY77" s="182">
        <f>IF(OR(E77="",F77="",ISERROR(AE77)),0,(100000000*MATCH(E77,INDIRECT($AI$1),0)+IF(AE77=1,(16-IF(AO77="M",MATCH(G77,Setup!$K$9:$K$23,0),MATCH(G77,Setup!$M$9:$M$23)))*1000000,0)+IF(AB77&gt;0,IF(AE77=1,RANK(AB77,AB:AB,-1)*1000+AX77,IF(AE77=2,AC77,AD77)),0)))</f>
        <v>4205000000</v>
      </c>
      <c r="AZ77" s="174"/>
      <c r="BA77" s="174"/>
      <c r="BB77" s="174"/>
      <c r="BC77" s="174"/>
      <c r="BD77" s="174"/>
      <c r="BE77" s="174"/>
      <c r="BF77" s="174"/>
      <c r="BG77" s="174"/>
      <c r="BH77" s="186"/>
      <c r="BI77" s="186"/>
      <c r="BJ77" s="186"/>
      <c r="BK77" s="186"/>
      <c r="BL77" s="186"/>
      <c r="BM77" s="186"/>
      <c r="BN77" s="187"/>
      <c r="BO77" s="126"/>
      <c r="BP77" s="126"/>
      <c r="BQ77" s="126"/>
      <c r="BR77" s="126"/>
      <c r="BS77" s="126"/>
      <c r="BT77" s="126"/>
      <c r="BU77" s="126"/>
      <c r="BV77" s="126"/>
      <c r="BW77" s="126"/>
      <c r="BX77" s="126"/>
      <c r="BY77" s="126"/>
      <c r="BZ77" s="126"/>
      <c r="CA77" s="126"/>
      <c r="CB77" s="126"/>
      <c r="CC77" s="126"/>
      <c r="CD77" s="126"/>
      <c r="CE77" s="126"/>
      <c r="CF77" s="126"/>
      <c r="CG77" s="126"/>
      <c r="CH77" s="126"/>
      <c r="CI77" s="126"/>
      <c r="CJ77" s="126">
        <v>0.0</v>
      </c>
      <c r="CK77" s="126">
        <v>0.0</v>
      </c>
      <c r="CL77" s="126">
        <v>0.0</v>
      </c>
      <c r="CM77" s="126">
        <v>0.0</v>
      </c>
      <c r="CN77" s="126">
        <v>0.0</v>
      </c>
      <c r="CO77" s="126">
        <v>0.0</v>
      </c>
      <c r="CP77" s="126">
        <v>0.0</v>
      </c>
      <c r="CQ77" s="126">
        <v>1.0</v>
      </c>
      <c r="CR77" s="126">
        <v>1.0</v>
      </c>
      <c r="CS77" s="126">
        <v>-1.0</v>
      </c>
      <c r="CT77" s="126">
        <v>0.0</v>
      </c>
      <c r="CU77" s="126">
        <v>0.0</v>
      </c>
      <c r="CV77" s="126">
        <v>0.0</v>
      </c>
      <c r="CW77" s="126">
        <v>0.0</v>
      </c>
      <c r="CX77" s="126">
        <v>0.0</v>
      </c>
      <c r="CY77" s="126">
        <v>0.0</v>
      </c>
      <c r="CZ77" s="126">
        <v>0.0</v>
      </c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</row>
    <row r="78" ht="12.75" customHeight="1">
      <c r="A78" s="3" t="str">
        <f t="shared" si="24"/>
        <v/>
      </c>
      <c r="B78" s="172" t="s">
        <v>69</v>
      </c>
      <c r="C78" s="173" t="s">
        <v>244</v>
      </c>
      <c r="D78" s="172">
        <v>45.0</v>
      </c>
      <c r="E78" s="172" t="s">
        <v>245</v>
      </c>
      <c r="F78" s="172">
        <v>119.1</v>
      </c>
      <c r="G78" s="174">
        <f>IF(OR(E78="",F78=""),"",IF(LEFT(E78,1)="M",VLOOKUP(F78,Setup!$J$9:$K$23,2,TRUE),VLOOKUP(F78,Setup!$L$9:$M$23,2,TRUE)))</f>
        <v>125</v>
      </c>
      <c r="H78" s="174">
        <f>IF(F78="",0,VLOOKUP(AL78,DATA!$L$2:$N$1910,IF(LEFT(E78,1)="F",3,2)))</f>
        <v>0.55185</v>
      </c>
      <c r="I78" s="172"/>
      <c r="J78" s="172"/>
      <c r="K78" s="173"/>
      <c r="L78" s="173"/>
      <c r="M78" s="173"/>
      <c r="N78" s="173"/>
      <c r="O78" s="173">
        <f t="shared" si="2"/>
        <v>0</v>
      </c>
      <c r="P78" s="175"/>
      <c r="Q78" s="188">
        <v>212.5</v>
      </c>
      <c r="R78" s="188">
        <v>227.5</v>
      </c>
      <c r="S78" s="173">
        <v>-232.5</v>
      </c>
      <c r="T78" s="173"/>
      <c r="U78" s="173">
        <f t="shared" si="3"/>
        <v>227.5</v>
      </c>
      <c r="V78" s="176">
        <f t="shared" si="4"/>
        <v>0</v>
      </c>
      <c r="W78" s="173"/>
      <c r="X78" s="173"/>
      <c r="Y78" s="173"/>
      <c r="Z78" s="173"/>
      <c r="AA78" s="173">
        <f t="shared" si="5"/>
        <v>0</v>
      </c>
      <c r="AB78" s="176">
        <f t="shared" si="6"/>
        <v>0</v>
      </c>
      <c r="AC78" s="177">
        <f t="shared" si="7"/>
        <v>0</v>
      </c>
      <c r="AD78" s="177">
        <f>IF(OR(AB78=0,D78="",D78&lt;40),0,VLOOKUP($D78,DATA!$A$2:$B$53,2,TRUE)*AC78)</f>
        <v>0</v>
      </c>
      <c r="AE78" s="178">
        <f>IF(E78="","",OFFSET(Setup!$Q$1,MATCH(E78,Setup!O:O,0)-1,0))</f>
        <v>1</v>
      </c>
      <c r="AF78" s="173">
        <f t="shared" si="8"/>
        <v>0</v>
      </c>
      <c r="AG78" s="174">
        <f>IF(OR(AB78=0),0,VLOOKUP(AV78,Setup!$S$6:$T$15,2,TRUE))</f>
        <v>0</v>
      </c>
      <c r="AH78" s="179"/>
      <c r="AI78" s="180" t="s">
        <v>68</v>
      </c>
      <c r="AJ78" s="181">
        <f t="shared" si="9"/>
        <v>0</v>
      </c>
      <c r="AK78" s="174">
        <f t="shared" si="10"/>
        <v>3</v>
      </c>
      <c r="AL78" s="172">
        <f t="shared" si="11"/>
        <v>119.1</v>
      </c>
      <c r="AM78" s="172">
        <f t="shared" si="12"/>
        <v>0</v>
      </c>
      <c r="AN78" s="172">
        <f t="shared" si="13"/>
        <v>0</v>
      </c>
      <c r="AO78" s="172" t="str">
        <f t="shared" si="14"/>
        <v>M</v>
      </c>
      <c r="AP78" s="172"/>
      <c r="AQ78" s="126">
        <f t="shared" si="15"/>
        <v>0</v>
      </c>
      <c r="AR78" s="182">
        <f t="shared" si="16"/>
        <v>5706000000</v>
      </c>
      <c r="AS78" s="172">
        <f t="shared" si="17"/>
        <v>16</v>
      </c>
      <c r="AT78" s="183">
        <f t="shared" si="18"/>
        <v>5706</v>
      </c>
      <c r="AU78" s="184">
        <f t="shared" si="19"/>
        <v>16</v>
      </c>
      <c r="AV78" s="184">
        <f t="shared" si="20"/>
        <v>1</v>
      </c>
      <c r="AW78" s="185">
        <f t="shared" si="21"/>
        <v>119.1</v>
      </c>
      <c r="AX78" s="172">
        <f t="shared" si="22"/>
        <v>5</v>
      </c>
      <c r="AY78" s="182">
        <f>IF(OR(E78="",F78="",ISERROR(AE78)),0,(100000000*MATCH(E78,INDIRECT($AI$1),0)+IF(AE78=1,(16-IF(AO78="M",MATCH(G78,Setup!$K$9:$K$23,0),MATCH(G78,Setup!$M$9:$M$23)))*1000000,0)+IF(AB78&gt;0,IF(AE78=1,RANK(AB78,AB:AB,-1)*1000+AX78,IF(AE78=2,AC78,AD78)),0)))</f>
        <v>5706000000</v>
      </c>
      <c r="AZ78" s="174"/>
      <c r="BA78" s="174"/>
      <c r="BB78" s="174"/>
      <c r="BC78" s="174"/>
      <c r="BD78" s="174"/>
      <c r="BE78" s="174"/>
      <c r="BF78" s="174"/>
      <c r="BG78" s="174"/>
      <c r="BH78" s="186"/>
      <c r="BI78" s="186"/>
      <c r="BJ78" s="186"/>
      <c r="BK78" s="186"/>
      <c r="BL78" s="186"/>
      <c r="BM78" s="186"/>
      <c r="BN78" s="187"/>
      <c r="BO78" s="126"/>
      <c r="BP78" s="126"/>
      <c r="BQ78" s="126"/>
      <c r="BR78" s="126"/>
      <c r="BS78" s="126"/>
      <c r="BT78" s="126"/>
      <c r="BU78" s="126"/>
      <c r="BV78" s="126"/>
      <c r="BW78" s="126"/>
      <c r="BX78" s="126"/>
      <c r="BY78" s="126"/>
      <c r="BZ78" s="126"/>
      <c r="CA78" s="126"/>
      <c r="CB78" s="126"/>
      <c r="CC78" s="126"/>
      <c r="CD78" s="126"/>
      <c r="CE78" s="126"/>
      <c r="CF78" s="126"/>
      <c r="CG78" s="126"/>
      <c r="CH78" s="126"/>
      <c r="CI78" s="126"/>
      <c r="CJ78" s="126">
        <v>0.0</v>
      </c>
      <c r="CK78" s="126">
        <v>0.0</v>
      </c>
      <c r="CL78" s="126">
        <v>0.0</v>
      </c>
      <c r="CM78" s="126">
        <v>0.0</v>
      </c>
      <c r="CN78" s="126">
        <v>0.0</v>
      </c>
      <c r="CO78" s="126">
        <v>0.0</v>
      </c>
      <c r="CP78" s="126">
        <v>0.0</v>
      </c>
      <c r="CQ78" s="126">
        <v>1.0</v>
      </c>
      <c r="CR78" s="126">
        <v>1.0</v>
      </c>
      <c r="CS78" s="126">
        <v>-1.0</v>
      </c>
      <c r="CT78" s="126">
        <v>0.0</v>
      </c>
      <c r="CU78" s="126">
        <v>0.0</v>
      </c>
      <c r="CV78" s="126">
        <v>0.0</v>
      </c>
      <c r="CW78" s="126">
        <v>0.0</v>
      </c>
      <c r="CX78" s="126">
        <v>0.0</v>
      </c>
      <c r="CY78" s="126">
        <v>0.0</v>
      </c>
      <c r="CZ78" s="126">
        <v>0.0</v>
      </c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</row>
    <row r="79" ht="12.75" customHeight="1">
      <c r="A79" s="3" t="str">
        <f t="shared" si="24"/>
        <v/>
      </c>
      <c r="B79" s="172" t="s">
        <v>69</v>
      </c>
      <c r="C79" s="173" t="s">
        <v>250</v>
      </c>
      <c r="D79" s="172">
        <v>45.0</v>
      </c>
      <c r="E79" s="172" t="s">
        <v>92</v>
      </c>
      <c r="F79" s="172">
        <v>119.1</v>
      </c>
      <c r="G79" s="174">
        <f>IF(OR(E79="",F79=""),"",IF(LEFT(E79,1)="M",VLOOKUP(F79,Setup!$J$9:$K$23,2,TRUE),VLOOKUP(F79,Setup!$L$9:$M$23,2,TRUE)))</f>
        <v>125</v>
      </c>
      <c r="H79" s="174">
        <f>IF(F79="",0,VLOOKUP(AL79,DATA!$L$2:$N$1910,IF(LEFT(E79,1)="F",3,2)))</f>
        <v>0.55185</v>
      </c>
      <c r="I79" s="172"/>
      <c r="J79" s="172"/>
      <c r="K79" s="173"/>
      <c r="L79" s="173"/>
      <c r="M79" s="173"/>
      <c r="N79" s="173"/>
      <c r="O79" s="173">
        <f t="shared" si="2"/>
        <v>0</v>
      </c>
      <c r="P79" s="175"/>
      <c r="Q79" s="188">
        <v>212.5</v>
      </c>
      <c r="R79" s="188">
        <v>227.5</v>
      </c>
      <c r="S79" s="173">
        <v>-232.5</v>
      </c>
      <c r="T79" s="173"/>
      <c r="U79" s="173">
        <f t="shared" si="3"/>
        <v>227.5</v>
      </c>
      <c r="V79" s="176">
        <f t="shared" si="4"/>
        <v>0</v>
      </c>
      <c r="W79" s="173"/>
      <c r="X79" s="173"/>
      <c r="Y79" s="173"/>
      <c r="Z79" s="173"/>
      <c r="AA79" s="173">
        <f t="shared" si="5"/>
        <v>0</v>
      </c>
      <c r="AB79" s="176">
        <f t="shared" si="6"/>
        <v>0</v>
      </c>
      <c r="AC79" s="177">
        <f t="shared" si="7"/>
        <v>0</v>
      </c>
      <c r="AD79" s="177">
        <f>IF(OR(AB79=0,D79="",D79&lt;40),0,VLOOKUP($D79,DATA!$A$2:$B$53,2,TRUE)*AC79)</f>
        <v>0</v>
      </c>
      <c r="AE79" s="178">
        <f>IF(E79="","",OFFSET(Setup!$Q$1,MATCH(E79,Setup!O:O,0)-1,0))</f>
        <v>1</v>
      </c>
      <c r="AF79" s="173">
        <f t="shared" si="8"/>
        <v>0</v>
      </c>
      <c r="AG79" s="174">
        <f>IF(OR(AB79=0),0,VLOOKUP(AV79,Setup!$S$6:$T$15,2,TRUE))</f>
        <v>0</v>
      </c>
      <c r="AH79" s="179" t="s">
        <v>86</v>
      </c>
      <c r="AI79" s="180" t="s">
        <v>68</v>
      </c>
      <c r="AJ79" s="181">
        <f t="shared" si="9"/>
        <v>0</v>
      </c>
      <c r="AK79" s="174">
        <f t="shared" si="10"/>
        <v>3</v>
      </c>
      <c r="AL79" s="172">
        <f t="shared" si="11"/>
        <v>119.1</v>
      </c>
      <c r="AM79" s="172">
        <f t="shared" si="12"/>
        <v>0</v>
      </c>
      <c r="AN79" s="172">
        <f t="shared" si="13"/>
        <v>0</v>
      </c>
      <c r="AO79" s="172" t="str">
        <f t="shared" si="14"/>
        <v>M</v>
      </c>
      <c r="AP79" s="172"/>
      <c r="AQ79" s="126">
        <f t="shared" si="15"/>
        <v>0</v>
      </c>
      <c r="AR79" s="182">
        <f t="shared" si="16"/>
        <v>106000000</v>
      </c>
      <c r="AS79" s="172">
        <f t="shared" si="17"/>
        <v>64</v>
      </c>
      <c r="AT79" s="183">
        <f t="shared" si="18"/>
        <v>106</v>
      </c>
      <c r="AU79" s="184">
        <f t="shared" si="19"/>
        <v>64</v>
      </c>
      <c r="AV79" s="184">
        <f t="shared" si="20"/>
        <v>1</v>
      </c>
      <c r="AW79" s="185">
        <f t="shared" si="21"/>
        <v>119.1</v>
      </c>
      <c r="AX79" s="172">
        <f t="shared" si="22"/>
        <v>5</v>
      </c>
      <c r="AY79" s="182">
        <f>IF(OR(E79="",F79="",ISERROR(AE79)),0,(100000000*MATCH(E79,INDIRECT($AI$1),0)+IF(AE79=1,(16-IF(AO79="M",MATCH(G79,Setup!$K$9:$K$23,0),MATCH(G79,Setup!$M$9:$M$23)))*1000000,0)+IF(AB79&gt;0,IF(AE79=1,RANK(AB79,AB:AB,-1)*1000+AX79,IF(AE79=2,AC79,AD79)),0)))</f>
        <v>106000000</v>
      </c>
      <c r="AZ79" s="174"/>
      <c r="BA79" s="174"/>
      <c r="BB79" s="174"/>
      <c r="BC79" s="174"/>
      <c r="BD79" s="174"/>
      <c r="BE79" s="174"/>
      <c r="BF79" s="174"/>
      <c r="BG79" s="174"/>
      <c r="BH79" s="186"/>
      <c r="BI79" s="186"/>
      <c r="BJ79" s="186"/>
      <c r="BK79" s="186"/>
      <c r="BL79" s="186"/>
      <c r="BM79" s="186"/>
      <c r="BN79" s="187"/>
      <c r="BO79" s="126"/>
      <c r="BP79" s="126"/>
      <c r="BQ79" s="126"/>
      <c r="BR79" s="126"/>
      <c r="BS79" s="126"/>
      <c r="BT79" s="126"/>
      <c r="BU79" s="126"/>
      <c r="BV79" s="126"/>
      <c r="BW79" s="126"/>
      <c r="BX79" s="126"/>
      <c r="BY79" s="126"/>
      <c r="BZ79" s="126"/>
      <c r="CA79" s="126"/>
      <c r="CB79" s="126"/>
      <c r="CC79" s="126"/>
      <c r="CD79" s="126"/>
      <c r="CE79" s="126"/>
      <c r="CF79" s="126"/>
      <c r="CG79" s="126"/>
      <c r="CH79" s="126"/>
      <c r="CI79" s="126"/>
      <c r="CJ79" s="126">
        <v>0.0</v>
      </c>
      <c r="CK79" s="126">
        <v>0.0</v>
      </c>
      <c r="CL79" s="126">
        <v>0.0</v>
      </c>
      <c r="CM79" s="126">
        <v>0.0</v>
      </c>
      <c r="CN79" s="126">
        <v>0.0</v>
      </c>
      <c r="CO79" s="126">
        <v>0.0</v>
      </c>
      <c r="CP79" s="126">
        <v>0.0</v>
      </c>
      <c r="CQ79" s="126">
        <v>1.0</v>
      </c>
      <c r="CR79" s="126">
        <v>1.0</v>
      </c>
      <c r="CS79" s="126">
        <v>-1.0</v>
      </c>
      <c r="CT79" s="126">
        <v>0.0</v>
      </c>
      <c r="CU79" s="126">
        <v>0.0</v>
      </c>
      <c r="CV79" s="126">
        <v>0.0</v>
      </c>
      <c r="CW79" s="126">
        <v>0.0</v>
      </c>
      <c r="CX79" s="126">
        <v>0.0</v>
      </c>
      <c r="CY79" s="126">
        <v>0.0</v>
      </c>
      <c r="CZ79" s="126">
        <v>0.0</v>
      </c>
      <c r="DA79" s="126"/>
      <c r="DB79" s="126"/>
      <c r="DC79" s="126"/>
      <c r="DD79" s="126"/>
      <c r="DE79" s="126"/>
      <c r="DF79" s="126"/>
      <c r="DG79" s="126"/>
      <c r="DH79" s="126"/>
      <c r="DI79" s="126"/>
      <c r="DJ79" s="126"/>
      <c r="DK79" s="126"/>
      <c r="DL79" s="126"/>
      <c r="DM79" s="126"/>
      <c r="DN79" s="126"/>
      <c r="DO79" s="126"/>
      <c r="DP79" s="126"/>
      <c r="DQ79" s="126"/>
      <c r="DR79" s="126"/>
      <c r="DS79" s="126"/>
      <c r="DT79" s="126"/>
      <c r="DU79" s="126"/>
    </row>
    <row r="80" ht="12.75" customHeight="1">
      <c r="A80" s="3" t="str">
        <f t="shared" si="24"/>
        <v/>
      </c>
      <c r="B80" s="172" t="s">
        <v>69</v>
      </c>
      <c r="C80" s="173" t="s">
        <v>256</v>
      </c>
      <c r="D80" s="172">
        <v>38.0</v>
      </c>
      <c r="E80" s="172" t="s">
        <v>92</v>
      </c>
      <c r="F80" s="172">
        <v>138.5</v>
      </c>
      <c r="G80" s="174">
        <f>IF(OR(E80="",F80=""),"",IF(LEFT(E80,1)="M",VLOOKUP(F80,Setup!$J$9:$K$23,2,TRUE),VLOOKUP(F80,Setup!$L$9:$M$23,2,TRUE)))</f>
        <v>140</v>
      </c>
      <c r="H80" s="174">
        <f>IF(F80="",0,VLOOKUP(AL80,DATA!$L$2:$N$1910,IF(LEFT(E80,1)="F",3,2)))</f>
        <v>0.53235</v>
      </c>
      <c r="I80" s="172"/>
      <c r="J80" s="172"/>
      <c r="K80" s="173"/>
      <c r="L80" s="173"/>
      <c r="M80" s="173"/>
      <c r="N80" s="173"/>
      <c r="O80" s="173">
        <f t="shared" si="2"/>
        <v>0</v>
      </c>
      <c r="P80" s="175"/>
      <c r="Q80" s="188">
        <v>222.5</v>
      </c>
      <c r="R80" s="188">
        <v>230.0</v>
      </c>
      <c r="S80" s="188">
        <v>235.0</v>
      </c>
      <c r="T80" s="173"/>
      <c r="U80" s="173">
        <f t="shared" si="3"/>
        <v>235</v>
      </c>
      <c r="V80" s="176">
        <f t="shared" si="4"/>
        <v>0</v>
      </c>
      <c r="W80" s="173"/>
      <c r="X80" s="173"/>
      <c r="Y80" s="173"/>
      <c r="Z80" s="173"/>
      <c r="AA80" s="173">
        <f t="shared" si="5"/>
        <v>0</v>
      </c>
      <c r="AB80" s="176">
        <f t="shared" si="6"/>
        <v>0</v>
      </c>
      <c r="AC80" s="177">
        <f t="shared" si="7"/>
        <v>0</v>
      </c>
      <c r="AD80" s="177">
        <f>IF(OR(AB80=0,D80="",D80&lt;40),0,VLOOKUP($D80,DATA!$A$2:$B$53,2,TRUE)*AC80)</f>
        <v>0</v>
      </c>
      <c r="AE80" s="178">
        <f>IF(E80="","",OFFSET(Setup!$Q$1,MATCH(E80,Setup!O:O,0)-1,0))</f>
        <v>1</v>
      </c>
      <c r="AF80" s="173">
        <f t="shared" si="8"/>
        <v>0</v>
      </c>
      <c r="AG80" s="174">
        <f>IF(OR(AB80=0),0,VLOOKUP(AV80,Setup!$S$6:$T$15,2,TRUE))</f>
        <v>0</v>
      </c>
      <c r="AH80" s="179" t="s">
        <v>86</v>
      </c>
      <c r="AI80" s="180" t="s">
        <v>68</v>
      </c>
      <c r="AJ80" s="181">
        <f t="shared" si="9"/>
        <v>0</v>
      </c>
      <c r="AK80" s="174">
        <f t="shared" si="10"/>
        <v>3</v>
      </c>
      <c r="AL80" s="172">
        <f t="shared" si="11"/>
        <v>138.5</v>
      </c>
      <c r="AM80" s="172">
        <f t="shared" si="12"/>
        <v>0</v>
      </c>
      <c r="AN80" s="172">
        <f t="shared" si="13"/>
        <v>0</v>
      </c>
      <c r="AO80" s="172" t="str">
        <f t="shared" si="14"/>
        <v>M</v>
      </c>
      <c r="AP80" s="172"/>
      <c r="AQ80" s="126">
        <f t="shared" si="15"/>
        <v>0</v>
      </c>
      <c r="AR80" s="182">
        <f t="shared" si="16"/>
        <v>105000000</v>
      </c>
      <c r="AS80" s="172">
        <f t="shared" si="17"/>
        <v>65</v>
      </c>
      <c r="AT80" s="183">
        <f t="shared" si="18"/>
        <v>105</v>
      </c>
      <c r="AU80" s="184">
        <f t="shared" si="19"/>
        <v>65</v>
      </c>
      <c r="AV80" s="184">
        <f t="shared" si="20"/>
        <v>1</v>
      </c>
      <c r="AW80" s="185">
        <f t="shared" si="21"/>
        <v>138.5</v>
      </c>
      <c r="AX80" s="172">
        <f t="shared" si="22"/>
        <v>2</v>
      </c>
      <c r="AY80" s="182">
        <f>IF(OR(E80="",F80="",ISERROR(AE80)),0,(100000000*MATCH(E80,INDIRECT($AI$1),0)+IF(AE80=1,(16-IF(AO80="M",MATCH(G80,Setup!$K$9:$K$23,0),MATCH(G80,Setup!$M$9:$M$23)))*1000000,0)+IF(AB80&gt;0,IF(AE80=1,RANK(AB80,AB:AB,-1)*1000+AX80,IF(AE80=2,AC80,AD80)),0)))</f>
        <v>105000000</v>
      </c>
      <c r="AZ80" s="174"/>
      <c r="BA80" s="174"/>
      <c r="BB80" s="174"/>
      <c r="BC80" s="174"/>
      <c r="BD80" s="174"/>
      <c r="BE80" s="174"/>
      <c r="BF80" s="174"/>
      <c r="BG80" s="174"/>
      <c r="BH80" s="186"/>
      <c r="BI80" s="186"/>
      <c r="BJ80" s="186"/>
      <c r="BK80" s="186"/>
      <c r="BL80" s="186"/>
      <c r="BM80" s="186"/>
      <c r="BN80" s="187"/>
      <c r="BO80" s="126"/>
      <c r="BP80" s="126"/>
      <c r="BQ80" s="126"/>
      <c r="BR80" s="126"/>
      <c r="BS80" s="126"/>
      <c r="BT80" s="126"/>
      <c r="BU80" s="126"/>
      <c r="BV80" s="126"/>
      <c r="BW80" s="126"/>
      <c r="BX80" s="126"/>
      <c r="BY80" s="126"/>
      <c r="BZ80" s="126"/>
      <c r="CA80" s="126"/>
      <c r="CB80" s="126"/>
      <c r="CC80" s="126"/>
      <c r="CD80" s="126"/>
      <c r="CE80" s="126"/>
      <c r="CF80" s="126"/>
      <c r="CG80" s="126"/>
      <c r="CH80" s="126"/>
      <c r="CI80" s="126"/>
      <c r="CJ80" s="126">
        <v>0.0</v>
      </c>
      <c r="CK80" s="126">
        <v>0.0</v>
      </c>
      <c r="CL80" s="126">
        <v>0.0</v>
      </c>
      <c r="CM80" s="126">
        <v>0.0</v>
      </c>
      <c r="CN80" s="126">
        <v>0.0</v>
      </c>
      <c r="CO80" s="126">
        <v>0.0</v>
      </c>
      <c r="CP80" s="126">
        <v>0.0</v>
      </c>
      <c r="CQ80" s="126">
        <v>1.0</v>
      </c>
      <c r="CR80" s="126">
        <v>1.0</v>
      </c>
      <c r="CS80" s="126">
        <v>1.0</v>
      </c>
      <c r="CT80" s="126">
        <v>0.0</v>
      </c>
      <c r="CU80" s="126">
        <v>0.0</v>
      </c>
      <c r="CV80" s="126">
        <v>0.0</v>
      </c>
      <c r="CW80" s="126">
        <v>0.0</v>
      </c>
      <c r="CX80" s="126">
        <v>0.0</v>
      </c>
      <c r="CY80" s="126">
        <v>0.0</v>
      </c>
      <c r="CZ80" s="126">
        <v>0.0</v>
      </c>
      <c r="DA80" s="126"/>
      <c r="DB80" s="126"/>
      <c r="DC80" s="126"/>
      <c r="DD80" s="126"/>
      <c r="DE80" s="126"/>
      <c r="DF80" s="126"/>
      <c r="DG80" s="126"/>
      <c r="DH80" s="126"/>
      <c r="DI80" s="126"/>
      <c r="DJ80" s="126"/>
      <c r="DK80" s="126"/>
      <c r="DL80" s="126"/>
      <c r="DM80" s="126"/>
      <c r="DN80" s="126"/>
      <c r="DO80" s="126"/>
      <c r="DP80" s="126"/>
      <c r="DQ80" s="126"/>
      <c r="DR80" s="126"/>
      <c r="DS80" s="126"/>
      <c r="DT80" s="126"/>
      <c r="DU80" s="126"/>
    </row>
    <row r="81" ht="12.75" customHeight="1">
      <c r="A81" s="3" t="str">
        <f t="shared" si="24"/>
        <v/>
      </c>
      <c r="B81" s="172" t="s">
        <v>69</v>
      </c>
      <c r="C81" s="173" t="s">
        <v>203</v>
      </c>
      <c r="D81" s="172">
        <v>32.0</v>
      </c>
      <c r="E81" s="172" t="s">
        <v>129</v>
      </c>
      <c r="F81" s="172">
        <v>99.5</v>
      </c>
      <c r="G81" s="174">
        <f>IF(OR(E81="",F81=""),"",IF(LEFT(E81,1)="M",VLOOKUP(F81,Setup!$J$9:$K$23,2,TRUE),VLOOKUP(F81,Setup!$L$9:$M$23,2,TRUE)))</f>
        <v>100</v>
      </c>
      <c r="H81" s="174">
        <f>IF(F81="",0,VLOOKUP(AL81,DATA!$L$2:$N$1910,IF(LEFT(E81,1)="F",3,2)))</f>
        <v>0.58255</v>
      </c>
      <c r="I81" s="172"/>
      <c r="J81" s="172"/>
      <c r="K81" s="173"/>
      <c r="L81" s="173"/>
      <c r="M81" s="173"/>
      <c r="N81" s="173"/>
      <c r="O81" s="173">
        <f t="shared" si="2"/>
        <v>0</v>
      </c>
      <c r="P81" s="175"/>
      <c r="Q81" s="188">
        <v>350.0</v>
      </c>
      <c r="R81" s="173">
        <v>-365.0</v>
      </c>
      <c r="S81" s="188">
        <v>365.0</v>
      </c>
      <c r="T81" s="173"/>
      <c r="U81" s="173">
        <f t="shared" si="3"/>
        <v>365</v>
      </c>
      <c r="V81" s="176">
        <f t="shared" si="4"/>
        <v>0</v>
      </c>
      <c r="W81" s="173"/>
      <c r="X81" s="173"/>
      <c r="Y81" s="173"/>
      <c r="Z81" s="173"/>
      <c r="AA81" s="173">
        <f t="shared" si="5"/>
        <v>0</v>
      </c>
      <c r="AB81" s="176">
        <f t="shared" si="6"/>
        <v>0</v>
      </c>
      <c r="AC81" s="177">
        <f t="shared" si="7"/>
        <v>0</v>
      </c>
      <c r="AD81" s="177">
        <f>IF(OR(AB81=0,D81="",D81&lt;40),0,VLOOKUP($D81,DATA!$A$2:$B$53,2,TRUE)*AC81)</f>
        <v>0</v>
      </c>
      <c r="AE81" s="178">
        <f>IF(E81="","",OFFSET(Setup!$Q$1,MATCH(E81,Setup!O:O,0)-1,0))</f>
        <v>1</v>
      </c>
      <c r="AF81" s="173">
        <f t="shared" si="8"/>
        <v>0</v>
      </c>
      <c r="AG81" s="174">
        <f>IF(OR(AB81=0),0,VLOOKUP(AV81,Setup!$S$6:$T$15,2,TRUE))</f>
        <v>0</v>
      </c>
      <c r="AH81" s="179"/>
      <c r="AI81" s="180" t="s">
        <v>68</v>
      </c>
      <c r="AJ81" s="181">
        <f t="shared" si="9"/>
        <v>0</v>
      </c>
      <c r="AK81" s="174">
        <f t="shared" si="10"/>
        <v>3</v>
      </c>
      <c r="AL81" s="172">
        <f t="shared" si="11"/>
        <v>99.5</v>
      </c>
      <c r="AM81" s="172">
        <f t="shared" si="12"/>
        <v>0</v>
      </c>
      <c r="AN81" s="172">
        <f t="shared" si="13"/>
        <v>0</v>
      </c>
      <c r="AO81" s="172" t="str">
        <f t="shared" si="14"/>
        <v>M</v>
      </c>
      <c r="AP81" s="172"/>
      <c r="AQ81" s="126">
        <f t="shared" si="15"/>
        <v>0</v>
      </c>
      <c r="AR81" s="182">
        <f t="shared" si="16"/>
        <v>608000000</v>
      </c>
      <c r="AS81" s="172">
        <f t="shared" si="17"/>
        <v>44</v>
      </c>
      <c r="AT81" s="183">
        <f t="shared" si="18"/>
        <v>608</v>
      </c>
      <c r="AU81" s="184">
        <f t="shared" si="19"/>
        <v>44</v>
      </c>
      <c r="AV81" s="184">
        <f t="shared" si="20"/>
        <v>1</v>
      </c>
      <c r="AW81" s="185">
        <f t="shared" si="21"/>
        <v>99.5</v>
      </c>
      <c r="AX81" s="172">
        <f t="shared" si="22"/>
        <v>22</v>
      </c>
      <c r="AY81" s="182">
        <f>IF(OR(E81="",F81="",ISERROR(AE81)),0,(100000000*MATCH(E81,INDIRECT($AI$1),0)+IF(AE81=1,(16-IF(AO81="M",MATCH(G81,Setup!$K$9:$K$23,0),MATCH(G81,Setup!$M$9:$M$23)))*1000000,0)+IF(AB81&gt;0,IF(AE81=1,RANK(AB81,AB:AB,-1)*1000+AX81,IF(AE81=2,AC81,AD81)),0)))</f>
        <v>608000000</v>
      </c>
      <c r="AZ81" s="174"/>
      <c r="BA81" s="174"/>
      <c r="BB81" s="174"/>
      <c r="BC81" s="174"/>
      <c r="BD81" s="174"/>
      <c r="BE81" s="174"/>
      <c r="BF81" s="174"/>
      <c r="BG81" s="174"/>
      <c r="BH81" s="186"/>
      <c r="BI81" s="186"/>
      <c r="BJ81" s="186"/>
      <c r="BK81" s="186"/>
      <c r="BL81" s="186"/>
      <c r="BM81" s="186"/>
      <c r="BN81" s="187"/>
      <c r="BO81" s="126"/>
      <c r="BP81" s="126"/>
      <c r="BQ81" s="126"/>
      <c r="BR81" s="126"/>
      <c r="BS81" s="126"/>
      <c r="BT81" s="126"/>
      <c r="BU81" s="126"/>
      <c r="BV81" s="126"/>
      <c r="BW81" s="126"/>
      <c r="BX81" s="126"/>
      <c r="BY81" s="126"/>
      <c r="BZ81" s="126"/>
      <c r="CA81" s="126"/>
      <c r="CB81" s="126"/>
      <c r="CC81" s="126"/>
      <c r="CD81" s="126"/>
      <c r="CE81" s="126"/>
      <c r="CF81" s="126"/>
      <c r="CG81" s="126"/>
      <c r="CH81" s="126"/>
      <c r="CI81" s="126"/>
      <c r="CJ81" s="126">
        <v>0.0</v>
      </c>
      <c r="CK81" s="126">
        <v>0.0</v>
      </c>
      <c r="CL81" s="126">
        <v>0.0</v>
      </c>
      <c r="CM81" s="126">
        <v>0.0</v>
      </c>
      <c r="CN81" s="126">
        <v>0.0</v>
      </c>
      <c r="CO81" s="126">
        <v>0.0</v>
      </c>
      <c r="CP81" s="126">
        <v>0.0</v>
      </c>
      <c r="CQ81" s="126">
        <v>1.0</v>
      </c>
      <c r="CR81" s="126">
        <v>-1.0</v>
      </c>
      <c r="CS81" s="126">
        <v>1.0</v>
      </c>
      <c r="CT81" s="126">
        <v>0.0</v>
      </c>
      <c r="CU81" s="126">
        <v>0.0</v>
      </c>
      <c r="CV81" s="126">
        <v>0.0</v>
      </c>
      <c r="CW81" s="126">
        <v>0.0</v>
      </c>
      <c r="CX81" s="126">
        <v>0.0</v>
      </c>
      <c r="CY81" s="126">
        <v>0.0</v>
      </c>
      <c r="CZ81" s="126">
        <v>0.0</v>
      </c>
      <c r="DA81" s="126"/>
      <c r="DB81" s="126"/>
      <c r="DC81" s="126"/>
      <c r="DD81" s="126"/>
      <c r="DE81" s="126"/>
      <c r="DF81" s="126"/>
      <c r="DG81" s="126"/>
      <c r="DH81" s="126"/>
      <c r="DI81" s="126"/>
      <c r="DJ81" s="126"/>
      <c r="DK81" s="126"/>
      <c r="DL81" s="126"/>
      <c r="DM81" s="126"/>
      <c r="DN81" s="126"/>
      <c r="DO81" s="126"/>
      <c r="DP81" s="126"/>
      <c r="DQ81" s="126"/>
      <c r="DR81" s="126"/>
      <c r="DS81" s="126"/>
      <c r="DT81" s="126"/>
      <c r="DU81" s="126"/>
    </row>
    <row r="82" ht="12.75" customHeight="1">
      <c r="A82" s="3" t="str">
        <f t="shared" si="24"/>
        <v/>
      </c>
      <c r="B82" s="172" t="s">
        <v>69</v>
      </c>
      <c r="C82" s="173" t="s">
        <v>271</v>
      </c>
      <c r="D82" s="172">
        <v>40.0</v>
      </c>
      <c r="E82" s="172" t="s">
        <v>135</v>
      </c>
      <c r="F82" s="172">
        <v>112.0</v>
      </c>
      <c r="G82" s="174">
        <f>IF(OR(E82="",F82=""),"",IF(LEFT(E82,1)="M",VLOOKUP(F82,Setup!$J$9:$K$23,2,TRUE),VLOOKUP(F82,Setup!$L$9:$M$23,2,TRUE)))</f>
        <v>125</v>
      </c>
      <c r="H82" s="174">
        <f>IF(F82="",0,VLOOKUP(AL82,DATA!$L$2:$N$1910,IF(LEFT(E82,1)="F",3,2)))</f>
        <v>0.55975</v>
      </c>
      <c r="I82" s="172"/>
      <c r="J82" s="172"/>
      <c r="K82" s="173"/>
      <c r="L82" s="173"/>
      <c r="M82" s="173"/>
      <c r="N82" s="173"/>
      <c r="O82" s="173">
        <f t="shared" si="2"/>
        <v>0</v>
      </c>
      <c r="P82" s="175"/>
      <c r="Q82" s="188">
        <v>350.0</v>
      </c>
      <c r="R82" s="173">
        <v>-365.0</v>
      </c>
      <c r="S82" s="173">
        <v>-365.0</v>
      </c>
      <c r="T82" s="173"/>
      <c r="U82" s="173">
        <f t="shared" si="3"/>
        <v>350</v>
      </c>
      <c r="V82" s="176">
        <f t="shared" si="4"/>
        <v>0</v>
      </c>
      <c r="W82" s="173"/>
      <c r="X82" s="173"/>
      <c r="Y82" s="173"/>
      <c r="Z82" s="173"/>
      <c r="AA82" s="173">
        <f t="shared" si="5"/>
        <v>0</v>
      </c>
      <c r="AB82" s="176">
        <f t="shared" si="6"/>
        <v>0</v>
      </c>
      <c r="AC82" s="177">
        <f t="shared" si="7"/>
        <v>0</v>
      </c>
      <c r="AD82" s="177">
        <f>IF(OR(AB82=0,D82="",D82&lt;40),0,VLOOKUP($D82,DATA!$A$2:$B$53,2,TRUE)*AC82)</f>
        <v>0</v>
      </c>
      <c r="AE82" s="178">
        <f>IF(E82="","",OFFSET(Setup!$Q$1,MATCH(E82,Setup!O:O,0)-1,0))</f>
        <v>1</v>
      </c>
      <c r="AF82" s="173">
        <f t="shared" si="8"/>
        <v>0</v>
      </c>
      <c r="AG82" s="174">
        <f>IF(OR(AB82=0),0,VLOOKUP(AV82,Setup!$S$6:$T$15,2,TRUE))</f>
        <v>0</v>
      </c>
      <c r="AH82" s="179" t="s">
        <v>86</v>
      </c>
      <c r="AI82" s="180" t="s">
        <v>68</v>
      </c>
      <c r="AJ82" s="181">
        <f t="shared" si="9"/>
        <v>0</v>
      </c>
      <c r="AK82" s="174">
        <f t="shared" si="10"/>
        <v>3</v>
      </c>
      <c r="AL82" s="172">
        <f t="shared" si="11"/>
        <v>112</v>
      </c>
      <c r="AM82" s="172">
        <f t="shared" si="12"/>
        <v>0</v>
      </c>
      <c r="AN82" s="172">
        <f t="shared" si="13"/>
        <v>0</v>
      </c>
      <c r="AO82" s="172" t="str">
        <f t="shared" si="14"/>
        <v>M</v>
      </c>
      <c r="AP82" s="172"/>
      <c r="AQ82" s="126">
        <f t="shared" si="15"/>
        <v>0</v>
      </c>
      <c r="AR82" s="182">
        <f t="shared" si="16"/>
        <v>706000000</v>
      </c>
      <c r="AS82" s="172">
        <f t="shared" si="17"/>
        <v>43</v>
      </c>
      <c r="AT82" s="183">
        <f t="shared" si="18"/>
        <v>706</v>
      </c>
      <c r="AU82" s="184">
        <f t="shared" si="19"/>
        <v>43</v>
      </c>
      <c r="AV82" s="184">
        <f t="shared" si="20"/>
        <v>1</v>
      </c>
      <c r="AW82" s="185">
        <f t="shared" si="21"/>
        <v>112</v>
      </c>
      <c r="AX82" s="172">
        <f t="shared" si="22"/>
        <v>10</v>
      </c>
      <c r="AY82" s="182">
        <f>IF(OR(E82="",F82="",ISERROR(AE82)),0,(100000000*MATCH(E82,INDIRECT($AI$1),0)+IF(AE82=1,(16-IF(AO82="M",MATCH(G82,Setup!$K$9:$K$23,0),MATCH(G82,Setup!$M$9:$M$23)))*1000000,0)+IF(AB82&gt;0,IF(AE82=1,RANK(AB82,AB:AB,-1)*1000+AX82,IF(AE82=2,AC82,AD82)),0)))</f>
        <v>706000000</v>
      </c>
      <c r="AZ82" s="174"/>
      <c r="BA82" s="174"/>
      <c r="BB82" s="174"/>
      <c r="BC82" s="174"/>
      <c r="BD82" s="174"/>
      <c r="BE82" s="174"/>
      <c r="BF82" s="174"/>
      <c r="BG82" s="174"/>
      <c r="BH82" s="186"/>
      <c r="BI82" s="186"/>
      <c r="BJ82" s="186"/>
      <c r="BK82" s="186"/>
      <c r="BL82" s="186"/>
      <c r="BM82" s="186"/>
      <c r="BN82" s="187"/>
      <c r="BO82" s="126"/>
      <c r="BP82" s="126"/>
      <c r="BQ82" s="126"/>
      <c r="BR82" s="126"/>
      <c r="BS82" s="126"/>
      <c r="BT82" s="126"/>
      <c r="BU82" s="126"/>
      <c r="BV82" s="126"/>
      <c r="BW82" s="126"/>
      <c r="BX82" s="126"/>
      <c r="BY82" s="126"/>
      <c r="BZ82" s="126"/>
      <c r="CA82" s="126"/>
      <c r="CB82" s="126"/>
      <c r="CC82" s="126"/>
      <c r="CD82" s="126"/>
      <c r="CE82" s="126"/>
      <c r="CF82" s="126"/>
      <c r="CG82" s="126"/>
      <c r="CH82" s="126"/>
      <c r="CI82" s="126"/>
      <c r="CJ82" s="126">
        <v>0.0</v>
      </c>
      <c r="CK82" s="126">
        <v>0.0</v>
      </c>
      <c r="CL82" s="126">
        <v>0.0</v>
      </c>
      <c r="CM82" s="126">
        <v>0.0</v>
      </c>
      <c r="CN82" s="126">
        <v>0.0</v>
      </c>
      <c r="CO82" s="126">
        <v>0.0</v>
      </c>
      <c r="CP82" s="126">
        <v>0.0</v>
      </c>
      <c r="CQ82" s="126">
        <v>1.0</v>
      </c>
      <c r="CR82" s="126">
        <v>-1.0</v>
      </c>
      <c r="CS82" s="126">
        <v>-1.0</v>
      </c>
      <c r="CT82" s="126">
        <v>0.0</v>
      </c>
      <c r="CU82" s="126">
        <v>0.0</v>
      </c>
      <c r="CV82" s="126">
        <v>0.0</v>
      </c>
      <c r="CW82" s="126">
        <v>0.0</v>
      </c>
      <c r="CX82" s="126">
        <v>0.0</v>
      </c>
      <c r="CY82" s="126">
        <v>0.0</v>
      </c>
      <c r="CZ82" s="126">
        <v>0.0</v>
      </c>
      <c r="DA82" s="126"/>
      <c r="DB82" s="126"/>
      <c r="DC82" s="126"/>
      <c r="DD82" s="126"/>
      <c r="DE82" s="126"/>
      <c r="DF82" s="126"/>
      <c r="DG82" s="126"/>
      <c r="DH82" s="126"/>
      <c r="DI82" s="126"/>
      <c r="DJ82" s="126"/>
      <c r="DK82" s="126"/>
      <c r="DL82" s="126"/>
      <c r="DM82" s="126"/>
      <c r="DN82" s="126"/>
      <c r="DO82" s="126"/>
      <c r="DP82" s="126"/>
      <c r="DQ82" s="126"/>
      <c r="DR82" s="126"/>
      <c r="DS82" s="126"/>
      <c r="DT82" s="126"/>
      <c r="DU82" s="126"/>
    </row>
    <row r="83" ht="12.75" customHeight="1">
      <c r="A83" s="3"/>
      <c r="B83" s="2"/>
      <c r="C83" s="2"/>
      <c r="D83" s="2"/>
      <c r="E83" s="2"/>
      <c r="F83" s="2"/>
      <c r="G83" s="2"/>
      <c r="H83" s="2"/>
      <c r="I83" s="2"/>
      <c r="J83" s="256"/>
      <c r="K83" s="2"/>
      <c r="L83" s="2"/>
      <c r="M83" s="2"/>
      <c r="N83" s="2"/>
      <c r="O83" s="2"/>
      <c r="P83" s="6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3"/>
      <c r="AH83" s="95"/>
      <c r="AI83" s="3"/>
      <c r="AJ83" s="256"/>
      <c r="AK83" s="3"/>
      <c r="AL83" s="3"/>
      <c r="AM83" s="2"/>
      <c r="AN83" s="2"/>
      <c r="AO83" s="2"/>
      <c r="AP83" s="2"/>
      <c r="AQ83" s="2"/>
      <c r="AR83" s="257"/>
      <c r="AS83" s="2"/>
      <c r="AT83" s="2"/>
      <c r="AU83" s="2"/>
      <c r="AV83" s="3"/>
      <c r="AW83" s="258"/>
      <c r="AX83" s="3"/>
      <c r="AY83" s="257"/>
      <c r="AZ83" s="259"/>
      <c r="BA83" s="259"/>
      <c r="BB83" s="259"/>
      <c r="BC83" s="259"/>
      <c r="BD83" s="259"/>
      <c r="BE83" s="259"/>
      <c r="BF83" s="259"/>
      <c r="BG83" s="259"/>
      <c r="BH83" s="259"/>
      <c r="BI83" s="259"/>
      <c r="BJ83" s="259"/>
      <c r="BK83" s="259"/>
      <c r="BL83" s="259"/>
      <c r="BM83" s="259"/>
      <c r="BN83" s="152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</row>
    <row r="84" ht="12.75" customHeight="1">
      <c r="A84" s="3"/>
      <c r="B84" s="2"/>
      <c r="C84" s="2"/>
      <c r="D84" s="2"/>
      <c r="E84" s="2"/>
      <c r="F84" s="2"/>
      <c r="G84" s="2"/>
      <c r="H84" s="2"/>
      <c r="I84" s="2"/>
      <c r="J84" s="256"/>
      <c r="K84" s="2"/>
      <c r="L84" s="2"/>
      <c r="M84" s="2"/>
      <c r="N84" s="2"/>
      <c r="O84" s="2"/>
      <c r="P84" s="6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3"/>
      <c r="AH84" s="95"/>
      <c r="AI84" s="3"/>
      <c r="AJ84" s="256"/>
      <c r="AK84" s="3"/>
      <c r="AL84" s="3"/>
      <c r="AM84" s="2"/>
      <c r="AN84" s="2"/>
      <c r="AO84" s="2"/>
      <c r="AP84" s="2"/>
      <c r="AQ84" s="2"/>
      <c r="AR84" s="257"/>
      <c r="AS84" s="2"/>
      <c r="AT84" s="2"/>
      <c r="AU84" s="2"/>
      <c r="AV84" s="3"/>
      <c r="AW84" s="258"/>
      <c r="AX84" s="3"/>
      <c r="AY84" s="257"/>
      <c r="AZ84" s="259"/>
      <c r="BA84" s="259"/>
      <c r="BB84" s="259"/>
      <c r="BC84" s="259"/>
      <c r="BD84" s="259"/>
      <c r="BE84" s="259"/>
      <c r="BF84" s="259"/>
      <c r="BG84" s="259"/>
      <c r="BH84" s="259"/>
      <c r="BI84" s="259"/>
      <c r="BJ84" s="259"/>
      <c r="BK84" s="259"/>
      <c r="BL84" s="259"/>
      <c r="BM84" s="259"/>
      <c r="BN84" s="152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</row>
    <row r="85" ht="12.75" customHeight="1">
      <c r="A85" s="3"/>
      <c r="B85" s="2"/>
      <c r="C85" s="2"/>
      <c r="D85" s="2"/>
      <c r="E85" s="2"/>
      <c r="F85" s="2"/>
      <c r="G85" s="2"/>
      <c r="H85" s="2"/>
      <c r="I85" s="2"/>
      <c r="J85" s="256"/>
      <c r="K85" s="2"/>
      <c r="L85" s="2"/>
      <c r="M85" s="2"/>
      <c r="N85" s="2"/>
      <c r="O85" s="2"/>
      <c r="P85" s="6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3"/>
      <c r="AH85" s="95"/>
      <c r="AI85" s="3"/>
      <c r="AJ85" s="256"/>
      <c r="AK85" s="3"/>
      <c r="AL85" s="3"/>
      <c r="AM85" s="2"/>
      <c r="AN85" s="2"/>
      <c r="AO85" s="2"/>
      <c r="AP85" s="2"/>
      <c r="AQ85" s="2"/>
      <c r="AR85" s="257"/>
      <c r="AS85" s="2"/>
      <c r="AT85" s="2"/>
      <c r="AU85" s="2"/>
      <c r="AV85" s="3"/>
      <c r="AW85" s="258"/>
      <c r="AX85" s="3"/>
      <c r="AY85" s="257"/>
      <c r="AZ85" s="259"/>
      <c r="BA85" s="259"/>
      <c r="BB85" s="259"/>
      <c r="BC85" s="259"/>
      <c r="BD85" s="259"/>
      <c r="BE85" s="259"/>
      <c r="BF85" s="259"/>
      <c r="BG85" s="259"/>
      <c r="BH85" s="259"/>
      <c r="BI85" s="259"/>
      <c r="BJ85" s="259"/>
      <c r="BK85" s="259"/>
      <c r="BL85" s="259"/>
      <c r="BM85" s="259"/>
      <c r="BN85" s="152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</row>
    <row r="86" ht="12.75" customHeight="1">
      <c r="A86" s="3"/>
      <c r="B86" s="2"/>
      <c r="C86" s="2"/>
      <c r="D86" s="2"/>
      <c r="E86" s="2"/>
      <c r="F86" s="2"/>
      <c r="G86" s="2"/>
      <c r="H86" s="2"/>
      <c r="I86" s="2"/>
      <c r="J86" s="256"/>
      <c r="K86" s="2"/>
      <c r="L86" s="2"/>
      <c r="M86" s="2"/>
      <c r="N86" s="2"/>
      <c r="O86" s="2"/>
      <c r="P86" s="6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3"/>
      <c r="AH86" s="95"/>
      <c r="AI86" s="3"/>
      <c r="AJ86" s="256"/>
      <c r="AK86" s="3"/>
      <c r="AL86" s="3"/>
      <c r="AM86" s="2"/>
      <c r="AN86" s="2"/>
      <c r="AO86" s="2"/>
      <c r="AP86" s="2"/>
      <c r="AQ86" s="2"/>
      <c r="AR86" s="257"/>
      <c r="AS86" s="2"/>
      <c r="AT86" s="2"/>
      <c r="AU86" s="2"/>
      <c r="AV86" s="3"/>
      <c r="AW86" s="258"/>
      <c r="AX86" s="3"/>
      <c r="AY86" s="257"/>
      <c r="AZ86" s="259"/>
      <c r="BA86" s="259"/>
      <c r="BB86" s="259"/>
      <c r="BC86" s="259"/>
      <c r="BD86" s="259"/>
      <c r="BE86" s="259"/>
      <c r="BF86" s="259"/>
      <c r="BG86" s="259"/>
      <c r="BH86" s="259"/>
      <c r="BI86" s="259"/>
      <c r="BJ86" s="259"/>
      <c r="BK86" s="259"/>
      <c r="BL86" s="259"/>
      <c r="BM86" s="259"/>
      <c r="BN86" s="152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</row>
    <row r="87" ht="12.75" customHeight="1">
      <c r="A87" s="3"/>
      <c r="B87" s="2"/>
      <c r="C87" s="2"/>
      <c r="D87" s="2"/>
      <c r="E87" s="2"/>
      <c r="F87" s="2"/>
      <c r="G87" s="2"/>
      <c r="H87" s="2"/>
      <c r="I87" s="2"/>
      <c r="J87" s="256"/>
      <c r="K87" s="2"/>
      <c r="L87" s="2"/>
      <c r="M87" s="2"/>
      <c r="N87" s="2"/>
      <c r="O87" s="2"/>
      <c r="P87" s="6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3"/>
      <c r="AH87" s="95"/>
      <c r="AI87" s="3"/>
      <c r="AJ87" s="256"/>
      <c r="AK87" s="3"/>
      <c r="AL87" s="3"/>
      <c r="AM87" s="2"/>
      <c r="AN87" s="2"/>
      <c r="AO87" s="2"/>
      <c r="AP87" s="2"/>
      <c r="AQ87" s="2"/>
      <c r="AR87" s="257"/>
      <c r="AS87" s="2"/>
      <c r="AT87" s="2"/>
      <c r="AU87" s="2"/>
      <c r="AV87" s="3"/>
      <c r="AW87" s="258"/>
      <c r="AX87" s="3"/>
      <c r="AY87" s="257"/>
      <c r="AZ87" s="259"/>
      <c r="BA87" s="259"/>
      <c r="BB87" s="259"/>
      <c r="BC87" s="259"/>
      <c r="BD87" s="259"/>
      <c r="BE87" s="259"/>
      <c r="BF87" s="259"/>
      <c r="BG87" s="259"/>
      <c r="BH87" s="259"/>
      <c r="BI87" s="259"/>
      <c r="BJ87" s="259"/>
      <c r="BK87" s="259"/>
      <c r="BL87" s="259"/>
      <c r="BM87" s="259"/>
      <c r="BN87" s="152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</row>
    <row r="88" ht="12.75" customHeight="1">
      <c r="A88" s="3"/>
      <c r="B88" s="2"/>
      <c r="C88" s="2"/>
      <c r="D88" s="2"/>
      <c r="E88" s="2"/>
      <c r="F88" s="2"/>
      <c r="G88" s="2"/>
      <c r="H88" s="2"/>
      <c r="I88" s="2"/>
      <c r="J88" s="256"/>
      <c r="K88" s="2"/>
      <c r="L88" s="2"/>
      <c r="M88" s="2"/>
      <c r="N88" s="2"/>
      <c r="O88" s="2"/>
      <c r="P88" s="6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3"/>
      <c r="AH88" s="95"/>
      <c r="AI88" s="3"/>
      <c r="AJ88" s="256"/>
      <c r="AK88" s="3"/>
      <c r="AL88" s="3"/>
      <c r="AM88" s="2"/>
      <c r="AN88" s="2"/>
      <c r="AO88" s="2"/>
      <c r="AP88" s="2"/>
      <c r="AQ88" s="2"/>
      <c r="AR88" s="257"/>
      <c r="AS88" s="2"/>
      <c r="AT88" s="2"/>
      <c r="AU88" s="2"/>
      <c r="AV88" s="3"/>
      <c r="AW88" s="258"/>
      <c r="AX88" s="3"/>
      <c r="AY88" s="257"/>
      <c r="AZ88" s="259"/>
      <c r="BA88" s="259"/>
      <c r="BB88" s="259"/>
      <c r="BC88" s="259"/>
      <c r="BD88" s="259"/>
      <c r="BE88" s="259"/>
      <c r="BF88" s="259"/>
      <c r="BG88" s="259"/>
      <c r="BH88" s="259"/>
      <c r="BI88" s="259"/>
      <c r="BJ88" s="259"/>
      <c r="BK88" s="259"/>
      <c r="BL88" s="259"/>
      <c r="BM88" s="259"/>
      <c r="BN88" s="152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</row>
    <row r="89" ht="12.75" customHeight="1">
      <c r="A89" s="3"/>
      <c r="B89" s="2"/>
      <c r="C89" s="2"/>
      <c r="D89" s="2"/>
      <c r="E89" s="2"/>
      <c r="F89" s="2"/>
      <c r="G89" s="2"/>
      <c r="H89" s="2"/>
      <c r="I89" s="2"/>
      <c r="J89" s="256"/>
      <c r="K89" s="2"/>
      <c r="L89" s="2"/>
      <c r="M89" s="2"/>
      <c r="N89" s="2"/>
      <c r="O89" s="2"/>
      <c r="P89" s="6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3"/>
      <c r="AH89" s="95"/>
      <c r="AI89" s="3"/>
      <c r="AJ89" s="256"/>
      <c r="AK89" s="3"/>
      <c r="AL89" s="3"/>
      <c r="AM89" s="2"/>
      <c r="AN89" s="2"/>
      <c r="AO89" s="2"/>
      <c r="AP89" s="2"/>
      <c r="AQ89" s="2"/>
      <c r="AR89" s="257"/>
      <c r="AS89" s="2"/>
      <c r="AT89" s="2"/>
      <c r="AU89" s="2"/>
      <c r="AV89" s="3"/>
      <c r="AW89" s="258"/>
      <c r="AX89" s="3"/>
      <c r="AY89" s="257"/>
      <c r="AZ89" s="259"/>
      <c r="BA89" s="259"/>
      <c r="BB89" s="259"/>
      <c r="BC89" s="259"/>
      <c r="BD89" s="259"/>
      <c r="BE89" s="259"/>
      <c r="BF89" s="259"/>
      <c r="BG89" s="259"/>
      <c r="BH89" s="259"/>
      <c r="BI89" s="259"/>
      <c r="BJ89" s="259"/>
      <c r="BK89" s="259"/>
      <c r="BL89" s="259"/>
      <c r="BM89" s="259"/>
      <c r="BN89" s="152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</row>
    <row r="90" ht="12.75" customHeight="1">
      <c r="A90" s="3"/>
      <c r="B90" s="2"/>
      <c r="C90" s="2"/>
      <c r="D90" s="2"/>
      <c r="E90" s="2"/>
      <c r="F90" s="2"/>
      <c r="G90" s="2"/>
      <c r="H90" s="2"/>
      <c r="I90" s="2"/>
      <c r="J90" s="256"/>
      <c r="K90" s="2"/>
      <c r="L90" s="2"/>
      <c r="M90" s="2"/>
      <c r="N90" s="2"/>
      <c r="O90" s="2"/>
      <c r="P90" s="6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3"/>
      <c r="AH90" s="95"/>
      <c r="AI90" s="3"/>
      <c r="AJ90" s="256"/>
      <c r="AK90" s="3"/>
      <c r="AL90" s="3"/>
      <c r="AM90" s="2"/>
      <c r="AN90" s="2"/>
      <c r="AO90" s="2"/>
      <c r="AP90" s="2"/>
      <c r="AQ90" s="2"/>
      <c r="AR90" s="257"/>
      <c r="AS90" s="2"/>
      <c r="AT90" s="2"/>
      <c r="AU90" s="2"/>
      <c r="AV90" s="3"/>
      <c r="AW90" s="258"/>
      <c r="AX90" s="3"/>
      <c r="AY90" s="257"/>
      <c r="AZ90" s="259"/>
      <c r="BA90" s="259"/>
      <c r="BB90" s="259"/>
      <c r="BC90" s="259"/>
      <c r="BD90" s="259"/>
      <c r="BE90" s="259"/>
      <c r="BF90" s="259"/>
      <c r="BG90" s="259"/>
      <c r="BH90" s="259"/>
      <c r="BI90" s="259"/>
      <c r="BJ90" s="259"/>
      <c r="BK90" s="259"/>
      <c r="BL90" s="259"/>
      <c r="BM90" s="259"/>
      <c r="BN90" s="152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</row>
    <row r="91" ht="12.75" customHeight="1">
      <c r="A91" s="3"/>
      <c r="B91" s="2"/>
      <c r="C91" s="2"/>
      <c r="D91" s="2"/>
      <c r="E91" s="2"/>
      <c r="F91" s="2"/>
      <c r="G91" s="2"/>
      <c r="H91" s="2"/>
      <c r="I91" s="2"/>
      <c r="J91" s="256"/>
      <c r="K91" s="2"/>
      <c r="L91" s="2"/>
      <c r="M91" s="2"/>
      <c r="N91" s="2"/>
      <c r="O91" s="2"/>
      <c r="P91" s="6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3"/>
      <c r="AH91" s="95"/>
      <c r="AI91" s="3"/>
      <c r="AJ91" s="256"/>
      <c r="AK91" s="3"/>
      <c r="AL91" s="3"/>
      <c r="AM91" s="2"/>
      <c r="AN91" s="2"/>
      <c r="AO91" s="2"/>
      <c r="AP91" s="2"/>
      <c r="AQ91" s="2"/>
      <c r="AR91" s="257"/>
      <c r="AS91" s="2"/>
      <c r="AT91" s="2"/>
      <c r="AU91" s="2"/>
      <c r="AV91" s="3"/>
      <c r="AW91" s="258"/>
      <c r="AX91" s="3"/>
      <c r="AY91" s="257"/>
      <c r="AZ91" s="259"/>
      <c r="BA91" s="259"/>
      <c r="BB91" s="259"/>
      <c r="BC91" s="259"/>
      <c r="BD91" s="259"/>
      <c r="BE91" s="259"/>
      <c r="BF91" s="259"/>
      <c r="BG91" s="259"/>
      <c r="BH91" s="259"/>
      <c r="BI91" s="259"/>
      <c r="BJ91" s="259"/>
      <c r="BK91" s="259"/>
      <c r="BL91" s="259"/>
      <c r="BM91" s="259"/>
      <c r="BN91" s="152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</row>
    <row r="92" ht="12.75" customHeight="1">
      <c r="A92" s="3"/>
      <c r="B92" s="2"/>
      <c r="C92" s="2"/>
      <c r="D92" s="2"/>
      <c r="E92" s="2"/>
      <c r="F92" s="2"/>
      <c r="G92" s="2"/>
      <c r="H92" s="2"/>
      <c r="I92" s="2"/>
      <c r="J92" s="256"/>
      <c r="K92" s="2"/>
      <c r="L92" s="2"/>
      <c r="M92" s="2"/>
      <c r="N92" s="2"/>
      <c r="O92" s="2"/>
      <c r="P92" s="6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3"/>
      <c r="AH92" s="95"/>
      <c r="AI92" s="3"/>
      <c r="AJ92" s="256"/>
      <c r="AK92" s="3"/>
      <c r="AL92" s="3"/>
      <c r="AM92" s="2"/>
      <c r="AN92" s="2"/>
      <c r="AO92" s="2"/>
      <c r="AP92" s="2"/>
      <c r="AQ92" s="2"/>
      <c r="AR92" s="257"/>
      <c r="AS92" s="2"/>
      <c r="AT92" s="2"/>
      <c r="AU92" s="2"/>
      <c r="AV92" s="3"/>
      <c r="AW92" s="258"/>
      <c r="AX92" s="3"/>
      <c r="AY92" s="257"/>
      <c r="AZ92" s="259"/>
      <c r="BA92" s="259"/>
      <c r="BB92" s="259"/>
      <c r="BC92" s="259"/>
      <c r="BD92" s="259"/>
      <c r="BE92" s="259"/>
      <c r="BF92" s="259"/>
      <c r="BG92" s="259"/>
      <c r="BH92" s="259"/>
      <c r="BI92" s="259"/>
      <c r="BJ92" s="259"/>
      <c r="BK92" s="259"/>
      <c r="BL92" s="259"/>
      <c r="BM92" s="259"/>
      <c r="BN92" s="152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</row>
    <row r="93" ht="12.75" customHeight="1">
      <c r="A93" s="3"/>
      <c r="B93" s="2"/>
      <c r="C93" s="2"/>
      <c r="D93" s="2"/>
      <c r="E93" s="2"/>
      <c r="F93" s="2"/>
      <c r="G93" s="2"/>
      <c r="H93" s="2"/>
      <c r="I93" s="2"/>
      <c r="J93" s="256"/>
      <c r="K93" s="2"/>
      <c r="L93" s="2"/>
      <c r="M93" s="2"/>
      <c r="N93" s="2"/>
      <c r="O93" s="2"/>
      <c r="P93" s="6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3"/>
      <c r="AH93" s="95"/>
      <c r="AI93" s="3"/>
      <c r="AJ93" s="256"/>
      <c r="AK93" s="3"/>
      <c r="AL93" s="3"/>
      <c r="AM93" s="2"/>
      <c r="AN93" s="2"/>
      <c r="AO93" s="2"/>
      <c r="AP93" s="2"/>
      <c r="AQ93" s="2"/>
      <c r="AR93" s="257"/>
      <c r="AS93" s="2"/>
      <c r="AT93" s="2"/>
      <c r="AU93" s="2"/>
      <c r="AV93" s="3"/>
      <c r="AW93" s="258"/>
      <c r="AX93" s="3"/>
      <c r="AY93" s="257"/>
      <c r="AZ93" s="259"/>
      <c r="BA93" s="259"/>
      <c r="BB93" s="259"/>
      <c r="BC93" s="259"/>
      <c r="BD93" s="259"/>
      <c r="BE93" s="259"/>
      <c r="BF93" s="259"/>
      <c r="BG93" s="259"/>
      <c r="BH93" s="259"/>
      <c r="BI93" s="259"/>
      <c r="BJ93" s="259"/>
      <c r="BK93" s="259"/>
      <c r="BL93" s="259"/>
      <c r="BM93" s="259"/>
      <c r="BN93" s="152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</row>
    <row r="94" ht="12.75" customHeight="1">
      <c r="A94" s="3"/>
      <c r="B94" s="2"/>
      <c r="C94" s="2"/>
      <c r="D94" s="2"/>
      <c r="E94" s="2"/>
      <c r="F94" s="2"/>
      <c r="G94" s="2"/>
      <c r="H94" s="2"/>
      <c r="I94" s="2"/>
      <c r="J94" s="256"/>
      <c r="K94" s="2"/>
      <c r="L94" s="2"/>
      <c r="M94" s="2"/>
      <c r="N94" s="2"/>
      <c r="O94" s="2"/>
      <c r="P94" s="6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3"/>
      <c r="AH94" s="95"/>
      <c r="AI94" s="3"/>
      <c r="AJ94" s="256"/>
      <c r="AK94" s="3"/>
      <c r="AL94" s="3"/>
      <c r="AM94" s="2"/>
      <c r="AN94" s="2"/>
      <c r="AO94" s="2"/>
      <c r="AP94" s="2"/>
      <c r="AQ94" s="2"/>
      <c r="AR94" s="257"/>
      <c r="AS94" s="2"/>
      <c r="AT94" s="2"/>
      <c r="AU94" s="2"/>
      <c r="AV94" s="3"/>
      <c r="AW94" s="258"/>
      <c r="AX94" s="3"/>
      <c r="AY94" s="257"/>
      <c r="AZ94" s="259"/>
      <c r="BA94" s="259"/>
      <c r="BB94" s="259"/>
      <c r="BC94" s="259"/>
      <c r="BD94" s="259"/>
      <c r="BE94" s="259"/>
      <c r="BF94" s="259"/>
      <c r="BG94" s="259"/>
      <c r="BH94" s="259"/>
      <c r="BI94" s="259"/>
      <c r="BJ94" s="259"/>
      <c r="BK94" s="259"/>
      <c r="BL94" s="259"/>
      <c r="BM94" s="259"/>
      <c r="BN94" s="152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</row>
    <row r="95" ht="12.75" customHeight="1">
      <c r="A95" s="3"/>
      <c r="B95" s="2"/>
      <c r="C95" s="2"/>
      <c r="D95" s="2"/>
      <c r="E95" s="2"/>
      <c r="F95" s="2"/>
      <c r="G95" s="2"/>
      <c r="H95" s="2"/>
      <c r="I95" s="2"/>
      <c r="J95" s="256"/>
      <c r="K95" s="2"/>
      <c r="L95" s="2"/>
      <c r="M95" s="2"/>
      <c r="N95" s="2"/>
      <c r="O95" s="2"/>
      <c r="P95" s="6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3"/>
      <c r="AH95" s="95"/>
      <c r="AI95" s="3"/>
      <c r="AJ95" s="256"/>
      <c r="AK95" s="3"/>
      <c r="AL95" s="3"/>
      <c r="AM95" s="2"/>
      <c r="AN95" s="2"/>
      <c r="AO95" s="2"/>
      <c r="AP95" s="2"/>
      <c r="AQ95" s="2"/>
      <c r="AR95" s="257"/>
      <c r="AS95" s="2"/>
      <c r="AT95" s="2"/>
      <c r="AU95" s="2"/>
      <c r="AV95" s="3"/>
      <c r="AW95" s="258"/>
      <c r="AX95" s="3"/>
      <c r="AY95" s="257"/>
      <c r="AZ95" s="259"/>
      <c r="BA95" s="259"/>
      <c r="BB95" s="259"/>
      <c r="BC95" s="259"/>
      <c r="BD95" s="259"/>
      <c r="BE95" s="259"/>
      <c r="BF95" s="259"/>
      <c r="BG95" s="259"/>
      <c r="BH95" s="259"/>
      <c r="BI95" s="259"/>
      <c r="BJ95" s="259"/>
      <c r="BK95" s="259"/>
      <c r="BL95" s="259"/>
      <c r="BM95" s="259"/>
      <c r="BN95" s="152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</row>
    <row r="96" ht="12.75" customHeight="1">
      <c r="A96" s="3"/>
      <c r="B96" s="2"/>
      <c r="C96" s="2"/>
      <c r="D96" s="2"/>
      <c r="E96" s="2"/>
      <c r="F96" s="2"/>
      <c r="G96" s="2"/>
      <c r="H96" s="2"/>
      <c r="I96" s="2"/>
      <c r="J96" s="256"/>
      <c r="K96" s="2"/>
      <c r="L96" s="2"/>
      <c r="M96" s="2"/>
      <c r="N96" s="2"/>
      <c r="O96" s="2"/>
      <c r="P96" s="6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3"/>
      <c r="AH96" s="95"/>
      <c r="AI96" s="3"/>
      <c r="AJ96" s="256"/>
      <c r="AK96" s="3"/>
      <c r="AL96" s="3"/>
      <c r="AM96" s="2"/>
      <c r="AN96" s="2"/>
      <c r="AO96" s="2"/>
      <c r="AP96" s="2"/>
      <c r="AQ96" s="2"/>
      <c r="AR96" s="257"/>
      <c r="AS96" s="2"/>
      <c r="AT96" s="2"/>
      <c r="AU96" s="2"/>
      <c r="AV96" s="3"/>
      <c r="AW96" s="258"/>
      <c r="AX96" s="3"/>
      <c r="AY96" s="257"/>
      <c r="AZ96" s="259"/>
      <c r="BA96" s="259"/>
      <c r="BB96" s="259"/>
      <c r="BC96" s="259"/>
      <c r="BD96" s="259"/>
      <c r="BE96" s="259"/>
      <c r="BF96" s="259"/>
      <c r="BG96" s="259"/>
      <c r="BH96" s="259"/>
      <c r="BI96" s="259"/>
      <c r="BJ96" s="259"/>
      <c r="BK96" s="259"/>
      <c r="BL96" s="259"/>
      <c r="BM96" s="259"/>
      <c r="BN96" s="152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</row>
    <row r="97" ht="12.75" customHeight="1">
      <c r="A97" s="3"/>
      <c r="B97" s="2"/>
      <c r="C97" s="2"/>
      <c r="D97" s="2"/>
      <c r="E97" s="2"/>
      <c r="F97" s="2"/>
      <c r="G97" s="2"/>
      <c r="H97" s="2"/>
      <c r="I97" s="2"/>
      <c r="J97" s="256"/>
      <c r="K97" s="2"/>
      <c r="L97" s="2"/>
      <c r="M97" s="2"/>
      <c r="N97" s="2"/>
      <c r="O97" s="2"/>
      <c r="P97" s="6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3"/>
      <c r="AH97" s="95"/>
      <c r="AI97" s="3"/>
      <c r="AJ97" s="256"/>
      <c r="AK97" s="3"/>
      <c r="AL97" s="3"/>
      <c r="AM97" s="2"/>
      <c r="AN97" s="2"/>
      <c r="AO97" s="2"/>
      <c r="AP97" s="2"/>
      <c r="AQ97" s="2"/>
      <c r="AR97" s="257"/>
      <c r="AS97" s="2"/>
      <c r="AT97" s="2"/>
      <c r="AU97" s="2"/>
      <c r="AV97" s="3"/>
      <c r="AW97" s="258"/>
      <c r="AX97" s="3"/>
      <c r="AY97" s="257"/>
      <c r="AZ97" s="259"/>
      <c r="BA97" s="259"/>
      <c r="BB97" s="259"/>
      <c r="BC97" s="259"/>
      <c r="BD97" s="259"/>
      <c r="BE97" s="259"/>
      <c r="BF97" s="259"/>
      <c r="BG97" s="259"/>
      <c r="BH97" s="259"/>
      <c r="BI97" s="259"/>
      <c r="BJ97" s="259"/>
      <c r="BK97" s="259"/>
      <c r="BL97" s="259"/>
      <c r="BM97" s="259"/>
      <c r="BN97" s="152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</row>
    <row r="98" ht="12.75" customHeight="1">
      <c r="A98" s="3"/>
      <c r="B98" s="2"/>
      <c r="C98" s="2"/>
      <c r="D98" s="2"/>
      <c r="E98" s="2"/>
      <c r="F98" s="2"/>
      <c r="G98" s="2"/>
      <c r="H98" s="2"/>
      <c r="I98" s="2"/>
      <c r="J98" s="256"/>
      <c r="K98" s="2"/>
      <c r="L98" s="2"/>
      <c r="M98" s="2"/>
      <c r="N98" s="2"/>
      <c r="O98" s="2"/>
      <c r="P98" s="6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3"/>
      <c r="AH98" s="95"/>
      <c r="AI98" s="3"/>
      <c r="AJ98" s="256"/>
      <c r="AK98" s="3"/>
      <c r="AL98" s="3"/>
      <c r="AM98" s="2"/>
      <c r="AN98" s="2"/>
      <c r="AO98" s="2"/>
      <c r="AP98" s="2"/>
      <c r="AQ98" s="2"/>
      <c r="AR98" s="257"/>
      <c r="AS98" s="2"/>
      <c r="AT98" s="2"/>
      <c r="AU98" s="2"/>
      <c r="AV98" s="3"/>
      <c r="AW98" s="258"/>
      <c r="AX98" s="3"/>
      <c r="AY98" s="257"/>
      <c r="AZ98" s="259"/>
      <c r="BA98" s="259"/>
      <c r="BB98" s="259"/>
      <c r="BC98" s="259"/>
      <c r="BD98" s="259"/>
      <c r="BE98" s="259"/>
      <c r="BF98" s="259"/>
      <c r="BG98" s="259"/>
      <c r="BH98" s="259"/>
      <c r="BI98" s="259"/>
      <c r="BJ98" s="259"/>
      <c r="BK98" s="259"/>
      <c r="BL98" s="259"/>
      <c r="BM98" s="259"/>
      <c r="BN98" s="152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</row>
    <row r="99" ht="12.75" customHeight="1">
      <c r="A99" s="3"/>
      <c r="B99" s="2"/>
      <c r="C99" s="2"/>
      <c r="D99" s="2"/>
      <c r="E99" s="2"/>
      <c r="F99" s="2"/>
      <c r="G99" s="2"/>
      <c r="H99" s="2"/>
      <c r="I99" s="2"/>
      <c r="J99" s="256"/>
      <c r="K99" s="2"/>
      <c r="L99" s="2"/>
      <c r="M99" s="2"/>
      <c r="N99" s="2"/>
      <c r="O99" s="2"/>
      <c r="P99" s="6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3"/>
      <c r="AH99" s="95"/>
      <c r="AI99" s="3"/>
      <c r="AJ99" s="256"/>
      <c r="AK99" s="3"/>
      <c r="AL99" s="3"/>
      <c r="AM99" s="2"/>
      <c r="AN99" s="2"/>
      <c r="AO99" s="2"/>
      <c r="AP99" s="2"/>
      <c r="AQ99" s="2"/>
      <c r="AR99" s="257"/>
      <c r="AS99" s="2"/>
      <c r="AT99" s="2"/>
      <c r="AU99" s="2"/>
      <c r="AV99" s="3"/>
      <c r="AW99" s="258"/>
      <c r="AX99" s="3"/>
      <c r="AY99" s="257"/>
      <c r="AZ99" s="259"/>
      <c r="BA99" s="259"/>
      <c r="BB99" s="259"/>
      <c r="BC99" s="259"/>
      <c r="BD99" s="259"/>
      <c r="BE99" s="259"/>
      <c r="BF99" s="259"/>
      <c r="BG99" s="259"/>
      <c r="BH99" s="259"/>
      <c r="BI99" s="259"/>
      <c r="BJ99" s="259"/>
      <c r="BK99" s="259"/>
      <c r="BL99" s="259"/>
      <c r="BM99" s="259"/>
      <c r="BN99" s="152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</row>
    <row r="100" ht="12.75" customHeight="1">
      <c r="A100" s="3"/>
      <c r="B100" s="2"/>
      <c r="C100" s="2"/>
      <c r="D100" s="2"/>
      <c r="E100" s="2"/>
      <c r="F100" s="2"/>
      <c r="G100" s="2"/>
      <c r="H100" s="2"/>
      <c r="I100" s="2"/>
      <c r="J100" s="256"/>
      <c r="K100" s="2"/>
      <c r="L100" s="2"/>
      <c r="M100" s="2"/>
      <c r="N100" s="2"/>
      <c r="O100" s="2"/>
      <c r="P100" s="6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3"/>
      <c r="AH100" s="95"/>
      <c r="AI100" s="3"/>
      <c r="AJ100" s="256"/>
      <c r="AK100" s="3"/>
      <c r="AL100" s="3"/>
      <c r="AM100" s="2"/>
      <c r="AN100" s="2"/>
      <c r="AO100" s="2"/>
      <c r="AP100" s="2"/>
      <c r="AQ100" s="2"/>
      <c r="AR100" s="257"/>
      <c r="AS100" s="2"/>
      <c r="AT100" s="2"/>
      <c r="AU100" s="2"/>
      <c r="AV100" s="3"/>
      <c r="AW100" s="258"/>
      <c r="AX100" s="3"/>
      <c r="AY100" s="257"/>
      <c r="AZ100" s="259"/>
      <c r="BA100" s="259"/>
      <c r="BB100" s="259"/>
      <c r="BC100" s="259"/>
      <c r="BD100" s="259"/>
      <c r="BE100" s="259"/>
      <c r="BF100" s="259"/>
      <c r="BG100" s="259"/>
      <c r="BH100" s="259"/>
      <c r="BI100" s="259"/>
      <c r="BJ100" s="259"/>
      <c r="BK100" s="259"/>
      <c r="BL100" s="259"/>
      <c r="BM100" s="259"/>
      <c r="BN100" s="152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</row>
    <row r="101" ht="12.75" customHeight="1">
      <c r="A101" s="3"/>
      <c r="B101" s="2"/>
      <c r="C101" s="2"/>
      <c r="D101" s="2"/>
      <c r="E101" s="2"/>
      <c r="F101" s="2"/>
      <c r="G101" s="2"/>
      <c r="H101" s="2"/>
      <c r="I101" s="2"/>
      <c r="J101" s="256"/>
      <c r="K101" s="2"/>
      <c r="L101" s="2"/>
      <c r="M101" s="2"/>
      <c r="N101" s="2"/>
      <c r="O101" s="2"/>
      <c r="P101" s="6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3"/>
      <c r="AH101" s="95"/>
      <c r="AI101" s="3"/>
      <c r="AJ101" s="256"/>
      <c r="AK101" s="3"/>
      <c r="AL101" s="3"/>
      <c r="AM101" s="2"/>
      <c r="AN101" s="2"/>
      <c r="AO101" s="2"/>
      <c r="AP101" s="2"/>
      <c r="AQ101" s="2"/>
      <c r="AR101" s="257"/>
      <c r="AS101" s="2"/>
      <c r="AT101" s="2"/>
      <c r="AU101" s="2"/>
      <c r="AV101" s="3"/>
      <c r="AW101" s="258"/>
      <c r="AX101" s="3"/>
      <c r="AY101" s="257"/>
      <c r="AZ101" s="259"/>
      <c r="BA101" s="259"/>
      <c r="BB101" s="259"/>
      <c r="BC101" s="259"/>
      <c r="BD101" s="259"/>
      <c r="BE101" s="259"/>
      <c r="BF101" s="259"/>
      <c r="BG101" s="259"/>
      <c r="BH101" s="259"/>
      <c r="BI101" s="259"/>
      <c r="BJ101" s="259"/>
      <c r="BK101" s="259"/>
      <c r="BL101" s="259"/>
      <c r="BM101" s="259"/>
      <c r="BN101" s="152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</row>
    <row r="102" ht="12.75" customHeight="1">
      <c r="A102" s="3"/>
      <c r="B102" s="2"/>
      <c r="C102" s="2"/>
      <c r="D102" s="2"/>
      <c r="E102" s="2"/>
      <c r="F102" s="2"/>
      <c r="G102" s="2"/>
      <c r="H102" s="2"/>
      <c r="I102" s="2"/>
      <c r="J102" s="256"/>
      <c r="K102" s="2"/>
      <c r="L102" s="2"/>
      <c r="M102" s="2"/>
      <c r="N102" s="2"/>
      <c r="O102" s="2"/>
      <c r="P102" s="6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3"/>
      <c r="AH102" s="95"/>
      <c r="AI102" s="3"/>
      <c r="AJ102" s="256"/>
      <c r="AK102" s="3"/>
      <c r="AL102" s="3"/>
      <c r="AM102" s="2"/>
      <c r="AN102" s="2"/>
      <c r="AO102" s="2"/>
      <c r="AP102" s="2"/>
      <c r="AQ102" s="2"/>
      <c r="AR102" s="257"/>
      <c r="AS102" s="2"/>
      <c r="AT102" s="2"/>
      <c r="AU102" s="2"/>
      <c r="AV102" s="3"/>
      <c r="AW102" s="258"/>
      <c r="AX102" s="3"/>
      <c r="AY102" s="257"/>
      <c r="AZ102" s="259"/>
      <c r="BA102" s="259"/>
      <c r="BB102" s="259"/>
      <c r="BC102" s="259"/>
      <c r="BD102" s="259"/>
      <c r="BE102" s="259"/>
      <c r="BF102" s="259"/>
      <c r="BG102" s="259"/>
      <c r="BH102" s="259"/>
      <c r="BI102" s="259"/>
      <c r="BJ102" s="259"/>
      <c r="BK102" s="259"/>
      <c r="BL102" s="259"/>
      <c r="BM102" s="259"/>
      <c r="BN102" s="152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</row>
    <row r="103" ht="12.75" customHeight="1">
      <c r="A103" s="3"/>
      <c r="B103" s="2"/>
      <c r="C103" s="2"/>
      <c r="D103" s="2"/>
      <c r="E103" s="2"/>
      <c r="F103" s="2"/>
      <c r="G103" s="2"/>
      <c r="H103" s="2"/>
      <c r="I103" s="2"/>
      <c r="J103" s="256"/>
      <c r="K103" s="2"/>
      <c r="L103" s="2"/>
      <c r="M103" s="2"/>
      <c r="N103" s="2"/>
      <c r="O103" s="2"/>
      <c r="P103" s="6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3"/>
      <c r="AH103" s="95"/>
      <c r="AI103" s="3"/>
      <c r="AJ103" s="256"/>
      <c r="AK103" s="3"/>
      <c r="AL103" s="3"/>
      <c r="AM103" s="2"/>
      <c r="AN103" s="2"/>
      <c r="AO103" s="2"/>
      <c r="AP103" s="2"/>
      <c r="AQ103" s="2"/>
      <c r="AR103" s="257"/>
      <c r="AS103" s="2"/>
      <c r="AT103" s="2"/>
      <c r="AU103" s="2"/>
      <c r="AV103" s="3"/>
      <c r="AW103" s="258"/>
      <c r="AX103" s="3"/>
      <c r="AY103" s="257"/>
      <c r="AZ103" s="259"/>
      <c r="BA103" s="259"/>
      <c r="BB103" s="259"/>
      <c r="BC103" s="259"/>
      <c r="BD103" s="259"/>
      <c r="BE103" s="259"/>
      <c r="BF103" s="259"/>
      <c r="BG103" s="259"/>
      <c r="BH103" s="259"/>
      <c r="BI103" s="259"/>
      <c r="BJ103" s="259"/>
      <c r="BK103" s="259"/>
      <c r="BL103" s="259"/>
      <c r="BM103" s="259"/>
      <c r="BN103" s="152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</row>
    <row r="104" ht="12.75" customHeight="1">
      <c r="A104" s="3"/>
      <c r="B104" s="2"/>
      <c r="C104" s="2"/>
      <c r="D104" s="2"/>
      <c r="E104" s="2"/>
      <c r="F104" s="2"/>
      <c r="G104" s="2"/>
      <c r="H104" s="2"/>
      <c r="I104" s="2"/>
      <c r="J104" s="256"/>
      <c r="K104" s="2"/>
      <c r="L104" s="2"/>
      <c r="M104" s="2"/>
      <c r="N104" s="2"/>
      <c r="O104" s="2"/>
      <c r="P104" s="6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3"/>
      <c r="AH104" s="95"/>
      <c r="AI104" s="3"/>
      <c r="AJ104" s="256"/>
      <c r="AK104" s="3"/>
      <c r="AL104" s="3"/>
      <c r="AM104" s="2"/>
      <c r="AN104" s="2"/>
      <c r="AO104" s="2"/>
      <c r="AP104" s="2"/>
      <c r="AQ104" s="2"/>
      <c r="AR104" s="257"/>
      <c r="AS104" s="2"/>
      <c r="AT104" s="2"/>
      <c r="AU104" s="2"/>
      <c r="AV104" s="3"/>
      <c r="AW104" s="258"/>
      <c r="AX104" s="3"/>
      <c r="AY104" s="257"/>
      <c r="AZ104" s="259"/>
      <c r="BA104" s="259"/>
      <c r="BB104" s="259"/>
      <c r="BC104" s="259"/>
      <c r="BD104" s="259"/>
      <c r="BE104" s="259"/>
      <c r="BF104" s="259"/>
      <c r="BG104" s="259"/>
      <c r="BH104" s="259"/>
      <c r="BI104" s="259"/>
      <c r="BJ104" s="259"/>
      <c r="BK104" s="259"/>
      <c r="BL104" s="259"/>
      <c r="BM104" s="259"/>
      <c r="BN104" s="152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</row>
    <row r="105" ht="12.75" customHeight="1">
      <c r="A105" s="3"/>
      <c r="B105" s="2"/>
      <c r="C105" s="2"/>
      <c r="D105" s="2"/>
      <c r="E105" s="2"/>
      <c r="F105" s="2"/>
      <c r="G105" s="2"/>
      <c r="H105" s="2"/>
      <c r="I105" s="2"/>
      <c r="J105" s="256"/>
      <c r="K105" s="2"/>
      <c r="L105" s="2"/>
      <c r="M105" s="2"/>
      <c r="N105" s="2"/>
      <c r="O105" s="2"/>
      <c r="P105" s="6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3"/>
      <c r="AH105" s="95"/>
      <c r="AI105" s="3"/>
      <c r="AJ105" s="256"/>
      <c r="AK105" s="3"/>
      <c r="AL105" s="3"/>
      <c r="AM105" s="2"/>
      <c r="AN105" s="2"/>
      <c r="AO105" s="2"/>
      <c r="AP105" s="2"/>
      <c r="AQ105" s="2"/>
      <c r="AR105" s="257"/>
      <c r="AS105" s="2"/>
      <c r="AT105" s="2"/>
      <c r="AU105" s="2"/>
      <c r="AV105" s="3"/>
      <c r="AW105" s="258"/>
      <c r="AX105" s="3"/>
      <c r="AY105" s="257"/>
      <c r="AZ105" s="259"/>
      <c r="BA105" s="259"/>
      <c r="BB105" s="259"/>
      <c r="BC105" s="259"/>
      <c r="BD105" s="259"/>
      <c r="BE105" s="259"/>
      <c r="BF105" s="259"/>
      <c r="BG105" s="259"/>
      <c r="BH105" s="259"/>
      <c r="BI105" s="259"/>
      <c r="BJ105" s="259"/>
      <c r="BK105" s="259"/>
      <c r="BL105" s="259"/>
      <c r="BM105" s="259"/>
      <c r="BN105" s="152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</row>
    <row r="106" ht="12.75" customHeight="1">
      <c r="A106" s="3"/>
      <c r="B106" s="2"/>
      <c r="C106" s="2"/>
      <c r="D106" s="2"/>
      <c r="E106" s="2"/>
      <c r="F106" s="2"/>
      <c r="G106" s="2"/>
      <c r="H106" s="2"/>
      <c r="I106" s="2"/>
      <c r="J106" s="256"/>
      <c r="K106" s="2"/>
      <c r="L106" s="2"/>
      <c r="M106" s="2"/>
      <c r="N106" s="2"/>
      <c r="O106" s="2"/>
      <c r="P106" s="6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3"/>
      <c r="AH106" s="95"/>
      <c r="AI106" s="3"/>
      <c r="AJ106" s="256"/>
      <c r="AK106" s="3"/>
      <c r="AL106" s="3"/>
      <c r="AM106" s="2"/>
      <c r="AN106" s="2"/>
      <c r="AO106" s="2"/>
      <c r="AP106" s="2"/>
      <c r="AQ106" s="2"/>
      <c r="AR106" s="257"/>
      <c r="AS106" s="2"/>
      <c r="AT106" s="2"/>
      <c r="AU106" s="2"/>
      <c r="AV106" s="3"/>
      <c r="AW106" s="258"/>
      <c r="AX106" s="3"/>
      <c r="AY106" s="257"/>
      <c r="AZ106" s="259"/>
      <c r="BA106" s="259"/>
      <c r="BB106" s="259"/>
      <c r="BC106" s="259"/>
      <c r="BD106" s="259"/>
      <c r="BE106" s="259"/>
      <c r="BF106" s="259"/>
      <c r="BG106" s="259"/>
      <c r="BH106" s="259"/>
      <c r="BI106" s="259"/>
      <c r="BJ106" s="259"/>
      <c r="BK106" s="259"/>
      <c r="BL106" s="259"/>
      <c r="BM106" s="259"/>
      <c r="BN106" s="152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</row>
    <row r="107" ht="12.75" customHeight="1">
      <c r="A107" s="3"/>
      <c r="B107" s="2"/>
      <c r="C107" s="2"/>
      <c r="D107" s="2"/>
      <c r="E107" s="2"/>
      <c r="F107" s="2"/>
      <c r="G107" s="2"/>
      <c r="H107" s="2"/>
      <c r="I107" s="2"/>
      <c r="J107" s="256"/>
      <c r="K107" s="2"/>
      <c r="L107" s="2"/>
      <c r="M107" s="2"/>
      <c r="N107" s="2"/>
      <c r="O107" s="2"/>
      <c r="P107" s="6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3"/>
      <c r="AH107" s="95"/>
      <c r="AI107" s="3"/>
      <c r="AJ107" s="256"/>
      <c r="AK107" s="3"/>
      <c r="AL107" s="3"/>
      <c r="AM107" s="2"/>
      <c r="AN107" s="2"/>
      <c r="AO107" s="2"/>
      <c r="AP107" s="2"/>
      <c r="AQ107" s="2"/>
      <c r="AR107" s="257"/>
      <c r="AS107" s="2"/>
      <c r="AT107" s="2"/>
      <c r="AU107" s="2"/>
      <c r="AV107" s="3"/>
      <c r="AW107" s="258"/>
      <c r="AX107" s="3"/>
      <c r="AY107" s="257"/>
      <c r="AZ107" s="259"/>
      <c r="BA107" s="259"/>
      <c r="BB107" s="259"/>
      <c r="BC107" s="259"/>
      <c r="BD107" s="259"/>
      <c r="BE107" s="259"/>
      <c r="BF107" s="259"/>
      <c r="BG107" s="259"/>
      <c r="BH107" s="259"/>
      <c r="BI107" s="259"/>
      <c r="BJ107" s="259"/>
      <c r="BK107" s="259"/>
      <c r="BL107" s="259"/>
      <c r="BM107" s="259"/>
      <c r="BN107" s="152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</row>
    <row r="108" ht="12.75" customHeight="1">
      <c r="A108" s="3"/>
      <c r="B108" s="2"/>
      <c r="C108" s="2"/>
      <c r="D108" s="2"/>
      <c r="E108" s="2"/>
      <c r="F108" s="2"/>
      <c r="G108" s="2"/>
      <c r="H108" s="2"/>
      <c r="I108" s="2"/>
      <c r="J108" s="256"/>
      <c r="K108" s="2"/>
      <c r="L108" s="2"/>
      <c r="M108" s="2"/>
      <c r="N108" s="2"/>
      <c r="O108" s="2"/>
      <c r="P108" s="6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3"/>
      <c r="AH108" s="95"/>
      <c r="AI108" s="3"/>
      <c r="AJ108" s="256"/>
      <c r="AK108" s="3"/>
      <c r="AL108" s="3"/>
      <c r="AM108" s="2"/>
      <c r="AN108" s="2"/>
      <c r="AO108" s="2"/>
      <c r="AP108" s="2"/>
      <c r="AQ108" s="2"/>
      <c r="AR108" s="257"/>
      <c r="AS108" s="2"/>
      <c r="AT108" s="2"/>
      <c r="AU108" s="2"/>
      <c r="AV108" s="3"/>
      <c r="AW108" s="258"/>
      <c r="AX108" s="3"/>
      <c r="AY108" s="257"/>
      <c r="AZ108" s="259"/>
      <c r="BA108" s="259"/>
      <c r="BB108" s="259"/>
      <c r="BC108" s="259"/>
      <c r="BD108" s="259"/>
      <c r="BE108" s="259"/>
      <c r="BF108" s="259"/>
      <c r="BG108" s="259"/>
      <c r="BH108" s="259"/>
      <c r="BI108" s="259"/>
      <c r="BJ108" s="259"/>
      <c r="BK108" s="259"/>
      <c r="BL108" s="259"/>
      <c r="BM108" s="259"/>
      <c r="BN108" s="152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</row>
    <row r="109" ht="12.75" customHeight="1">
      <c r="A109" s="3"/>
      <c r="B109" s="2"/>
      <c r="C109" s="2"/>
      <c r="D109" s="2"/>
      <c r="E109" s="2"/>
      <c r="F109" s="2"/>
      <c r="G109" s="2"/>
      <c r="H109" s="2"/>
      <c r="I109" s="2"/>
      <c r="J109" s="256"/>
      <c r="K109" s="2"/>
      <c r="L109" s="2"/>
      <c r="M109" s="2"/>
      <c r="N109" s="2"/>
      <c r="O109" s="2"/>
      <c r="P109" s="6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3"/>
      <c r="AH109" s="95"/>
      <c r="AI109" s="3"/>
      <c r="AJ109" s="256"/>
      <c r="AK109" s="3"/>
      <c r="AL109" s="3"/>
      <c r="AM109" s="2"/>
      <c r="AN109" s="2"/>
      <c r="AO109" s="2"/>
      <c r="AP109" s="2"/>
      <c r="AQ109" s="2"/>
      <c r="AR109" s="257"/>
      <c r="AS109" s="2"/>
      <c r="AT109" s="2"/>
      <c r="AU109" s="2"/>
      <c r="AV109" s="3"/>
      <c r="AW109" s="258"/>
      <c r="AX109" s="3"/>
      <c r="AY109" s="257"/>
      <c r="AZ109" s="259"/>
      <c r="BA109" s="259"/>
      <c r="BB109" s="259"/>
      <c r="BC109" s="259"/>
      <c r="BD109" s="259"/>
      <c r="BE109" s="259"/>
      <c r="BF109" s="259"/>
      <c r="BG109" s="259"/>
      <c r="BH109" s="259"/>
      <c r="BI109" s="259"/>
      <c r="BJ109" s="259"/>
      <c r="BK109" s="259"/>
      <c r="BL109" s="259"/>
      <c r="BM109" s="259"/>
      <c r="BN109" s="152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</row>
    <row r="110" ht="12.75" customHeight="1">
      <c r="A110" s="3"/>
      <c r="B110" s="2"/>
      <c r="C110" s="2"/>
      <c r="D110" s="2"/>
      <c r="E110" s="2"/>
      <c r="F110" s="2"/>
      <c r="G110" s="2"/>
      <c r="H110" s="2"/>
      <c r="I110" s="2"/>
      <c r="J110" s="256"/>
      <c r="K110" s="2"/>
      <c r="L110" s="2"/>
      <c r="M110" s="2"/>
      <c r="N110" s="2"/>
      <c r="O110" s="2"/>
      <c r="P110" s="6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3"/>
      <c r="AH110" s="95"/>
      <c r="AI110" s="3"/>
      <c r="AJ110" s="256"/>
      <c r="AK110" s="3"/>
      <c r="AL110" s="3"/>
      <c r="AM110" s="2"/>
      <c r="AN110" s="2"/>
      <c r="AO110" s="2"/>
      <c r="AP110" s="2"/>
      <c r="AQ110" s="2"/>
      <c r="AR110" s="257"/>
      <c r="AS110" s="2"/>
      <c r="AT110" s="2"/>
      <c r="AU110" s="2"/>
      <c r="AV110" s="3"/>
      <c r="AW110" s="258"/>
      <c r="AX110" s="3"/>
      <c r="AY110" s="257"/>
      <c r="AZ110" s="259"/>
      <c r="BA110" s="259"/>
      <c r="BB110" s="259"/>
      <c r="BC110" s="259"/>
      <c r="BD110" s="259"/>
      <c r="BE110" s="259"/>
      <c r="BF110" s="259"/>
      <c r="BG110" s="259"/>
      <c r="BH110" s="259"/>
      <c r="BI110" s="259"/>
      <c r="BJ110" s="259"/>
      <c r="BK110" s="259"/>
      <c r="BL110" s="259"/>
      <c r="BM110" s="259"/>
      <c r="BN110" s="152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</row>
    <row r="111" ht="12.75" customHeight="1">
      <c r="A111" s="3"/>
      <c r="B111" s="2"/>
      <c r="C111" s="2"/>
      <c r="D111" s="2"/>
      <c r="E111" s="2"/>
      <c r="F111" s="2"/>
      <c r="G111" s="2"/>
      <c r="H111" s="2"/>
      <c r="I111" s="2"/>
      <c r="J111" s="256"/>
      <c r="K111" s="2"/>
      <c r="L111" s="2"/>
      <c r="M111" s="2"/>
      <c r="N111" s="2"/>
      <c r="O111" s="2"/>
      <c r="P111" s="6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3"/>
      <c r="AH111" s="95"/>
      <c r="AI111" s="3"/>
      <c r="AJ111" s="256"/>
      <c r="AK111" s="3"/>
      <c r="AL111" s="3"/>
      <c r="AM111" s="2"/>
      <c r="AN111" s="2"/>
      <c r="AO111" s="2"/>
      <c r="AP111" s="2"/>
      <c r="AQ111" s="2"/>
      <c r="AR111" s="257"/>
      <c r="AS111" s="2"/>
      <c r="AT111" s="2"/>
      <c r="AU111" s="2"/>
      <c r="AV111" s="3"/>
      <c r="AW111" s="258"/>
      <c r="AX111" s="3"/>
      <c r="AY111" s="257"/>
      <c r="AZ111" s="259"/>
      <c r="BA111" s="259"/>
      <c r="BB111" s="259"/>
      <c r="BC111" s="259"/>
      <c r="BD111" s="259"/>
      <c r="BE111" s="259"/>
      <c r="BF111" s="259"/>
      <c r="BG111" s="259"/>
      <c r="BH111" s="259"/>
      <c r="BI111" s="259"/>
      <c r="BJ111" s="259"/>
      <c r="BK111" s="259"/>
      <c r="BL111" s="259"/>
      <c r="BM111" s="259"/>
      <c r="BN111" s="152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</row>
    <row r="112" ht="12.75" customHeight="1">
      <c r="A112" s="3"/>
      <c r="B112" s="2"/>
      <c r="C112" s="2"/>
      <c r="D112" s="2"/>
      <c r="E112" s="2"/>
      <c r="F112" s="2"/>
      <c r="G112" s="2"/>
      <c r="H112" s="2"/>
      <c r="I112" s="2"/>
      <c r="J112" s="256"/>
      <c r="K112" s="2"/>
      <c r="L112" s="2"/>
      <c r="M112" s="2"/>
      <c r="N112" s="2"/>
      <c r="O112" s="2"/>
      <c r="P112" s="6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3"/>
      <c r="AH112" s="95"/>
      <c r="AI112" s="3"/>
      <c r="AJ112" s="256"/>
      <c r="AK112" s="3"/>
      <c r="AL112" s="3"/>
      <c r="AM112" s="2"/>
      <c r="AN112" s="2"/>
      <c r="AO112" s="2"/>
      <c r="AP112" s="2"/>
      <c r="AQ112" s="2"/>
      <c r="AR112" s="257"/>
      <c r="AS112" s="2"/>
      <c r="AT112" s="2"/>
      <c r="AU112" s="2"/>
      <c r="AV112" s="3"/>
      <c r="AW112" s="258"/>
      <c r="AX112" s="3"/>
      <c r="AY112" s="257"/>
      <c r="AZ112" s="259"/>
      <c r="BA112" s="259"/>
      <c r="BB112" s="259"/>
      <c r="BC112" s="259"/>
      <c r="BD112" s="259"/>
      <c r="BE112" s="259"/>
      <c r="BF112" s="259"/>
      <c r="BG112" s="259"/>
      <c r="BH112" s="259"/>
      <c r="BI112" s="259"/>
      <c r="BJ112" s="259"/>
      <c r="BK112" s="259"/>
      <c r="BL112" s="259"/>
      <c r="BM112" s="259"/>
      <c r="BN112" s="152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</row>
    <row r="113" ht="12.75" customHeight="1">
      <c r="A113" s="3"/>
      <c r="B113" s="2"/>
      <c r="C113" s="2"/>
      <c r="D113" s="2"/>
      <c r="E113" s="2"/>
      <c r="F113" s="2"/>
      <c r="G113" s="2"/>
      <c r="H113" s="2"/>
      <c r="I113" s="2"/>
      <c r="J113" s="256"/>
      <c r="K113" s="2"/>
      <c r="L113" s="2"/>
      <c r="M113" s="2"/>
      <c r="N113" s="2"/>
      <c r="O113" s="2"/>
      <c r="P113" s="6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3"/>
      <c r="AH113" s="95"/>
      <c r="AI113" s="3"/>
      <c r="AJ113" s="256"/>
      <c r="AK113" s="3"/>
      <c r="AL113" s="3"/>
      <c r="AM113" s="2"/>
      <c r="AN113" s="2"/>
      <c r="AO113" s="2"/>
      <c r="AP113" s="2"/>
      <c r="AQ113" s="2"/>
      <c r="AR113" s="257"/>
      <c r="AS113" s="2"/>
      <c r="AT113" s="2"/>
      <c r="AU113" s="2"/>
      <c r="AV113" s="3"/>
      <c r="AW113" s="258"/>
      <c r="AX113" s="3"/>
      <c r="AY113" s="257"/>
      <c r="AZ113" s="259"/>
      <c r="BA113" s="259"/>
      <c r="BB113" s="259"/>
      <c r="BC113" s="259"/>
      <c r="BD113" s="259"/>
      <c r="BE113" s="259"/>
      <c r="BF113" s="259"/>
      <c r="BG113" s="259"/>
      <c r="BH113" s="259"/>
      <c r="BI113" s="259"/>
      <c r="BJ113" s="259"/>
      <c r="BK113" s="259"/>
      <c r="BL113" s="259"/>
      <c r="BM113" s="259"/>
      <c r="BN113" s="152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</row>
    <row r="114" ht="12.75" customHeight="1">
      <c r="A114" s="3"/>
      <c r="B114" s="2"/>
      <c r="C114" s="2"/>
      <c r="D114" s="2"/>
      <c r="E114" s="2"/>
      <c r="F114" s="2"/>
      <c r="G114" s="2"/>
      <c r="H114" s="2"/>
      <c r="I114" s="2"/>
      <c r="J114" s="256"/>
      <c r="K114" s="2"/>
      <c r="L114" s="2"/>
      <c r="M114" s="2"/>
      <c r="N114" s="2"/>
      <c r="O114" s="2"/>
      <c r="P114" s="6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3"/>
      <c r="AH114" s="95"/>
      <c r="AI114" s="3"/>
      <c r="AJ114" s="256"/>
      <c r="AK114" s="3"/>
      <c r="AL114" s="3"/>
      <c r="AM114" s="2"/>
      <c r="AN114" s="2"/>
      <c r="AO114" s="2"/>
      <c r="AP114" s="2"/>
      <c r="AQ114" s="2"/>
      <c r="AR114" s="257"/>
      <c r="AS114" s="2"/>
      <c r="AT114" s="2"/>
      <c r="AU114" s="2"/>
      <c r="AV114" s="3"/>
      <c r="AW114" s="258"/>
      <c r="AX114" s="3"/>
      <c r="AY114" s="257"/>
      <c r="AZ114" s="259"/>
      <c r="BA114" s="259"/>
      <c r="BB114" s="259"/>
      <c r="BC114" s="259"/>
      <c r="BD114" s="259"/>
      <c r="BE114" s="259"/>
      <c r="BF114" s="259"/>
      <c r="BG114" s="259"/>
      <c r="BH114" s="259"/>
      <c r="BI114" s="259"/>
      <c r="BJ114" s="259"/>
      <c r="BK114" s="259"/>
      <c r="BL114" s="259"/>
      <c r="BM114" s="259"/>
      <c r="BN114" s="152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</row>
    <row r="115" ht="12.75" customHeight="1">
      <c r="A115" s="3"/>
      <c r="B115" s="2"/>
      <c r="C115" s="2"/>
      <c r="D115" s="2"/>
      <c r="E115" s="2"/>
      <c r="F115" s="2"/>
      <c r="G115" s="2"/>
      <c r="H115" s="2"/>
      <c r="I115" s="2"/>
      <c r="J115" s="256"/>
      <c r="K115" s="2"/>
      <c r="L115" s="2"/>
      <c r="M115" s="2"/>
      <c r="N115" s="2"/>
      <c r="O115" s="2"/>
      <c r="P115" s="6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3"/>
      <c r="AH115" s="95"/>
      <c r="AI115" s="3"/>
      <c r="AJ115" s="256"/>
      <c r="AK115" s="3"/>
      <c r="AL115" s="3"/>
      <c r="AM115" s="2"/>
      <c r="AN115" s="2"/>
      <c r="AO115" s="2"/>
      <c r="AP115" s="2"/>
      <c r="AQ115" s="2"/>
      <c r="AR115" s="257"/>
      <c r="AS115" s="2"/>
      <c r="AT115" s="2"/>
      <c r="AU115" s="2"/>
      <c r="AV115" s="3"/>
      <c r="AW115" s="258"/>
      <c r="AX115" s="3"/>
      <c r="AY115" s="257"/>
      <c r="AZ115" s="259"/>
      <c r="BA115" s="259"/>
      <c r="BB115" s="259"/>
      <c r="BC115" s="259"/>
      <c r="BD115" s="259"/>
      <c r="BE115" s="259"/>
      <c r="BF115" s="259"/>
      <c r="BG115" s="259"/>
      <c r="BH115" s="259"/>
      <c r="BI115" s="259"/>
      <c r="BJ115" s="259"/>
      <c r="BK115" s="259"/>
      <c r="BL115" s="259"/>
      <c r="BM115" s="259"/>
      <c r="BN115" s="152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</row>
    <row r="116" ht="12.75" customHeight="1">
      <c r="A116" s="3"/>
      <c r="B116" s="2"/>
      <c r="C116" s="2"/>
      <c r="D116" s="2"/>
      <c r="E116" s="2"/>
      <c r="F116" s="2"/>
      <c r="G116" s="2"/>
      <c r="H116" s="2"/>
      <c r="I116" s="2"/>
      <c r="J116" s="256"/>
      <c r="K116" s="2"/>
      <c r="L116" s="2"/>
      <c r="M116" s="2"/>
      <c r="N116" s="2"/>
      <c r="O116" s="2"/>
      <c r="P116" s="6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3"/>
      <c r="AH116" s="95"/>
      <c r="AI116" s="3"/>
      <c r="AJ116" s="256"/>
      <c r="AK116" s="3"/>
      <c r="AL116" s="3"/>
      <c r="AM116" s="2"/>
      <c r="AN116" s="2"/>
      <c r="AO116" s="2"/>
      <c r="AP116" s="2"/>
      <c r="AQ116" s="2"/>
      <c r="AR116" s="257"/>
      <c r="AS116" s="2"/>
      <c r="AT116" s="2"/>
      <c r="AU116" s="2"/>
      <c r="AV116" s="3"/>
      <c r="AW116" s="258"/>
      <c r="AX116" s="3"/>
      <c r="AY116" s="257"/>
      <c r="AZ116" s="259"/>
      <c r="BA116" s="259"/>
      <c r="BB116" s="259"/>
      <c r="BC116" s="259"/>
      <c r="BD116" s="259"/>
      <c r="BE116" s="259"/>
      <c r="BF116" s="259"/>
      <c r="BG116" s="259"/>
      <c r="BH116" s="259"/>
      <c r="BI116" s="259"/>
      <c r="BJ116" s="259"/>
      <c r="BK116" s="259"/>
      <c r="BL116" s="259"/>
      <c r="BM116" s="259"/>
      <c r="BN116" s="152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</row>
    <row r="117" ht="12.75" customHeight="1">
      <c r="A117" s="3"/>
      <c r="B117" s="2"/>
      <c r="C117" s="2"/>
      <c r="D117" s="2"/>
      <c r="E117" s="2"/>
      <c r="F117" s="2"/>
      <c r="G117" s="2"/>
      <c r="H117" s="2"/>
      <c r="I117" s="2"/>
      <c r="J117" s="256"/>
      <c r="K117" s="2"/>
      <c r="L117" s="2"/>
      <c r="M117" s="2"/>
      <c r="N117" s="2"/>
      <c r="O117" s="2"/>
      <c r="P117" s="6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3"/>
      <c r="AH117" s="95"/>
      <c r="AI117" s="3"/>
      <c r="AJ117" s="256"/>
      <c r="AK117" s="3"/>
      <c r="AL117" s="3"/>
      <c r="AM117" s="2"/>
      <c r="AN117" s="2"/>
      <c r="AO117" s="2"/>
      <c r="AP117" s="2"/>
      <c r="AQ117" s="2"/>
      <c r="AR117" s="257"/>
      <c r="AS117" s="2"/>
      <c r="AT117" s="2"/>
      <c r="AU117" s="2"/>
      <c r="AV117" s="3"/>
      <c r="AW117" s="258"/>
      <c r="AX117" s="3"/>
      <c r="AY117" s="257"/>
      <c r="AZ117" s="259"/>
      <c r="BA117" s="259"/>
      <c r="BB117" s="259"/>
      <c r="BC117" s="259"/>
      <c r="BD117" s="259"/>
      <c r="BE117" s="259"/>
      <c r="BF117" s="259"/>
      <c r="BG117" s="259"/>
      <c r="BH117" s="259"/>
      <c r="BI117" s="259"/>
      <c r="BJ117" s="259"/>
      <c r="BK117" s="259"/>
      <c r="BL117" s="259"/>
      <c r="BM117" s="259"/>
      <c r="BN117" s="152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</row>
    <row r="118" ht="12.75" customHeight="1">
      <c r="A118" s="3"/>
      <c r="B118" s="2"/>
      <c r="C118" s="2"/>
      <c r="D118" s="2"/>
      <c r="E118" s="2"/>
      <c r="F118" s="2"/>
      <c r="G118" s="2"/>
      <c r="H118" s="2"/>
      <c r="I118" s="2"/>
      <c r="J118" s="256"/>
      <c r="K118" s="2"/>
      <c r="L118" s="2"/>
      <c r="M118" s="2"/>
      <c r="N118" s="2"/>
      <c r="O118" s="2"/>
      <c r="P118" s="6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3"/>
      <c r="AH118" s="95"/>
      <c r="AI118" s="3"/>
      <c r="AJ118" s="256"/>
      <c r="AK118" s="3"/>
      <c r="AL118" s="3"/>
      <c r="AM118" s="2"/>
      <c r="AN118" s="2"/>
      <c r="AO118" s="2"/>
      <c r="AP118" s="2"/>
      <c r="AQ118" s="2"/>
      <c r="AR118" s="257"/>
      <c r="AS118" s="2"/>
      <c r="AT118" s="2"/>
      <c r="AU118" s="2"/>
      <c r="AV118" s="3"/>
      <c r="AW118" s="258"/>
      <c r="AX118" s="3"/>
      <c r="AY118" s="257"/>
      <c r="AZ118" s="259"/>
      <c r="BA118" s="259"/>
      <c r="BB118" s="259"/>
      <c r="BC118" s="259"/>
      <c r="BD118" s="259"/>
      <c r="BE118" s="259"/>
      <c r="BF118" s="259"/>
      <c r="BG118" s="259"/>
      <c r="BH118" s="259"/>
      <c r="BI118" s="259"/>
      <c r="BJ118" s="259"/>
      <c r="BK118" s="259"/>
      <c r="BL118" s="259"/>
      <c r="BM118" s="259"/>
      <c r="BN118" s="152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</row>
    <row r="119" ht="12.75" customHeight="1">
      <c r="A119" s="3"/>
      <c r="B119" s="2"/>
      <c r="C119" s="2"/>
      <c r="D119" s="2"/>
      <c r="E119" s="2"/>
      <c r="F119" s="2"/>
      <c r="G119" s="2"/>
      <c r="H119" s="2"/>
      <c r="I119" s="2"/>
      <c r="J119" s="256"/>
      <c r="K119" s="2"/>
      <c r="L119" s="2"/>
      <c r="M119" s="2"/>
      <c r="N119" s="2"/>
      <c r="O119" s="2"/>
      <c r="P119" s="6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3"/>
      <c r="AH119" s="95"/>
      <c r="AI119" s="3"/>
      <c r="AJ119" s="256"/>
      <c r="AK119" s="3"/>
      <c r="AL119" s="3"/>
      <c r="AM119" s="2"/>
      <c r="AN119" s="2"/>
      <c r="AO119" s="2"/>
      <c r="AP119" s="2"/>
      <c r="AQ119" s="2"/>
      <c r="AR119" s="257"/>
      <c r="AS119" s="2"/>
      <c r="AT119" s="2"/>
      <c r="AU119" s="2"/>
      <c r="AV119" s="3"/>
      <c r="AW119" s="258"/>
      <c r="AX119" s="3"/>
      <c r="AY119" s="257"/>
      <c r="AZ119" s="259"/>
      <c r="BA119" s="259"/>
      <c r="BB119" s="259"/>
      <c r="BC119" s="259"/>
      <c r="BD119" s="259"/>
      <c r="BE119" s="259"/>
      <c r="BF119" s="259"/>
      <c r="BG119" s="259"/>
      <c r="BH119" s="259"/>
      <c r="BI119" s="259"/>
      <c r="BJ119" s="259"/>
      <c r="BK119" s="259"/>
      <c r="BL119" s="259"/>
      <c r="BM119" s="259"/>
      <c r="BN119" s="152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</row>
    <row r="120" ht="12.75" customHeight="1">
      <c r="A120" s="3"/>
      <c r="B120" s="2"/>
      <c r="C120" s="2"/>
      <c r="D120" s="2"/>
      <c r="E120" s="2"/>
      <c r="F120" s="2"/>
      <c r="G120" s="2"/>
      <c r="H120" s="2"/>
      <c r="I120" s="2"/>
      <c r="J120" s="256"/>
      <c r="K120" s="2"/>
      <c r="L120" s="2"/>
      <c r="M120" s="2"/>
      <c r="N120" s="2"/>
      <c r="O120" s="2"/>
      <c r="P120" s="6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3"/>
      <c r="AH120" s="95"/>
      <c r="AI120" s="3"/>
      <c r="AJ120" s="256"/>
      <c r="AK120" s="3"/>
      <c r="AL120" s="3"/>
      <c r="AM120" s="2"/>
      <c r="AN120" s="2"/>
      <c r="AO120" s="2"/>
      <c r="AP120" s="2"/>
      <c r="AQ120" s="2"/>
      <c r="AR120" s="257"/>
      <c r="AS120" s="2"/>
      <c r="AT120" s="2"/>
      <c r="AU120" s="2"/>
      <c r="AV120" s="3"/>
      <c r="AW120" s="258"/>
      <c r="AX120" s="3"/>
      <c r="AY120" s="257"/>
      <c r="AZ120" s="259"/>
      <c r="BA120" s="259"/>
      <c r="BB120" s="259"/>
      <c r="BC120" s="259"/>
      <c r="BD120" s="259"/>
      <c r="BE120" s="259"/>
      <c r="BF120" s="259"/>
      <c r="BG120" s="259"/>
      <c r="BH120" s="259"/>
      <c r="BI120" s="259"/>
      <c r="BJ120" s="259"/>
      <c r="BK120" s="259"/>
      <c r="BL120" s="259"/>
      <c r="BM120" s="259"/>
      <c r="BN120" s="152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</row>
    <row r="121" ht="12.75" customHeight="1">
      <c r="A121" s="3"/>
      <c r="B121" s="2"/>
      <c r="C121" s="2"/>
      <c r="D121" s="2"/>
      <c r="E121" s="2"/>
      <c r="F121" s="2"/>
      <c r="G121" s="2"/>
      <c r="H121" s="2"/>
      <c r="I121" s="2"/>
      <c r="J121" s="256"/>
      <c r="K121" s="2"/>
      <c r="L121" s="2"/>
      <c r="M121" s="2"/>
      <c r="N121" s="2"/>
      <c r="O121" s="2"/>
      <c r="P121" s="6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3"/>
      <c r="AH121" s="95"/>
      <c r="AI121" s="3"/>
      <c r="AJ121" s="256"/>
      <c r="AK121" s="3"/>
      <c r="AL121" s="3"/>
      <c r="AM121" s="2"/>
      <c r="AN121" s="2"/>
      <c r="AO121" s="2"/>
      <c r="AP121" s="2"/>
      <c r="AQ121" s="2"/>
      <c r="AR121" s="257"/>
      <c r="AS121" s="2"/>
      <c r="AT121" s="2"/>
      <c r="AU121" s="2"/>
      <c r="AV121" s="3"/>
      <c r="AW121" s="258"/>
      <c r="AX121" s="3"/>
      <c r="AY121" s="257"/>
      <c r="AZ121" s="259"/>
      <c r="BA121" s="259"/>
      <c r="BB121" s="259"/>
      <c r="BC121" s="259"/>
      <c r="BD121" s="259"/>
      <c r="BE121" s="259"/>
      <c r="BF121" s="259"/>
      <c r="BG121" s="259"/>
      <c r="BH121" s="259"/>
      <c r="BI121" s="259"/>
      <c r="BJ121" s="259"/>
      <c r="BK121" s="259"/>
      <c r="BL121" s="259"/>
      <c r="BM121" s="259"/>
      <c r="BN121" s="152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</row>
    <row r="122" ht="12.75" customHeight="1">
      <c r="A122" s="3"/>
      <c r="B122" s="2"/>
      <c r="C122" s="2"/>
      <c r="D122" s="2"/>
      <c r="E122" s="2"/>
      <c r="F122" s="2"/>
      <c r="G122" s="2"/>
      <c r="H122" s="2"/>
      <c r="I122" s="2"/>
      <c r="J122" s="256"/>
      <c r="K122" s="2"/>
      <c r="L122" s="2"/>
      <c r="M122" s="2"/>
      <c r="N122" s="2"/>
      <c r="O122" s="2"/>
      <c r="P122" s="6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3"/>
      <c r="AH122" s="95"/>
      <c r="AI122" s="3"/>
      <c r="AJ122" s="256"/>
      <c r="AK122" s="3"/>
      <c r="AL122" s="3"/>
      <c r="AM122" s="2"/>
      <c r="AN122" s="2"/>
      <c r="AO122" s="2"/>
      <c r="AP122" s="2"/>
      <c r="AQ122" s="2"/>
      <c r="AR122" s="257"/>
      <c r="AS122" s="2"/>
      <c r="AT122" s="2"/>
      <c r="AU122" s="2"/>
      <c r="AV122" s="3"/>
      <c r="AW122" s="258"/>
      <c r="AX122" s="3"/>
      <c r="AY122" s="257"/>
      <c r="AZ122" s="259"/>
      <c r="BA122" s="259"/>
      <c r="BB122" s="259"/>
      <c r="BC122" s="259"/>
      <c r="BD122" s="259"/>
      <c r="BE122" s="259"/>
      <c r="BF122" s="259"/>
      <c r="BG122" s="259"/>
      <c r="BH122" s="259"/>
      <c r="BI122" s="259"/>
      <c r="BJ122" s="259"/>
      <c r="BK122" s="259"/>
      <c r="BL122" s="259"/>
      <c r="BM122" s="259"/>
      <c r="BN122" s="152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</row>
    <row r="123" ht="12.75" customHeight="1">
      <c r="A123" s="3"/>
      <c r="B123" s="2"/>
      <c r="C123" s="2"/>
      <c r="D123" s="2"/>
      <c r="E123" s="2"/>
      <c r="F123" s="2"/>
      <c r="G123" s="2"/>
      <c r="H123" s="2"/>
      <c r="I123" s="2"/>
      <c r="J123" s="256"/>
      <c r="K123" s="2"/>
      <c r="L123" s="2"/>
      <c r="M123" s="2"/>
      <c r="N123" s="2"/>
      <c r="O123" s="2"/>
      <c r="P123" s="6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3"/>
      <c r="AH123" s="95"/>
      <c r="AI123" s="3"/>
      <c r="AJ123" s="256"/>
      <c r="AK123" s="3"/>
      <c r="AL123" s="3"/>
      <c r="AM123" s="2"/>
      <c r="AN123" s="2"/>
      <c r="AO123" s="2"/>
      <c r="AP123" s="2"/>
      <c r="AQ123" s="2"/>
      <c r="AR123" s="257"/>
      <c r="AS123" s="2"/>
      <c r="AT123" s="2"/>
      <c r="AU123" s="2"/>
      <c r="AV123" s="3"/>
      <c r="AW123" s="258"/>
      <c r="AX123" s="3"/>
      <c r="AY123" s="257"/>
      <c r="AZ123" s="259"/>
      <c r="BA123" s="259"/>
      <c r="BB123" s="259"/>
      <c r="BC123" s="259"/>
      <c r="BD123" s="259"/>
      <c r="BE123" s="259"/>
      <c r="BF123" s="259"/>
      <c r="BG123" s="259"/>
      <c r="BH123" s="259"/>
      <c r="BI123" s="259"/>
      <c r="BJ123" s="259"/>
      <c r="BK123" s="259"/>
      <c r="BL123" s="259"/>
      <c r="BM123" s="259"/>
      <c r="BN123" s="152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</row>
    <row r="124" ht="12.75" customHeight="1">
      <c r="A124" s="3"/>
      <c r="B124" s="2"/>
      <c r="C124" s="2"/>
      <c r="D124" s="2"/>
      <c r="E124" s="2"/>
      <c r="F124" s="2"/>
      <c r="G124" s="2"/>
      <c r="H124" s="2"/>
      <c r="I124" s="2"/>
      <c r="J124" s="256"/>
      <c r="K124" s="2"/>
      <c r="L124" s="2"/>
      <c r="M124" s="2"/>
      <c r="N124" s="2"/>
      <c r="O124" s="2"/>
      <c r="P124" s="6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3"/>
      <c r="AH124" s="95"/>
      <c r="AI124" s="3"/>
      <c r="AJ124" s="256"/>
      <c r="AK124" s="3"/>
      <c r="AL124" s="3"/>
      <c r="AM124" s="2"/>
      <c r="AN124" s="2"/>
      <c r="AO124" s="2"/>
      <c r="AP124" s="2"/>
      <c r="AQ124" s="2"/>
      <c r="AR124" s="257"/>
      <c r="AS124" s="2"/>
      <c r="AT124" s="2"/>
      <c r="AU124" s="2"/>
      <c r="AV124" s="3"/>
      <c r="AW124" s="258"/>
      <c r="AX124" s="3"/>
      <c r="AY124" s="257"/>
      <c r="AZ124" s="259"/>
      <c r="BA124" s="259"/>
      <c r="BB124" s="259"/>
      <c r="BC124" s="259"/>
      <c r="BD124" s="259"/>
      <c r="BE124" s="259"/>
      <c r="BF124" s="259"/>
      <c r="BG124" s="259"/>
      <c r="BH124" s="259"/>
      <c r="BI124" s="259"/>
      <c r="BJ124" s="259"/>
      <c r="BK124" s="259"/>
      <c r="BL124" s="259"/>
      <c r="BM124" s="259"/>
      <c r="BN124" s="152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</row>
    <row r="125" ht="12.75" customHeight="1">
      <c r="A125" s="3"/>
      <c r="B125" s="2"/>
      <c r="C125" s="2"/>
      <c r="D125" s="2"/>
      <c r="E125" s="2"/>
      <c r="F125" s="2"/>
      <c r="G125" s="2"/>
      <c r="H125" s="2"/>
      <c r="I125" s="2"/>
      <c r="J125" s="256"/>
      <c r="K125" s="2"/>
      <c r="L125" s="2"/>
      <c r="M125" s="2"/>
      <c r="N125" s="2"/>
      <c r="O125" s="2"/>
      <c r="P125" s="6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3"/>
      <c r="AH125" s="95"/>
      <c r="AI125" s="3"/>
      <c r="AJ125" s="256"/>
      <c r="AK125" s="3"/>
      <c r="AL125" s="3"/>
      <c r="AM125" s="2"/>
      <c r="AN125" s="2"/>
      <c r="AO125" s="2"/>
      <c r="AP125" s="2"/>
      <c r="AQ125" s="2"/>
      <c r="AR125" s="257"/>
      <c r="AS125" s="2"/>
      <c r="AT125" s="2"/>
      <c r="AU125" s="2"/>
      <c r="AV125" s="3"/>
      <c r="AW125" s="258"/>
      <c r="AX125" s="3"/>
      <c r="AY125" s="257"/>
      <c r="AZ125" s="259"/>
      <c r="BA125" s="259"/>
      <c r="BB125" s="259"/>
      <c r="BC125" s="259"/>
      <c r="BD125" s="259"/>
      <c r="BE125" s="259"/>
      <c r="BF125" s="259"/>
      <c r="BG125" s="259"/>
      <c r="BH125" s="259"/>
      <c r="BI125" s="259"/>
      <c r="BJ125" s="259"/>
      <c r="BK125" s="259"/>
      <c r="BL125" s="259"/>
      <c r="BM125" s="259"/>
      <c r="BN125" s="152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</row>
    <row r="126" ht="12.75" customHeight="1">
      <c r="A126" s="3"/>
      <c r="B126" s="2"/>
      <c r="C126" s="2"/>
      <c r="D126" s="2"/>
      <c r="E126" s="2"/>
      <c r="F126" s="2"/>
      <c r="G126" s="2"/>
      <c r="H126" s="2"/>
      <c r="I126" s="2"/>
      <c r="J126" s="256"/>
      <c r="K126" s="2"/>
      <c r="L126" s="2"/>
      <c r="M126" s="2"/>
      <c r="N126" s="2"/>
      <c r="O126" s="2"/>
      <c r="P126" s="6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3"/>
      <c r="AH126" s="95"/>
      <c r="AI126" s="3"/>
      <c r="AJ126" s="256"/>
      <c r="AK126" s="3"/>
      <c r="AL126" s="3"/>
      <c r="AM126" s="2"/>
      <c r="AN126" s="2"/>
      <c r="AO126" s="2"/>
      <c r="AP126" s="2"/>
      <c r="AQ126" s="2"/>
      <c r="AR126" s="257"/>
      <c r="AS126" s="2"/>
      <c r="AT126" s="2"/>
      <c r="AU126" s="2"/>
      <c r="AV126" s="3"/>
      <c r="AW126" s="258"/>
      <c r="AX126" s="3"/>
      <c r="AY126" s="257"/>
      <c r="AZ126" s="259"/>
      <c r="BA126" s="259"/>
      <c r="BB126" s="259"/>
      <c r="BC126" s="259"/>
      <c r="BD126" s="259"/>
      <c r="BE126" s="259"/>
      <c r="BF126" s="259"/>
      <c r="BG126" s="259"/>
      <c r="BH126" s="259"/>
      <c r="BI126" s="259"/>
      <c r="BJ126" s="259"/>
      <c r="BK126" s="259"/>
      <c r="BL126" s="259"/>
      <c r="BM126" s="259"/>
      <c r="BN126" s="152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</row>
    <row r="127" ht="12.75" customHeight="1">
      <c r="A127" s="3"/>
      <c r="B127" s="2"/>
      <c r="C127" s="2"/>
      <c r="D127" s="2"/>
      <c r="E127" s="2"/>
      <c r="F127" s="2"/>
      <c r="G127" s="2"/>
      <c r="H127" s="2"/>
      <c r="I127" s="2"/>
      <c r="J127" s="256"/>
      <c r="K127" s="2"/>
      <c r="L127" s="2"/>
      <c r="M127" s="2"/>
      <c r="N127" s="2"/>
      <c r="O127" s="2"/>
      <c r="P127" s="6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H127" s="95"/>
      <c r="AI127" s="3"/>
      <c r="AJ127" s="256"/>
      <c r="AK127" s="3"/>
      <c r="AL127" s="3"/>
      <c r="AM127" s="2"/>
      <c r="AN127" s="2"/>
      <c r="AO127" s="2"/>
      <c r="AP127" s="2"/>
      <c r="AQ127" s="2"/>
      <c r="AR127" s="257"/>
      <c r="AS127" s="2"/>
      <c r="AT127" s="2"/>
      <c r="AU127" s="2"/>
      <c r="AV127" s="3"/>
      <c r="AW127" s="258"/>
      <c r="AX127" s="3"/>
      <c r="AY127" s="257"/>
      <c r="AZ127" s="259"/>
      <c r="BA127" s="259"/>
      <c r="BB127" s="259"/>
      <c r="BC127" s="259"/>
      <c r="BD127" s="259"/>
      <c r="BE127" s="259"/>
      <c r="BF127" s="259"/>
      <c r="BG127" s="259"/>
      <c r="BH127" s="259"/>
      <c r="BI127" s="259"/>
      <c r="BJ127" s="259"/>
      <c r="BK127" s="259"/>
      <c r="BL127" s="259"/>
      <c r="BM127" s="259"/>
      <c r="BN127" s="152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</row>
    <row r="128" ht="12.75" customHeight="1">
      <c r="A128" s="3"/>
      <c r="B128" s="2"/>
      <c r="C128" s="2"/>
      <c r="D128" s="2"/>
      <c r="E128" s="2"/>
      <c r="F128" s="2"/>
      <c r="G128" s="2"/>
      <c r="H128" s="2"/>
      <c r="I128" s="2"/>
      <c r="J128" s="256"/>
      <c r="K128" s="2"/>
      <c r="L128" s="2"/>
      <c r="M128" s="2"/>
      <c r="N128" s="2"/>
      <c r="O128" s="2"/>
      <c r="P128" s="6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H128" s="95"/>
      <c r="AI128" s="3"/>
      <c r="AJ128" s="256"/>
      <c r="AK128" s="3"/>
      <c r="AL128" s="3"/>
      <c r="AM128" s="2"/>
      <c r="AN128" s="2"/>
      <c r="AO128" s="2"/>
      <c r="AP128" s="2"/>
      <c r="AQ128" s="2"/>
      <c r="AR128" s="257"/>
      <c r="AS128" s="2"/>
      <c r="AT128" s="2"/>
      <c r="AU128" s="2"/>
      <c r="AV128" s="3"/>
      <c r="AW128" s="258"/>
      <c r="AX128" s="3"/>
      <c r="AY128" s="257"/>
      <c r="AZ128" s="259"/>
      <c r="BA128" s="259"/>
      <c r="BB128" s="259"/>
      <c r="BC128" s="259"/>
      <c r="BD128" s="259"/>
      <c r="BE128" s="259"/>
      <c r="BF128" s="259"/>
      <c r="BG128" s="259"/>
      <c r="BH128" s="259"/>
      <c r="BI128" s="259"/>
      <c r="BJ128" s="259"/>
      <c r="BK128" s="259"/>
      <c r="BL128" s="259"/>
      <c r="BM128" s="259"/>
      <c r="BN128" s="152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</row>
    <row r="129" ht="12.75" customHeight="1">
      <c r="A129" s="3"/>
      <c r="B129" s="2"/>
      <c r="C129" s="2"/>
      <c r="D129" s="2"/>
      <c r="E129" s="2"/>
      <c r="F129" s="2"/>
      <c r="G129" s="2"/>
      <c r="H129" s="2"/>
      <c r="I129" s="2"/>
      <c r="J129" s="256"/>
      <c r="K129" s="2"/>
      <c r="L129" s="2"/>
      <c r="M129" s="2"/>
      <c r="N129" s="2"/>
      <c r="O129" s="2"/>
      <c r="P129" s="6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H129" s="95"/>
      <c r="AI129" s="3"/>
      <c r="AJ129" s="256"/>
      <c r="AK129" s="3"/>
      <c r="AL129" s="3"/>
      <c r="AM129" s="2"/>
      <c r="AN129" s="2"/>
      <c r="AO129" s="2"/>
      <c r="AP129" s="2"/>
      <c r="AQ129" s="2"/>
      <c r="AR129" s="257"/>
      <c r="AS129" s="2"/>
      <c r="AT129" s="2"/>
      <c r="AU129" s="2"/>
      <c r="AV129" s="3"/>
      <c r="AW129" s="258"/>
      <c r="AX129" s="3"/>
      <c r="AY129" s="257"/>
      <c r="AZ129" s="259"/>
      <c r="BA129" s="259"/>
      <c r="BB129" s="259"/>
      <c r="BC129" s="259"/>
      <c r="BD129" s="259"/>
      <c r="BE129" s="259"/>
      <c r="BF129" s="259"/>
      <c r="BG129" s="259"/>
      <c r="BH129" s="259"/>
      <c r="BI129" s="259"/>
      <c r="BJ129" s="259"/>
      <c r="BK129" s="259"/>
      <c r="BL129" s="259"/>
      <c r="BM129" s="259"/>
      <c r="BN129" s="152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</row>
    <row r="130" ht="12.75" customHeight="1">
      <c r="A130" s="3"/>
      <c r="B130" s="2"/>
      <c r="C130" s="2"/>
      <c r="D130" s="2"/>
      <c r="E130" s="2"/>
      <c r="F130" s="2"/>
      <c r="G130" s="2"/>
      <c r="H130" s="2"/>
      <c r="I130" s="2"/>
      <c r="J130" s="256"/>
      <c r="K130" s="2"/>
      <c r="L130" s="2"/>
      <c r="M130" s="2"/>
      <c r="N130" s="2"/>
      <c r="O130" s="2"/>
      <c r="P130" s="6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3"/>
      <c r="AH130" s="95"/>
      <c r="AI130" s="3"/>
      <c r="AJ130" s="256"/>
      <c r="AK130" s="3"/>
      <c r="AL130" s="3"/>
      <c r="AM130" s="2"/>
      <c r="AN130" s="2"/>
      <c r="AO130" s="2"/>
      <c r="AP130" s="2"/>
      <c r="AQ130" s="2"/>
      <c r="AR130" s="257"/>
      <c r="AS130" s="2"/>
      <c r="AT130" s="2"/>
      <c r="AU130" s="2"/>
      <c r="AV130" s="3"/>
      <c r="AW130" s="258"/>
      <c r="AX130" s="3"/>
      <c r="AY130" s="257"/>
      <c r="AZ130" s="259"/>
      <c r="BA130" s="259"/>
      <c r="BB130" s="259"/>
      <c r="BC130" s="259"/>
      <c r="BD130" s="259"/>
      <c r="BE130" s="259"/>
      <c r="BF130" s="259"/>
      <c r="BG130" s="259"/>
      <c r="BH130" s="259"/>
      <c r="BI130" s="259"/>
      <c r="BJ130" s="259"/>
      <c r="BK130" s="259"/>
      <c r="BL130" s="259"/>
      <c r="BM130" s="259"/>
      <c r="BN130" s="152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</row>
    <row r="131" ht="12.75" customHeight="1">
      <c r="A131" s="3"/>
      <c r="B131" s="2"/>
      <c r="C131" s="2"/>
      <c r="D131" s="2"/>
      <c r="E131" s="2"/>
      <c r="F131" s="2"/>
      <c r="G131" s="2"/>
      <c r="H131" s="2"/>
      <c r="I131" s="2"/>
      <c r="J131" s="256"/>
      <c r="K131" s="2"/>
      <c r="L131" s="2"/>
      <c r="M131" s="2"/>
      <c r="N131" s="2"/>
      <c r="O131" s="2"/>
      <c r="P131" s="6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3"/>
      <c r="AH131" s="95"/>
      <c r="AI131" s="3"/>
      <c r="AJ131" s="256"/>
      <c r="AK131" s="3"/>
      <c r="AL131" s="3"/>
      <c r="AM131" s="2"/>
      <c r="AN131" s="2"/>
      <c r="AO131" s="2"/>
      <c r="AP131" s="2"/>
      <c r="AQ131" s="2"/>
      <c r="AR131" s="257"/>
      <c r="AS131" s="2"/>
      <c r="AT131" s="2"/>
      <c r="AU131" s="2"/>
      <c r="AV131" s="3"/>
      <c r="AW131" s="258"/>
      <c r="AX131" s="3"/>
      <c r="AY131" s="257"/>
      <c r="AZ131" s="259"/>
      <c r="BA131" s="259"/>
      <c r="BB131" s="259"/>
      <c r="BC131" s="259"/>
      <c r="BD131" s="259"/>
      <c r="BE131" s="259"/>
      <c r="BF131" s="259"/>
      <c r="BG131" s="259"/>
      <c r="BH131" s="259"/>
      <c r="BI131" s="259"/>
      <c r="BJ131" s="259"/>
      <c r="BK131" s="259"/>
      <c r="BL131" s="259"/>
      <c r="BM131" s="259"/>
      <c r="BN131" s="152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</row>
    <row r="132" ht="12.75" customHeight="1">
      <c r="A132" s="3"/>
      <c r="B132" s="2"/>
      <c r="C132" s="2"/>
      <c r="D132" s="2"/>
      <c r="E132" s="2"/>
      <c r="F132" s="2"/>
      <c r="G132" s="2"/>
      <c r="H132" s="2"/>
      <c r="I132" s="2"/>
      <c r="J132" s="256"/>
      <c r="K132" s="2"/>
      <c r="L132" s="2"/>
      <c r="M132" s="2"/>
      <c r="N132" s="2"/>
      <c r="O132" s="2"/>
      <c r="P132" s="6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3"/>
      <c r="AH132" s="95"/>
      <c r="AI132" s="3"/>
      <c r="AJ132" s="256"/>
      <c r="AK132" s="3"/>
      <c r="AL132" s="3"/>
      <c r="AM132" s="2"/>
      <c r="AN132" s="2"/>
      <c r="AO132" s="2"/>
      <c r="AP132" s="2"/>
      <c r="AQ132" s="2"/>
      <c r="AR132" s="257"/>
      <c r="AS132" s="2"/>
      <c r="AT132" s="2"/>
      <c r="AU132" s="2"/>
      <c r="AV132" s="3"/>
      <c r="AW132" s="258"/>
      <c r="AX132" s="3"/>
      <c r="AY132" s="257"/>
      <c r="AZ132" s="259"/>
      <c r="BA132" s="259"/>
      <c r="BB132" s="259"/>
      <c r="BC132" s="259"/>
      <c r="BD132" s="259"/>
      <c r="BE132" s="259"/>
      <c r="BF132" s="259"/>
      <c r="BG132" s="259"/>
      <c r="BH132" s="259"/>
      <c r="BI132" s="259"/>
      <c r="BJ132" s="259"/>
      <c r="BK132" s="259"/>
      <c r="BL132" s="259"/>
      <c r="BM132" s="259"/>
      <c r="BN132" s="152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</row>
    <row r="133" ht="12.75" customHeight="1">
      <c r="A133" s="3"/>
      <c r="B133" s="2"/>
      <c r="C133" s="2"/>
      <c r="D133" s="2"/>
      <c r="E133" s="2"/>
      <c r="F133" s="2"/>
      <c r="G133" s="2"/>
      <c r="H133" s="2"/>
      <c r="I133" s="2"/>
      <c r="J133" s="256"/>
      <c r="K133" s="2"/>
      <c r="L133" s="2"/>
      <c r="M133" s="2"/>
      <c r="N133" s="2"/>
      <c r="O133" s="2"/>
      <c r="P133" s="6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3"/>
      <c r="AH133" s="95"/>
      <c r="AI133" s="3"/>
      <c r="AJ133" s="256"/>
      <c r="AK133" s="3"/>
      <c r="AL133" s="3"/>
      <c r="AM133" s="2"/>
      <c r="AN133" s="2"/>
      <c r="AO133" s="2"/>
      <c r="AP133" s="2"/>
      <c r="AQ133" s="2"/>
      <c r="AR133" s="257"/>
      <c r="AS133" s="2"/>
      <c r="AT133" s="2"/>
      <c r="AU133" s="2"/>
      <c r="AV133" s="3"/>
      <c r="AW133" s="258"/>
      <c r="AX133" s="3"/>
      <c r="AY133" s="257"/>
      <c r="AZ133" s="259"/>
      <c r="BA133" s="259"/>
      <c r="BB133" s="259"/>
      <c r="BC133" s="259"/>
      <c r="BD133" s="259"/>
      <c r="BE133" s="259"/>
      <c r="BF133" s="259"/>
      <c r="BG133" s="259"/>
      <c r="BH133" s="259"/>
      <c r="BI133" s="259"/>
      <c r="BJ133" s="259"/>
      <c r="BK133" s="259"/>
      <c r="BL133" s="259"/>
      <c r="BM133" s="259"/>
      <c r="BN133" s="152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</row>
    <row r="134" ht="12.75" customHeight="1">
      <c r="A134" s="3"/>
      <c r="B134" s="2"/>
      <c r="C134" s="2"/>
      <c r="D134" s="2"/>
      <c r="E134" s="2"/>
      <c r="F134" s="2"/>
      <c r="G134" s="2"/>
      <c r="H134" s="2"/>
      <c r="I134" s="2"/>
      <c r="J134" s="256"/>
      <c r="K134" s="2"/>
      <c r="L134" s="2"/>
      <c r="M134" s="2"/>
      <c r="N134" s="2"/>
      <c r="O134" s="2"/>
      <c r="P134" s="6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3"/>
      <c r="AH134" s="95"/>
      <c r="AI134" s="3"/>
      <c r="AJ134" s="256"/>
      <c r="AK134" s="3"/>
      <c r="AL134" s="3"/>
      <c r="AM134" s="2"/>
      <c r="AN134" s="2"/>
      <c r="AO134" s="2"/>
      <c r="AP134" s="2"/>
      <c r="AQ134" s="2"/>
      <c r="AR134" s="257"/>
      <c r="AS134" s="2"/>
      <c r="AT134" s="2"/>
      <c r="AU134" s="2"/>
      <c r="AV134" s="3"/>
      <c r="AW134" s="258"/>
      <c r="AX134" s="3"/>
      <c r="AY134" s="257"/>
      <c r="AZ134" s="259"/>
      <c r="BA134" s="259"/>
      <c r="BB134" s="259"/>
      <c r="BC134" s="259"/>
      <c r="BD134" s="259"/>
      <c r="BE134" s="259"/>
      <c r="BF134" s="259"/>
      <c r="BG134" s="259"/>
      <c r="BH134" s="259"/>
      <c r="BI134" s="259"/>
      <c r="BJ134" s="259"/>
      <c r="BK134" s="259"/>
      <c r="BL134" s="259"/>
      <c r="BM134" s="259"/>
      <c r="BN134" s="152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</row>
    <row r="135" ht="12.75" customHeight="1">
      <c r="A135" s="3"/>
      <c r="B135" s="2"/>
      <c r="C135" s="2"/>
      <c r="D135" s="2"/>
      <c r="E135" s="2"/>
      <c r="F135" s="2"/>
      <c r="G135" s="2"/>
      <c r="H135" s="2"/>
      <c r="I135" s="2"/>
      <c r="J135" s="256"/>
      <c r="K135" s="2"/>
      <c r="L135" s="2"/>
      <c r="M135" s="2"/>
      <c r="N135" s="2"/>
      <c r="O135" s="2"/>
      <c r="P135" s="6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3"/>
      <c r="AH135" s="95"/>
      <c r="AI135" s="3"/>
      <c r="AJ135" s="256"/>
      <c r="AK135" s="3"/>
      <c r="AL135" s="3"/>
      <c r="AM135" s="2"/>
      <c r="AN135" s="2"/>
      <c r="AO135" s="2"/>
      <c r="AP135" s="2"/>
      <c r="AQ135" s="2"/>
      <c r="AR135" s="257"/>
      <c r="AS135" s="2"/>
      <c r="AT135" s="2"/>
      <c r="AU135" s="2"/>
      <c r="AV135" s="3"/>
      <c r="AW135" s="258"/>
      <c r="AX135" s="3"/>
      <c r="AY135" s="257"/>
      <c r="AZ135" s="259"/>
      <c r="BA135" s="259"/>
      <c r="BB135" s="259"/>
      <c r="BC135" s="259"/>
      <c r="BD135" s="259"/>
      <c r="BE135" s="259"/>
      <c r="BF135" s="259"/>
      <c r="BG135" s="259"/>
      <c r="BH135" s="259"/>
      <c r="BI135" s="259"/>
      <c r="BJ135" s="259"/>
      <c r="BK135" s="259"/>
      <c r="BL135" s="259"/>
      <c r="BM135" s="259"/>
      <c r="BN135" s="152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</row>
    <row r="136" ht="12.75" customHeight="1">
      <c r="A136" s="3"/>
      <c r="B136" s="2"/>
      <c r="C136" s="2"/>
      <c r="D136" s="2"/>
      <c r="E136" s="2"/>
      <c r="F136" s="2"/>
      <c r="G136" s="2"/>
      <c r="H136" s="2"/>
      <c r="I136" s="2"/>
      <c r="J136" s="256"/>
      <c r="K136" s="2"/>
      <c r="L136" s="2"/>
      <c r="M136" s="2"/>
      <c r="N136" s="2"/>
      <c r="O136" s="2"/>
      <c r="P136" s="6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3"/>
      <c r="AH136" s="95"/>
      <c r="AI136" s="3"/>
      <c r="AJ136" s="256"/>
      <c r="AK136" s="3"/>
      <c r="AL136" s="3"/>
      <c r="AM136" s="2"/>
      <c r="AN136" s="2"/>
      <c r="AO136" s="2"/>
      <c r="AP136" s="2"/>
      <c r="AQ136" s="2"/>
      <c r="AR136" s="257"/>
      <c r="AS136" s="2"/>
      <c r="AT136" s="2"/>
      <c r="AU136" s="2"/>
      <c r="AV136" s="3"/>
      <c r="AW136" s="258"/>
      <c r="AX136" s="3"/>
      <c r="AY136" s="257"/>
      <c r="AZ136" s="259"/>
      <c r="BA136" s="259"/>
      <c r="BB136" s="259"/>
      <c r="BC136" s="259"/>
      <c r="BD136" s="259"/>
      <c r="BE136" s="259"/>
      <c r="BF136" s="259"/>
      <c r="BG136" s="259"/>
      <c r="BH136" s="259"/>
      <c r="BI136" s="259"/>
      <c r="BJ136" s="259"/>
      <c r="BK136" s="259"/>
      <c r="BL136" s="259"/>
      <c r="BM136" s="259"/>
      <c r="BN136" s="152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</row>
    <row r="137" ht="12.75" customHeight="1">
      <c r="A137" s="3"/>
      <c r="B137" s="2"/>
      <c r="C137" s="2"/>
      <c r="D137" s="2"/>
      <c r="E137" s="2"/>
      <c r="F137" s="2"/>
      <c r="G137" s="2"/>
      <c r="H137" s="2"/>
      <c r="I137" s="2"/>
      <c r="J137" s="256"/>
      <c r="K137" s="2"/>
      <c r="L137" s="2"/>
      <c r="M137" s="2"/>
      <c r="N137" s="2"/>
      <c r="O137" s="2"/>
      <c r="P137" s="6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3"/>
      <c r="AH137" s="95"/>
      <c r="AI137" s="3"/>
      <c r="AJ137" s="256"/>
      <c r="AK137" s="3"/>
      <c r="AL137" s="3"/>
      <c r="AM137" s="2"/>
      <c r="AN137" s="2"/>
      <c r="AO137" s="2"/>
      <c r="AP137" s="2"/>
      <c r="AQ137" s="2"/>
      <c r="AR137" s="257"/>
      <c r="AS137" s="2"/>
      <c r="AT137" s="2"/>
      <c r="AU137" s="2"/>
      <c r="AV137" s="3"/>
      <c r="AW137" s="258"/>
      <c r="AX137" s="3"/>
      <c r="AY137" s="257"/>
      <c r="AZ137" s="259"/>
      <c r="BA137" s="259"/>
      <c r="BB137" s="259"/>
      <c r="BC137" s="259"/>
      <c r="BD137" s="259"/>
      <c r="BE137" s="259"/>
      <c r="BF137" s="259"/>
      <c r="BG137" s="259"/>
      <c r="BH137" s="259"/>
      <c r="BI137" s="259"/>
      <c r="BJ137" s="259"/>
      <c r="BK137" s="259"/>
      <c r="BL137" s="259"/>
      <c r="BM137" s="259"/>
      <c r="BN137" s="152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</row>
    <row r="138" ht="12.75" customHeight="1">
      <c r="A138" s="3"/>
      <c r="B138" s="2"/>
      <c r="C138" s="2"/>
      <c r="D138" s="2"/>
      <c r="E138" s="2"/>
      <c r="F138" s="2"/>
      <c r="G138" s="2"/>
      <c r="H138" s="2"/>
      <c r="I138" s="2"/>
      <c r="J138" s="256"/>
      <c r="K138" s="2"/>
      <c r="L138" s="2"/>
      <c r="M138" s="2"/>
      <c r="N138" s="2"/>
      <c r="O138" s="2"/>
      <c r="P138" s="6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3"/>
      <c r="AH138" s="95"/>
      <c r="AI138" s="3"/>
      <c r="AJ138" s="256"/>
      <c r="AK138" s="3"/>
      <c r="AL138" s="3"/>
      <c r="AM138" s="2"/>
      <c r="AN138" s="2"/>
      <c r="AO138" s="2"/>
      <c r="AP138" s="2"/>
      <c r="AQ138" s="2"/>
      <c r="AR138" s="257"/>
      <c r="AS138" s="2"/>
      <c r="AT138" s="2"/>
      <c r="AU138" s="2"/>
      <c r="AV138" s="3"/>
      <c r="AW138" s="258"/>
      <c r="AX138" s="3"/>
      <c r="AY138" s="257"/>
      <c r="AZ138" s="259"/>
      <c r="BA138" s="259"/>
      <c r="BB138" s="259"/>
      <c r="BC138" s="259"/>
      <c r="BD138" s="259"/>
      <c r="BE138" s="259"/>
      <c r="BF138" s="259"/>
      <c r="BG138" s="259"/>
      <c r="BH138" s="259"/>
      <c r="BI138" s="259"/>
      <c r="BJ138" s="259"/>
      <c r="BK138" s="259"/>
      <c r="BL138" s="259"/>
      <c r="BM138" s="259"/>
      <c r="BN138" s="152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</row>
    <row r="139" ht="12.75" customHeight="1">
      <c r="A139" s="3"/>
      <c r="B139" s="2"/>
      <c r="C139" s="2"/>
      <c r="D139" s="2"/>
      <c r="E139" s="2"/>
      <c r="F139" s="2"/>
      <c r="G139" s="2"/>
      <c r="H139" s="2"/>
      <c r="I139" s="2"/>
      <c r="J139" s="256"/>
      <c r="K139" s="2"/>
      <c r="L139" s="2"/>
      <c r="M139" s="2"/>
      <c r="N139" s="2"/>
      <c r="O139" s="2"/>
      <c r="P139" s="6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3"/>
      <c r="AH139" s="95"/>
      <c r="AI139" s="3"/>
      <c r="AJ139" s="256"/>
      <c r="AK139" s="3"/>
      <c r="AL139" s="3"/>
      <c r="AM139" s="2"/>
      <c r="AN139" s="2"/>
      <c r="AO139" s="2"/>
      <c r="AP139" s="2"/>
      <c r="AQ139" s="2"/>
      <c r="AR139" s="257"/>
      <c r="AS139" s="2"/>
      <c r="AT139" s="2"/>
      <c r="AU139" s="2"/>
      <c r="AV139" s="3"/>
      <c r="AW139" s="258"/>
      <c r="AX139" s="3"/>
      <c r="AY139" s="257"/>
      <c r="AZ139" s="259"/>
      <c r="BA139" s="259"/>
      <c r="BB139" s="259"/>
      <c r="BC139" s="259"/>
      <c r="BD139" s="259"/>
      <c r="BE139" s="259"/>
      <c r="BF139" s="259"/>
      <c r="BG139" s="259"/>
      <c r="BH139" s="259"/>
      <c r="BI139" s="259"/>
      <c r="BJ139" s="259"/>
      <c r="BK139" s="259"/>
      <c r="BL139" s="259"/>
      <c r="BM139" s="259"/>
      <c r="BN139" s="152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</row>
    <row r="140" ht="12.75" customHeight="1">
      <c r="A140" s="3"/>
      <c r="B140" s="2"/>
      <c r="C140" s="2"/>
      <c r="D140" s="2"/>
      <c r="E140" s="2"/>
      <c r="F140" s="2"/>
      <c r="G140" s="2"/>
      <c r="H140" s="2"/>
      <c r="I140" s="2"/>
      <c r="J140" s="256"/>
      <c r="K140" s="2"/>
      <c r="L140" s="2"/>
      <c r="M140" s="2"/>
      <c r="N140" s="2"/>
      <c r="O140" s="2"/>
      <c r="P140" s="6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3"/>
      <c r="AH140" s="95"/>
      <c r="AI140" s="3"/>
      <c r="AJ140" s="256"/>
      <c r="AK140" s="3"/>
      <c r="AL140" s="3"/>
      <c r="AM140" s="2"/>
      <c r="AN140" s="2"/>
      <c r="AO140" s="2"/>
      <c r="AP140" s="2"/>
      <c r="AQ140" s="2"/>
      <c r="AR140" s="257"/>
      <c r="AS140" s="2"/>
      <c r="AT140" s="2"/>
      <c r="AU140" s="2"/>
      <c r="AV140" s="3"/>
      <c r="AW140" s="258"/>
      <c r="AX140" s="3"/>
      <c r="AY140" s="257"/>
      <c r="AZ140" s="259"/>
      <c r="BA140" s="259"/>
      <c r="BB140" s="259"/>
      <c r="BC140" s="259"/>
      <c r="BD140" s="259"/>
      <c r="BE140" s="259"/>
      <c r="BF140" s="259"/>
      <c r="BG140" s="259"/>
      <c r="BH140" s="259"/>
      <c r="BI140" s="259"/>
      <c r="BJ140" s="259"/>
      <c r="BK140" s="259"/>
      <c r="BL140" s="259"/>
      <c r="BM140" s="259"/>
      <c r="BN140" s="152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</row>
    <row r="141" ht="12.75" customHeight="1">
      <c r="A141" s="3"/>
      <c r="B141" s="2"/>
      <c r="C141" s="2"/>
      <c r="D141" s="2"/>
      <c r="E141" s="2"/>
      <c r="F141" s="2"/>
      <c r="G141" s="2"/>
      <c r="H141" s="2"/>
      <c r="I141" s="2"/>
      <c r="J141" s="256"/>
      <c r="K141" s="2"/>
      <c r="L141" s="2"/>
      <c r="M141" s="2"/>
      <c r="N141" s="2"/>
      <c r="O141" s="2"/>
      <c r="P141" s="6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3"/>
      <c r="AH141" s="95"/>
      <c r="AI141" s="3"/>
      <c r="AJ141" s="256"/>
      <c r="AK141" s="3"/>
      <c r="AL141" s="3"/>
      <c r="AM141" s="2"/>
      <c r="AN141" s="2"/>
      <c r="AO141" s="2"/>
      <c r="AP141" s="2"/>
      <c r="AQ141" s="2"/>
      <c r="AR141" s="257"/>
      <c r="AS141" s="2"/>
      <c r="AT141" s="2"/>
      <c r="AU141" s="2"/>
      <c r="AV141" s="3"/>
      <c r="AW141" s="258"/>
      <c r="AX141" s="3"/>
      <c r="AY141" s="257"/>
      <c r="AZ141" s="259"/>
      <c r="BA141" s="259"/>
      <c r="BB141" s="259"/>
      <c r="BC141" s="259"/>
      <c r="BD141" s="259"/>
      <c r="BE141" s="259"/>
      <c r="BF141" s="259"/>
      <c r="BG141" s="259"/>
      <c r="BH141" s="259"/>
      <c r="BI141" s="259"/>
      <c r="BJ141" s="259"/>
      <c r="BK141" s="259"/>
      <c r="BL141" s="259"/>
      <c r="BM141" s="259"/>
      <c r="BN141" s="152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</row>
    <row r="142" ht="12.75" customHeight="1">
      <c r="A142" s="3"/>
      <c r="B142" s="2"/>
      <c r="C142" s="2"/>
      <c r="D142" s="2"/>
      <c r="E142" s="2"/>
      <c r="F142" s="2"/>
      <c r="G142" s="2"/>
      <c r="H142" s="2"/>
      <c r="I142" s="2"/>
      <c r="J142" s="256"/>
      <c r="K142" s="2"/>
      <c r="L142" s="2"/>
      <c r="M142" s="2"/>
      <c r="N142" s="2"/>
      <c r="O142" s="2"/>
      <c r="P142" s="6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3"/>
      <c r="AH142" s="95"/>
      <c r="AI142" s="3"/>
      <c r="AJ142" s="256"/>
      <c r="AK142" s="3"/>
      <c r="AL142" s="3"/>
      <c r="AM142" s="2"/>
      <c r="AN142" s="2"/>
      <c r="AO142" s="2"/>
      <c r="AP142" s="2"/>
      <c r="AQ142" s="2"/>
      <c r="AR142" s="257"/>
      <c r="AS142" s="2"/>
      <c r="AT142" s="2"/>
      <c r="AU142" s="2"/>
      <c r="AV142" s="3"/>
      <c r="AW142" s="258"/>
      <c r="AX142" s="3"/>
      <c r="AY142" s="257"/>
      <c r="AZ142" s="259"/>
      <c r="BA142" s="259"/>
      <c r="BB142" s="259"/>
      <c r="BC142" s="259"/>
      <c r="BD142" s="259"/>
      <c r="BE142" s="259"/>
      <c r="BF142" s="259"/>
      <c r="BG142" s="259"/>
      <c r="BH142" s="259"/>
      <c r="BI142" s="259"/>
      <c r="BJ142" s="259"/>
      <c r="BK142" s="259"/>
      <c r="BL142" s="259"/>
      <c r="BM142" s="259"/>
      <c r="BN142" s="152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</row>
    <row r="143" ht="12.75" customHeight="1">
      <c r="A143" s="3"/>
      <c r="B143" s="2"/>
      <c r="C143" s="2"/>
      <c r="D143" s="2"/>
      <c r="E143" s="2"/>
      <c r="F143" s="2"/>
      <c r="G143" s="2"/>
      <c r="H143" s="2"/>
      <c r="I143" s="2"/>
      <c r="J143" s="256"/>
      <c r="K143" s="2"/>
      <c r="L143" s="2"/>
      <c r="M143" s="2"/>
      <c r="N143" s="2"/>
      <c r="O143" s="2"/>
      <c r="P143" s="6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3"/>
      <c r="AH143" s="95"/>
      <c r="AI143" s="3"/>
      <c r="AJ143" s="256"/>
      <c r="AK143" s="3"/>
      <c r="AL143" s="3"/>
      <c r="AM143" s="2"/>
      <c r="AN143" s="2"/>
      <c r="AO143" s="2"/>
      <c r="AP143" s="2"/>
      <c r="AQ143" s="2"/>
      <c r="AR143" s="257"/>
      <c r="AS143" s="2"/>
      <c r="AT143" s="2"/>
      <c r="AU143" s="2"/>
      <c r="AV143" s="3"/>
      <c r="AW143" s="258"/>
      <c r="AX143" s="3"/>
      <c r="AY143" s="257"/>
      <c r="AZ143" s="259"/>
      <c r="BA143" s="259"/>
      <c r="BB143" s="259"/>
      <c r="BC143" s="259"/>
      <c r="BD143" s="259"/>
      <c r="BE143" s="259"/>
      <c r="BF143" s="259"/>
      <c r="BG143" s="259"/>
      <c r="BH143" s="259"/>
      <c r="BI143" s="259"/>
      <c r="BJ143" s="259"/>
      <c r="BK143" s="259"/>
      <c r="BL143" s="259"/>
      <c r="BM143" s="259"/>
      <c r="BN143" s="152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</row>
    <row r="144" ht="12.75" customHeight="1">
      <c r="A144" s="3"/>
      <c r="B144" s="2"/>
      <c r="C144" s="2"/>
      <c r="D144" s="2"/>
      <c r="E144" s="2"/>
      <c r="F144" s="2"/>
      <c r="G144" s="2"/>
      <c r="H144" s="2"/>
      <c r="I144" s="2"/>
      <c r="J144" s="256"/>
      <c r="K144" s="2"/>
      <c r="L144" s="2"/>
      <c r="M144" s="2"/>
      <c r="N144" s="2"/>
      <c r="O144" s="2"/>
      <c r="P144" s="6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3"/>
      <c r="AH144" s="95"/>
      <c r="AI144" s="3"/>
      <c r="AJ144" s="256"/>
      <c r="AK144" s="3"/>
      <c r="AL144" s="3"/>
      <c r="AM144" s="2"/>
      <c r="AN144" s="2"/>
      <c r="AO144" s="2"/>
      <c r="AP144" s="2"/>
      <c r="AQ144" s="2"/>
      <c r="AR144" s="257"/>
      <c r="AS144" s="2"/>
      <c r="AT144" s="2"/>
      <c r="AU144" s="2"/>
      <c r="AV144" s="3"/>
      <c r="AW144" s="258"/>
      <c r="AX144" s="3"/>
      <c r="AY144" s="257"/>
      <c r="AZ144" s="259"/>
      <c r="BA144" s="259"/>
      <c r="BB144" s="259"/>
      <c r="BC144" s="259"/>
      <c r="BD144" s="259"/>
      <c r="BE144" s="259"/>
      <c r="BF144" s="259"/>
      <c r="BG144" s="259"/>
      <c r="BH144" s="259"/>
      <c r="BI144" s="259"/>
      <c r="BJ144" s="259"/>
      <c r="BK144" s="259"/>
      <c r="BL144" s="259"/>
      <c r="BM144" s="259"/>
      <c r="BN144" s="152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</row>
    <row r="145" ht="12.75" customHeight="1">
      <c r="A145" s="3"/>
      <c r="B145" s="2"/>
      <c r="C145" s="2"/>
      <c r="D145" s="2"/>
      <c r="E145" s="2"/>
      <c r="F145" s="2"/>
      <c r="G145" s="2"/>
      <c r="H145" s="2"/>
      <c r="I145" s="2"/>
      <c r="J145" s="256"/>
      <c r="K145" s="2"/>
      <c r="L145" s="2"/>
      <c r="M145" s="2"/>
      <c r="N145" s="2"/>
      <c r="O145" s="2"/>
      <c r="P145" s="6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3"/>
      <c r="AH145" s="95"/>
      <c r="AI145" s="3"/>
      <c r="AJ145" s="256"/>
      <c r="AK145" s="3"/>
      <c r="AL145" s="3"/>
      <c r="AM145" s="2"/>
      <c r="AN145" s="2"/>
      <c r="AO145" s="2"/>
      <c r="AP145" s="2"/>
      <c r="AQ145" s="2"/>
      <c r="AR145" s="257"/>
      <c r="AS145" s="2"/>
      <c r="AT145" s="2"/>
      <c r="AU145" s="2"/>
      <c r="AV145" s="3"/>
      <c r="AW145" s="258"/>
      <c r="AX145" s="3"/>
      <c r="AY145" s="257"/>
      <c r="AZ145" s="259"/>
      <c r="BA145" s="259"/>
      <c r="BB145" s="259"/>
      <c r="BC145" s="259"/>
      <c r="BD145" s="259"/>
      <c r="BE145" s="259"/>
      <c r="BF145" s="259"/>
      <c r="BG145" s="259"/>
      <c r="BH145" s="259"/>
      <c r="BI145" s="259"/>
      <c r="BJ145" s="259"/>
      <c r="BK145" s="259"/>
      <c r="BL145" s="259"/>
      <c r="BM145" s="259"/>
      <c r="BN145" s="152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</row>
    <row r="146" ht="12.75" customHeight="1">
      <c r="A146" s="3"/>
      <c r="B146" s="2"/>
      <c r="C146" s="2"/>
      <c r="D146" s="2"/>
      <c r="E146" s="2"/>
      <c r="F146" s="2"/>
      <c r="G146" s="2"/>
      <c r="H146" s="2"/>
      <c r="I146" s="2"/>
      <c r="J146" s="256"/>
      <c r="K146" s="2"/>
      <c r="L146" s="2"/>
      <c r="M146" s="2"/>
      <c r="N146" s="2"/>
      <c r="O146" s="2"/>
      <c r="P146" s="6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3"/>
      <c r="AH146" s="95"/>
      <c r="AI146" s="3"/>
      <c r="AJ146" s="256"/>
      <c r="AK146" s="3"/>
      <c r="AL146" s="3"/>
      <c r="AM146" s="2"/>
      <c r="AN146" s="2"/>
      <c r="AO146" s="2"/>
      <c r="AP146" s="2"/>
      <c r="AQ146" s="2"/>
      <c r="AR146" s="257"/>
      <c r="AS146" s="2"/>
      <c r="AT146" s="2"/>
      <c r="AU146" s="2"/>
      <c r="AV146" s="3"/>
      <c r="AW146" s="258"/>
      <c r="AX146" s="3"/>
      <c r="AY146" s="257"/>
      <c r="AZ146" s="259"/>
      <c r="BA146" s="259"/>
      <c r="BB146" s="259"/>
      <c r="BC146" s="259"/>
      <c r="BD146" s="259"/>
      <c r="BE146" s="259"/>
      <c r="BF146" s="259"/>
      <c r="BG146" s="259"/>
      <c r="BH146" s="259"/>
      <c r="BI146" s="259"/>
      <c r="BJ146" s="259"/>
      <c r="BK146" s="259"/>
      <c r="BL146" s="259"/>
      <c r="BM146" s="259"/>
      <c r="BN146" s="152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</row>
    <row r="147" ht="12.75" customHeight="1">
      <c r="A147" s="3"/>
      <c r="B147" s="2"/>
      <c r="C147" s="2"/>
      <c r="D147" s="2"/>
      <c r="E147" s="2"/>
      <c r="F147" s="2"/>
      <c r="G147" s="2"/>
      <c r="H147" s="2"/>
      <c r="I147" s="2"/>
      <c r="J147" s="256"/>
      <c r="K147" s="2"/>
      <c r="L147" s="2"/>
      <c r="M147" s="2"/>
      <c r="N147" s="2"/>
      <c r="O147" s="2"/>
      <c r="P147" s="6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3"/>
      <c r="AH147" s="95"/>
      <c r="AI147" s="3"/>
      <c r="AJ147" s="256"/>
      <c r="AK147" s="3"/>
      <c r="AL147" s="3"/>
      <c r="AM147" s="2"/>
      <c r="AN147" s="2"/>
      <c r="AO147" s="2"/>
      <c r="AP147" s="2"/>
      <c r="AQ147" s="2"/>
      <c r="AR147" s="257"/>
      <c r="AS147" s="2"/>
      <c r="AT147" s="2"/>
      <c r="AU147" s="2"/>
      <c r="AV147" s="3"/>
      <c r="AW147" s="258"/>
      <c r="AX147" s="3"/>
      <c r="AY147" s="257"/>
      <c r="AZ147" s="259"/>
      <c r="BA147" s="259"/>
      <c r="BB147" s="259"/>
      <c r="BC147" s="259"/>
      <c r="BD147" s="259"/>
      <c r="BE147" s="259"/>
      <c r="BF147" s="259"/>
      <c r="BG147" s="259"/>
      <c r="BH147" s="259"/>
      <c r="BI147" s="259"/>
      <c r="BJ147" s="259"/>
      <c r="BK147" s="259"/>
      <c r="BL147" s="259"/>
      <c r="BM147" s="259"/>
      <c r="BN147" s="152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</row>
    <row r="148" ht="12.75" customHeight="1">
      <c r="A148" s="3"/>
      <c r="B148" s="2"/>
      <c r="C148" s="2"/>
      <c r="D148" s="2"/>
      <c r="E148" s="2"/>
      <c r="F148" s="2"/>
      <c r="G148" s="2"/>
      <c r="H148" s="2"/>
      <c r="I148" s="2"/>
      <c r="J148" s="256"/>
      <c r="K148" s="2"/>
      <c r="L148" s="2"/>
      <c r="M148" s="2"/>
      <c r="N148" s="2"/>
      <c r="O148" s="2"/>
      <c r="P148" s="6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3"/>
      <c r="AH148" s="95"/>
      <c r="AI148" s="3"/>
      <c r="AJ148" s="256"/>
      <c r="AK148" s="3"/>
      <c r="AL148" s="3"/>
      <c r="AM148" s="2"/>
      <c r="AN148" s="2"/>
      <c r="AO148" s="2"/>
      <c r="AP148" s="2"/>
      <c r="AQ148" s="2"/>
      <c r="AR148" s="257"/>
      <c r="AS148" s="2"/>
      <c r="AT148" s="2"/>
      <c r="AU148" s="2"/>
      <c r="AV148" s="3"/>
      <c r="AW148" s="258"/>
      <c r="AX148" s="3"/>
      <c r="AY148" s="257"/>
      <c r="AZ148" s="259"/>
      <c r="BA148" s="259"/>
      <c r="BB148" s="259"/>
      <c r="BC148" s="259"/>
      <c r="BD148" s="259"/>
      <c r="BE148" s="259"/>
      <c r="BF148" s="259"/>
      <c r="BG148" s="259"/>
      <c r="BH148" s="259"/>
      <c r="BI148" s="259"/>
      <c r="BJ148" s="259"/>
      <c r="BK148" s="259"/>
      <c r="BL148" s="259"/>
      <c r="BM148" s="259"/>
      <c r="BN148" s="152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</row>
    <row r="149" ht="12.75" customHeight="1">
      <c r="A149" s="3"/>
      <c r="B149" s="2"/>
      <c r="C149" s="2"/>
      <c r="D149" s="2"/>
      <c r="E149" s="2"/>
      <c r="F149" s="2"/>
      <c r="G149" s="2"/>
      <c r="H149" s="2"/>
      <c r="I149" s="2"/>
      <c r="J149" s="256"/>
      <c r="K149" s="2"/>
      <c r="L149" s="2"/>
      <c r="M149" s="2"/>
      <c r="N149" s="2"/>
      <c r="O149" s="2"/>
      <c r="P149" s="6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3"/>
      <c r="AH149" s="95"/>
      <c r="AI149" s="3"/>
      <c r="AJ149" s="256"/>
      <c r="AK149" s="3"/>
      <c r="AL149" s="3"/>
      <c r="AM149" s="2"/>
      <c r="AN149" s="2"/>
      <c r="AO149" s="2"/>
      <c r="AP149" s="2"/>
      <c r="AQ149" s="2"/>
      <c r="AR149" s="257"/>
      <c r="AS149" s="2"/>
      <c r="AT149" s="2"/>
      <c r="AU149" s="2"/>
      <c r="AV149" s="3"/>
      <c r="AW149" s="258"/>
      <c r="AX149" s="3"/>
      <c r="AY149" s="257"/>
      <c r="AZ149" s="259"/>
      <c r="BA149" s="259"/>
      <c r="BB149" s="259"/>
      <c r="BC149" s="259"/>
      <c r="BD149" s="259"/>
      <c r="BE149" s="259"/>
      <c r="BF149" s="259"/>
      <c r="BG149" s="259"/>
      <c r="BH149" s="259"/>
      <c r="BI149" s="259"/>
      <c r="BJ149" s="259"/>
      <c r="BK149" s="259"/>
      <c r="BL149" s="259"/>
      <c r="BM149" s="259"/>
      <c r="BN149" s="152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</row>
    <row r="150" ht="12.75" customHeight="1">
      <c r="A150" s="3"/>
      <c r="B150" s="2"/>
      <c r="C150" s="2"/>
      <c r="D150" s="2"/>
      <c r="E150" s="2"/>
      <c r="F150" s="2"/>
      <c r="G150" s="2"/>
      <c r="H150" s="2"/>
      <c r="I150" s="2"/>
      <c r="J150" s="256"/>
      <c r="K150" s="2"/>
      <c r="L150" s="2"/>
      <c r="M150" s="2"/>
      <c r="N150" s="2"/>
      <c r="O150" s="2"/>
      <c r="P150" s="6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3"/>
      <c r="AH150" s="95"/>
      <c r="AI150" s="3"/>
      <c r="AJ150" s="256"/>
      <c r="AK150" s="3"/>
      <c r="AL150" s="3"/>
      <c r="AM150" s="2"/>
      <c r="AN150" s="2"/>
      <c r="AO150" s="2"/>
      <c r="AP150" s="2"/>
      <c r="AQ150" s="2"/>
      <c r="AR150" s="257"/>
      <c r="AS150" s="2"/>
      <c r="AT150" s="2"/>
      <c r="AU150" s="2"/>
      <c r="AV150" s="3"/>
      <c r="AW150" s="258"/>
      <c r="AX150" s="3"/>
      <c r="AY150" s="257"/>
      <c r="AZ150" s="259"/>
      <c r="BA150" s="259"/>
      <c r="BB150" s="259"/>
      <c r="BC150" s="259"/>
      <c r="BD150" s="259"/>
      <c r="BE150" s="259"/>
      <c r="BF150" s="259"/>
      <c r="BG150" s="259"/>
      <c r="BH150" s="259"/>
      <c r="BI150" s="259"/>
      <c r="BJ150" s="259"/>
      <c r="BK150" s="259"/>
      <c r="BL150" s="259"/>
      <c r="BM150" s="259"/>
      <c r="BN150" s="152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</row>
    <row r="151" ht="12.75" customHeight="1">
      <c r="A151" s="3"/>
      <c r="B151" s="2"/>
      <c r="C151" s="2"/>
      <c r="D151" s="2"/>
      <c r="E151" s="2"/>
      <c r="F151" s="2"/>
      <c r="G151" s="2"/>
      <c r="H151" s="2"/>
      <c r="I151" s="2"/>
      <c r="J151" s="256"/>
      <c r="K151" s="2"/>
      <c r="L151" s="2"/>
      <c r="M151" s="2"/>
      <c r="N151" s="2"/>
      <c r="O151" s="2"/>
      <c r="P151" s="6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3"/>
      <c r="AH151" s="95"/>
      <c r="AI151" s="3"/>
      <c r="AJ151" s="256"/>
      <c r="AK151" s="3"/>
      <c r="AL151" s="3"/>
      <c r="AM151" s="2"/>
      <c r="AN151" s="2"/>
      <c r="AO151" s="2"/>
      <c r="AP151" s="2"/>
      <c r="AQ151" s="2"/>
      <c r="AR151" s="257"/>
      <c r="AS151" s="2"/>
      <c r="AT151" s="2"/>
      <c r="AU151" s="2"/>
      <c r="AV151" s="3"/>
      <c r="AW151" s="258"/>
      <c r="AX151" s="3"/>
      <c r="AY151" s="257"/>
      <c r="AZ151" s="259"/>
      <c r="BA151" s="259"/>
      <c r="BB151" s="259"/>
      <c r="BC151" s="259"/>
      <c r="BD151" s="259"/>
      <c r="BE151" s="259"/>
      <c r="BF151" s="259"/>
      <c r="BG151" s="259"/>
      <c r="BH151" s="259"/>
      <c r="BI151" s="259"/>
      <c r="BJ151" s="259"/>
      <c r="BK151" s="259"/>
      <c r="BL151" s="259"/>
      <c r="BM151" s="259"/>
      <c r="BN151" s="152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</row>
    <row r="152" ht="12.75" customHeight="1">
      <c r="A152" s="3"/>
      <c r="B152" s="2"/>
      <c r="C152" s="2"/>
      <c r="D152" s="2"/>
      <c r="E152" s="2"/>
      <c r="F152" s="2"/>
      <c r="G152" s="2"/>
      <c r="H152" s="2"/>
      <c r="I152" s="2"/>
      <c r="J152" s="256"/>
      <c r="K152" s="2"/>
      <c r="L152" s="2"/>
      <c r="M152" s="2"/>
      <c r="N152" s="2"/>
      <c r="O152" s="2"/>
      <c r="P152" s="6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3"/>
      <c r="AH152" s="95"/>
      <c r="AI152" s="3"/>
      <c r="AJ152" s="256"/>
      <c r="AK152" s="3"/>
      <c r="AL152" s="3"/>
      <c r="AM152" s="2"/>
      <c r="AN152" s="2"/>
      <c r="AO152" s="2"/>
      <c r="AP152" s="2"/>
      <c r="AQ152" s="2"/>
      <c r="AR152" s="257"/>
      <c r="AS152" s="2"/>
      <c r="AT152" s="2"/>
      <c r="AU152" s="2"/>
      <c r="AV152" s="3"/>
      <c r="AW152" s="258"/>
      <c r="AX152" s="3"/>
      <c r="AY152" s="257"/>
      <c r="AZ152" s="259"/>
      <c r="BA152" s="259"/>
      <c r="BB152" s="259"/>
      <c r="BC152" s="259"/>
      <c r="BD152" s="259"/>
      <c r="BE152" s="259"/>
      <c r="BF152" s="259"/>
      <c r="BG152" s="259"/>
      <c r="BH152" s="259"/>
      <c r="BI152" s="259"/>
      <c r="BJ152" s="259"/>
      <c r="BK152" s="259"/>
      <c r="BL152" s="259"/>
      <c r="BM152" s="259"/>
      <c r="BN152" s="152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</row>
    <row r="153" ht="12.75" customHeight="1">
      <c r="A153" s="3"/>
      <c r="B153" s="2"/>
      <c r="C153" s="2"/>
      <c r="D153" s="2"/>
      <c r="E153" s="2"/>
      <c r="F153" s="2"/>
      <c r="G153" s="2"/>
      <c r="H153" s="2"/>
      <c r="I153" s="2"/>
      <c r="J153" s="256"/>
      <c r="K153" s="2"/>
      <c r="L153" s="2"/>
      <c r="M153" s="2"/>
      <c r="N153" s="2"/>
      <c r="O153" s="2"/>
      <c r="P153" s="6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3"/>
      <c r="AH153" s="95"/>
      <c r="AI153" s="3"/>
      <c r="AJ153" s="256"/>
      <c r="AK153" s="3"/>
      <c r="AL153" s="3"/>
      <c r="AM153" s="2"/>
      <c r="AN153" s="2"/>
      <c r="AO153" s="2"/>
      <c r="AP153" s="2"/>
      <c r="AQ153" s="2"/>
      <c r="AR153" s="257"/>
      <c r="AS153" s="2"/>
      <c r="AT153" s="2"/>
      <c r="AU153" s="2"/>
      <c r="AV153" s="3"/>
      <c r="AW153" s="258"/>
      <c r="AX153" s="3"/>
      <c r="AY153" s="257"/>
      <c r="AZ153" s="259"/>
      <c r="BA153" s="259"/>
      <c r="BB153" s="259"/>
      <c r="BC153" s="259"/>
      <c r="BD153" s="259"/>
      <c r="BE153" s="259"/>
      <c r="BF153" s="259"/>
      <c r="BG153" s="259"/>
      <c r="BH153" s="259"/>
      <c r="BI153" s="259"/>
      <c r="BJ153" s="259"/>
      <c r="BK153" s="259"/>
      <c r="BL153" s="259"/>
      <c r="BM153" s="259"/>
      <c r="BN153" s="152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</row>
    <row r="154" ht="12.75" customHeight="1">
      <c r="A154" s="3"/>
      <c r="B154" s="2"/>
      <c r="C154" s="2"/>
      <c r="D154" s="2"/>
      <c r="E154" s="2"/>
      <c r="F154" s="2"/>
      <c r="G154" s="2"/>
      <c r="H154" s="2"/>
      <c r="I154" s="2"/>
      <c r="J154" s="256"/>
      <c r="K154" s="2"/>
      <c r="L154" s="2"/>
      <c r="M154" s="2"/>
      <c r="N154" s="2"/>
      <c r="O154" s="2"/>
      <c r="P154" s="6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3"/>
      <c r="AH154" s="95"/>
      <c r="AI154" s="3"/>
      <c r="AJ154" s="256"/>
      <c r="AK154" s="3"/>
      <c r="AL154" s="3"/>
      <c r="AM154" s="2"/>
      <c r="AN154" s="2"/>
      <c r="AO154" s="2"/>
      <c r="AP154" s="2"/>
      <c r="AQ154" s="2"/>
      <c r="AR154" s="257"/>
      <c r="AS154" s="2"/>
      <c r="AT154" s="2"/>
      <c r="AU154" s="2"/>
      <c r="AV154" s="3"/>
      <c r="AW154" s="258"/>
      <c r="AX154" s="3"/>
      <c r="AY154" s="257"/>
      <c r="AZ154" s="259"/>
      <c r="BA154" s="259"/>
      <c r="BB154" s="259"/>
      <c r="BC154" s="259"/>
      <c r="BD154" s="259"/>
      <c r="BE154" s="259"/>
      <c r="BF154" s="259"/>
      <c r="BG154" s="259"/>
      <c r="BH154" s="259"/>
      <c r="BI154" s="259"/>
      <c r="BJ154" s="259"/>
      <c r="BK154" s="259"/>
      <c r="BL154" s="259"/>
      <c r="BM154" s="259"/>
      <c r="BN154" s="152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</row>
    <row r="155" ht="12.75" customHeight="1">
      <c r="A155" s="3"/>
      <c r="B155" s="2"/>
      <c r="C155" s="2"/>
      <c r="D155" s="2"/>
      <c r="E155" s="2"/>
      <c r="F155" s="2"/>
      <c r="G155" s="2"/>
      <c r="H155" s="2"/>
      <c r="I155" s="2"/>
      <c r="J155" s="256"/>
      <c r="K155" s="2"/>
      <c r="L155" s="2"/>
      <c r="M155" s="2"/>
      <c r="N155" s="2"/>
      <c r="O155" s="2"/>
      <c r="P155" s="6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3"/>
      <c r="AH155" s="95"/>
      <c r="AI155" s="3"/>
      <c r="AJ155" s="256"/>
      <c r="AK155" s="3"/>
      <c r="AL155" s="3"/>
      <c r="AM155" s="2"/>
      <c r="AN155" s="2"/>
      <c r="AO155" s="2"/>
      <c r="AP155" s="2"/>
      <c r="AQ155" s="2"/>
      <c r="AR155" s="257"/>
      <c r="AS155" s="2"/>
      <c r="AT155" s="2"/>
      <c r="AU155" s="2"/>
      <c r="AV155" s="3"/>
      <c r="AW155" s="258"/>
      <c r="AX155" s="3"/>
      <c r="AY155" s="257"/>
      <c r="AZ155" s="259"/>
      <c r="BA155" s="259"/>
      <c r="BB155" s="259"/>
      <c r="BC155" s="259"/>
      <c r="BD155" s="259"/>
      <c r="BE155" s="259"/>
      <c r="BF155" s="259"/>
      <c r="BG155" s="259"/>
      <c r="BH155" s="259"/>
      <c r="BI155" s="259"/>
      <c r="BJ155" s="259"/>
      <c r="BK155" s="259"/>
      <c r="BL155" s="259"/>
      <c r="BM155" s="259"/>
      <c r="BN155" s="152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</row>
    <row r="156" ht="12.75" customHeight="1">
      <c r="A156" s="3"/>
      <c r="B156" s="2"/>
      <c r="C156" s="2"/>
      <c r="D156" s="2"/>
      <c r="E156" s="2"/>
      <c r="F156" s="2"/>
      <c r="G156" s="2"/>
      <c r="H156" s="2"/>
      <c r="I156" s="2"/>
      <c r="J156" s="256"/>
      <c r="K156" s="2"/>
      <c r="L156" s="2"/>
      <c r="M156" s="2"/>
      <c r="N156" s="2"/>
      <c r="O156" s="2"/>
      <c r="P156" s="6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3"/>
      <c r="AH156" s="95"/>
      <c r="AI156" s="3"/>
      <c r="AJ156" s="256"/>
      <c r="AK156" s="3"/>
      <c r="AL156" s="3"/>
      <c r="AM156" s="2"/>
      <c r="AN156" s="2"/>
      <c r="AO156" s="2"/>
      <c r="AP156" s="2"/>
      <c r="AQ156" s="2"/>
      <c r="AR156" s="257"/>
      <c r="AS156" s="2"/>
      <c r="AT156" s="2"/>
      <c r="AU156" s="2"/>
      <c r="AV156" s="3"/>
      <c r="AW156" s="258"/>
      <c r="AX156" s="3"/>
      <c r="AY156" s="257"/>
      <c r="AZ156" s="259"/>
      <c r="BA156" s="259"/>
      <c r="BB156" s="259"/>
      <c r="BC156" s="259"/>
      <c r="BD156" s="259"/>
      <c r="BE156" s="259"/>
      <c r="BF156" s="259"/>
      <c r="BG156" s="259"/>
      <c r="BH156" s="259"/>
      <c r="BI156" s="259"/>
      <c r="BJ156" s="259"/>
      <c r="BK156" s="259"/>
      <c r="BL156" s="259"/>
      <c r="BM156" s="259"/>
      <c r="BN156" s="152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</row>
    <row r="157" ht="12.75" customHeight="1">
      <c r="A157" s="3"/>
      <c r="B157" s="2"/>
      <c r="C157" s="2"/>
      <c r="D157" s="2"/>
      <c r="E157" s="2"/>
      <c r="F157" s="2"/>
      <c r="G157" s="2"/>
      <c r="H157" s="2"/>
      <c r="I157" s="2"/>
      <c r="J157" s="256"/>
      <c r="K157" s="2"/>
      <c r="L157" s="2"/>
      <c r="M157" s="2"/>
      <c r="N157" s="2"/>
      <c r="O157" s="2"/>
      <c r="P157" s="6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3"/>
      <c r="AH157" s="95"/>
      <c r="AI157" s="3"/>
      <c r="AJ157" s="256"/>
      <c r="AK157" s="3"/>
      <c r="AL157" s="3"/>
      <c r="AM157" s="2"/>
      <c r="AN157" s="2"/>
      <c r="AO157" s="2"/>
      <c r="AP157" s="2"/>
      <c r="AQ157" s="2"/>
      <c r="AR157" s="257"/>
      <c r="AS157" s="2"/>
      <c r="AT157" s="2"/>
      <c r="AU157" s="2"/>
      <c r="AV157" s="3"/>
      <c r="AW157" s="258"/>
      <c r="AX157" s="3"/>
      <c r="AY157" s="257"/>
      <c r="AZ157" s="259"/>
      <c r="BA157" s="259"/>
      <c r="BB157" s="259"/>
      <c r="BC157" s="259"/>
      <c r="BD157" s="259"/>
      <c r="BE157" s="259"/>
      <c r="BF157" s="259"/>
      <c r="BG157" s="259"/>
      <c r="BH157" s="259"/>
      <c r="BI157" s="259"/>
      <c r="BJ157" s="259"/>
      <c r="BK157" s="259"/>
      <c r="BL157" s="259"/>
      <c r="BM157" s="259"/>
      <c r="BN157" s="152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</row>
    <row r="158" ht="12.75" customHeight="1">
      <c r="A158" s="3"/>
      <c r="B158" s="2"/>
      <c r="C158" s="2"/>
      <c r="D158" s="2"/>
      <c r="E158" s="2"/>
      <c r="F158" s="2"/>
      <c r="G158" s="2"/>
      <c r="H158" s="2"/>
      <c r="I158" s="2"/>
      <c r="J158" s="256"/>
      <c r="K158" s="2"/>
      <c r="L158" s="2"/>
      <c r="M158" s="2"/>
      <c r="N158" s="2"/>
      <c r="O158" s="2"/>
      <c r="P158" s="6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3"/>
      <c r="AH158" s="95"/>
      <c r="AI158" s="3"/>
      <c r="AJ158" s="256"/>
      <c r="AK158" s="3"/>
      <c r="AL158" s="3"/>
      <c r="AM158" s="2"/>
      <c r="AN158" s="2"/>
      <c r="AO158" s="2"/>
      <c r="AP158" s="2"/>
      <c r="AQ158" s="2"/>
      <c r="AR158" s="257"/>
      <c r="AS158" s="2"/>
      <c r="AT158" s="2"/>
      <c r="AU158" s="2"/>
      <c r="AV158" s="3"/>
      <c r="AW158" s="258"/>
      <c r="AX158" s="3"/>
      <c r="AY158" s="257"/>
      <c r="AZ158" s="259"/>
      <c r="BA158" s="259"/>
      <c r="BB158" s="259"/>
      <c r="BC158" s="259"/>
      <c r="BD158" s="259"/>
      <c r="BE158" s="259"/>
      <c r="BF158" s="259"/>
      <c r="BG158" s="259"/>
      <c r="BH158" s="259"/>
      <c r="BI158" s="259"/>
      <c r="BJ158" s="259"/>
      <c r="BK158" s="259"/>
      <c r="BL158" s="259"/>
      <c r="BM158" s="259"/>
      <c r="BN158" s="152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</row>
    <row r="159" ht="12.75" customHeight="1">
      <c r="A159" s="3"/>
      <c r="B159" s="2"/>
      <c r="C159" s="2"/>
      <c r="D159" s="2"/>
      <c r="E159" s="2"/>
      <c r="F159" s="2"/>
      <c r="G159" s="2"/>
      <c r="H159" s="2"/>
      <c r="I159" s="2"/>
      <c r="J159" s="256"/>
      <c r="K159" s="2"/>
      <c r="L159" s="2"/>
      <c r="M159" s="2"/>
      <c r="N159" s="2"/>
      <c r="O159" s="2"/>
      <c r="P159" s="6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3"/>
      <c r="AH159" s="95"/>
      <c r="AI159" s="3"/>
      <c r="AJ159" s="256"/>
      <c r="AK159" s="3"/>
      <c r="AL159" s="3"/>
      <c r="AM159" s="2"/>
      <c r="AN159" s="2"/>
      <c r="AO159" s="2"/>
      <c r="AP159" s="2"/>
      <c r="AQ159" s="2"/>
      <c r="AR159" s="257"/>
      <c r="AS159" s="2"/>
      <c r="AT159" s="2"/>
      <c r="AU159" s="2"/>
      <c r="AV159" s="3"/>
      <c r="AW159" s="258"/>
      <c r="AX159" s="3"/>
      <c r="AY159" s="257"/>
      <c r="AZ159" s="259"/>
      <c r="BA159" s="259"/>
      <c r="BB159" s="259"/>
      <c r="BC159" s="259"/>
      <c r="BD159" s="259"/>
      <c r="BE159" s="259"/>
      <c r="BF159" s="259"/>
      <c r="BG159" s="259"/>
      <c r="BH159" s="259"/>
      <c r="BI159" s="259"/>
      <c r="BJ159" s="259"/>
      <c r="BK159" s="259"/>
      <c r="BL159" s="259"/>
      <c r="BM159" s="259"/>
      <c r="BN159" s="152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</row>
    <row r="160" ht="12.75" customHeight="1">
      <c r="A160" s="3"/>
      <c r="B160" s="2"/>
      <c r="C160" s="2"/>
      <c r="D160" s="2"/>
      <c r="E160" s="2"/>
      <c r="F160" s="2"/>
      <c r="G160" s="2"/>
      <c r="H160" s="2"/>
      <c r="I160" s="2"/>
      <c r="J160" s="256"/>
      <c r="K160" s="2"/>
      <c r="L160" s="2"/>
      <c r="M160" s="2"/>
      <c r="N160" s="2"/>
      <c r="O160" s="2"/>
      <c r="P160" s="6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3"/>
      <c r="AH160" s="95"/>
      <c r="AI160" s="3"/>
      <c r="AJ160" s="256"/>
      <c r="AK160" s="3"/>
      <c r="AL160" s="3"/>
      <c r="AM160" s="2"/>
      <c r="AN160" s="2"/>
      <c r="AO160" s="2"/>
      <c r="AP160" s="2"/>
      <c r="AQ160" s="2"/>
      <c r="AR160" s="257"/>
      <c r="AS160" s="2"/>
      <c r="AT160" s="2"/>
      <c r="AU160" s="2"/>
      <c r="AV160" s="3"/>
      <c r="AW160" s="258"/>
      <c r="AX160" s="3"/>
      <c r="AY160" s="257"/>
      <c r="AZ160" s="259"/>
      <c r="BA160" s="259"/>
      <c r="BB160" s="259"/>
      <c r="BC160" s="259"/>
      <c r="BD160" s="259"/>
      <c r="BE160" s="259"/>
      <c r="BF160" s="259"/>
      <c r="BG160" s="259"/>
      <c r="BH160" s="259"/>
      <c r="BI160" s="259"/>
      <c r="BJ160" s="259"/>
      <c r="BK160" s="259"/>
      <c r="BL160" s="259"/>
      <c r="BM160" s="259"/>
      <c r="BN160" s="152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</row>
    <row r="161" ht="12.75" customHeight="1">
      <c r="A161" s="3"/>
      <c r="B161" s="2"/>
      <c r="C161" s="2"/>
      <c r="D161" s="2"/>
      <c r="E161" s="2"/>
      <c r="F161" s="2"/>
      <c r="G161" s="2"/>
      <c r="H161" s="2"/>
      <c r="I161" s="2"/>
      <c r="J161" s="256"/>
      <c r="K161" s="2"/>
      <c r="L161" s="2"/>
      <c r="M161" s="2"/>
      <c r="N161" s="2"/>
      <c r="O161" s="2"/>
      <c r="P161" s="6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3"/>
      <c r="AH161" s="95"/>
      <c r="AI161" s="3"/>
      <c r="AJ161" s="256"/>
      <c r="AK161" s="3"/>
      <c r="AL161" s="3"/>
      <c r="AM161" s="2"/>
      <c r="AN161" s="2"/>
      <c r="AO161" s="2"/>
      <c r="AP161" s="2"/>
      <c r="AQ161" s="2"/>
      <c r="AR161" s="257"/>
      <c r="AS161" s="2"/>
      <c r="AT161" s="2"/>
      <c r="AU161" s="2"/>
      <c r="AV161" s="3"/>
      <c r="AW161" s="258"/>
      <c r="AX161" s="3"/>
      <c r="AY161" s="257"/>
      <c r="AZ161" s="259"/>
      <c r="BA161" s="259"/>
      <c r="BB161" s="259"/>
      <c r="BC161" s="259"/>
      <c r="BD161" s="259"/>
      <c r="BE161" s="259"/>
      <c r="BF161" s="259"/>
      <c r="BG161" s="259"/>
      <c r="BH161" s="259"/>
      <c r="BI161" s="259"/>
      <c r="BJ161" s="259"/>
      <c r="BK161" s="259"/>
      <c r="BL161" s="259"/>
      <c r="BM161" s="259"/>
      <c r="BN161" s="152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</row>
    <row r="162" ht="12.75" customHeight="1">
      <c r="A162" s="3"/>
      <c r="B162" s="2"/>
      <c r="C162" s="2"/>
      <c r="D162" s="2"/>
      <c r="E162" s="2"/>
      <c r="F162" s="2"/>
      <c r="G162" s="2"/>
      <c r="H162" s="2"/>
      <c r="I162" s="2"/>
      <c r="J162" s="256"/>
      <c r="K162" s="2"/>
      <c r="L162" s="2"/>
      <c r="M162" s="2"/>
      <c r="N162" s="2"/>
      <c r="O162" s="2"/>
      <c r="P162" s="6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3"/>
      <c r="AH162" s="95"/>
      <c r="AI162" s="3"/>
      <c r="AJ162" s="256"/>
      <c r="AK162" s="3"/>
      <c r="AL162" s="3"/>
      <c r="AM162" s="2"/>
      <c r="AN162" s="2"/>
      <c r="AO162" s="2"/>
      <c r="AP162" s="2"/>
      <c r="AQ162" s="2"/>
      <c r="AR162" s="257"/>
      <c r="AS162" s="2"/>
      <c r="AT162" s="2"/>
      <c r="AU162" s="2"/>
      <c r="AV162" s="3"/>
      <c r="AW162" s="258"/>
      <c r="AX162" s="3"/>
      <c r="AY162" s="257"/>
      <c r="AZ162" s="259"/>
      <c r="BA162" s="259"/>
      <c r="BB162" s="259"/>
      <c r="BC162" s="259"/>
      <c r="BD162" s="259"/>
      <c r="BE162" s="259"/>
      <c r="BF162" s="259"/>
      <c r="BG162" s="259"/>
      <c r="BH162" s="259"/>
      <c r="BI162" s="259"/>
      <c r="BJ162" s="259"/>
      <c r="BK162" s="259"/>
      <c r="BL162" s="259"/>
      <c r="BM162" s="259"/>
      <c r="BN162" s="152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</row>
    <row r="163" ht="12.75" customHeight="1">
      <c r="A163" s="3"/>
      <c r="B163" s="2"/>
      <c r="C163" s="2"/>
      <c r="D163" s="2"/>
      <c r="E163" s="2"/>
      <c r="F163" s="2"/>
      <c r="G163" s="2"/>
      <c r="H163" s="2"/>
      <c r="I163" s="2"/>
      <c r="J163" s="256"/>
      <c r="K163" s="2"/>
      <c r="L163" s="2"/>
      <c r="M163" s="2"/>
      <c r="N163" s="2"/>
      <c r="O163" s="2"/>
      <c r="P163" s="6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3"/>
      <c r="AH163" s="95"/>
      <c r="AI163" s="3"/>
      <c r="AJ163" s="256"/>
      <c r="AK163" s="3"/>
      <c r="AL163" s="3"/>
      <c r="AM163" s="2"/>
      <c r="AN163" s="2"/>
      <c r="AO163" s="2"/>
      <c r="AP163" s="2"/>
      <c r="AQ163" s="2"/>
      <c r="AR163" s="257"/>
      <c r="AS163" s="2"/>
      <c r="AT163" s="2"/>
      <c r="AU163" s="2"/>
      <c r="AV163" s="3"/>
      <c r="AW163" s="258"/>
      <c r="AX163" s="3"/>
      <c r="AY163" s="257"/>
      <c r="AZ163" s="259"/>
      <c r="BA163" s="259"/>
      <c r="BB163" s="259"/>
      <c r="BC163" s="259"/>
      <c r="BD163" s="259"/>
      <c r="BE163" s="259"/>
      <c r="BF163" s="259"/>
      <c r="BG163" s="259"/>
      <c r="BH163" s="259"/>
      <c r="BI163" s="259"/>
      <c r="BJ163" s="259"/>
      <c r="BK163" s="259"/>
      <c r="BL163" s="259"/>
      <c r="BM163" s="259"/>
      <c r="BN163" s="152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</row>
    <row r="164" ht="12.75" customHeight="1">
      <c r="A164" s="3"/>
      <c r="B164" s="2"/>
      <c r="C164" s="2"/>
      <c r="D164" s="2"/>
      <c r="E164" s="2"/>
      <c r="F164" s="2"/>
      <c r="G164" s="2"/>
      <c r="H164" s="2"/>
      <c r="I164" s="2"/>
      <c r="J164" s="256"/>
      <c r="K164" s="2"/>
      <c r="L164" s="2"/>
      <c r="M164" s="2"/>
      <c r="N164" s="2"/>
      <c r="O164" s="2"/>
      <c r="P164" s="6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3"/>
      <c r="AH164" s="95"/>
      <c r="AI164" s="3"/>
      <c r="AJ164" s="256"/>
      <c r="AK164" s="3"/>
      <c r="AL164" s="3"/>
      <c r="AM164" s="2"/>
      <c r="AN164" s="2"/>
      <c r="AO164" s="2"/>
      <c r="AP164" s="2"/>
      <c r="AQ164" s="2"/>
      <c r="AR164" s="257"/>
      <c r="AS164" s="2"/>
      <c r="AT164" s="2"/>
      <c r="AU164" s="2"/>
      <c r="AV164" s="3"/>
      <c r="AW164" s="258"/>
      <c r="AX164" s="3"/>
      <c r="AY164" s="257"/>
      <c r="AZ164" s="259"/>
      <c r="BA164" s="259"/>
      <c r="BB164" s="259"/>
      <c r="BC164" s="259"/>
      <c r="BD164" s="259"/>
      <c r="BE164" s="259"/>
      <c r="BF164" s="259"/>
      <c r="BG164" s="259"/>
      <c r="BH164" s="259"/>
      <c r="BI164" s="259"/>
      <c r="BJ164" s="259"/>
      <c r="BK164" s="259"/>
      <c r="BL164" s="259"/>
      <c r="BM164" s="259"/>
      <c r="BN164" s="152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</row>
    <row r="165" ht="12.75" customHeight="1">
      <c r="A165" s="3"/>
      <c r="B165" s="2"/>
      <c r="C165" s="2"/>
      <c r="D165" s="2"/>
      <c r="E165" s="2"/>
      <c r="F165" s="2"/>
      <c r="G165" s="2"/>
      <c r="H165" s="2"/>
      <c r="I165" s="2"/>
      <c r="J165" s="256"/>
      <c r="K165" s="2"/>
      <c r="L165" s="2"/>
      <c r="M165" s="2"/>
      <c r="N165" s="2"/>
      <c r="O165" s="2"/>
      <c r="P165" s="6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3"/>
      <c r="AH165" s="95"/>
      <c r="AI165" s="3"/>
      <c r="AJ165" s="256"/>
      <c r="AK165" s="3"/>
      <c r="AL165" s="3"/>
      <c r="AM165" s="2"/>
      <c r="AN165" s="2"/>
      <c r="AO165" s="2"/>
      <c r="AP165" s="2"/>
      <c r="AQ165" s="2"/>
      <c r="AR165" s="257"/>
      <c r="AS165" s="2"/>
      <c r="AT165" s="2"/>
      <c r="AU165" s="2"/>
      <c r="AV165" s="3"/>
      <c r="AW165" s="258"/>
      <c r="AX165" s="3"/>
      <c r="AY165" s="257"/>
      <c r="AZ165" s="259"/>
      <c r="BA165" s="259"/>
      <c r="BB165" s="259"/>
      <c r="BC165" s="259"/>
      <c r="BD165" s="259"/>
      <c r="BE165" s="259"/>
      <c r="BF165" s="259"/>
      <c r="BG165" s="259"/>
      <c r="BH165" s="259"/>
      <c r="BI165" s="259"/>
      <c r="BJ165" s="259"/>
      <c r="BK165" s="259"/>
      <c r="BL165" s="259"/>
      <c r="BM165" s="259"/>
      <c r="BN165" s="152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</row>
    <row r="166" ht="12.75" customHeight="1">
      <c r="A166" s="3"/>
      <c r="B166" s="2"/>
      <c r="C166" s="2"/>
      <c r="D166" s="2"/>
      <c r="E166" s="2"/>
      <c r="F166" s="2"/>
      <c r="G166" s="2"/>
      <c r="H166" s="2"/>
      <c r="I166" s="2"/>
      <c r="J166" s="256"/>
      <c r="K166" s="2"/>
      <c r="L166" s="2"/>
      <c r="M166" s="2"/>
      <c r="N166" s="2"/>
      <c r="O166" s="2"/>
      <c r="P166" s="6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3"/>
      <c r="AH166" s="95"/>
      <c r="AI166" s="3"/>
      <c r="AJ166" s="256"/>
      <c r="AK166" s="3"/>
      <c r="AL166" s="3"/>
      <c r="AM166" s="2"/>
      <c r="AN166" s="2"/>
      <c r="AO166" s="2"/>
      <c r="AP166" s="2"/>
      <c r="AQ166" s="2"/>
      <c r="AR166" s="257"/>
      <c r="AS166" s="2"/>
      <c r="AT166" s="2"/>
      <c r="AU166" s="2"/>
      <c r="AV166" s="3"/>
      <c r="AW166" s="258"/>
      <c r="AX166" s="3"/>
      <c r="AY166" s="257"/>
      <c r="AZ166" s="259"/>
      <c r="BA166" s="259"/>
      <c r="BB166" s="259"/>
      <c r="BC166" s="259"/>
      <c r="BD166" s="259"/>
      <c r="BE166" s="259"/>
      <c r="BF166" s="259"/>
      <c r="BG166" s="259"/>
      <c r="BH166" s="259"/>
      <c r="BI166" s="259"/>
      <c r="BJ166" s="259"/>
      <c r="BK166" s="259"/>
      <c r="BL166" s="259"/>
      <c r="BM166" s="259"/>
      <c r="BN166" s="152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</row>
    <row r="167" ht="12.75" customHeight="1">
      <c r="A167" s="3"/>
      <c r="B167" s="2"/>
      <c r="C167" s="2"/>
      <c r="D167" s="2"/>
      <c r="E167" s="2"/>
      <c r="F167" s="2"/>
      <c r="G167" s="2"/>
      <c r="H167" s="2"/>
      <c r="I167" s="2"/>
      <c r="J167" s="256"/>
      <c r="K167" s="2"/>
      <c r="L167" s="2"/>
      <c r="M167" s="2"/>
      <c r="N167" s="2"/>
      <c r="O167" s="2"/>
      <c r="P167" s="6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3"/>
      <c r="AH167" s="95"/>
      <c r="AI167" s="3"/>
      <c r="AJ167" s="256"/>
      <c r="AK167" s="3"/>
      <c r="AL167" s="3"/>
      <c r="AM167" s="2"/>
      <c r="AN167" s="2"/>
      <c r="AO167" s="2"/>
      <c r="AP167" s="2"/>
      <c r="AQ167" s="2"/>
      <c r="AR167" s="257"/>
      <c r="AS167" s="2"/>
      <c r="AT167" s="2"/>
      <c r="AU167" s="2"/>
      <c r="AV167" s="3"/>
      <c r="AW167" s="258"/>
      <c r="AX167" s="3"/>
      <c r="AY167" s="257"/>
      <c r="AZ167" s="259"/>
      <c r="BA167" s="259"/>
      <c r="BB167" s="259"/>
      <c r="BC167" s="259"/>
      <c r="BD167" s="259"/>
      <c r="BE167" s="259"/>
      <c r="BF167" s="259"/>
      <c r="BG167" s="259"/>
      <c r="BH167" s="259"/>
      <c r="BI167" s="259"/>
      <c r="BJ167" s="259"/>
      <c r="BK167" s="259"/>
      <c r="BL167" s="259"/>
      <c r="BM167" s="259"/>
      <c r="BN167" s="152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</row>
    <row r="168" ht="12.75" customHeight="1">
      <c r="A168" s="3"/>
      <c r="B168" s="2"/>
      <c r="C168" s="2"/>
      <c r="D168" s="2"/>
      <c r="E168" s="2"/>
      <c r="F168" s="2"/>
      <c r="G168" s="2"/>
      <c r="H168" s="2"/>
      <c r="I168" s="2"/>
      <c r="J168" s="256"/>
      <c r="K168" s="2"/>
      <c r="L168" s="2"/>
      <c r="M168" s="2"/>
      <c r="N168" s="2"/>
      <c r="O168" s="2"/>
      <c r="P168" s="6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3"/>
      <c r="AH168" s="95"/>
      <c r="AI168" s="3"/>
      <c r="AJ168" s="256"/>
      <c r="AK168" s="3"/>
      <c r="AL168" s="3"/>
      <c r="AM168" s="2"/>
      <c r="AN168" s="2"/>
      <c r="AO168" s="2"/>
      <c r="AP168" s="2"/>
      <c r="AQ168" s="2"/>
      <c r="AR168" s="257"/>
      <c r="AS168" s="2"/>
      <c r="AT168" s="2"/>
      <c r="AU168" s="2"/>
      <c r="AV168" s="3"/>
      <c r="AW168" s="258"/>
      <c r="AX168" s="3"/>
      <c r="AY168" s="257"/>
      <c r="AZ168" s="259"/>
      <c r="BA168" s="259"/>
      <c r="BB168" s="259"/>
      <c r="BC168" s="259"/>
      <c r="BD168" s="259"/>
      <c r="BE168" s="259"/>
      <c r="BF168" s="259"/>
      <c r="BG168" s="259"/>
      <c r="BH168" s="259"/>
      <c r="BI168" s="259"/>
      <c r="BJ168" s="259"/>
      <c r="BK168" s="259"/>
      <c r="BL168" s="259"/>
      <c r="BM168" s="259"/>
      <c r="BN168" s="152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</row>
    <row r="169" ht="12.75" customHeight="1">
      <c r="A169" s="3"/>
      <c r="B169" s="2"/>
      <c r="C169" s="2"/>
      <c r="D169" s="2"/>
      <c r="E169" s="2"/>
      <c r="F169" s="2"/>
      <c r="G169" s="2"/>
      <c r="H169" s="2"/>
      <c r="I169" s="2"/>
      <c r="J169" s="256"/>
      <c r="K169" s="2"/>
      <c r="L169" s="2"/>
      <c r="M169" s="2"/>
      <c r="N169" s="2"/>
      <c r="O169" s="2"/>
      <c r="P169" s="6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3"/>
      <c r="AH169" s="95"/>
      <c r="AI169" s="3"/>
      <c r="AJ169" s="256"/>
      <c r="AK169" s="3"/>
      <c r="AL169" s="3"/>
      <c r="AM169" s="2"/>
      <c r="AN169" s="2"/>
      <c r="AO169" s="2"/>
      <c r="AP169" s="2"/>
      <c r="AQ169" s="2"/>
      <c r="AR169" s="257"/>
      <c r="AS169" s="2"/>
      <c r="AT169" s="2"/>
      <c r="AU169" s="2"/>
      <c r="AV169" s="3"/>
      <c r="AW169" s="258"/>
      <c r="AX169" s="3"/>
      <c r="AY169" s="257"/>
      <c r="AZ169" s="259"/>
      <c r="BA169" s="259"/>
      <c r="BB169" s="259"/>
      <c r="BC169" s="259"/>
      <c r="BD169" s="259"/>
      <c r="BE169" s="259"/>
      <c r="BF169" s="259"/>
      <c r="BG169" s="259"/>
      <c r="BH169" s="259"/>
      <c r="BI169" s="259"/>
      <c r="BJ169" s="259"/>
      <c r="BK169" s="259"/>
      <c r="BL169" s="259"/>
      <c r="BM169" s="259"/>
      <c r="BN169" s="152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</row>
    <row r="170" ht="12.75" customHeight="1">
      <c r="A170" s="3"/>
      <c r="B170" s="2"/>
      <c r="C170" s="2"/>
      <c r="D170" s="2"/>
      <c r="E170" s="2"/>
      <c r="F170" s="2"/>
      <c r="G170" s="2"/>
      <c r="H170" s="2"/>
      <c r="I170" s="2"/>
      <c r="J170" s="256"/>
      <c r="K170" s="2"/>
      <c r="L170" s="2"/>
      <c r="M170" s="2"/>
      <c r="N170" s="2"/>
      <c r="O170" s="2"/>
      <c r="P170" s="6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3"/>
      <c r="AH170" s="95"/>
      <c r="AI170" s="3"/>
      <c r="AJ170" s="256"/>
      <c r="AK170" s="3"/>
      <c r="AL170" s="3"/>
      <c r="AM170" s="2"/>
      <c r="AN170" s="2"/>
      <c r="AO170" s="2"/>
      <c r="AP170" s="2"/>
      <c r="AQ170" s="2"/>
      <c r="AR170" s="257"/>
      <c r="AS170" s="2"/>
      <c r="AT170" s="2"/>
      <c r="AU170" s="2"/>
      <c r="AV170" s="3"/>
      <c r="AW170" s="258"/>
      <c r="AX170" s="3"/>
      <c r="AY170" s="257"/>
      <c r="AZ170" s="259"/>
      <c r="BA170" s="259"/>
      <c r="BB170" s="259"/>
      <c r="BC170" s="259"/>
      <c r="BD170" s="259"/>
      <c r="BE170" s="259"/>
      <c r="BF170" s="259"/>
      <c r="BG170" s="259"/>
      <c r="BH170" s="259"/>
      <c r="BI170" s="259"/>
      <c r="BJ170" s="259"/>
      <c r="BK170" s="259"/>
      <c r="BL170" s="259"/>
      <c r="BM170" s="259"/>
      <c r="BN170" s="152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</row>
    <row r="171" ht="12.75" customHeight="1">
      <c r="A171" s="3"/>
      <c r="B171" s="2"/>
      <c r="C171" s="2"/>
      <c r="D171" s="2"/>
      <c r="E171" s="2"/>
      <c r="F171" s="2"/>
      <c r="G171" s="2"/>
      <c r="H171" s="2"/>
      <c r="I171" s="2"/>
      <c r="J171" s="256"/>
      <c r="K171" s="2"/>
      <c r="L171" s="2"/>
      <c r="M171" s="2"/>
      <c r="N171" s="2"/>
      <c r="O171" s="2"/>
      <c r="P171" s="6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3"/>
      <c r="AH171" s="95"/>
      <c r="AI171" s="3"/>
      <c r="AJ171" s="256"/>
      <c r="AK171" s="3"/>
      <c r="AL171" s="3"/>
      <c r="AM171" s="2"/>
      <c r="AN171" s="2"/>
      <c r="AO171" s="2"/>
      <c r="AP171" s="2"/>
      <c r="AQ171" s="2"/>
      <c r="AR171" s="257"/>
      <c r="AS171" s="2"/>
      <c r="AT171" s="2"/>
      <c r="AU171" s="2"/>
      <c r="AV171" s="3"/>
      <c r="AW171" s="258"/>
      <c r="AX171" s="3"/>
      <c r="AY171" s="257"/>
      <c r="AZ171" s="259"/>
      <c r="BA171" s="259"/>
      <c r="BB171" s="259"/>
      <c r="BC171" s="259"/>
      <c r="BD171" s="259"/>
      <c r="BE171" s="259"/>
      <c r="BF171" s="259"/>
      <c r="BG171" s="259"/>
      <c r="BH171" s="259"/>
      <c r="BI171" s="259"/>
      <c r="BJ171" s="259"/>
      <c r="BK171" s="259"/>
      <c r="BL171" s="259"/>
      <c r="BM171" s="259"/>
      <c r="BN171" s="152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</row>
    <row r="172" ht="12.75" customHeight="1">
      <c r="A172" s="3"/>
      <c r="B172" s="2"/>
      <c r="C172" s="2"/>
      <c r="D172" s="2"/>
      <c r="E172" s="2"/>
      <c r="F172" s="2"/>
      <c r="G172" s="2"/>
      <c r="H172" s="2"/>
      <c r="I172" s="2"/>
      <c r="J172" s="256"/>
      <c r="K172" s="2"/>
      <c r="L172" s="2"/>
      <c r="M172" s="2"/>
      <c r="N172" s="2"/>
      <c r="O172" s="2"/>
      <c r="P172" s="6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3"/>
      <c r="AH172" s="95"/>
      <c r="AI172" s="3"/>
      <c r="AJ172" s="256"/>
      <c r="AK172" s="3"/>
      <c r="AL172" s="3"/>
      <c r="AM172" s="2"/>
      <c r="AN172" s="2"/>
      <c r="AO172" s="2"/>
      <c r="AP172" s="2"/>
      <c r="AQ172" s="2"/>
      <c r="AR172" s="257"/>
      <c r="AS172" s="2"/>
      <c r="AT172" s="2"/>
      <c r="AU172" s="2"/>
      <c r="AV172" s="3"/>
      <c r="AW172" s="258"/>
      <c r="AX172" s="3"/>
      <c r="AY172" s="257"/>
      <c r="AZ172" s="259"/>
      <c r="BA172" s="259"/>
      <c r="BB172" s="259"/>
      <c r="BC172" s="259"/>
      <c r="BD172" s="259"/>
      <c r="BE172" s="259"/>
      <c r="BF172" s="259"/>
      <c r="BG172" s="259"/>
      <c r="BH172" s="259"/>
      <c r="BI172" s="259"/>
      <c r="BJ172" s="259"/>
      <c r="BK172" s="259"/>
      <c r="BL172" s="259"/>
      <c r="BM172" s="259"/>
      <c r="BN172" s="152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</row>
    <row r="173" ht="12.75" customHeight="1">
      <c r="A173" s="3"/>
      <c r="B173" s="2"/>
      <c r="C173" s="2"/>
      <c r="D173" s="2"/>
      <c r="E173" s="2"/>
      <c r="F173" s="2"/>
      <c r="G173" s="2"/>
      <c r="H173" s="2"/>
      <c r="I173" s="2"/>
      <c r="J173" s="256"/>
      <c r="K173" s="2"/>
      <c r="L173" s="2"/>
      <c r="M173" s="2"/>
      <c r="N173" s="2"/>
      <c r="O173" s="2"/>
      <c r="P173" s="6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3"/>
      <c r="AH173" s="95"/>
      <c r="AI173" s="3"/>
      <c r="AJ173" s="256"/>
      <c r="AK173" s="3"/>
      <c r="AL173" s="3"/>
      <c r="AM173" s="2"/>
      <c r="AN173" s="2"/>
      <c r="AO173" s="2"/>
      <c r="AP173" s="2"/>
      <c r="AQ173" s="2"/>
      <c r="AR173" s="257"/>
      <c r="AS173" s="2"/>
      <c r="AT173" s="2"/>
      <c r="AU173" s="2"/>
      <c r="AV173" s="3"/>
      <c r="AW173" s="258"/>
      <c r="AX173" s="3"/>
      <c r="AY173" s="257"/>
      <c r="AZ173" s="259"/>
      <c r="BA173" s="259"/>
      <c r="BB173" s="259"/>
      <c r="BC173" s="259"/>
      <c r="BD173" s="259"/>
      <c r="BE173" s="259"/>
      <c r="BF173" s="259"/>
      <c r="BG173" s="259"/>
      <c r="BH173" s="259"/>
      <c r="BI173" s="259"/>
      <c r="BJ173" s="259"/>
      <c r="BK173" s="259"/>
      <c r="BL173" s="259"/>
      <c r="BM173" s="259"/>
      <c r="BN173" s="152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</row>
    <row r="174" ht="12.75" customHeight="1">
      <c r="A174" s="3"/>
      <c r="B174" s="2"/>
      <c r="C174" s="2"/>
      <c r="D174" s="2"/>
      <c r="E174" s="2"/>
      <c r="F174" s="2"/>
      <c r="G174" s="2"/>
      <c r="H174" s="2"/>
      <c r="I174" s="2"/>
      <c r="J174" s="256"/>
      <c r="K174" s="2"/>
      <c r="L174" s="2"/>
      <c r="M174" s="2"/>
      <c r="N174" s="2"/>
      <c r="O174" s="2"/>
      <c r="P174" s="6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3"/>
      <c r="AH174" s="95"/>
      <c r="AI174" s="3"/>
      <c r="AJ174" s="256"/>
      <c r="AK174" s="3"/>
      <c r="AL174" s="3"/>
      <c r="AM174" s="2"/>
      <c r="AN174" s="2"/>
      <c r="AO174" s="2"/>
      <c r="AP174" s="2"/>
      <c r="AQ174" s="2"/>
      <c r="AR174" s="257"/>
      <c r="AS174" s="2"/>
      <c r="AT174" s="2"/>
      <c r="AU174" s="2"/>
      <c r="AV174" s="3"/>
      <c r="AW174" s="258"/>
      <c r="AX174" s="3"/>
      <c r="AY174" s="257"/>
      <c r="AZ174" s="259"/>
      <c r="BA174" s="259"/>
      <c r="BB174" s="259"/>
      <c r="BC174" s="259"/>
      <c r="BD174" s="259"/>
      <c r="BE174" s="259"/>
      <c r="BF174" s="259"/>
      <c r="BG174" s="259"/>
      <c r="BH174" s="259"/>
      <c r="BI174" s="259"/>
      <c r="BJ174" s="259"/>
      <c r="BK174" s="259"/>
      <c r="BL174" s="259"/>
      <c r="BM174" s="259"/>
      <c r="BN174" s="152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</row>
    <row r="175" ht="12.75" customHeight="1">
      <c r="A175" s="3"/>
      <c r="B175" s="2"/>
      <c r="C175" s="2"/>
      <c r="D175" s="2"/>
      <c r="E175" s="2"/>
      <c r="F175" s="2"/>
      <c r="G175" s="2"/>
      <c r="H175" s="2"/>
      <c r="I175" s="2"/>
      <c r="J175" s="256"/>
      <c r="K175" s="2"/>
      <c r="L175" s="2"/>
      <c r="M175" s="2"/>
      <c r="N175" s="2"/>
      <c r="O175" s="2"/>
      <c r="P175" s="6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3"/>
      <c r="AH175" s="95"/>
      <c r="AI175" s="3"/>
      <c r="AJ175" s="256"/>
      <c r="AK175" s="3"/>
      <c r="AL175" s="3"/>
      <c r="AM175" s="2"/>
      <c r="AN175" s="2"/>
      <c r="AO175" s="2"/>
      <c r="AP175" s="2"/>
      <c r="AQ175" s="2"/>
      <c r="AR175" s="257"/>
      <c r="AS175" s="2"/>
      <c r="AT175" s="2"/>
      <c r="AU175" s="2"/>
      <c r="AV175" s="3"/>
      <c r="AW175" s="258"/>
      <c r="AX175" s="3"/>
      <c r="AY175" s="257"/>
      <c r="AZ175" s="259"/>
      <c r="BA175" s="259"/>
      <c r="BB175" s="259"/>
      <c r="BC175" s="259"/>
      <c r="BD175" s="259"/>
      <c r="BE175" s="259"/>
      <c r="BF175" s="259"/>
      <c r="BG175" s="259"/>
      <c r="BH175" s="259"/>
      <c r="BI175" s="259"/>
      <c r="BJ175" s="259"/>
      <c r="BK175" s="259"/>
      <c r="BL175" s="259"/>
      <c r="BM175" s="259"/>
      <c r="BN175" s="152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</row>
    <row r="176" ht="12.75" customHeight="1">
      <c r="A176" s="3"/>
      <c r="B176" s="2"/>
      <c r="C176" s="2"/>
      <c r="D176" s="2"/>
      <c r="E176" s="2"/>
      <c r="F176" s="2"/>
      <c r="G176" s="2"/>
      <c r="H176" s="2"/>
      <c r="I176" s="2"/>
      <c r="J176" s="256"/>
      <c r="K176" s="2"/>
      <c r="L176" s="2"/>
      <c r="M176" s="2"/>
      <c r="N176" s="2"/>
      <c r="O176" s="2"/>
      <c r="P176" s="6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3"/>
      <c r="AH176" s="95"/>
      <c r="AI176" s="3"/>
      <c r="AJ176" s="256"/>
      <c r="AK176" s="3"/>
      <c r="AL176" s="3"/>
      <c r="AM176" s="2"/>
      <c r="AN176" s="2"/>
      <c r="AO176" s="2"/>
      <c r="AP176" s="2"/>
      <c r="AQ176" s="2"/>
      <c r="AR176" s="257"/>
      <c r="AS176" s="2"/>
      <c r="AT176" s="2"/>
      <c r="AU176" s="2"/>
      <c r="AV176" s="3"/>
      <c r="AW176" s="258"/>
      <c r="AX176" s="3"/>
      <c r="AY176" s="257"/>
      <c r="AZ176" s="259"/>
      <c r="BA176" s="259"/>
      <c r="BB176" s="259"/>
      <c r="BC176" s="259"/>
      <c r="BD176" s="259"/>
      <c r="BE176" s="259"/>
      <c r="BF176" s="259"/>
      <c r="BG176" s="259"/>
      <c r="BH176" s="259"/>
      <c r="BI176" s="259"/>
      <c r="BJ176" s="259"/>
      <c r="BK176" s="259"/>
      <c r="BL176" s="259"/>
      <c r="BM176" s="259"/>
      <c r="BN176" s="152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</row>
    <row r="177" ht="12.75" customHeight="1">
      <c r="A177" s="3"/>
      <c r="B177" s="2"/>
      <c r="C177" s="2"/>
      <c r="D177" s="2"/>
      <c r="E177" s="2"/>
      <c r="F177" s="2"/>
      <c r="G177" s="2"/>
      <c r="H177" s="2"/>
      <c r="I177" s="2"/>
      <c r="J177" s="256"/>
      <c r="K177" s="2"/>
      <c r="L177" s="2"/>
      <c r="M177" s="2"/>
      <c r="N177" s="2"/>
      <c r="O177" s="2"/>
      <c r="P177" s="6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3"/>
      <c r="AH177" s="95"/>
      <c r="AI177" s="3"/>
      <c r="AJ177" s="256"/>
      <c r="AK177" s="3"/>
      <c r="AL177" s="3"/>
      <c r="AM177" s="2"/>
      <c r="AN177" s="2"/>
      <c r="AO177" s="2"/>
      <c r="AP177" s="2"/>
      <c r="AQ177" s="2"/>
      <c r="AR177" s="257"/>
      <c r="AS177" s="2"/>
      <c r="AT177" s="2"/>
      <c r="AU177" s="2"/>
      <c r="AV177" s="3"/>
      <c r="AW177" s="258"/>
      <c r="AX177" s="3"/>
      <c r="AY177" s="257"/>
      <c r="AZ177" s="259"/>
      <c r="BA177" s="259"/>
      <c r="BB177" s="259"/>
      <c r="BC177" s="259"/>
      <c r="BD177" s="259"/>
      <c r="BE177" s="259"/>
      <c r="BF177" s="259"/>
      <c r="BG177" s="259"/>
      <c r="BH177" s="259"/>
      <c r="BI177" s="259"/>
      <c r="BJ177" s="259"/>
      <c r="BK177" s="259"/>
      <c r="BL177" s="259"/>
      <c r="BM177" s="259"/>
      <c r="BN177" s="152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</row>
    <row r="178" ht="12.75" customHeight="1">
      <c r="A178" s="3"/>
      <c r="B178" s="2"/>
      <c r="C178" s="2"/>
      <c r="D178" s="2"/>
      <c r="E178" s="2"/>
      <c r="F178" s="2"/>
      <c r="G178" s="2"/>
      <c r="H178" s="2"/>
      <c r="I178" s="2"/>
      <c r="J178" s="256"/>
      <c r="K178" s="2"/>
      <c r="L178" s="2"/>
      <c r="M178" s="2"/>
      <c r="N178" s="2"/>
      <c r="O178" s="2"/>
      <c r="P178" s="6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3"/>
      <c r="AH178" s="95"/>
      <c r="AI178" s="3"/>
      <c r="AJ178" s="256"/>
      <c r="AK178" s="3"/>
      <c r="AL178" s="3"/>
      <c r="AM178" s="2"/>
      <c r="AN178" s="2"/>
      <c r="AO178" s="2"/>
      <c r="AP178" s="2"/>
      <c r="AQ178" s="2"/>
      <c r="AR178" s="257"/>
      <c r="AS178" s="2"/>
      <c r="AT178" s="2"/>
      <c r="AU178" s="2"/>
      <c r="AV178" s="3"/>
      <c r="AW178" s="258"/>
      <c r="AX178" s="3"/>
      <c r="AY178" s="257"/>
      <c r="AZ178" s="259"/>
      <c r="BA178" s="259"/>
      <c r="BB178" s="259"/>
      <c r="BC178" s="259"/>
      <c r="BD178" s="259"/>
      <c r="BE178" s="259"/>
      <c r="BF178" s="259"/>
      <c r="BG178" s="259"/>
      <c r="BH178" s="259"/>
      <c r="BI178" s="259"/>
      <c r="BJ178" s="259"/>
      <c r="BK178" s="259"/>
      <c r="BL178" s="259"/>
      <c r="BM178" s="259"/>
      <c r="BN178" s="152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</row>
    <row r="179" ht="12.75" customHeight="1">
      <c r="A179" s="3"/>
      <c r="B179" s="2"/>
      <c r="C179" s="2"/>
      <c r="D179" s="2"/>
      <c r="E179" s="2"/>
      <c r="F179" s="2"/>
      <c r="G179" s="2"/>
      <c r="H179" s="2"/>
      <c r="I179" s="2"/>
      <c r="J179" s="256"/>
      <c r="K179" s="2"/>
      <c r="L179" s="2"/>
      <c r="M179" s="2"/>
      <c r="N179" s="2"/>
      <c r="O179" s="2"/>
      <c r="P179" s="6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3"/>
      <c r="AH179" s="95"/>
      <c r="AI179" s="3"/>
      <c r="AJ179" s="256"/>
      <c r="AK179" s="3"/>
      <c r="AL179" s="3"/>
      <c r="AM179" s="2"/>
      <c r="AN179" s="2"/>
      <c r="AO179" s="2"/>
      <c r="AP179" s="2"/>
      <c r="AQ179" s="2"/>
      <c r="AR179" s="257"/>
      <c r="AS179" s="2"/>
      <c r="AT179" s="2"/>
      <c r="AU179" s="2"/>
      <c r="AV179" s="3"/>
      <c r="AW179" s="258"/>
      <c r="AX179" s="3"/>
      <c r="AY179" s="257"/>
      <c r="AZ179" s="259"/>
      <c r="BA179" s="259"/>
      <c r="BB179" s="259"/>
      <c r="BC179" s="259"/>
      <c r="BD179" s="259"/>
      <c r="BE179" s="259"/>
      <c r="BF179" s="259"/>
      <c r="BG179" s="259"/>
      <c r="BH179" s="259"/>
      <c r="BI179" s="259"/>
      <c r="BJ179" s="259"/>
      <c r="BK179" s="259"/>
      <c r="BL179" s="259"/>
      <c r="BM179" s="259"/>
      <c r="BN179" s="152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</row>
    <row r="180" ht="12.75" customHeight="1">
      <c r="A180" s="3"/>
      <c r="B180" s="2"/>
      <c r="C180" s="2"/>
      <c r="D180" s="2"/>
      <c r="E180" s="2"/>
      <c r="F180" s="2"/>
      <c r="G180" s="2"/>
      <c r="H180" s="2"/>
      <c r="I180" s="2"/>
      <c r="J180" s="256"/>
      <c r="K180" s="2"/>
      <c r="L180" s="2"/>
      <c r="M180" s="2"/>
      <c r="N180" s="2"/>
      <c r="O180" s="2"/>
      <c r="P180" s="6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3"/>
      <c r="AH180" s="95"/>
      <c r="AI180" s="3"/>
      <c r="AJ180" s="256"/>
      <c r="AK180" s="3"/>
      <c r="AL180" s="3"/>
      <c r="AM180" s="2"/>
      <c r="AN180" s="2"/>
      <c r="AO180" s="2"/>
      <c r="AP180" s="2"/>
      <c r="AQ180" s="2"/>
      <c r="AR180" s="257"/>
      <c r="AS180" s="2"/>
      <c r="AT180" s="2"/>
      <c r="AU180" s="2"/>
      <c r="AV180" s="3"/>
      <c r="AW180" s="258"/>
      <c r="AX180" s="3"/>
      <c r="AY180" s="257"/>
      <c r="AZ180" s="259"/>
      <c r="BA180" s="259"/>
      <c r="BB180" s="259"/>
      <c r="BC180" s="259"/>
      <c r="BD180" s="259"/>
      <c r="BE180" s="259"/>
      <c r="BF180" s="259"/>
      <c r="BG180" s="259"/>
      <c r="BH180" s="259"/>
      <c r="BI180" s="259"/>
      <c r="BJ180" s="259"/>
      <c r="BK180" s="259"/>
      <c r="BL180" s="259"/>
      <c r="BM180" s="259"/>
      <c r="BN180" s="152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</row>
    <row r="181" ht="12.75" customHeight="1">
      <c r="A181" s="3"/>
      <c r="B181" s="2"/>
      <c r="C181" s="2"/>
      <c r="D181" s="2"/>
      <c r="E181" s="2"/>
      <c r="F181" s="2"/>
      <c r="G181" s="2"/>
      <c r="H181" s="2"/>
      <c r="I181" s="2"/>
      <c r="J181" s="256"/>
      <c r="K181" s="2"/>
      <c r="L181" s="2"/>
      <c r="M181" s="2"/>
      <c r="N181" s="2"/>
      <c r="O181" s="2"/>
      <c r="P181" s="6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3"/>
      <c r="AH181" s="95"/>
      <c r="AI181" s="3"/>
      <c r="AJ181" s="256"/>
      <c r="AK181" s="3"/>
      <c r="AL181" s="3"/>
      <c r="AM181" s="2"/>
      <c r="AN181" s="2"/>
      <c r="AO181" s="2"/>
      <c r="AP181" s="2"/>
      <c r="AQ181" s="2"/>
      <c r="AR181" s="257"/>
      <c r="AS181" s="2"/>
      <c r="AT181" s="2"/>
      <c r="AU181" s="2"/>
      <c r="AV181" s="3"/>
      <c r="AW181" s="258"/>
      <c r="AX181" s="3"/>
      <c r="AY181" s="257"/>
      <c r="AZ181" s="259"/>
      <c r="BA181" s="259"/>
      <c r="BB181" s="259"/>
      <c r="BC181" s="259"/>
      <c r="BD181" s="259"/>
      <c r="BE181" s="259"/>
      <c r="BF181" s="259"/>
      <c r="BG181" s="259"/>
      <c r="BH181" s="259"/>
      <c r="BI181" s="259"/>
      <c r="BJ181" s="259"/>
      <c r="BK181" s="259"/>
      <c r="BL181" s="259"/>
      <c r="BM181" s="259"/>
      <c r="BN181" s="152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</row>
    <row r="182" ht="12.75" customHeight="1">
      <c r="A182" s="3"/>
      <c r="B182" s="2"/>
      <c r="C182" s="2"/>
      <c r="D182" s="2"/>
      <c r="E182" s="2"/>
      <c r="F182" s="2"/>
      <c r="G182" s="2"/>
      <c r="H182" s="2"/>
      <c r="I182" s="2"/>
      <c r="J182" s="256"/>
      <c r="K182" s="2"/>
      <c r="L182" s="2"/>
      <c r="M182" s="2"/>
      <c r="N182" s="2"/>
      <c r="O182" s="2"/>
      <c r="P182" s="6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3"/>
      <c r="AH182" s="95"/>
      <c r="AI182" s="3"/>
      <c r="AJ182" s="256"/>
      <c r="AK182" s="3"/>
      <c r="AL182" s="3"/>
      <c r="AM182" s="2"/>
      <c r="AN182" s="2"/>
      <c r="AO182" s="2"/>
      <c r="AP182" s="2"/>
      <c r="AQ182" s="2"/>
      <c r="AR182" s="257"/>
      <c r="AS182" s="2"/>
      <c r="AT182" s="2"/>
      <c r="AU182" s="2"/>
      <c r="AV182" s="3"/>
      <c r="AW182" s="258"/>
      <c r="AX182" s="3"/>
      <c r="AY182" s="257"/>
      <c r="AZ182" s="259"/>
      <c r="BA182" s="259"/>
      <c r="BB182" s="259"/>
      <c r="BC182" s="259"/>
      <c r="BD182" s="259"/>
      <c r="BE182" s="259"/>
      <c r="BF182" s="259"/>
      <c r="BG182" s="259"/>
      <c r="BH182" s="259"/>
      <c r="BI182" s="259"/>
      <c r="BJ182" s="259"/>
      <c r="BK182" s="259"/>
      <c r="BL182" s="259"/>
      <c r="BM182" s="259"/>
      <c r="BN182" s="152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</row>
    <row r="183" ht="12.75" customHeight="1">
      <c r="A183" s="3"/>
      <c r="B183" s="2"/>
      <c r="C183" s="2"/>
      <c r="D183" s="2"/>
      <c r="E183" s="2"/>
      <c r="F183" s="2"/>
      <c r="G183" s="2"/>
      <c r="H183" s="2"/>
      <c r="I183" s="2"/>
      <c r="J183" s="256"/>
      <c r="K183" s="2"/>
      <c r="L183" s="2"/>
      <c r="M183" s="2"/>
      <c r="N183" s="2"/>
      <c r="O183" s="2"/>
      <c r="P183" s="6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3"/>
      <c r="AH183" s="95"/>
      <c r="AI183" s="3"/>
      <c r="AJ183" s="256"/>
      <c r="AK183" s="3"/>
      <c r="AL183" s="3"/>
      <c r="AM183" s="2"/>
      <c r="AN183" s="2"/>
      <c r="AO183" s="2"/>
      <c r="AP183" s="2"/>
      <c r="AQ183" s="2"/>
      <c r="AR183" s="257"/>
      <c r="AS183" s="2"/>
      <c r="AT183" s="2"/>
      <c r="AU183" s="2"/>
      <c r="AV183" s="3"/>
      <c r="AW183" s="258"/>
      <c r="AX183" s="3"/>
      <c r="AY183" s="257"/>
      <c r="AZ183" s="259"/>
      <c r="BA183" s="259"/>
      <c r="BB183" s="259"/>
      <c r="BC183" s="259"/>
      <c r="BD183" s="259"/>
      <c r="BE183" s="259"/>
      <c r="BF183" s="259"/>
      <c r="BG183" s="259"/>
      <c r="BH183" s="259"/>
      <c r="BI183" s="259"/>
      <c r="BJ183" s="259"/>
      <c r="BK183" s="259"/>
      <c r="BL183" s="259"/>
      <c r="BM183" s="259"/>
      <c r="BN183" s="152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</row>
    <row r="184" ht="12.75" customHeight="1">
      <c r="A184" s="3"/>
      <c r="B184" s="2"/>
      <c r="C184" s="2"/>
      <c r="D184" s="2"/>
      <c r="E184" s="2"/>
      <c r="F184" s="2"/>
      <c r="G184" s="2"/>
      <c r="H184" s="2"/>
      <c r="I184" s="2"/>
      <c r="J184" s="256"/>
      <c r="K184" s="2"/>
      <c r="L184" s="2"/>
      <c r="M184" s="2"/>
      <c r="N184" s="2"/>
      <c r="O184" s="2"/>
      <c r="P184" s="6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3"/>
      <c r="AH184" s="95"/>
      <c r="AI184" s="3"/>
      <c r="AJ184" s="256"/>
      <c r="AK184" s="3"/>
      <c r="AL184" s="3"/>
      <c r="AM184" s="2"/>
      <c r="AN184" s="2"/>
      <c r="AO184" s="2"/>
      <c r="AP184" s="2"/>
      <c r="AQ184" s="2"/>
      <c r="AR184" s="257"/>
      <c r="AS184" s="2"/>
      <c r="AT184" s="2"/>
      <c r="AU184" s="2"/>
      <c r="AV184" s="3"/>
      <c r="AW184" s="258"/>
      <c r="AX184" s="3"/>
      <c r="AY184" s="257"/>
      <c r="AZ184" s="259"/>
      <c r="BA184" s="259"/>
      <c r="BB184" s="259"/>
      <c r="BC184" s="259"/>
      <c r="BD184" s="259"/>
      <c r="BE184" s="259"/>
      <c r="BF184" s="259"/>
      <c r="BG184" s="259"/>
      <c r="BH184" s="259"/>
      <c r="BI184" s="259"/>
      <c r="BJ184" s="259"/>
      <c r="BK184" s="259"/>
      <c r="BL184" s="259"/>
      <c r="BM184" s="259"/>
      <c r="BN184" s="152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</row>
    <row r="185" ht="12.75" customHeight="1">
      <c r="A185" s="3"/>
      <c r="B185" s="2"/>
      <c r="C185" s="2"/>
      <c r="D185" s="2"/>
      <c r="E185" s="2"/>
      <c r="F185" s="2"/>
      <c r="G185" s="2"/>
      <c r="H185" s="2"/>
      <c r="I185" s="2"/>
      <c r="J185" s="256"/>
      <c r="K185" s="2"/>
      <c r="L185" s="2"/>
      <c r="M185" s="2"/>
      <c r="N185" s="2"/>
      <c r="O185" s="2"/>
      <c r="P185" s="6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3"/>
      <c r="AH185" s="95"/>
      <c r="AI185" s="3"/>
      <c r="AJ185" s="256"/>
      <c r="AK185" s="3"/>
      <c r="AL185" s="3"/>
      <c r="AM185" s="2"/>
      <c r="AN185" s="2"/>
      <c r="AO185" s="2"/>
      <c r="AP185" s="2"/>
      <c r="AQ185" s="2"/>
      <c r="AR185" s="257"/>
      <c r="AS185" s="2"/>
      <c r="AT185" s="2"/>
      <c r="AU185" s="2"/>
      <c r="AV185" s="3"/>
      <c r="AW185" s="258"/>
      <c r="AX185" s="3"/>
      <c r="AY185" s="257"/>
      <c r="AZ185" s="259"/>
      <c r="BA185" s="259"/>
      <c r="BB185" s="259"/>
      <c r="BC185" s="259"/>
      <c r="BD185" s="259"/>
      <c r="BE185" s="259"/>
      <c r="BF185" s="259"/>
      <c r="BG185" s="259"/>
      <c r="BH185" s="259"/>
      <c r="BI185" s="259"/>
      <c r="BJ185" s="259"/>
      <c r="BK185" s="259"/>
      <c r="BL185" s="259"/>
      <c r="BM185" s="259"/>
      <c r="BN185" s="152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</row>
    <row r="186" ht="12.75" customHeight="1">
      <c r="A186" s="3"/>
      <c r="B186" s="2"/>
      <c r="C186" s="2"/>
      <c r="D186" s="2"/>
      <c r="E186" s="2"/>
      <c r="F186" s="2"/>
      <c r="G186" s="2"/>
      <c r="H186" s="2"/>
      <c r="I186" s="2"/>
      <c r="J186" s="256"/>
      <c r="K186" s="2"/>
      <c r="L186" s="2"/>
      <c r="M186" s="2"/>
      <c r="N186" s="2"/>
      <c r="O186" s="2"/>
      <c r="P186" s="6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3"/>
      <c r="AH186" s="95"/>
      <c r="AI186" s="3"/>
      <c r="AJ186" s="256"/>
      <c r="AK186" s="3"/>
      <c r="AL186" s="3"/>
      <c r="AM186" s="2"/>
      <c r="AN186" s="2"/>
      <c r="AO186" s="2"/>
      <c r="AP186" s="2"/>
      <c r="AQ186" s="2"/>
      <c r="AR186" s="257"/>
      <c r="AS186" s="2"/>
      <c r="AT186" s="2"/>
      <c r="AU186" s="2"/>
      <c r="AV186" s="3"/>
      <c r="AW186" s="258"/>
      <c r="AX186" s="3"/>
      <c r="AY186" s="257"/>
      <c r="AZ186" s="259"/>
      <c r="BA186" s="259"/>
      <c r="BB186" s="259"/>
      <c r="BC186" s="259"/>
      <c r="BD186" s="259"/>
      <c r="BE186" s="259"/>
      <c r="BF186" s="259"/>
      <c r="BG186" s="259"/>
      <c r="BH186" s="259"/>
      <c r="BI186" s="259"/>
      <c r="BJ186" s="259"/>
      <c r="BK186" s="259"/>
      <c r="BL186" s="259"/>
      <c r="BM186" s="259"/>
      <c r="BN186" s="152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</row>
    <row r="187" ht="12.75" customHeight="1">
      <c r="A187" s="3"/>
      <c r="B187" s="2"/>
      <c r="C187" s="2"/>
      <c r="D187" s="2"/>
      <c r="E187" s="2"/>
      <c r="F187" s="2"/>
      <c r="G187" s="2"/>
      <c r="H187" s="2"/>
      <c r="I187" s="2"/>
      <c r="J187" s="256"/>
      <c r="K187" s="2"/>
      <c r="L187" s="2"/>
      <c r="M187" s="2"/>
      <c r="N187" s="2"/>
      <c r="O187" s="2"/>
      <c r="P187" s="6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3"/>
      <c r="AH187" s="95"/>
      <c r="AI187" s="3"/>
      <c r="AJ187" s="256"/>
      <c r="AK187" s="3"/>
      <c r="AL187" s="3"/>
      <c r="AM187" s="2"/>
      <c r="AN187" s="2"/>
      <c r="AO187" s="2"/>
      <c r="AP187" s="2"/>
      <c r="AQ187" s="2"/>
      <c r="AR187" s="257"/>
      <c r="AS187" s="2"/>
      <c r="AT187" s="2"/>
      <c r="AU187" s="2"/>
      <c r="AV187" s="3"/>
      <c r="AW187" s="258"/>
      <c r="AX187" s="3"/>
      <c r="AY187" s="257"/>
      <c r="AZ187" s="259"/>
      <c r="BA187" s="259"/>
      <c r="BB187" s="259"/>
      <c r="BC187" s="259"/>
      <c r="BD187" s="259"/>
      <c r="BE187" s="259"/>
      <c r="BF187" s="259"/>
      <c r="BG187" s="259"/>
      <c r="BH187" s="259"/>
      <c r="BI187" s="259"/>
      <c r="BJ187" s="259"/>
      <c r="BK187" s="259"/>
      <c r="BL187" s="259"/>
      <c r="BM187" s="259"/>
      <c r="BN187" s="152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</row>
    <row r="188" ht="12.75" customHeight="1">
      <c r="A188" s="3"/>
      <c r="B188" s="2"/>
      <c r="C188" s="2"/>
      <c r="D188" s="2"/>
      <c r="E188" s="2"/>
      <c r="F188" s="2"/>
      <c r="G188" s="2"/>
      <c r="H188" s="2"/>
      <c r="I188" s="2"/>
      <c r="J188" s="256"/>
      <c r="K188" s="2"/>
      <c r="L188" s="2"/>
      <c r="M188" s="2"/>
      <c r="N188" s="2"/>
      <c r="O188" s="2"/>
      <c r="P188" s="6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3"/>
      <c r="AH188" s="95"/>
      <c r="AI188" s="3"/>
      <c r="AJ188" s="256"/>
      <c r="AK188" s="3"/>
      <c r="AL188" s="3"/>
      <c r="AM188" s="2"/>
      <c r="AN188" s="2"/>
      <c r="AO188" s="2"/>
      <c r="AP188" s="2"/>
      <c r="AQ188" s="2"/>
      <c r="AR188" s="257"/>
      <c r="AS188" s="2"/>
      <c r="AT188" s="2"/>
      <c r="AU188" s="2"/>
      <c r="AV188" s="3"/>
      <c r="AW188" s="258"/>
      <c r="AX188" s="3"/>
      <c r="AY188" s="257"/>
      <c r="AZ188" s="259"/>
      <c r="BA188" s="259"/>
      <c r="BB188" s="259"/>
      <c r="BC188" s="259"/>
      <c r="BD188" s="259"/>
      <c r="BE188" s="259"/>
      <c r="BF188" s="259"/>
      <c r="BG188" s="259"/>
      <c r="BH188" s="259"/>
      <c r="BI188" s="259"/>
      <c r="BJ188" s="259"/>
      <c r="BK188" s="259"/>
      <c r="BL188" s="259"/>
      <c r="BM188" s="259"/>
      <c r="BN188" s="152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</row>
    <row r="189" ht="12.75" customHeight="1">
      <c r="A189" s="3"/>
      <c r="B189" s="2"/>
      <c r="C189" s="2"/>
      <c r="D189" s="2"/>
      <c r="E189" s="2"/>
      <c r="F189" s="2"/>
      <c r="G189" s="2"/>
      <c r="H189" s="2"/>
      <c r="I189" s="2"/>
      <c r="J189" s="256"/>
      <c r="K189" s="2"/>
      <c r="L189" s="2"/>
      <c r="M189" s="2"/>
      <c r="N189" s="2"/>
      <c r="O189" s="2"/>
      <c r="P189" s="6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3"/>
      <c r="AH189" s="95"/>
      <c r="AI189" s="3"/>
      <c r="AJ189" s="256"/>
      <c r="AK189" s="3"/>
      <c r="AL189" s="3"/>
      <c r="AM189" s="2"/>
      <c r="AN189" s="2"/>
      <c r="AO189" s="2"/>
      <c r="AP189" s="2"/>
      <c r="AQ189" s="2"/>
      <c r="AR189" s="257"/>
      <c r="AS189" s="2"/>
      <c r="AT189" s="2"/>
      <c r="AU189" s="2"/>
      <c r="AV189" s="3"/>
      <c r="AW189" s="258"/>
      <c r="AX189" s="3"/>
      <c r="AY189" s="257"/>
      <c r="AZ189" s="259"/>
      <c r="BA189" s="259"/>
      <c r="BB189" s="259"/>
      <c r="BC189" s="259"/>
      <c r="BD189" s="259"/>
      <c r="BE189" s="259"/>
      <c r="BF189" s="259"/>
      <c r="BG189" s="259"/>
      <c r="BH189" s="259"/>
      <c r="BI189" s="259"/>
      <c r="BJ189" s="259"/>
      <c r="BK189" s="259"/>
      <c r="BL189" s="259"/>
      <c r="BM189" s="259"/>
      <c r="BN189" s="152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</row>
    <row r="190" ht="12.75" customHeight="1">
      <c r="A190" s="3"/>
      <c r="B190" s="2"/>
      <c r="C190" s="2"/>
      <c r="D190" s="2"/>
      <c r="E190" s="2"/>
      <c r="F190" s="2"/>
      <c r="G190" s="2"/>
      <c r="H190" s="2"/>
      <c r="I190" s="2"/>
      <c r="J190" s="256"/>
      <c r="K190" s="2"/>
      <c r="L190" s="2"/>
      <c r="M190" s="2"/>
      <c r="N190" s="2"/>
      <c r="O190" s="2"/>
      <c r="P190" s="6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3"/>
      <c r="AH190" s="95"/>
      <c r="AI190" s="3"/>
      <c r="AJ190" s="256"/>
      <c r="AK190" s="3"/>
      <c r="AL190" s="3"/>
      <c r="AM190" s="2"/>
      <c r="AN190" s="2"/>
      <c r="AO190" s="2"/>
      <c r="AP190" s="2"/>
      <c r="AQ190" s="2"/>
      <c r="AR190" s="257"/>
      <c r="AS190" s="2"/>
      <c r="AT190" s="2"/>
      <c r="AU190" s="2"/>
      <c r="AV190" s="3"/>
      <c r="AW190" s="258"/>
      <c r="AX190" s="3"/>
      <c r="AY190" s="257"/>
      <c r="AZ190" s="259"/>
      <c r="BA190" s="259"/>
      <c r="BB190" s="259"/>
      <c r="BC190" s="259"/>
      <c r="BD190" s="259"/>
      <c r="BE190" s="259"/>
      <c r="BF190" s="259"/>
      <c r="BG190" s="259"/>
      <c r="BH190" s="259"/>
      <c r="BI190" s="259"/>
      <c r="BJ190" s="259"/>
      <c r="BK190" s="259"/>
      <c r="BL190" s="259"/>
      <c r="BM190" s="259"/>
      <c r="BN190" s="152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</row>
    <row r="191" ht="12.75" customHeight="1">
      <c r="A191" s="3"/>
      <c r="B191" s="2"/>
      <c r="C191" s="2"/>
      <c r="D191" s="2"/>
      <c r="E191" s="2"/>
      <c r="F191" s="2"/>
      <c r="G191" s="2"/>
      <c r="H191" s="2"/>
      <c r="I191" s="2"/>
      <c r="J191" s="256"/>
      <c r="K191" s="2"/>
      <c r="L191" s="2"/>
      <c r="M191" s="2"/>
      <c r="N191" s="2"/>
      <c r="O191" s="2"/>
      <c r="P191" s="6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3"/>
      <c r="AH191" s="95"/>
      <c r="AI191" s="3"/>
      <c r="AJ191" s="256"/>
      <c r="AK191" s="3"/>
      <c r="AL191" s="3"/>
      <c r="AM191" s="2"/>
      <c r="AN191" s="2"/>
      <c r="AO191" s="2"/>
      <c r="AP191" s="2"/>
      <c r="AQ191" s="2"/>
      <c r="AR191" s="257"/>
      <c r="AS191" s="2"/>
      <c r="AT191" s="2"/>
      <c r="AU191" s="2"/>
      <c r="AV191" s="3"/>
      <c r="AW191" s="258"/>
      <c r="AX191" s="3"/>
      <c r="AY191" s="257"/>
      <c r="AZ191" s="259"/>
      <c r="BA191" s="259"/>
      <c r="BB191" s="259"/>
      <c r="BC191" s="259"/>
      <c r="BD191" s="259"/>
      <c r="BE191" s="259"/>
      <c r="BF191" s="259"/>
      <c r="BG191" s="259"/>
      <c r="BH191" s="259"/>
      <c r="BI191" s="259"/>
      <c r="BJ191" s="259"/>
      <c r="BK191" s="259"/>
      <c r="BL191" s="259"/>
      <c r="BM191" s="259"/>
      <c r="BN191" s="152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</row>
    <row r="192" ht="12.75" customHeight="1">
      <c r="A192" s="3"/>
      <c r="B192" s="2"/>
      <c r="C192" s="2"/>
      <c r="D192" s="2"/>
      <c r="E192" s="2"/>
      <c r="F192" s="2"/>
      <c r="G192" s="2"/>
      <c r="H192" s="2"/>
      <c r="I192" s="2"/>
      <c r="J192" s="256"/>
      <c r="K192" s="2"/>
      <c r="L192" s="2"/>
      <c r="M192" s="2"/>
      <c r="N192" s="2"/>
      <c r="O192" s="2"/>
      <c r="P192" s="6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3"/>
      <c r="AH192" s="95"/>
      <c r="AI192" s="3"/>
      <c r="AJ192" s="256"/>
      <c r="AK192" s="3"/>
      <c r="AL192" s="3"/>
      <c r="AM192" s="2"/>
      <c r="AN192" s="2"/>
      <c r="AO192" s="2"/>
      <c r="AP192" s="2"/>
      <c r="AQ192" s="2"/>
      <c r="AR192" s="257"/>
      <c r="AS192" s="2"/>
      <c r="AT192" s="2"/>
      <c r="AU192" s="2"/>
      <c r="AV192" s="3"/>
      <c r="AW192" s="258"/>
      <c r="AX192" s="3"/>
      <c r="AY192" s="257"/>
      <c r="AZ192" s="259"/>
      <c r="BA192" s="259"/>
      <c r="BB192" s="259"/>
      <c r="BC192" s="259"/>
      <c r="BD192" s="259"/>
      <c r="BE192" s="259"/>
      <c r="BF192" s="259"/>
      <c r="BG192" s="259"/>
      <c r="BH192" s="259"/>
      <c r="BI192" s="259"/>
      <c r="BJ192" s="259"/>
      <c r="BK192" s="259"/>
      <c r="BL192" s="259"/>
      <c r="BM192" s="259"/>
      <c r="BN192" s="152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</row>
    <row r="193" ht="12.75" customHeight="1">
      <c r="A193" s="3"/>
      <c r="B193" s="2"/>
      <c r="C193" s="2"/>
      <c r="D193" s="2"/>
      <c r="E193" s="2"/>
      <c r="F193" s="2"/>
      <c r="G193" s="2"/>
      <c r="H193" s="2"/>
      <c r="I193" s="2"/>
      <c r="J193" s="256"/>
      <c r="K193" s="2"/>
      <c r="L193" s="2"/>
      <c r="M193" s="2"/>
      <c r="N193" s="2"/>
      <c r="O193" s="2"/>
      <c r="P193" s="6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3"/>
      <c r="AH193" s="95"/>
      <c r="AI193" s="3"/>
      <c r="AJ193" s="256"/>
      <c r="AK193" s="3"/>
      <c r="AL193" s="3"/>
      <c r="AM193" s="2"/>
      <c r="AN193" s="2"/>
      <c r="AO193" s="2"/>
      <c r="AP193" s="2"/>
      <c r="AQ193" s="2"/>
      <c r="AR193" s="257"/>
      <c r="AS193" s="2"/>
      <c r="AT193" s="2"/>
      <c r="AU193" s="2"/>
      <c r="AV193" s="3"/>
      <c r="AW193" s="258"/>
      <c r="AX193" s="3"/>
      <c r="AY193" s="257"/>
      <c r="AZ193" s="259"/>
      <c r="BA193" s="259"/>
      <c r="BB193" s="259"/>
      <c r="BC193" s="259"/>
      <c r="BD193" s="259"/>
      <c r="BE193" s="259"/>
      <c r="BF193" s="259"/>
      <c r="BG193" s="259"/>
      <c r="BH193" s="259"/>
      <c r="BI193" s="259"/>
      <c r="BJ193" s="259"/>
      <c r="BK193" s="259"/>
      <c r="BL193" s="259"/>
      <c r="BM193" s="259"/>
      <c r="BN193" s="152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</row>
    <row r="194" ht="12.75" customHeight="1">
      <c r="A194" s="3"/>
      <c r="B194" s="2"/>
      <c r="C194" s="2"/>
      <c r="D194" s="2"/>
      <c r="E194" s="2"/>
      <c r="F194" s="2"/>
      <c r="G194" s="2"/>
      <c r="H194" s="2"/>
      <c r="I194" s="2"/>
      <c r="J194" s="256"/>
      <c r="K194" s="2"/>
      <c r="L194" s="2"/>
      <c r="M194" s="2"/>
      <c r="N194" s="2"/>
      <c r="O194" s="2"/>
      <c r="P194" s="6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3"/>
      <c r="AH194" s="95"/>
      <c r="AI194" s="3"/>
      <c r="AJ194" s="256"/>
      <c r="AK194" s="3"/>
      <c r="AL194" s="3"/>
      <c r="AM194" s="2"/>
      <c r="AN194" s="2"/>
      <c r="AO194" s="2"/>
      <c r="AP194" s="2"/>
      <c r="AQ194" s="2"/>
      <c r="AR194" s="257"/>
      <c r="AS194" s="2"/>
      <c r="AT194" s="2"/>
      <c r="AU194" s="2"/>
      <c r="AV194" s="3"/>
      <c r="AW194" s="258"/>
      <c r="AX194" s="3"/>
      <c r="AY194" s="257"/>
      <c r="AZ194" s="259"/>
      <c r="BA194" s="259"/>
      <c r="BB194" s="259"/>
      <c r="BC194" s="259"/>
      <c r="BD194" s="259"/>
      <c r="BE194" s="259"/>
      <c r="BF194" s="259"/>
      <c r="BG194" s="259"/>
      <c r="BH194" s="259"/>
      <c r="BI194" s="259"/>
      <c r="BJ194" s="259"/>
      <c r="BK194" s="259"/>
      <c r="BL194" s="259"/>
      <c r="BM194" s="259"/>
      <c r="BN194" s="152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</row>
    <row r="195" ht="12.75" customHeight="1">
      <c r="A195" s="3"/>
      <c r="B195" s="2"/>
      <c r="C195" s="2"/>
      <c r="D195" s="2"/>
      <c r="E195" s="2"/>
      <c r="F195" s="2"/>
      <c r="G195" s="2"/>
      <c r="H195" s="2"/>
      <c r="I195" s="2"/>
      <c r="J195" s="256"/>
      <c r="K195" s="2"/>
      <c r="L195" s="2"/>
      <c r="M195" s="2"/>
      <c r="N195" s="2"/>
      <c r="O195" s="2"/>
      <c r="P195" s="6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3"/>
      <c r="AH195" s="95"/>
      <c r="AI195" s="3"/>
      <c r="AJ195" s="256"/>
      <c r="AK195" s="3"/>
      <c r="AL195" s="3"/>
      <c r="AM195" s="2"/>
      <c r="AN195" s="2"/>
      <c r="AO195" s="2"/>
      <c r="AP195" s="2"/>
      <c r="AQ195" s="2"/>
      <c r="AR195" s="257"/>
      <c r="AS195" s="2"/>
      <c r="AT195" s="2"/>
      <c r="AU195" s="2"/>
      <c r="AV195" s="3"/>
      <c r="AW195" s="258"/>
      <c r="AX195" s="3"/>
      <c r="AY195" s="257"/>
      <c r="AZ195" s="259"/>
      <c r="BA195" s="259"/>
      <c r="BB195" s="259"/>
      <c r="BC195" s="259"/>
      <c r="BD195" s="259"/>
      <c r="BE195" s="259"/>
      <c r="BF195" s="259"/>
      <c r="BG195" s="259"/>
      <c r="BH195" s="259"/>
      <c r="BI195" s="259"/>
      <c r="BJ195" s="259"/>
      <c r="BK195" s="259"/>
      <c r="BL195" s="259"/>
      <c r="BM195" s="259"/>
      <c r="BN195" s="152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</row>
    <row r="196" ht="12.75" customHeight="1">
      <c r="A196" s="3"/>
      <c r="B196" s="2"/>
      <c r="C196" s="2"/>
      <c r="D196" s="2"/>
      <c r="E196" s="2"/>
      <c r="F196" s="2"/>
      <c r="G196" s="2"/>
      <c r="H196" s="2"/>
      <c r="I196" s="2"/>
      <c r="J196" s="256"/>
      <c r="K196" s="2"/>
      <c r="L196" s="2"/>
      <c r="M196" s="2"/>
      <c r="N196" s="2"/>
      <c r="O196" s="2"/>
      <c r="P196" s="6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3"/>
      <c r="AH196" s="95"/>
      <c r="AI196" s="3"/>
      <c r="AJ196" s="256"/>
      <c r="AK196" s="3"/>
      <c r="AL196" s="3"/>
      <c r="AM196" s="2"/>
      <c r="AN196" s="2"/>
      <c r="AO196" s="2"/>
      <c r="AP196" s="2"/>
      <c r="AQ196" s="2"/>
      <c r="AR196" s="257"/>
      <c r="AS196" s="2"/>
      <c r="AT196" s="2"/>
      <c r="AU196" s="2"/>
      <c r="AV196" s="3"/>
      <c r="AW196" s="258"/>
      <c r="AX196" s="3"/>
      <c r="AY196" s="257"/>
      <c r="AZ196" s="259"/>
      <c r="BA196" s="259"/>
      <c r="BB196" s="259"/>
      <c r="BC196" s="259"/>
      <c r="BD196" s="259"/>
      <c r="BE196" s="259"/>
      <c r="BF196" s="259"/>
      <c r="BG196" s="259"/>
      <c r="BH196" s="259"/>
      <c r="BI196" s="259"/>
      <c r="BJ196" s="259"/>
      <c r="BK196" s="259"/>
      <c r="BL196" s="259"/>
      <c r="BM196" s="259"/>
      <c r="BN196" s="152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</row>
    <row r="197" ht="12.75" customHeight="1">
      <c r="A197" s="3"/>
      <c r="B197" s="2"/>
      <c r="C197" s="2"/>
      <c r="D197" s="2"/>
      <c r="E197" s="2"/>
      <c r="F197" s="2"/>
      <c r="G197" s="2"/>
      <c r="H197" s="2"/>
      <c r="I197" s="2"/>
      <c r="J197" s="256"/>
      <c r="K197" s="2"/>
      <c r="L197" s="2"/>
      <c r="M197" s="2"/>
      <c r="N197" s="2"/>
      <c r="O197" s="2"/>
      <c r="P197" s="6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3"/>
      <c r="AH197" s="95"/>
      <c r="AI197" s="3"/>
      <c r="AJ197" s="256"/>
      <c r="AK197" s="3"/>
      <c r="AL197" s="3"/>
      <c r="AM197" s="2"/>
      <c r="AN197" s="2"/>
      <c r="AO197" s="2"/>
      <c r="AP197" s="2"/>
      <c r="AQ197" s="2"/>
      <c r="AR197" s="257"/>
      <c r="AS197" s="2"/>
      <c r="AT197" s="2"/>
      <c r="AU197" s="2"/>
      <c r="AV197" s="3"/>
      <c r="AW197" s="258"/>
      <c r="AX197" s="3"/>
      <c r="AY197" s="257"/>
      <c r="AZ197" s="259"/>
      <c r="BA197" s="259"/>
      <c r="BB197" s="259"/>
      <c r="BC197" s="259"/>
      <c r="BD197" s="259"/>
      <c r="BE197" s="259"/>
      <c r="BF197" s="259"/>
      <c r="BG197" s="259"/>
      <c r="BH197" s="259"/>
      <c r="BI197" s="259"/>
      <c r="BJ197" s="259"/>
      <c r="BK197" s="259"/>
      <c r="BL197" s="259"/>
      <c r="BM197" s="259"/>
      <c r="BN197" s="152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</row>
    <row r="198" ht="12.75" customHeight="1">
      <c r="A198" s="3"/>
      <c r="B198" s="2"/>
      <c r="C198" s="2"/>
      <c r="D198" s="2"/>
      <c r="E198" s="2"/>
      <c r="F198" s="2"/>
      <c r="G198" s="2"/>
      <c r="H198" s="2"/>
      <c r="I198" s="2"/>
      <c r="J198" s="256"/>
      <c r="K198" s="2"/>
      <c r="L198" s="2"/>
      <c r="M198" s="2"/>
      <c r="N198" s="2"/>
      <c r="O198" s="2"/>
      <c r="P198" s="6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3"/>
      <c r="AH198" s="95"/>
      <c r="AI198" s="3"/>
      <c r="AJ198" s="256"/>
      <c r="AK198" s="3"/>
      <c r="AL198" s="3"/>
      <c r="AM198" s="2"/>
      <c r="AN198" s="2"/>
      <c r="AO198" s="2"/>
      <c r="AP198" s="2"/>
      <c r="AQ198" s="2"/>
      <c r="AR198" s="257"/>
      <c r="AS198" s="2"/>
      <c r="AT198" s="2"/>
      <c r="AU198" s="2"/>
      <c r="AV198" s="3"/>
      <c r="AW198" s="258"/>
      <c r="AX198" s="3"/>
      <c r="AY198" s="257"/>
      <c r="AZ198" s="259"/>
      <c r="BA198" s="259"/>
      <c r="BB198" s="259"/>
      <c r="BC198" s="259"/>
      <c r="BD198" s="259"/>
      <c r="BE198" s="259"/>
      <c r="BF198" s="259"/>
      <c r="BG198" s="259"/>
      <c r="BH198" s="259"/>
      <c r="BI198" s="259"/>
      <c r="BJ198" s="259"/>
      <c r="BK198" s="259"/>
      <c r="BL198" s="259"/>
      <c r="BM198" s="259"/>
      <c r="BN198" s="152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</row>
    <row r="199" ht="12.75" customHeight="1">
      <c r="A199" s="3"/>
      <c r="B199" s="2"/>
      <c r="C199" s="2"/>
      <c r="D199" s="2"/>
      <c r="E199" s="2"/>
      <c r="F199" s="2"/>
      <c r="G199" s="2"/>
      <c r="H199" s="2"/>
      <c r="I199" s="2"/>
      <c r="J199" s="256"/>
      <c r="K199" s="2"/>
      <c r="L199" s="2"/>
      <c r="M199" s="2"/>
      <c r="N199" s="2"/>
      <c r="O199" s="2"/>
      <c r="P199" s="6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3"/>
      <c r="AH199" s="95"/>
      <c r="AI199" s="3"/>
      <c r="AJ199" s="256"/>
      <c r="AK199" s="3"/>
      <c r="AL199" s="3"/>
      <c r="AM199" s="2"/>
      <c r="AN199" s="2"/>
      <c r="AO199" s="2"/>
      <c r="AP199" s="2"/>
      <c r="AQ199" s="2"/>
      <c r="AR199" s="257"/>
      <c r="AS199" s="2"/>
      <c r="AT199" s="2"/>
      <c r="AU199" s="2"/>
      <c r="AV199" s="3"/>
      <c r="AW199" s="258"/>
      <c r="AX199" s="3"/>
      <c r="AY199" s="257"/>
      <c r="AZ199" s="259"/>
      <c r="BA199" s="259"/>
      <c r="BB199" s="259"/>
      <c r="BC199" s="259"/>
      <c r="BD199" s="259"/>
      <c r="BE199" s="259"/>
      <c r="BF199" s="259"/>
      <c r="BG199" s="259"/>
      <c r="BH199" s="259"/>
      <c r="BI199" s="259"/>
      <c r="BJ199" s="259"/>
      <c r="BK199" s="259"/>
      <c r="BL199" s="259"/>
      <c r="BM199" s="259"/>
      <c r="BN199" s="152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</row>
    <row r="200" ht="12.75" customHeight="1">
      <c r="A200" s="3"/>
      <c r="B200" s="2"/>
      <c r="C200" s="2"/>
      <c r="D200" s="2"/>
      <c r="E200" s="2"/>
      <c r="F200" s="2"/>
      <c r="G200" s="2"/>
      <c r="H200" s="2"/>
      <c r="I200" s="2"/>
      <c r="J200" s="256"/>
      <c r="K200" s="2"/>
      <c r="L200" s="2"/>
      <c r="M200" s="2"/>
      <c r="N200" s="2"/>
      <c r="O200" s="2"/>
      <c r="P200" s="6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3"/>
      <c r="AH200" s="95"/>
      <c r="AI200" s="3"/>
      <c r="AJ200" s="256"/>
      <c r="AK200" s="3"/>
      <c r="AL200" s="3"/>
      <c r="AM200" s="2"/>
      <c r="AN200" s="2"/>
      <c r="AO200" s="2"/>
      <c r="AP200" s="2"/>
      <c r="AQ200" s="2"/>
      <c r="AR200" s="257"/>
      <c r="AS200" s="2"/>
      <c r="AT200" s="2"/>
      <c r="AU200" s="2"/>
      <c r="AV200" s="3"/>
      <c r="AW200" s="258"/>
      <c r="AX200" s="3"/>
      <c r="AY200" s="257"/>
      <c r="AZ200" s="259"/>
      <c r="BA200" s="259"/>
      <c r="BB200" s="259"/>
      <c r="BC200" s="259"/>
      <c r="BD200" s="259"/>
      <c r="BE200" s="259"/>
      <c r="BF200" s="259"/>
      <c r="BG200" s="259"/>
      <c r="BH200" s="259"/>
      <c r="BI200" s="259"/>
      <c r="BJ200" s="259"/>
      <c r="BK200" s="259"/>
      <c r="BL200" s="259"/>
      <c r="BM200" s="259"/>
      <c r="BN200" s="152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</row>
    <row r="201" ht="12.75" customHeight="1">
      <c r="A201" s="3"/>
      <c r="B201" s="2"/>
      <c r="C201" s="2"/>
      <c r="D201" s="2"/>
      <c r="E201" s="2"/>
      <c r="F201" s="2"/>
      <c r="G201" s="2"/>
      <c r="H201" s="2"/>
      <c r="I201" s="2"/>
      <c r="J201" s="256"/>
      <c r="K201" s="2"/>
      <c r="L201" s="2"/>
      <c r="M201" s="2"/>
      <c r="N201" s="2"/>
      <c r="O201" s="2"/>
      <c r="P201" s="6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3"/>
      <c r="AH201" s="95"/>
      <c r="AI201" s="3"/>
      <c r="AJ201" s="256"/>
      <c r="AK201" s="3"/>
      <c r="AL201" s="3"/>
      <c r="AM201" s="2"/>
      <c r="AN201" s="2"/>
      <c r="AO201" s="2"/>
      <c r="AP201" s="2"/>
      <c r="AQ201" s="2"/>
      <c r="AR201" s="257"/>
      <c r="AS201" s="2"/>
      <c r="AT201" s="2"/>
      <c r="AU201" s="2"/>
      <c r="AV201" s="3"/>
      <c r="AW201" s="258"/>
      <c r="AX201" s="3"/>
      <c r="AY201" s="257"/>
      <c r="AZ201" s="259"/>
      <c r="BA201" s="259"/>
      <c r="BB201" s="259"/>
      <c r="BC201" s="259"/>
      <c r="BD201" s="259"/>
      <c r="BE201" s="259"/>
      <c r="BF201" s="259"/>
      <c r="BG201" s="259"/>
      <c r="BH201" s="259"/>
      <c r="BI201" s="259"/>
      <c r="BJ201" s="259"/>
      <c r="BK201" s="259"/>
      <c r="BL201" s="259"/>
      <c r="BM201" s="259"/>
      <c r="BN201" s="152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</row>
    <row r="202" ht="12.75" customHeight="1">
      <c r="A202" s="3"/>
      <c r="B202" s="2"/>
      <c r="C202" s="2"/>
      <c r="D202" s="2"/>
      <c r="E202" s="2"/>
      <c r="F202" s="2"/>
      <c r="G202" s="2"/>
      <c r="H202" s="2"/>
      <c r="I202" s="2"/>
      <c r="J202" s="256"/>
      <c r="K202" s="2"/>
      <c r="L202" s="2"/>
      <c r="M202" s="2"/>
      <c r="N202" s="2"/>
      <c r="O202" s="2"/>
      <c r="P202" s="6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3"/>
      <c r="AH202" s="95"/>
      <c r="AI202" s="3"/>
      <c r="AJ202" s="256"/>
      <c r="AK202" s="3"/>
      <c r="AL202" s="3"/>
      <c r="AM202" s="2"/>
      <c r="AN202" s="2"/>
      <c r="AO202" s="2"/>
      <c r="AP202" s="2"/>
      <c r="AQ202" s="2"/>
      <c r="AR202" s="257"/>
      <c r="AS202" s="2"/>
      <c r="AT202" s="2"/>
      <c r="AU202" s="2"/>
      <c r="AV202" s="3"/>
      <c r="AW202" s="258"/>
      <c r="AX202" s="3"/>
      <c r="AY202" s="257"/>
      <c r="AZ202" s="259"/>
      <c r="BA202" s="259"/>
      <c r="BB202" s="259"/>
      <c r="BC202" s="259"/>
      <c r="BD202" s="259"/>
      <c r="BE202" s="259"/>
      <c r="BF202" s="259"/>
      <c r="BG202" s="259"/>
      <c r="BH202" s="259"/>
      <c r="BI202" s="259"/>
      <c r="BJ202" s="259"/>
      <c r="BK202" s="259"/>
      <c r="BL202" s="259"/>
      <c r="BM202" s="259"/>
      <c r="BN202" s="152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</row>
    <row r="203" ht="12.75" customHeight="1">
      <c r="A203" s="3"/>
      <c r="B203" s="2"/>
      <c r="C203" s="2"/>
      <c r="D203" s="2"/>
      <c r="E203" s="2"/>
      <c r="F203" s="2"/>
      <c r="G203" s="2"/>
      <c r="H203" s="2"/>
      <c r="I203" s="2"/>
      <c r="J203" s="256"/>
      <c r="K203" s="2"/>
      <c r="L203" s="2"/>
      <c r="M203" s="2"/>
      <c r="N203" s="2"/>
      <c r="O203" s="2"/>
      <c r="P203" s="6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3"/>
      <c r="AH203" s="95"/>
      <c r="AI203" s="3"/>
      <c r="AJ203" s="256"/>
      <c r="AK203" s="3"/>
      <c r="AL203" s="3"/>
      <c r="AM203" s="2"/>
      <c r="AN203" s="2"/>
      <c r="AO203" s="2"/>
      <c r="AP203" s="2"/>
      <c r="AQ203" s="2"/>
      <c r="AR203" s="257"/>
      <c r="AS203" s="2"/>
      <c r="AT203" s="2"/>
      <c r="AU203" s="2"/>
      <c r="AV203" s="3"/>
      <c r="AW203" s="258"/>
      <c r="AX203" s="3"/>
      <c r="AY203" s="257"/>
      <c r="AZ203" s="259"/>
      <c r="BA203" s="259"/>
      <c r="BB203" s="259"/>
      <c r="BC203" s="259"/>
      <c r="BD203" s="259"/>
      <c r="BE203" s="259"/>
      <c r="BF203" s="259"/>
      <c r="BG203" s="259"/>
      <c r="BH203" s="259"/>
      <c r="BI203" s="259"/>
      <c r="BJ203" s="259"/>
      <c r="BK203" s="259"/>
      <c r="BL203" s="259"/>
      <c r="BM203" s="259"/>
      <c r="BN203" s="152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</row>
    <row r="204" ht="12.75" customHeight="1">
      <c r="A204" s="3"/>
      <c r="B204" s="2"/>
      <c r="C204" s="2"/>
      <c r="D204" s="2"/>
      <c r="E204" s="2"/>
      <c r="F204" s="2"/>
      <c r="G204" s="2"/>
      <c r="H204" s="2"/>
      <c r="I204" s="2"/>
      <c r="J204" s="256"/>
      <c r="K204" s="2"/>
      <c r="L204" s="2"/>
      <c r="M204" s="2"/>
      <c r="N204" s="2"/>
      <c r="O204" s="2"/>
      <c r="P204" s="6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3"/>
      <c r="AH204" s="95"/>
      <c r="AI204" s="3"/>
      <c r="AJ204" s="256"/>
      <c r="AK204" s="3"/>
      <c r="AL204" s="3"/>
      <c r="AM204" s="2"/>
      <c r="AN204" s="2"/>
      <c r="AO204" s="2"/>
      <c r="AP204" s="2"/>
      <c r="AQ204" s="2"/>
      <c r="AR204" s="257"/>
      <c r="AS204" s="2"/>
      <c r="AT204" s="2"/>
      <c r="AU204" s="2"/>
      <c r="AV204" s="3"/>
      <c r="AW204" s="258"/>
      <c r="AX204" s="3"/>
      <c r="AY204" s="257"/>
      <c r="AZ204" s="259"/>
      <c r="BA204" s="259"/>
      <c r="BB204" s="259"/>
      <c r="BC204" s="259"/>
      <c r="BD204" s="259"/>
      <c r="BE204" s="259"/>
      <c r="BF204" s="259"/>
      <c r="BG204" s="259"/>
      <c r="BH204" s="259"/>
      <c r="BI204" s="259"/>
      <c r="BJ204" s="259"/>
      <c r="BK204" s="259"/>
      <c r="BL204" s="259"/>
      <c r="BM204" s="259"/>
      <c r="BN204" s="152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</row>
    <row r="205" ht="12.75" customHeight="1">
      <c r="A205" s="3"/>
      <c r="B205" s="2"/>
      <c r="C205" s="2"/>
      <c r="D205" s="2"/>
      <c r="E205" s="2"/>
      <c r="F205" s="2"/>
      <c r="G205" s="2"/>
      <c r="H205" s="2"/>
      <c r="I205" s="2"/>
      <c r="J205" s="256"/>
      <c r="K205" s="2"/>
      <c r="L205" s="2"/>
      <c r="M205" s="2"/>
      <c r="N205" s="2"/>
      <c r="O205" s="2"/>
      <c r="P205" s="6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3"/>
      <c r="AH205" s="95"/>
      <c r="AI205" s="3"/>
      <c r="AJ205" s="256"/>
      <c r="AK205" s="3"/>
      <c r="AL205" s="3"/>
      <c r="AM205" s="2"/>
      <c r="AN205" s="2"/>
      <c r="AO205" s="2"/>
      <c r="AP205" s="2"/>
      <c r="AQ205" s="2"/>
      <c r="AR205" s="257"/>
      <c r="AS205" s="2"/>
      <c r="AT205" s="2"/>
      <c r="AU205" s="2"/>
      <c r="AV205" s="3"/>
      <c r="AW205" s="258"/>
      <c r="AX205" s="3"/>
      <c r="AY205" s="257"/>
      <c r="AZ205" s="259"/>
      <c r="BA205" s="259"/>
      <c r="BB205" s="259"/>
      <c r="BC205" s="259"/>
      <c r="BD205" s="259"/>
      <c r="BE205" s="259"/>
      <c r="BF205" s="259"/>
      <c r="BG205" s="259"/>
      <c r="BH205" s="259"/>
      <c r="BI205" s="259"/>
      <c r="BJ205" s="259"/>
      <c r="BK205" s="259"/>
      <c r="BL205" s="259"/>
      <c r="BM205" s="259"/>
      <c r="BN205" s="152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</row>
    <row r="206" ht="12.75" customHeight="1">
      <c r="A206" s="3"/>
      <c r="B206" s="2"/>
      <c r="C206" s="2"/>
      <c r="D206" s="2"/>
      <c r="E206" s="2"/>
      <c r="F206" s="2"/>
      <c r="G206" s="2"/>
      <c r="H206" s="2"/>
      <c r="I206" s="2"/>
      <c r="J206" s="256"/>
      <c r="K206" s="2"/>
      <c r="L206" s="2"/>
      <c r="M206" s="2"/>
      <c r="N206" s="2"/>
      <c r="O206" s="2"/>
      <c r="P206" s="6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3"/>
      <c r="AH206" s="95"/>
      <c r="AI206" s="3"/>
      <c r="AJ206" s="256"/>
      <c r="AK206" s="3"/>
      <c r="AL206" s="3"/>
      <c r="AM206" s="2"/>
      <c r="AN206" s="2"/>
      <c r="AO206" s="2"/>
      <c r="AP206" s="2"/>
      <c r="AQ206" s="2"/>
      <c r="AR206" s="257"/>
      <c r="AS206" s="2"/>
      <c r="AT206" s="2"/>
      <c r="AU206" s="2"/>
      <c r="AV206" s="3"/>
      <c r="AW206" s="258"/>
      <c r="AX206" s="3"/>
      <c r="AY206" s="257"/>
      <c r="AZ206" s="259"/>
      <c r="BA206" s="259"/>
      <c r="BB206" s="259"/>
      <c r="BC206" s="259"/>
      <c r="BD206" s="259"/>
      <c r="BE206" s="259"/>
      <c r="BF206" s="259"/>
      <c r="BG206" s="259"/>
      <c r="BH206" s="259"/>
      <c r="BI206" s="259"/>
      <c r="BJ206" s="259"/>
      <c r="BK206" s="259"/>
      <c r="BL206" s="259"/>
      <c r="BM206" s="259"/>
      <c r="BN206" s="152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</row>
    <row r="207" ht="12.75" customHeight="1">
      <c r="A207" s="3"/>
      <c r="B207" s="2"/>
      <c r="C207" s="2"/>
      <c r="D207" s="2"/>
      <c r="E207" s="2"/>
      <c r="F207" s="2"/>
      <c r="G207" s="2"/>
      <c r="H207" s="2"/>
      <c r="I207" s="2"/>
      <c r="J207" s="256"/>
      <c r="K207" s="2"/>
      <c r="L207" s="2"/>
      <c r="M207" s="2"/>
      <c r="N207" s="2"/>
      <c r="O207" s="2"/>
      <c r="P207" s="6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3"/>
      <c r="AH207" s="95"/>
      <c r="AI207" s="3"/>
      <c r="AJ207" s="256"/>
      <c r="AK207" s="3"/>
      <c r="AL207" s="3"/>
      <c r="AM207" s="2"/>
      <c r="AN207" s="2"/>
      <c r="AO207" s="2"/>
      <c r="AP207" s="2"/>
      <c r="AQ207" s="2"/>
      <c r="AR207" s="257"/>
      <c r="AS207" s="2"/>
      <c r="AT207" s="2"/>
      <c r="AU207" s="2"/>
      <c r="AV207" s="3"/>
      <c r="AW207" s="258"/>
      <c r="AX207" s="3"/>
      <c r="AY207" s="257"/>
      <c r="AZ207" s="259"/>
      <c r="BA207" s="259"/>
      <c r="BB207" s="259"/>
      <c r="BC207" s="259"/>
      <c r="BD207" s="259"/>
      <c r="BE207" s="259"/>
      <c r="BF207" s="259"/>
      <c r="BG207" s="259"/>
      <c r="BH207" s="259"/>
      <c r="BI207" s="259"/>
      <c r="BJ207" s="259"/>
      <c r="BK207" s="259"/>
      <c r="BL207" s="259"/>
      <c r="BM207" s="259"/>
      <c r="BN207" s="152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</row>
    <row r="208" ht="12.75" customHeight="1">
      <c r="A208" s="3"/>
      <c r="B208" s="2"/>
      <c r="C208" s="2"/>
      <c r="D208" s="2"/>
      <c r="E208" s="2"/>
      <c r="F208" s="2"/>
      <c r="G208" s="2"/>
      <c r="H208" s="2"/>
      <c r="I208" s="2"/>
      <c r="J208" s="256"/>
      <c r="K208" s="2"/>
      <c r="L208" s="2"/>
      <c r="M208" s="2"/>
      <c r="N208" s="2"/>
      <c r="O208" s="2"/>
      <c r="P208" s="6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3"/>
      <c r="AH208" s="95"/>
      <c r="AI208" s="3"/>
      <c r="AJ208" s="256"/>
      <c r="AK208" s="3"/>
      <c r="AL208" s="3"/>
      <c r="AM208" s="2"/>
      <c r="AN208" s="2"/>
      <c r="AO208" s="2"/>
      <c r="AP208" s="2"/>
      <c r="AQ208" s="2"/>
      <c r="AR208" s="257"/>
      <c r="AS208" s="2"/>
      <c r="AT208" s="2"/>
      <c r="AU208" s="2"/>
      <c r="AV208" s="3"/>
      <c r="AW208" s="258"/>
      <c r="AX208" s="3"/>
      <c r="AY208" s="257"/>
      <c r="AZ208" s="259"/>
      <c r="BA208" s="259"/>
      <c r="BB208" s="259"/>
      <c r="BC208" s="259"/>
      <c r="BD208" s="259"/>
      <c r="BE208" s="259"/>
      <c r="BF208" s="259"/>
      <c r="BG208" s="259"/>
      <c r="BH208" s="259"/>
      <c r="BI208" s="259"/>
      <c r="BJ208" s="259"/>
      <c r="BK208" s="259"/>
      <c r="BL208" s="259"/>
      <c r="BM208" s="259"/>
      <c r="BN208" s="152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</row>
    <row r="209" ht="12.75" customHeight="1">
      <c r="A209" s="3"/>
      <c r="B209" s="2"/>
      <c r="C209" s="2"/>
      <c r="D209" s="2"/>
      <c r="E209" s="2"/>
      <c r="F209" s="2"/>
      <c r="G209" s="2"/>
      <c r="H209" s="2"/>
      <c r="I209" s="2"/>
      <c r="J209" s="256"/>
      <c r="K209" s="2"/>
      <c r="L209" s="2"/>
      <c r="M209" s="2"/>
      <c r="N209" s="2"/>
      <c r="O209" s="2"/>
      <c r="P209" s="6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3"/>
      <c r="AH209" s="95"/>
      <c r="AI209" s="3"/>
      <c r="AJ209" s="256"/>
      <c r="AK209" s="3"/>
      <c r="AL209" s="3"/>
      <c r="AM209" s="2"/>
      <c r="AN209" s="2"/>
      <c r="AO209" s="2"/>
      <c r="AP209" s="2"/>
      <c r="AQ209" s="2"/>
      <c r="AR209" s="257"/>
      <c r="AS209" s="2"/>
      <c r="AT209" s="2"/>
      <c r="AU209" s="2"/>
      <c r="AV209" s="3"/>
      <c r="AW209" s="258"/>
      <c r="AX209" s="3"/>
      <c r="AY209" s="257"/>
      <c r="AZ209" s="259"/>
      <c r="BA209" s="259"/>
      <c r="BB209" s="259"/>
      <c r="BC209" s="259"/>
      <c r="BD209" s="259"/>
      <c r="BE209" s="259"/>
      <c r="BF209" s="259"/>
      <c r="BG209" s="259"/>
      <c r="BH209" s="259"/>
      <c r="BI209" s="259"/>
      <c r="BJ209" s="259"/>
      <c r="BK209" s="259"/>
      <c r="BL209" s="259"/>
      <c r="BM209" s="259"/>
      <c r="BN209" s="152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</row>
    <row r="210" ht="12.75" customHeight="1">
      <c r="A210" s="3"/>
      <c r="B210" s="2"/>
      <c r="C210" s="2"/>
      <c r="D210" s="2"/>
      <c r="E210" s="2"/>
      <c r="F210" s="2"/>
      <c r="G210" s="2"/>
      <c r="H210" s="2"/>
      <c r="I210" s="2"/>
      <c r="J210" s="256"/>
      <c r="K210" s="2"/>
      <c r="L210" s="2"/>
      <c r="M210" s="2"/>
      <c r="N210" s="2"/>
      <c r="O210" s="2"/>
      <c r="P210" s="6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3"/>
      <c r="AH210" s="95"/>
      <c r="AI210" s="3"/>
      <c r="AJ210" s="256"/>
      <c r="AK210" s="3"/>
      <c r="AL210" s="3"/>
      <c r="AM210" s="2"/>
      <c r="AN210" s="2"/>
      <c r="AO210" s="2"/>
      <c r="AP210" s="2"/>
      <c r="AQ210" s="2"/>
      <c r="AR210" s="257"/>
      <c r="AS210" s="2"/>
      <c r="AT210" s="2"/>
      <c r="AU210" s="2"/>
      <c r="AV210" s="3"/>
      <c r="AW210" s="258"/>
      <c r="AX210" s="3"/>
      <c r="AY210" s="257"/>
      <c r="AZ210" s="259"/>
      <c r="BA210" s="259"/>
      <c r="BB210" s="259"/>
      <c r="BC210" s="259"/>
      <c r="BD210" s="259"/>
      <c r="BE210" s="259"/>
      <c r="BF210" s="259"/>
      <c r="BG210" s="259"/>
      <c r="BH210" s="259"/>
      <c r="BI210" s="259"/>
      <c r="BJ210" s="259"/>
      <c r="BK210" s="259"/>
      <c r="BL210" s="259"/>
      <c r="BM210" s="259"/>
      <c r="BN210" s="152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</row>
    <row r="211" ht="12.75" customHeight="1">
      <c r="A211" s="3"/>
      <c r="B211" s="2"/>
      <c r="C211" s="2"/>
      <c r="D211" s="2"/>
      <c r="E211" s="2"/>
      <c r="F211" s="2"/>
      <c r="G211" s="2"/>
      <c r="H211" s="2"/>
      <c r="I211" s="2"/>
      <c r="J211" s="256"/>
      <c r="K211" s="2"/>
      <c r="L211" s="2"/>
      <c r="M211" s="2"/>
      <c r="N211" s="2"/>
      <c r="O211" s="2"/>
      <c r="P211" s="6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3"/>
      <c r="AH211" s="95"/>
      <c r="AI211" s="3"/>
      <c r="AJ211" s="256"/>
      <c r="AK211" s="3"/>
      <c r="AL211" s="3"/>
      <c r="AM211" s="2"/>
      <c r="AN211" s="2"/>
      <c r="AO211" s="2"/>
      <c r="AP211" s="2"/>
      <c r="AQ211" s="2"/>
      <c r="AR211" s="257"/>
      <c r="AS211" s="2"/>
      <c r="AT211" s="2"/>
      <c r="AU211" s="2"/>
      <c r="AV211" s="3"/>
      <c r="AW211" s="258"/>
      <c r="AX211" s="3"/>
      <c r="AY211" s="257"/>
      <c r="AZ211" s="259"/>
      <c r="BA211" s="259"/>
      <c r="BB211" s="259"/>
      <c r="BC211" s="259"/>
      <c r="BD211" s="259"/>
      <c r="BE211" s="259"/>
      <c r="BF211" s="259"/>
      <c r="BG211" s="259"/>
      <c r="BH211" s="259"/>
      <c r="BI211" s="259"/>
      <c r="BJ211" s="259"/>
      <c r="BK211" s="259"/>
      <c r="BL211" s="259"/>
      <c r="BM211" s="259"/>
      <c r="BN211" s="152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</row>
    <row r="212" ht="12.75" customHeight="1">
      <c r="A212" s="3"/>
      <c r="B212" s="2"/>
      <c r="C212" s="2"/>
      <c r="D212" s="2"/>
      <c r="E212" s="2"/>
      <c r="F212" s="2"/>
      <c r="G212" s="2"/>
      <c r="H212" s="2"/>
      <c r="I212" s="2"/>
      <c r="J212" s="256"/>
      <c r="K212" s="2"/>
      <c r="L212" s="2"/>
      <c r="M212" s="2"/>
      <c r="N212" s="2"/>
      <c r="O212" s="2"/>
      <c r="P212" s="6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3"/>
      <c r="AH212" s="95"/>
      <c r="AI212" s="3"/>
      <c r="AJ212" s="256"/>
      <c r="AK212" s="3"/>
      <c r="AL212" s="3"/>
      <c r="AM212" s="2"/>
      <c r="AN212" s="2"/>
      <c r="AO212" s="2"/>
      <c r="AP212" s="2"/>
      <c r="AQ212" s="2"/>
      <c r="AR212" s="257"/>
      <c r="AS212" s="2"/>
      <c r="AT212" s="2"/>
      <c r="AU212" s="2"/>
      <c r="AV212" s="3"/>
      <c r="AW212" s="258"/>
      <c r="AX212" s="3"/>
      <c r="AY212" s="257"/>
      <c r="AZ212" s="259"/>
      <c r="BA212" s="259"/>
      <c r="BB212" s="259"/>
      <c r="BC212" s="259"/>
      <c r="BD212" s="259"/>
      <c r="BE212" s="259"/>
      <c r="BF212" s="259"/>
      <c r="BG212" s="259"/>
      <c r="BH212" s="259"/>
      <c r="BI212" s="259"/>
      <c r="BJ212" s="259"/>
      <c r="BK212" s="259"/>
      <c r="BL212" s="259"/>
      <c r="BM212" s="259"/>
      <c r="BN212" s="152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</row>
    <row r="213" ht="12.75" customHeight="1">
      <c r="A213" s="3"/>
      <c r="B213" s="2"/>
      <c r="C213" s="2"/>
      <c r="D213" s="2"/>
      <c r="E213" s="2"/>
      <c r="F213" s="2"/>
      <c r="G213" s="2"/>
      <c r="H213" s="2"/>
      <c r="I213" s="2"/>
      <c r="J213" s="256"/>
      <c r="K213" s="2"/>
      <c r="L213" s="2"/>
      <c r="M213" s="2"/>
      <c r="N213" s="2"/>
      <c r="O213" s="2"/>
      <c r="P213" s="6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3"/>
      <c r="AH213" s="95"/>
      <c r="AI213" s="3"/>
      <c r="AJ213" s="256"/>
      <c r="AK213" s="3"/>
      <c r="AL213" s="3"/>
      <c r="AM213" s="2"/>
      <c r="AN213" s="2"/>
      <c r="AO213" s="2"/>
      <c r="AP213" s="2"/>
      <c r="AQ213" s="2"/>
      <c r="AR213" s="257"/>
      <c r="AS213" s="2"/>
      <c r="AT213" s="2"/>
      <c r="AU213" s="2"/>
      <c r="AV213" s="3"/>
      <c r="AW213" s="258"/>
      <c r="AX213" s="3"/>
      <c r="AY213" s="257"/>
      <c r="AZ213" s="259"/>
      <c r="BA213" s="259"/>
      <c r="BB213" s="259"/>
      <c r="BC213" s="259"/>
      <c r="BD213" s="259"/>
      <c r="BE213" s="259"/>
      <c r="BF213" s="259"/>
      <c r="BG213" s="259"/>
      <c r="BH213" s="259"/>
      <c r="BI213" s="259"/>
      <c r="BJ213" s="259"/>
      <c r="BK213" s="259"/>
      <c r="BL213" s="259"/>
      <c r="BM213" s="259"/>
      <c r="BN213" s="152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</row>
    <row r="214" ht="12.75" customHeight="1">
      <c r="A214" s="3"/>
      <c r="B214" s="2"/>
      <c r="C214" s="2"/>
      <c r="D214" s="2"/>
      <c r="E214" s="2"/>
      <c r="F214" s="2"/>
      <c r="G214" s="2"/>
      <c r="H214" s="2"/>
      <c r="I214" s="2"/>
      <c r="J214" s="256"/>
      <c r="K214" s="2"/>
      <c r="L214" s="2"/>
      <c r="M214" s="2"/>
      <c r="N214" s="2"/>
      <c r="O214" s="2"/>
      <c r="P214" s="6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3"/>
      <c r="AH214" s="95"/>
      <c r="AI214" s="3"/>
      <c r="AJ214" s="256"/>
      <c r="AK214" s="3"/>
      <c r="AL214" s="3"/>
      <c r="AM214" s="2"/>
      <c r="AN214" s="2"/>
      <c r="AO214" s="2"/>
      <c r="AP214" s="2"/>
      <c r="AQ214" s="2"/>
      <c r="AR214" s="257"/>
      <c r="AS214" s="2"/>
      <c r="AT214" s="2"/>
      <c r="AU214" s="2"/>
      <c r="AV214" s="3"/>
      <c r="AW214" s="258"/>
      <c r="AX214" s="3"/>
      <c r="AY214" s="257"/>
      <c r="AZ214" s="259"/>
      <c r="BA214" s="259"/>
      <c r="BB214" s="259"/>
      <c r="BC214" s="259"/>
      <c r="BD214" s="259"/>
      <c r="BE214" s="259"/>
      <c r="BF214" s="259"/>
      <c r="BG214" s="259"/>
      <c r="BH214" s="259"/>
      <c r="BI214" s="259"/>
      <c r="BJ214" s="259"/>
      <c r="BK214" s="259"/>
      <c r="BL214" s="259"/>
      <c r="BM214" s="259"/>
      <c r="BN214" s="152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</row>
    <row r="215" ht="12.75" customHeight="1">
      <c r="A215" s="3"/>
      <c r="B215" s="2"/>
      <c r="C215" s="2"/>
      <c r="D215" s="2"/>
      <c r="E215" s="2"/>
      <c r="F215" s="2"/>
      <c r="G215" s="2"/>
      <c r="H215" s="2"/>
      <c r="I215" s="2"/>
      <c r="J215" s="256"/>
      <c r="K215" s="2"/>
      <c r="L215" s="2"/>
      <c r="M215" s="2"/>
      <c r="N215" s="2"/>
      <c r="O215" s="2"/>
      <c r="P215" s="6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3"/>
      <c r="AH215" s="95"/>
      <c r="AI215" s="3"/>
      <c r="AJ215" s="256"/>
      <c r="AK215" s="3"/>
      <c r="AL215" s="3"/>
      <c r="AM215" s="2"/>
      <c r="AN215" s="2"/>
      <c r="AO215" s="2"/>
      <c r="AP215" s="2"/>
      <c r="AQ215" s="2"/>
      <c r="AR215" s="257"/>
      <c r="AS215" s="2"/>
      <c r="AT215" s="2"/>
      <c r="AU215" s="2"/>
      <c r="AV215" s="3"/>
      <c r="AW215" s="258"/>
      <c r="AX215" s="3"/>
      <c r="AY215" s="257"/>
      <c r="AZ215" s="259"/>
      <c r="BA215" s="259"/>
      <c r="BB215" s="259"/>
      <c r="BC215" s="259"/>
      <c r="BD215" s="259"/>
      <c r="BE215" s="259"/>
      <c r="BF215" s="259"/>
      <c r="BG215" s="259"/>
      <c r="BH215" s="259"/>
      <c r="BI215" s="259"/>
      <c r="BJ215" s="259"/>
      <c r="BK215" s="259"/>
      <c r="BL215" s="259"/>
      <c r="BM215" s="259"/>
      <c r="BN215" s="152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</row>
    <row r="216" ht="12.75" customHeight="1">
      <c r="A216" s="3"/>
      <c r="B216" s="2"/>
      <c r="C216" s="2"/>
      <c r="D216" s="2"/>
      <c r="E216" s="2"/>
      <c r="F216" s="2"/>
      <c r="G216" s="2"/>
      <c r="H216" s="2"/>
      <c r="I216" s="2"/>
      <c r="J216" s="256"/>
      <c r="K216" s="2"/>
      <c r="L216" s="2"/>
      <c r="M216" s="2"/>
      <c r="N216" s="2"/>
      <c r="O216" s="2"/>
      <c r="P216" s="6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3"/>
      <c r="AH216" s="95"/>
      <c r="AI216" s="3"/>
      <c r="AJ216" s="256"/>
      <c r="AK216" s="3"/>
      <c r="AL216" s="3"/>
      <c r="AM216" s="2"/>
      <c r="AN216" s="2"/>
      <c r="AO216" s="2"/>
      <c r="AP216" s="2"/>
      <c r="AQ216" s="2"/>
      <c r="AR216" s="257"/>
      <c r="AS216" s="2"/>
      <c r="AT216" s="2"/>
      <c r="AU216" s="2"/>
      <c r="AV216" s="3"/>
      <c r="AW216" s="258"/>
      <c r="AX216" s="3"/>
      <c r="AY216" s="257"/>
      <c r="AZ216" s="259"/>
      <c r="BA216" s="259"/>
      <c r="BB216" s="259"/>
      <c r="BC216" s="259"/>
      <c r="BD216" s="259"/>
      <c r="BE216" s="259"/>
      <c r="BF216" s="259"/>
      <c r="BG216" s="259"/>
      <c r="BH216" s="259"/>
      <c r="BI216" s="259"/>
      <c r="BJ216" s="259"/>
      <c r="BK216" s="259"/>
      <c r="BL216" s="259"/>
      <c r="BM216" s="259"/>
      <c r="BN216" s="152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</row>
    <row r="217" ht="12.75" customHeight="1">
      <c r="A217" s="3"/>
      <c r="B217" s="2"/>
      <c r="C217" s="2"/>
      <c r="D217" s="2"/>
      <c r="E217" s="2"/>
      <c r="F217" s="2"/>
      <c r="G217" s="2"/>
      <c r="H217" s="2"/>
      <c r="I217" s="2"/>
      <c r="J217" s="256"/>
      <c r="K217" s="2"/>
      <c r="L217" s="2"/>
      <c r="M217" s="2"/>
      <c r="N217" s="2"/>
      <c r="O217" s="2"/>
      <c r="P217" s="6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3"/>
      <c r="AH217" s="95"/>
      <c r="AI217" s="3"/>
      <c r="AJ217" s="256"/>
      <c r="AK217" s="3"/>
      <c r="AL217" s="3"/>
      <c r="AM217" s="2"/>
      <c r="AN217" s="2"/>
      <c r="AO217" s="2"/>
      <c r="AP217" s="2"/>
      <c r="AQ217" s="2"/>
      <c r="AR217" s="257"/>
      <c r="AS217" s="2"/>
      <c r="AT217" s="2"/>
      <c r="AU217" s="2"/>
      <c r="AV217" s="3"/>
      <c r="AW217" s="258"/>
      <c r="AX217" s="3"/>
      <c r="AY217" s="257"/>
      <c r="AZ217" s="259"/>
      <c r="BA217" s="259"/>
      <c r="BB217" s="259"/>
      <c r="BC217" s="259"/>
      <c r="BD217" s="259"/>
      <c r="BE217" s="259"/>
      <c r="BF217" s="259"/>
      <c r="BG217" s="259"/>
      <c r="BH217" s="259"/>
      <c r="BI217" s="259"/>
      <c r="BJ217" s="259"/>
      <c r="BK217" s="259"/>
      <c r="BL217" s="259"/>
      <c r="BM217" s="259"/>
      <c r="BN217" s="152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</row>
    <row r="218" ht="12.75" customHeight="1">
      <c r="A218" s="3"/>
      <c r="B218" s="2"/>
      <c r="C218" s="2"/>
      <c r="D218" s="2"/>
      <c r="E218" s="2"/>
      <c r="F218" s="2"/>
      <c r="G218" s="2"/>
      <c r="H218" s="2"/>
      <c r="I218" s="2"/>
      <c r="J218" s="256"/>
      <c r="K218" s="2"/>
      <c r="L218" s="2"/>
      <c r="M218" s="2"/>
      <c r="N218" s="2"/>
      <c r="O218" s="2"/>
      <c r="P218" s="6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3"/>
      <c r="AH218" s="95"/>
      <c r="AI218" s="3"/>
      <c r="AJ218" s="256"/>
      <c r="AK218" s="3"/>
      <c r="AL218" s="3"/>
      <c r="AM218" s="2"/>
      <c r="AN218" s="2"/>
      <c r="AO218" s="2"/>
      <c r="AP218" s="2"/>
      <c r="AQ218" s="2"/>
      <c r="AR218" s="257"/>
      <c r="AS218" s="2"/>
      <c r="AT218" s="2"/>
      <c r="AU218" s="2"/>
      <c r="AV218" s="3"/>
      <c r="AW218" s="258"/>
      <c r="AX218" s="3"/>
      <c r="AY218" s="257"/>
      <c r="AZ218" s="259"/>
      <c r="BA218" s="259"/>
      <c r="BB218" s="259"/>
      <c r="BC218" s="259"/>
      <c r="BD218" s="259"/>
      <c r="BE218" s="259"/>
      <c r="BF218" s="259"/>
      <c r="BG218" s="259"/>
      <c r="BH218" s="259"/>
      <c r="BI218" s="259"/>
      <c r="BJ218" s="259"/>
      <c r="BK218" s="259"/>
      <c r="BL218" s="259"/>
      <c r="BM218" s="259"/>
      <c r="BN218" s="152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</row>
    <row r="219" ht="12.75" customHeight="1">
      <c r="A219" s="3"/>
      <c r="B219" s="2"/>
      <c r="C219" s="2"/>
      <c r="D219" s="2"/>
      <c r="E219" s="2"/>
      <c r="F219" s="2"/>
      <c r="G219" s="2"/>
      <c r="H219" s="2"/>
      <c r="I219" s="2"/>
      <c r="J219" s="256"/>
      <c r="K219" s="2"/>
      <c r="L219" s="2"/>
      <c r="M219" s="2"/>
      <c r="N219" s="2"/>
      <c r="O219" s="2"/>
      <c r="P219" s="6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3"/>
      <c r="AH219" s="95"/>
      <c r="AI219" s="3"/>
      <c r="AJ219" s="256"/>
      <c r="AK219" s="3"/>
      <c r="AL219" s="3"/>
      <c r="AM219" s="2"/>
      <c r="AN219" s="2"/>
      <c r="AO219" s="2"/>
      <c r="AP219" s="2"/>
      <c r="AQ219" s="2"/>
      <c r="AR219" s="257"/>
      <c r="AS219" s="2"/>
      <c r="AT219" s="2"/>
      <c r="AU219" s="2"/>
      <c r="AV219" s="3"/>
      <c r="AW219" s="258"/>
      <c r="AX219" s="3"/>
      <c r="AY219" s="257"/>
      <c r="AZ219" s="259"/>
      <c r="BA219" s="259"/>
      <c r="BB219" s="259"/>
      <c r="BC219" s="259"/>
      <c r="BD219" s="259"/>
      <c r="BE219" s="259"/>
      <c r="BF219" s="259"/>
      <c r="BG219" s="259"/>
      <c r="BH219" s="259"/>
      <c r="BI219" s="259"/>
      <c r="BJ219" s="259"/>
      <c r="BK219" s="259"/>
      <c r="BL219" s="259"/>
      <c r="BM219" s="259"/>
      <c r="BN219" s="152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</row>
    <row r="220" ht="12.75" customHeight="1">
      <c r="A220" s="3"/>
      <c r="B220" s="2"/>
      <c r="C220" s="2"/>
      <c r="D220" s="2"/>
      <c r="E220" s="2"/>
      <c r="F220" s="2"/>
      <c r="G220" s="2"/>
      <c r="H220" s="2"/>
      <c r="I220" s="2"/>
      <c r="J220" s="256"/>
      <c r="K220" s="2"/>
      <c r="L220" s="2"/>
      <c r="M220" s="2"/>
      <c r="N220" s="2"/>
      <c r="O220" s="2"/>
      <c r="P220" s="6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3"/>
      <c r="AH220" s="95"/>
      <c r="AI220" s="3"/>
      <c r="AJ220" s="256"/>
      <c r="AK220" s="3"/>
      <c r="AL220" s="3"/>
      <c r="AM220" s="2"/>
      <c r="AN220" s="2"/>
      <c r="AO220" s="2"/>
      <c r="AP220" s="2"/>
      <c r="AQ220" s="2"/>
      <c r="AR220" s="257"/>
      <c r="AS220" s="2"/>
      <c r="AT220" s="2"/>
      <c r="AU220" s="2"/>
      <c r="AV220" s="3"/>
      <c r="AW220" s="258"/>
      <c r="AX220" s="3"/>
      <c r="AY220" s="257"/>
      <c r="AZ220" s="259"/>
      <c r="BA220" s="259"/>
      <c r="BB220" s="259"/>
      <c r="BC220" s="259"/>
      <c r="BD220" s="259"/>
      <c r="BE220" s="259"/>
      <c r="BF220" s="259"/>
      <c r="BG220" s="259"/>
      <c r="BH220" s="259"/>
      <c r="BI220" s="259"/>
      <c r="BJ220" s="259"/>
      <c r="BK220" s="259"/>
      <c r="BL220" s="259"/>
      <c r="BM220" s="259"/>
      <c r="BN220" s="152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</row>
    <row r="221" ht="12.75" customHeight="1">
      <c r="A221" s="3"/>
      <c r="B221" s="2"/>
      <c r="C221" s="2"/>
      <c r="D221" s="2"/>
      <c r="E221" s="2"/>
      <c r="F221" s="2"/>
      <c r="G221" s="2"/>
      <c r="H221" s="2"/>
      <c r="I221" s="2"/>
      <c r="J221" s="256"/>
      <c r="K221" s="2"/>
      <c r="L221" s="2"/>
      <c r="M221" s="2"/>
      <c r="N221" s="2"/>
      <c r="O221" s="2"/>
      <c r="P221" s="6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3"/>
      <c r="AH221" s="95"/>
      <c r="AI221" s="3"/>
      <c r="AJ221" s="256"/>
      <c r="AK221" s="3"/>
      <c r="AL221" s="3"/>
      <c r="AM221" s="2"/>
      <c r="AN221" s="2"/>
      <c r="AO221" s="2"/>
      <c r="AP221" s="2"/>
      <c r="AQ221" s="2"/>
      <c r="AR221" s="257"/>
      <c r="AS221" s="2"/>
      <c r="AT221" s="2"/>
      <c r="AU221" s="2"/>
      <c r="AV221" s="3"/>
      <c r="AW221" s="258"/>
      <c r="AX221" s="3"/>
      <c r="AY221" s="257"/>
      <c r="AZ221" s="259"/>
      <c r="BA221" s="259"/>
      <c r="BB221" s="259"/>
      <c r="BC221" s="259"/>
      <c r="BD221" s="259"/>
      <c r="BE221" s="259"/>
      <c r="BF221" s="259"/>
      <c r="BG221" s="259"/>
      <c r="BH221" s="259"/>
      <c r="BI221" s="259"/>
      <c r="BJ221" s="259"/>
      <c r="BK221" s="259"/>
      <c r="BL221" s="259"/>
      <c r="BM221" s="259"/>
      <c r="BN221" s="152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</row>
    <row r="222" ht="12.75" customHeight="1">
      <c r="A222" s="3"/>
      <c r="B222" s="2"/>
      <c r="C222" s="2"/>
      <c r="D222" s="2"/>
      <c r="E222" s="2"/>
      <c r="F222" s="2"/>
      <c r="G222" s="2"/>
      <c r="H222" s="2"/>
      <c r="I222" s="2"/>
      <c r="J222" s="256"/>
      <c r="K222" s="2"/>
      <c r="L222" s="2"/>
      <c r="M222" s="2"/>
      <c r="N222" s="2"/>
      <c r="O222" s="2"/>
      <c r="P222" s="6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3"/>
      <c r="AH222" s="95"/>
      <c r="AI222" s="3"/>
      <c r="AJ222" s="256"/>
      <c r="AK222" s="3"/>
      <c r="AL222" s="3"/>
      <c r="AM222" s="2"/>
      <c r="AN222" s="2"/>
      <c r="AO222" s="2"/>
      <c r="AP222" s="2"/>
      <c r="AQ222" s="2"/>
      <c r="AR222" s="257"/>
      <c r="AS222" s="2"/>
      <c r="AT222" s="2"/>
      <c r="AU222" s="2"/>
      <c r="AV222" s="3"/>
      <c r="AW222" s="258"/>
      <c r="AX222" s="3"/>
      <c r="AY222" s="257"/>
      <c r="AZ222" s="259"/>
      <c r="BA222" s="259"/>
      <c r="BB222" s="259"/>
      <c r="BC222" s="259"/>
      <c r="BD222" s="259"/>
      <c r="BE222" s="259"/>
      <c r="BF222" s="259"/>
      <c r="BG222" s="259"/>
      <c r="BH222" s="259"/>
      <c r="BI222" s="259"/>
      <c r="BJ222" s="259"/>
      <c r="BK222" s="259"/>
      <c r="BL222" s="259"/>
      <c r="BM222" s="259"/>
      <c r="BN222" s="152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</row>
    <row r="223" ht="12.75" customHeight="1">
      <c r="A223" s="3"/>
      <c r="B223" s="2"/>
      <c r="C223" s="2"/>
      <c r="D223" s="2"/>
      <c r="E223" s="2"/>
      <c r="F223" s="2"/>
      <c r="G223" s="2"/>
      <c r="H223" s="2"/>
      <c r="I223" s="2"/>
      <c r="J223" s="256"/>
      <c r="K223" s="2"/>
      <c r="L223" s="2"/>
      <c r="M223" s="2"/>
      <c r="N223" s="2"/>
      <c r="O223" s="2"/>
      <c r="P223" s="6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3"/>
      <c r="AH223" s="95"/>
      <c r="AI223" s="3"/>
      <c r="AJ223" s="256"/>
      <c r="AK223" s="3"/>
      <c r="AL223" s="3"/>
      <c r="AM223" s="2"/>
      <c r="AN223" s="2"/>
      <c r="AO223" s="2"/>
      <c r="AP223" s="2"/>
      <c r="AQ223" s="2"/>
      <c r="AR223" s="257"/>
      <c r="AS223" s="2"/>
      <c r="AT223" s="2"/>
      <c r="AU223" s="2"/>
      <c r="AV223" s="3"/>
      <c r="AW223" s="258"/>
      <c r="AX223" s="3"/>
      <c r="AY223" s="257"/>
      <c r="AZ223" s="259"/>
      <c r="BA223" s="259"/>
      <c r="BB223" s="259"/>
      <c r="BC223" s="259"/>
      <c r="BD223" s="259"/>
      <c r="BE223" s="259"/>
      <c r="BF223" s="259"/>
      <c r="BG223" s="259"/>
      <c r="BH223" s="259"/>
      <c r="BI223" s="259"/>
      <c r="BJ223" s="259"/>
      <c r="BK223" s="259"/>
      <c r="BL223" s="259"/>
      <c r="BM223" s="259"/>
      <c r="BN223" s="152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</row>
    <row r="224" ht="12.75" customHeight="1">
      <c r="A224" s="3"/>
      <c r="B224" s="2"/>
      <c r="C224" s="2"/>
      <c r="D224" s="2"/>
      <c r="E224" s="2"/>
      <c r="F224" s="2"/>
      <c r="G224" s="2"/>
      <c r="H224" s="2"/>
      <c r="I224" s="2"/>
      <c r="J224" s="256"/>
      <c r="K224" s="2"/>
      <c r="L224" s="2"/>
      <c r="M224" s="2"/>
      <c r="N224" s="2"/>
      <c r="O224" s="2"/>
      <c r="P224" s="6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3"/>
      <c r="AH224" s="95"/>
      <c r="AI224" s="3"/>
      <c r="AJ224" s="256"/>
      <c r="AK224" s="3"/>
      <c r="AL224" s="3"/>
      <c r="AM224" s="2"/>
      <c r="AN224" s="2"/>
      <c r="AO224" s="2"/>
      <c r="AP224" s="2"/>
      <c r="AQ224" s="2"/>
      <c r="AR224" s="257"/>
      <c r="AS224" s="2"/>
      <c r="AT224" s="2"/>
      <c r="AU224" s="2"/>
      <c r="AV224" s="3"/>
      <c r="AW224" s="258"/>
      <c r="AX224" s="3"/>
      <c r="AY224" s="257"/>
      <c r="AZ224" s="259"/>
      <c r="BA224" s="259"/>
      <c r="BB224" s="259"/>
      <c r="BC224" s="259"/>
      <c r="BD224" s="259"/>
      <c r="BE224" s="259"/>
      <c r="BF224" s="259"/>
      <c r="BG224" s="259"/>
      <c r="BH224" s="259"/>
      <c r="BI224" s="259"/>
      <c r="BJ224" s="259"/>
      <c r="BK224" s="259"/>
      <c r="BL224" s="259"/>
      <c r="BM224" s="259"/>
      <c r="BN224" s="152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</row>
    <row r="225" ht="12.75" customHeight="1">
      <c r="A225" s="3"/>
      <c r="B225" s="2"/>
      <c r="C225" s="2"/>
      <c r="D225" s="2"/>
      <c r="E225" s="2"/>
      <c r="F225" s="2"/>
      <c r="G225" s="2"/>
      <c r="H225" s="2"/>
      <c r="I225" s="2"/>
      <c r="J225" s="256"/>
      <c r="K225" s="2"/>
      <c r="L225" s="2"/>
      <c r="M225" s="2"/>
      <c r="N225" s="2"/>
      <c r="O225" s="2"/>
      <c r="P225" s="6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3"/>
      <c r="AH225" s="95"/>
      <c r="AI225" s="3"/>
      <c r="AJ225" s="256"/>
      <c r="AK225" s="3"/>
      <c r="AL225" s="3"/>
      <c r="AM225" s="2"/>
      <c r="AN225" s="2"/>
      <c r="AO225" s="2"/>
      <c r="AP225" s="2"/>
      <c r="AQ225" s="2"/>
      <c r="AR225" s="257"/>
      <c r="AS225" s="2"/>
      <c r="AT225" s="2"/>
      <c r="AU225" s="2"/>
      <c r="AV225" s="3"/>
      <c r="AW225" s="258"/>
      <c r="AX225" s="3"/>
      <c r="AY225" s="257"/>
      <c r="AZ225" s="259"/>
      <c r="BA225" s="259"/>
      <c r="BB225" s="259"/>
      <c r="BC225" s="259"/>
      <c r="BD225" s="259"/>
      <c r="BE225" s="259"/>
      <c r="BF225" s="259"/>
      <c r="BG225" s="259"/>
      <c r="BH225" s="259"/>
      <c r="BI225" s="259"/>
      <c r="BJ225" s="259"/>
      <c r="BK225" s="259"/>
      <c r="BL225" s="259"/>
      <c r="BM225" s="259"/>
      <c r="BN225" s="152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</row>
    <row r="226" ht="12.75" customHeight="1">
      <c r="A226" s="3"/>
      <c r="B226" s="2"/>
      <c r="C226" s="2"/>
      <c r="D226" s="2"/>
      <c r="E226" s="2"/>
      <c r="F226" s="2"/>
      <c r="G226" s="2"/>
      <c r="H226" s="2"/>
      <c r="I226" s="2"/>
      <c r="J226" s="256"/>
      <c r="K226" s="2"/>
      <c r="L226" s="2"/>
      <c r="M226" s="2"/>
      <c r="N226" s="2"/>
      <c r="O226" s="2"/>
      <c r="P226" s="6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3"/>
      <c r="AH226" s="95"/>
      <c r="AI226" s="3"/>
      <c r="AJ226" s="256"/>
      <c r="AK226" s="3"/>
      <c r="AL226" s="3"/>
      <c r="AM226" s="2"/>
      <c r="AN226" s="2"/>
      <c r="AO226" s="2"/>
      <c r="AP226" s="2"/>
      <c r="AQ226" s="2"/>
      <c r="AR226" s="257"/>
      <c r="AS226" s="2"/>
      <c r="AT226" s="2"/>
      <c r="AU226" s="2"/>
      <c r="AV226" s="3"/>
      <c r="AW226" s="258"/>
      <c r="AX226" s="3"/>
      <c r="AY226" s="257"/>
      <c r="AZ226" s="259"/>
      <c r="BA226" s="259"/>
      <c r="BB226" s="259"/>
      <c r="BC226" s="259"/>
      <c r="BD226" s="259"/>
      <c r="BE226" s="259"/>
      <c r="BF226" s="259"/>
      <c r="BG226" s="259"/>
      <c r="BH226" s="259"/>
      <c r="BI226" s="259"/>
      <c r="BJ226" s="259"/>
      <c r="BK226" s="259"/>
      <c r="BL226" s="259"/>
      <c r="BM226" s="259"/>
      <c r="BN226" s="152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</row>
    <row r="227" ht="12.75" customHeight="1">
      <c r="A227" s="3"/>
      <c r="B227" s="2"/>
      <c r="C227" s="2"/>
      <c r="D227" s="2"/>
      <c r="E227" s="2"/>
      <c r="F227" s="2"/>
      <c r="G227" s="2"/>
      <c r="H227" s="2"/>
      <c r="I227" s="2"/>
      <c r="J227" s="256"/>
      <c r="K227" s="2"/>
      <c r="L227" s="2"/>
      <c r="M227" s="2"/>
      <c r="N227" s="2"/>
      <c r="O227" s="2"/>
      <c r="P227" s="6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3"/>
      <c r="AH227" s="95"/>
      <c r="AI227" s="3"/>
      <c r="AJ227" s="256"/>
      <c r="AK227" s="3"/>
      <c r="AL227" s="3"/>
      <c r="AM227" s="2"/>
      <c r="AN227" s="2"/>
      <c r="AO227" s="2"/>
      <c r="AP227" s="2"/>
      <c r="AQ227" s="2"/>
      <c r="AR227" s="257"/>
      <c r="AS227" s="2"/>
      <c r="AT227" s="2"/>
      <c r="AU227" s="2"/>
      <c r="AV227" s="3"/>
      <c r="AW227" s="258"/>
      <c r="AX227" s="3"/>
      <c r="AY227" s="257"/>
      <c r="AZ227" s="259"/>
      <c r="BA227" s="259"/>
      <c r="BB227" s="259"/>
      <c r="BC227" s="259"/>
      <c r="BD227" s="259"/>
      <c r="BE227" s="259"/>
      <c r="BF227" s="259"/>
      <c r="BG227" s="259"/>
      <c r="BH227" s="259"/>
      <c r="BI227" s="259"/>
      <c r="BJ227" s="259"/>
      <c r="BK227" s="259"/>
      <c r="BL227" s="259"/>
      <c r="BM227" s="259"/>
      <c r="BN227" s="152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</row>
    <row r="228" ht="12.75" customHeight="1">
      <c r="A228" s="3"/>
      <c r="B228" s="2"/>
      <c r="C228" s="2"/>
      <c r="D228" s="2"/>
      <c r="E228" s="2"/>
      <c r="F228" s="2"/>
      <c r="G228" s="2"/>
      <c r="H228" s="2"/>
      <c r="I228" s="2"/>
      <c r="J228" s="256"/>
      <c r="K228" s="2"/>
      <c r="L228" s="2"/>
      <c r="M228" s="2"/>
      <c r="N228" s="2"/>
      <c r="O228" s="2"/>
      <c r="P228" s="6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3"/>
      <c r="AH228" s="95"/>
      <c r="AI228" s="3"/>
      <c r="AJ228" s="256"/>
      <c r="AK228" s="3"/>
      <c r="AL228" s="3"/>
      <c r="AM228" s="2"/>
      <c r="AN228" s="2"/>
      <c r="AO228" s="2"/>
      <c r="AP228" s="2"/>
      <c r="AQ228" s="2"/>
      <c r="AR228" s="257"/>
      <c r="AS228" s="2"/>
      <c r="AT228" s="2"/>
      <c r="AU228" s="2"/>
      <c r="AV228" s="3"/>
      <c r="AW228" s="258"/>
      <c r="AX228" s="3"/>
      <c r="AY228" s="257"/>
      <c r="AZ228" s="259"/>
      <c r="BA228" s="259"/>
      <c r="BB228" s="259"/>
      <c r="BC228" s="259"/>
      <c r="BD228" s="259"/>
      <c r="BE228" s="259"/>
      <c r="BF228" s="259"/>
      <c r="BG228" s="259"/>
      <c r="BH228" s="259"/>
      <c r="BI228" s="259"/>
      <c r="BJ228" s="259"/>
      <c r="BK228" s="259"/>
      <c r="BL228" s="259"/>
      <c r="BM228" s="259"/>
      <c r="BN228" s="152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</row>
    <row r="229" ht="12.75" customHeight="1">
      <c r="A229" s="3"/>
      <c r="B229" s="2"/>
      <c r="C229" s="2"/>
      <c r="D229" s="2"/>
      <c r="E229" s="2"/>
      <c r="F229" s="2"/>
      <c r="G229" s="2"/>
      <c r="H229" s="2"/>
      <c r="I229" s="2"/>
      <c r="J229" s="256"/>
      <c r="K229" s="2"/>
      <c r="L229" s="2"/>
      <c r="M229" s="2"/>
      <c r="N229" s="2"/>
      <c r="O229" s="2"/>
      <c r="P229" s="6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3"/>
      <c r="AH229" s="95"/>
      <c r="AI229" s="3"/>
      <c r="AJ229" s="256"/>
      <c r="AK229" s="3"/>
      <c r="AL229" s="3"/>
      <c r="AM229" s="2"/>
      <c r="AN229" s="2"/>
      <c r="AO229" s="2"/>
      <c r="AP229" s="2"/>
      <c r="AQ229" s="2"/>
      <c r="AR229" s="257"/>
      <c r="AS229" s="2"/>
      <c r="AT229" s="2"/>
      <c r="AU229" s="2"/>
      <c r="AV229" s="3"/>
      <c r="AW229" s="258"/>
      <c r="AX229" s="3"/>
      <c r="AY229" s="257"/>
      <c r="AZ229" s="259"/>
      <c r="BA229" s="259"/>
      <c r="BB229" s="259"/>
      <c r="BC229" s="259"/>
      <c r="BD229" s="259"/>
      <c r="BE229" s="259"/>
      <c r="BF229" s="259"/>
      <c r="BG229" s="259"/>
      <c r="BH229" s="259"/>
      <c r="BI229" s="259"/>
      <c r="BJ229" s="259"/>
      <c r="BK229" s="259"/>
      <c r="BL229" s="259"/>
      <c r="BM229" s="259"/>
      <c r="BN229" s="152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</row>
    <row r="230" ht="12.75" customHeight="1">
      <c r="A230" s="3"/>
      <c r="B230" s="2"/>
      <c r="C230" s="2"/>
      <c r="D230" s="2"/>
      <c r="E230" s="2"/>
      <c r="F230" s="2"/>
      <c r="G230" s="2"/>
      <c r="H230" s="2"/>
      <c r="I230" s="2"/>
      <c r="J230" s="256"/>
      <c r="K230" s="2"/>
      <c r="L230" s="2"/>
      <c r="M230" s="2"/>
      <c r="N230" s="2"/>
      <c r="O230" s="2"/>
      <c r="P230" s="6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3"/>
      <c r="AH230" s="95"/>
      <c r="AI230" s="3"/>
      <c r="AJ230" s="256"/>
      <c r="AK230" s="3"/>
      <c r="AL230" s="3"/>
      <c r="AM230" s="2"/>
      <c r="AN230" s="2"/>
      <c r="AO230" s="2"/>
      <c r="AP230" s="2"/>
      <c r="AQ230" s="2"/>
      <c r="AR230" s="257"/>
      <c r="AS230" s="2"/>
      <c r="AT230" s="2"/>
      <c r="AU230" s="2"/>
      <c r="AV230" s="3"/>
      <c r="AW230" s="258"/>
      <c r="AX230" s="3"/>
      <c r="AY230" s="257"/>
      <c r="AZ230" s="259"/>
      <c r="BA230" s="259"/>
      <c r="BB230" s="259"/>
      <c r="BC230" s="259"/>
      <c r="BD230" s="259"/>
      <c r="BE230" s="259"/>
      <c r="BF230" s="259"/>
      <c r="BG230" s="259"/>
      <c r="BH230" s="259"/>
      <c r="BI230" s="259"/>
      <c r="BJ230" s="259"/>
      <c r="BK230" s="259"/>
      <c r="BL230" s="259"/>
      <c r="BM230" s="259"/>
      <c r="BN230" s="152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</row>
    <row r="231" ht="12.75" customHeight="1">
      <c r="A231" s="3"/>
      <c r="B231" s="2"/>
      <c r="C231" s="2"/>
      <c r="D231" s="2"/>
      <c r="E231" s="2"/>
      <c r="F231" s="2"/>
      <c r="G231" s="2"/>
      <c r="H231" s="2"/>
      <c r="I231" s="2"/>
      <c r="J231" s="256"/>
      <c r="K231" s="2"/>
      <c r="L231" s="2"/>
      <c r="M231" s="2"/>
      <c r="N231" s="2"/>
      <c r="O231" s="2"/>
      <c r="P231" s="6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3"/>
      <c r="AH231" s="95"/>
      <c r="AI231" s="3"/>
      <c r="AJ231" s="256"/>
      <c r="AK231" s="3"/>
      <c r="AL231" s="3"/>
      <c r="AM231" s="2"/>
      <c r="AN231" s="2"/>
      <c r="AO231" s="2"/>
      <c r="AP231" s="2"/>
      <c r="AQ231" s="2"/>
      <c r="AR231" s="257"/>
      <c r="AS231" s="2"/>
      <c r="AT231" s="2"/>
      <c r="AU231" s="2"/>
      <c r="AV231" s="3"/>
      <c r="AW231" s="258"/>
      <c r="AX231" s="3"/>
      <c r="AY231" s="257"/>
      <c r="AZ231" s="259"/>
      <c r="BA231" s="259"/>
      <c r="BB231" s="259"/>
      <c r="BC231" s="259"/>
      <c r="BD231" s="259"/>
      <c r="BE231" s="259"/>
      <c r="BF231" s="259"/>
      <c r="BG231" s="259"/>
      <c r="BH231" s="259"/>
      <c r="BI231" s="259"/>
      <c r="BJ231" s="259"/>
      <c r="BK231" s="259"/>
      <c r="BL231" s="259"/>
      <c r="BM231" s="259"/>
      <c r="BN231" s="152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</row>
    <row r="232" ht="12.75" customHeight="1">
      <c r="A232" s="3"/>
      <c r="B232" s="2"/>
      <c r="C232" s="2"/>
      <c r="D232" s="2"/>
      <c r="E232" s="2"/>
      <c r="F232" s="2"/>
      <c r="G232" s="2"/>
      <c r="H232" s="2"/>
      <c r="I232" s="2"/>
      <c r="J232" s="256"/>
      <c r="K232" s="2"/>
      <c r="L232" s="2"/>
      <c r="M232" s="2"/>
      <c r="N232" s="2"/>
      <c r="O232" s="2"/>
      <c r="P232" s="6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3"/>
      <c r="AH232" s="95"/>
      <c r="AI232" s="3"/>
      <c r="AJ232" s="256"/>
      <c r="AK232" s="3"/>
      <c r="AL232" s="3"/>
      <c r="AM232" s="2"/>
      <c r="AN232" s="2"/>
      <c r="AO232" s="2"/>
      <c r="AP232" s="2"/>
      <c r="AQ232" s="2"/>
      <c r="AR232" s="257"/>
      <c r="AS232" s="2"/>
      <c r="AT232" s="2"/>
      <c r="AU232" s="2"/>
      <c r="AV232" s="3"/>
      <c r="AW232" s="258"/>
      <c r="AX232" s="3"/>
      <c r="AY232" s="257"/>
      <c r="AZ232" s="259"/>
      <c r="BA232" s="259"/>
      <c r="BB232" s="259"/>
      <c r="BC232" s="259"/>
      <c r="BD232" s="259"/>
      <c r="BE232" s="259"/>
      <c r="BF232" s="259"/>
      <c r="BG232" s="259"/>
      <c r="BH232" s="259"/>
      <c r="BI232" s="259"/>
      <c r="BJ232" s="259"/>
      <c r="BK232" s="259"/>
      <c r="BL232" s="259"/>
      <c r="BM232" s="259"/>
      <c r="BN232" s="152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</row>
    <row r="233" ht="12.75" customHeight="1">
      <c r="A233" s="3"/>
      <c r="B233" s="2"/>
      <c r="C233" s="2"/>
      <c r="D233" s="2"/>
      <c r="E233" s="2"/>
      <c r="F233" s="2"/>
      <c r="G233" s="2"/>
      <c r="H233" s="2"/>
      <c r="I233" s="2"/>
      <c r="J233" s="256"/>
      <c r="K233" s="2"/>
      <c r="L233" s="2"/>
      <c r="M233" s="2"/>
      <c r="N233" s="2"/>
      <c r="O233" s="2"/>
      <c r="P233" s="6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3"/>
      <c r="AH233" s="95"/>
      <c r="AI233" s="3"/>
      <c r="AJ233" s="256"/>
      <c r="AK233" s="3"/>
      <c r="AL233" s="3"/>
      <c r="AM233" s="2"/>
      <c r="AN233" s="2"/>
      <c r="AO233" s="2"/>
      <c r="AP233" s="2"/>
      <c r="AQ233" s="2"/>
      <c r="AR233" s="257"/>
      <c r="AS233" s="2"/>
      <c r="AT233" s="2"/>
      <c r="AU233" s="2"/>
      <c r="AV233" s="3"/>
      <c r="AW233" s="258"/>
      <c r="AX233" s="3"/>
      <c r="AY233" s="257"/>
      <c r="AZ233" s="259"/>
      <c r="BA233" s="259"/>
      <c r="BB233" s="259"/>
      <c r="BC233" s="259"/>
      <c r="BD233" s="259"/>
      <c r="BE233" s="259"/>
      <c r="BF233" s="259"/>
      <c r="BG233" s="259"/>
      <c r="BH233" s="259"/>
      <c r="BI233" s="259"/>
      <c r="BJ233" s="259"/>
      <c r="BK233" s="259"/>
      <c r="BL233" s="259"/>
      <c r="BM233" s="259"/>
      <c r="BN233" s="152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</row>
    <row r="234" ht="12.75" customHeight="1">
      <c r="A234" s="3"/>
      <c r="B234" s="2"/>
      <c r="C234" s="2"/>
      <c r="D234" s="2"/>
      <c r="E234" s="2"/>
      <c r="F234" s="2"/>
      <c r="G234" s="2"/>
      <c r="H234" s="2"/>
      <c r="I234" s="2"/>
      <c r="J234" s="256"/>
      <c r="K234" s="2"/>
      <c r="L234" s="2"/>
      <c r="M234" s="2"/>
      <c r="N234" s="2"/>
      <c r="O234" s="2"/>
      <c r="P234" s="6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3"/>
      <c r="AH234" s="95"/>
      <c r="AI234" s="3"/>
      <c r="AJ234" s="256"/>
      <c r="AK234" s="3"/>
      <c r="AL234" s="3"/>
      <c r="AM234" s="2"/>
      <c r="AN234" s="2"/>
      <c r="AO234" s="2"/>
      <c r="AP234" s="2"/>
      <c r="AQ234" s="2"/>
      <c r="AR234" s="257"/>
      <c r="AS234" s="2"/>
      <c r="AT234" s="2"/>
      <c r="AU234" s="2"/>
      <c r="AV234" s="3"/>
      <c r="AW234" s="258"/>
      <c r="AX234" s="3"/>
      <c r="AY234" s="257"/>
      <c r="AZ234" s="259"/>
      <c r="BA234" s="259"/>
      <c r="BB234" s="259"/>
      <c r="BC234" s="259"/>
      <c r="BD234" s="259"/>
      <c r="BE234" s="259"/>
      <c r="BF234" s="259"/>
      <c r="BG234" s="259"/>
      <c r="BH234" s="259"/>
      <c r="BI234" s="259"/>
      <c r="BJ234" s="259"/>
      <c r="BK234" s="259"/>
      <c r="BL234" s="259"/>
      <c r="BM234" s="259"/>
      <c r="BN234" s="152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</row>
    <row r="235" ht="12.75" customHeight="1">
      <c r="A235" s="3"/>
      <c r="B235" s="2"/>
      <c r="C235" s="2"/>
      <c r="D235" s="2"/>
      <c r="E235" s="2"/>
      <c r="F235" s="2"/>
      <c r="G235" s="2"/>
      <c r="H235" s="2"/>
      <c r="I235" s="2"/>
      <c r="J235" s="256"/>
      <c r="K235" s="2"/>
      <c r="L235" s="2"/>
      <c r="M235" s="2"/>
      <c r="N235" s="2"/>
      <c r="O235" s="2"/>
      <c r="P235" s="6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3"/>
      <c r="AH235" s="95"/>
      <c r="AI235" s="3"/>
      <c r="AJ235" s="256"/>
      <c r="AK235" s="3"/>
      <c r="AL235" s="3"/>
      <c r="AM235" s="2"/>
      <c r="AN235" s="2"/>
      <c r="AO235" s="2"/>
      <c r="AP235" s="2"/>
      <c r="AQ235" s="2"/>
      <c r="AR235" s="257"/>
      <c r="AS235" s="2"/>
      <c r="AT235" s="2"/>
      <c r="AU235" s="2"/>
      <c r="AV235" s="3"/>
      <c r="AW235" s="258"/>
      <c r="AX235" s="3"/>
      <c r="AY235" s="257"/>
      <c r="AZ235" s="259"/>
      <c r="BA235" s="259"/>
      <c r="BB235" s="259"/>
      <c r="BC235" s="259"/>
      <c r="BD235" s="259"/>
      <c r="BE235" s="259"/>
      <c r="BF235" s="259"/>
      <c r="BG235" s="259"/>
      <c r="BH235" s="259"/>
      <c r="BI235" s="259"/>
      <c r="BJ235" s="259"/>
      <c r="BK235" s="259"/>
      <c r="BL235" s="259"/>
      <c r="BM235" s="259"/>
      <c r="BN235" s="152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</row>
    <row r="236" ht="12.75" customHeight="1">
      <c r="A236" s="3"/>
      <c r="B236" s="2"/>
      <c r="C236" s="2"/>
      <c r="D236" s="2"/>
      <c r="E236" s="2"/>
      <c r="F236" s="2"/>
      <c r="G236" s="2"/>
      <c r="H236" s="2"/>
      <c r="I236" s="2"/>
      <c r="J236" s="256"/>
      <c r="K236" s="2"/>
      <c r="L236" s="2"/>
      <c r="M236" s="2"/>
      <c r="N236" s="2"/>
      <c r="O236" s="2"/>
      <c r="P236" s="6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3"/>
      <c r="AH236" s="95"/>
      <c r="AI236" s="3"/>
      <c r="AJ236" s="256"/>
      <c r="AK236" s="3"/>
      <c r="AL236" s="3"/>
      <c r="AM236" s="2"/>
      <c r="AN236" s="2"/>
      <c r="AO236" s="2"/>
      <c r="AP236" s="2"/>
      <c r="AQ236" s="2"/>
      <c r="AR236" s="257"/>
      <c r="AS236" s="2"/>
      <c r="AT236" s="2"/>
      <c r="AU236" s="2"/>
      <c r="AV236" s="3"/>
      <c r="AW236" s="258"/>
      <c r="AX236" s="3"/>
      <c r="AY236" s="257"/>
      <c r="AZ236" s="259"/>
      <c r="BA236" s="259"/>
      <c r="BB236" s="259"/>
      <c r="BC236" s="259"/>
      <c r="BD236" s="259"/>
      <c r="BE236" s="259"/>
      <c r="BF236" s="259"/>
      <c r="BG236" s="259"/>
      <c r="BH236" s="259"/>
      <c r="BI236" s="259"/>
      <c r="BJ236" s="259"/>
      <c r="BK236" s="259"/>
      <c r="BL236" s="259"/>
      <c r="BM236" s="259"/>
      <c r="BN236" s="152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</row>
    <row r="237" ht="12.75" customHeight="1">
      <c r="A237" s="3"/>
      <c r="B237" s="2"/>
      <c r="C237" s="2"/>
      <c r="D237" s="2"/>
      <c r="E237" s="2"/>
      <c r="F237" s="2"/>
      <c r="G237" s="2"/>
      <c r="H237" s="2"/>
      <c r="I237" s="2"/>
      <c r="J237" s="256"/>
      <c r="K237" s="2"/>
      <c r="L237" s="2"/>
      <c r="M237" s="2"/>
      <c r="N237" s="2"/>
      <c r="O237" s="2"/>
      <c r="P237" s="6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3"/>
      <c r="AH237" s="95"/>
      <c r="AI237" s="3"/>
      <c r="AJ237" s="256"/>
      <c r="AK237" s="3"/>
      <c r="AL237" s="3"/>
      <c r="AM237" s="2"/>
      <c r="AN237" s="2"/>
      <c r="AO237" s="2"/>
      <c r="AP237" s="2"/>
      <c r="AQ237" s="2"/>
      <c r="AR237" s="257"/>
      <c r="AS237" s="2"/>
      <c r="AT237" s="2"/>
      <c r="AU237" s="2"/>
      <c r="AV237" s="3"/>
      <c r="AW237" s="258"/>
      <c r="AX237" s="3"/>
      <c r="AY237" s="257"/>
      <c r="AZ237" s="259"/>
      <c r="BA237" s="259"/>
      <c r="BB237" s="259"/>
      <c r="BC237" s="259"/>
      <c r="BD237" s="259"/>
      <c r="BE237" s="259"/>
      <c r="BF237" s="259"/>
      <c r="BG237" s="259"/>
      <c r="BH237" s="259"/>
      <c r="BI237" s="259"/>
      <c r="BJ237" s="259"/>
      <c r="BK237" s="259"/>
      <c r="BL237" s="259"/>
      <c r="BM237" s="259"/>
      <c r="BN237" s="152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</row>
    <row r="238" ht="12.75" customHeight="1">
      <c r="A238" s="3"/>
      <c r="B238" s="2"/>
      <c r="C238" s="2"/>
      <c r="D238" s="2"/>
      <c r="E238" s="2"/>
      <c r="F238" s="2"/>
      <c r="G238" s="2"/>
      <c r="H238" s="2"/>
      <c r="I238" s="2"/>
      <c r="J238" s="256"/>
      <c r="K238" s="2"/>
      <c r="L238" s="2"/>
      <c r="M238" s="2"/>
      <c r="N238" s="2"/>
      <c r="O238" s="2"/>
      <c r="P238" s="6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3"/>
      <c r="AH238" s="95"/>
      <c r="AI238" s="3"/>
      <c r="AJ238" s="256"/>
      <c r="AK238" s="3"/>
      <c r="AL238" s="3"/>
      <c r="AM238" s="2"/>
      <c r="AN238" s="2"/>
      <c r="AO238" s="2"/>
      <c r="AP238" s="2"/>
      <c r="AQ238" s="2"/>
      <c r="AR238" s="257"/>
      <c r="AS238" s="2"/>
      <c r="AT238" s="2"/>
      <c r="AU238" s="2"/>
      <c r="AV238" s="3"/>
      <c r="AW238" s="258"/>
      <c r="AX238" s="3"/>
      <c r="AY238" s="257"/>
      <c r="AZ238" s="259"/>
      <c r="BA238" s="259"/>
      <c r="BB238" s="259"/>
      <c r="BC238" s="259"/>
      <c r="BD238" s="259"/>
      <c r="BE238" s="259"/>
      <c r="BF238" s="259"/>
      <c r="BG238" s="259"/>
      <c r="BH238" s="259"/>
      <c r="BI238" s="259"/>
      <c r="BJ238" s="259"/>
      <c r="BK238" s="259"/>
      <c r="BL238" s="259"/>
      <c r="BM238" s="259"/>
      <c r="BN238" s="152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</row>
    <row r="239" ht="12.75" customHeight="1">
      <c r="A239" s="3"/>
      <c r="B239" s="2"/>
      <c r="C239" s="2"/>
      <c r="D239" s="2"/>
      <c r="E239" s="2"/>
      <c r="F239" s="2"/>
      <c r="G239" s="2"/>
      <c r="H239" s="2"/>
      <c r="I239" s="2"/>
      <c r="J239" s="256"/>
      <c r="K239" s="2"/>
      <c r="L239" s="2"/>
      <c r="M239" s="2"/>
      <c r="N239" s="2"/>
      <c r="O239" s="2"/>
      <c r="P239" s="6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3"/>
      <c r="AH239" s="95"/>
      <c r="AI239" s="3"/>
      <c r="AJ239" s="256"/>
      <c r="AK239" s="3"/>
      <c r="AL239" s="3"/>
      <c r="AM239" s="2"/>
      <c r="AN239" s="2"/>
      <c r="AO239" s="2"/>
      <c r="AP239" s="2"/>
      <c r="AQ239" s="2"/>
      <c r="AR239" s="257"/>
      <c r="AS239" s="2"/>
      <c r="AT239" s="2"/>
      <c r="AU239" s="2"/>
      <c r="AV239" s="3"/>
      <c r="AW239" s="258"/>
      <c r="AX239" s="3"/>
      <c r="AY239" s="257"/>
      <c r="AZ239" s="259"/>
      <c r="BA239" s="259"/>
      <c r="BB239" s="259"/>
      <c r="BC239" s="259"/>
      <c r="BD239" s="259"/>
      <c r="BE239" s="259"/>
      <c r="BF239" s="259"/>
      <c r="BG239" s="259"/>
      <c r="BH239" s="259"/>
      <c r="BI239" s="259"/>
      <c r="BJ239" s="259"/>
      <c r="BK239" s="259"/>
      <c r="BL239" s="259"/>
      <c r="BM239" s="259"/>
      <c r="BN239" s="152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</row>
    <row r="240" ht="12.75" customHeight="1">
      <c r="A240" s="3"/>
      <c r="B240" s="2"/>
      <c r="C240" s="2"/>
      <c r="D240" s="2"/>
      <c r="E240" s="2"/>
      <c r="F240" s="2"/>
      <c r="G240" s="2"/>
      <c r="H240" s="2"/>
      <c r="I240" s="2"/>
      <c r="J240" s="256"/>
      <c r="K240" s="2"/>
      <c r="L240" s="2"/>
      <c r="M240" s="2"/>
      <c r="N240" s="2"/>
      <c r="O240" s="2"/>
      <c r="P240" s="6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3"/>
      <c r="AH240" s="95"/>
      <c r="AI240" s="3"/>
      <c r="AJ240" s="256"/>
      <c r="AK240" s="3"/>
      <c r="AL240" s="3"/>
      <c r="AM240" s="2"/>
      <c r="AN240" s="2"/>
      <c r="AO240" s="2"/>
      <c r="AP240" s="2"/>
      <c r="AQ240" s="2"/>
      <c r="AR240" s="257"/>
      <c r="AS240" s="2"/>
      <c r="AT240" s="2"/>
      <c r="AU240" s="2"/>
      <c r="AV240" s="3"/>
      <c r="AW240" s="258"/>
      <c r="AX240" s="3"/>
      <c r="AY240" s="257"/>
      <c r="AZ240" s="259"/>
      <c r="BA240" s="259"/>
      <c r="BB240" s="259"/>
      <c r="BC240" s="259"/>
      <c r="BD240" s="259"/>
      <c r="BE240" s="259"/>
      <c r="BF240" s="259"/>
      <c r="BG240" s="259"/>
      <c r="BH240" s="259"/>
      <c r="BI240" s="259"/>
      <c r="BJ240" s="259"/>
      <c r="BK240" s="259"/>
      <c r="BL240" s="259"/>
      <c r="BM240" s="259"/>
      <c r="BN240" s="152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</row>
    <row r="241" ht="12.75" customHeight="1">
      <c r="A241" s="3"/>
      <c r="B241" s="2"/>
      <c r="C241" s="2"/>
      <c r="D241" s="2"/>
      <c r="E241" s="2"/>
      <c r="F241" s="2"/>
      <c r="G241" s="2"/>
      <c r="H241" s="2"/>
      <c r="I241" s="2"/>
      <c r="J241" s="256"/>
      <c r="K241" s="2"/>
      <c r="L241" s="2"/>
      <c r="M241" s="2"/>
      <c r="N241" s="2"/>
      <c r="O241" s="2"/>
      <c r="P241" s="6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3"/>
      <c r="AH241" s="95"/>
      <c r="AI241" s="3"/>
      <c r="AJ241" s="256"/>
      <c r="AK241" s="3"/>
      <c r="AL241" s="3"/>
      <c r="AM241" s="2"/>
      <c r="AN241" s="2"/>
      <c r="AO241" s="2"/>
      <c r="AP241" s="2"/>
      <c r="AQ241" s="2"/>
      <c r="AR241" s="257"/>
      <c r="AS241" s="2"/>
      <c r="AT241" s="2"/>
      <c r="AU241" s="2"/>
      <c r="AV241" s="3"/>
      <c r="AW241" s="258"/>
      <c r="AX241" s="3"/>
      <c r="AY241" s="257"/>
      <c r="AZ241" s="259"/>
      <c r="BA241" s="259"/>
      <c r="BB241" s="259"/>
      <c r="BC241" s="259"/>
      <c r="BD241" s="259"/>
      <c r="BE241" s="259"/>
      <c r="BF241" s="259"/>
      <c r="BG241" s="259"/>
      <c r="BH241" s="259"/>
      <c r="BI241" s="259"/>
      <c r="BJ241" s="259"/>
      <c r="BK241" s="259"/>
      <c r="BL241" s="259"/>
      <c r="BM241" s="259"/>
      <c r="BN241" s="152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</row>
    <row r="242" ht="12.75" customHeight="1">
      <c r="A242" s="3"/>
      <c r="B242" s="2"/>
      <c r="C242" s="2"/>
      <c r="D242" s="2"/>
      <c r="E242" s="2"/>
      <c r="F242" s="2"/>
      <c r="G242" s="2"/>
      <c r="H242" s="2"/>
      <c r="I242" s="2"/>
      <c r="J242" s="256"/>
      <c r="K242" s="2"/>
      <c r="L242" s="2"/>
      <c r="M242" s="2"/>
      <c r="N242" s="2"/>
      <c r="O242" s="2"/>
      <c r="P242" s="6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3"/>
      <c r="AH242" s="95"/>
      <c r="AI242" s="3"/>
      <c r="AJ242" s="256"/>
      <c r="AK242" s="3"/>
      <c r="AL242" s="3"/>
      <c r="AM242" s="2"/>
      <c r="AN242" s="2"/>
      <c r="AO242" s="2"/>
      <c r="AP242" s="2"/>
      <c r="AQ242" s="2"/>
      <c r="AR242" s="257"/>
      <c r="AS242" s="2"/>
      <c r="AT242" s="2"/>
      <c r="AU242" s="2"/>
      <c r="AV242" s="3"/>
      <c r="AW242" s="258"/>
      <c r="AX242" s="3"/>
      <c r="AY242" s="257"/>
      <c r="AZ242" s="259"/>
      <c r="BA242" s="259"/>
      <c r="BB242" s="259"/>
      <c r="BC242" s="259"/>
      <c r="BD242" s="259"/>
      <c r="BE242" s="259"/>
      <c r="BF242" s="259"/>
      <c r="BG242" s="259"/>
      <c r="BH242" s="259"/>
      <c r="BI242" s="259"/>
      <c r="BJ242" s="259"/>
      <c r="BK242" s="259"/>
      <c r="BL242" s="259"/>
      <c r="BM242" s="259"/>
      <c r="BN242" s="152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</row>
    <row r="243" ht="12.75" customHeight="1">
      <c r="A243" s="3"/>
      <c r="B243" s="2"/>
      <c r="C243" s="2"/>
      <c r="D243" s="2"/>
      <c r="E243" s="2"/>
      <c r="F243" s="2"/>
      <c r="G243" s="2"/>
      <c r="H243" s="2"/>
      <c r="I243" s="2"/>
      <c r="J243" s="256"/>
      <c r="K243" s="2"/>
      <c r="L243" s="2"/>
      <c r="M243" s="2"/>
      <c r="N243" s="2"/>
      <c r="O243" s="2"/>
      <c r="P243" s="6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3"/>
      <c r="AH243" s="95"/>
      <c r="AI243" s="3"/>
      <c r="AJ243" s="256"/>
      <c r="AK243" s="3"/>
      <c r="AL243" s="3"/>
      <c r="AM243" s="2"/>
      <c r="AN243" s="2"/>
      <c r="AO243" s="2"/>
      <c r="AP243" s="2"/>
      <c r="AQ243" s="2"/>
      <c r="AR243" s="257"/>
      <c r="AS243" s="2"/>
      <c r="AT243" s="2"/>
      <c r="AU243" s="2"/>
      <c r="AV243" s="3"/>
      <c r="AW243" s="258"/>
      <c r="AX243" s="3"/>
      <c r="AY243" s="257"/>
      <c r="AZ243" s="259"/>
      <c r="BA243" s="259"/>
      <c r="BB243" s="259"/>
      <c r="BC243" s="259"/>
      <c r="BD243" s="259"/>
      <c r="BE243" s="259"/>
      <c r="BF243" s="259"/>
      <c r="BG243" s="259"/>
      <c r="BH243" s="259"/>
      <c r="BI243" s="259"/>
      <c r="BJ243" s="259"/>
      <c r="BK243" s="259"/>
      <c r="BL243" s="259"/>
      <c r="BM243" s="259"/>
      <c r="BN243" s="152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</row>
    <row r="244" ht="12.75" customHeight="1">
      <c r="A244" s="3"/>
      <c r="B244" s="2"/>
      <c r="C244" s="2"/>
      <c r="D244" s="2"/>
      <c r="E244" s="2"/>
      <c r="F244" s="2"/>
      <c r="G244" s="2"/>
      <c r="H244" s="2"/>
      <c r="I244" s="2"/>
      <c r="J244" s="256"/>
      <c r="K244" s="2"/>
      <c r="L244" s="2"/>
      <c r="M244" s="2"/>
      <c r="N244" s="2"/>
      <c r="O244" s="2"/>
      <c r="P244" s="6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3"/>
      <c r="AH244" s="95"/>
      <c r="AI244" s="3"/>
      <c r="AJ244" s="256"/>
      <c r="AK244" s="3"/>
      <c r="AL244" s="3"/>
      <c r="AM244" s="2"/>
      <c r="AN244" s="2"/>
      <c r="AO244" s="2"/>
      <c r="AP244" s="2"/>
      <c r="AQ244" s="2"/>
      <c r="AR244" s="257"/>
      <c r="AS244" s="2"/>
      <c r="AT244" s="2"/>
      <c r="AU244" s="2"/>
      <c r="AV244" s="3"/>
      <c r="AW244" s="258"/>
      <c r="AX244" s="3"/>
      <c r="AY244" s="257"/>
      <c r="AZ244" s="259"/>
      <c r="BA244" s="259"/>
      <c r="BB244" s="259"/>
      <c r="BC244" s="259"/>
      <c r="BD244" s="259"/>
      <c r="BE244" s="259"/>
      <c r="BF244" s="259"/>
      <c r="BG244" s="259"/>
      <c r="BH244" s="259"/>
      <c r="BI244" s="259"/>
      <c r="BJ244" s="259"/>
      <c r="BK244" s="259"/>
      <c r="BL244" s="259"/>
      <c r="BM244" s="259"/>
      <c r="BN244" s="152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</row>
    <row r="245" ht="12.75" customHeight="1">
      <c r="A245" s="3"/>
      <c r="B245" s="2"/>
      <c r="C245" s="2"/>
      <c r="D245" s="2"/>
      <c r="E245" s="2"/>
      <c r="F245" s="2"/>
      <c r="G245" s="2"/>
      <c r="H245" s="2"/>
      <c r="I245" s="2"/>
      <c r="J245" s="256"/>
      <c r="K245" s="2"/>
      <c r="L245" s="2"/>
      <c r="M245" s="2"/>
      <c r="N245" s="2"/>
      <c r="O245" s="2"/>
      <c r="P245" s="6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3"/>
      <c r="AH245" s="95"/>
      <c r="AI245" s="3"/>
      <c r="AJ245" s="256"/>
      <c r="AK245" s="3"/>
      <c r="AL245" s="3"/>
      <c r="AM245" s="2"/>
      <c r="AN245" s="2"/>
      <c r="AO245" s="2"/>
      <c r="AP245" s="2"/>
      <c r="AQ245" s="2"/>
      <c r="AR245" s="257"/>
      <c r="AS245" s="2"/>
      <c r="AT245" s="2"/>
      <c r="AU245" s="2"/>
      <c r="AV245" s="3"/>
      <c r="AW245" s="258"/>
      <c r="AX245" s="3"/>
      <c r="AY245" s="257"/>
      <c r="AZ245" s="259"/>
      <c r="BA245" s="259"/>
      <c r="BB245" s="259"/>
      <c r="BC245" s="259"/>
      <c r="BD245" s="259"/>
      <c r="BE245" s="259"/>
      <c r="BF245" s="259"/>
      <c r="BG245" s="259"/>
      <c r="BH245" s="259"/>
      <c r="BI245" s="259"/>
      <c r="BJ245" s="259"/>
      <c r="BK245" s="259"/>
      <c r="BL245" s="259"/>
      <c r="BM245" s="259"/>
      <c r="BN245" s="152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</row>
    <row r="246" ht="12.75" customHeight="1">
      <c r="A246" s="3"/>
      <c r="B246" s="2"/>
      <c r="C246" s="2"/>
      <c r="D246" s="2"/>
      <c r="E246" s="2"/>
      <c r="F246" s="2"/>
      <c r="G246" s="2"/>
      <c r="H246" s="2"/>
      <c r="I246" s="2"/>
      <c r="J246" s="256"/>
      <c r="K246" s="2"/>
      <c r="L246" s="2"/>
      <c r="M246" s="2"/>
      <c r="N246" s="2"/>
      <c r="O246" s="2"/>
      <c r="P246" s="6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3"/>
      <c r="AH246" s="95"/>
      <c r="AI246" s="3"/>
      <c r="AJ246" s="256"/>
      <c r="AK246" s="3"/>
      <c r="AL246" s="3"/>
      <c r="AM246" s="2"/>
      <c r="AN246" s="2"/>
      <c r="AO246" s="2"/>
      <c r="AP246" s="2"/>
      <c r="AQ246" s="2"/>
      <c r="AR246" s="257"/>
      <c r="AS246" s="2"/>
      <c r="AT246" s="2"/>
      <c r="AU246" s="2"/>
      <c r="AV246" s="3"/>
      <c r="AW246" s="258"/>
      <c r="AX246" s="3"/>
      <c r="AY246" s="257"/>
      <c r="AZ246" s="259"/>
      <c r="BA246" s="259"/>
      <c r="BB246" s="259"/>
      <c r="BC246" s="259"/>
      <c r="BD246" s="259"/>
      <c r="BE246" s="259"/>
      <c r="BF246" s="259"/>
      <c r="BG246" s="259"/>
      <c r="BH246" s="259"/>
      <c r="BI246" s="259"/>
      <c r="BJ246" s="259"/>
      <c r="BK246" s="259"/>
      <c r="BL246" s="259"/>
      <c r="BM246" s="259"/>
      <c r="BN246" s="152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</row>
    <row r="247" ht="12.75" customHeight="1">
      <c r="A247" s="3"/>
      <c r="B247" s="2"/>
      <c r="C247" s="2"/>
      <c r="D247" s="2"/>
      <c r="E247" s="2"/>
      <c r="F247" s="2"/>
      <c r="G247" s="2"/>
      <c r="H247" s="2"/>
      <c r="I247" s="2"/>
      <c r="J247" s="256"/>
      <c r="K247" s="2"/>
      <c r="L247" s="2"/>
      <c r="M247" s="2"/>
      <c r="N247" s="2"/>
      <c r="O247" s="2"/>
      <c r="P247" s="6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3"/>
      <c r="AH247" s="95"/>
      <c r="AI247" s="3"/>
      <c r="AJ247" s="256"/>
      <c r="AK247" s="3"/>
      <c r="AL247" s="3"/>
      <c r="AM247" s="2"/>
      <c r="AN247" s="2"/>
      <c r="AO247" s="2"/>
      <c r="AP247" s="2"/>
      <c r="AQ247" s="2"/>
      <c r="AR247" s="257"/>
      <c r="AS247" s="2"/>
      <c r="AT247" s="2"/>
      <c r="AU247" s="2"/>
      <c r="AV247" s="3"/>
      <c r="AW247" s="258"/>
      <c r="AX247" s="3"/>
      <c r="AY247" s="257"/>
      <c r="AZ247" s="259"/>
      <c r="BA247" s="259"/>
      <c r="BB247" s="259"/>
      <c r="BC247" s="259"/>
      <c r="BD247" s="259"/>
      <c r="BE247" s="259"/>
      <c r="BF247" s="259"/>
      <c r="BG247" s="259"/>
      <c r="BH247" s="259"/>
      <c r="BI247" s="259"/>
      <c r="BJ247" s="259"/>
      <c r="BK247" s="259"/>
      <c r="BL247" s="259"/>
      <c r="BM247" s="259"/>
      <c r="BN247" s="152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</row>
    <row r="248" ht="12.75" customHeight="1">
      <c r="A248" s="3"/>
      <c r="B248" s="2"/>
      <c r="C248" s="2"/>
      <c r="D248" s="2"/>
      <c r="E248" s="2"/>
      <c r="F248" s="2"/>
      <c r="G248" s="2"/>
      <c r="H248" s="2"/>
      <c r="I248" s="2"/>
      <c r="J248" s="256"/>
      <c r="K248" s="2"/>
      <c r="L248" s="2"/>
      <c r="M248" s="2"/>
      <c r="N248" s="2"/>
      <c r="O248" s="2"/>
      <c r="P248" s="6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3"/>
      <c r="AH248" s="95"/>
      <c r="AI248" s="3"/>
      <c r="AJ248" s="256"/>
      <c r="AK248" s="3"/>
      <c r="AL248" s="3"/>
      <c r="AM248" s="2"/>
      <c r="AN248" s="2"/>
      <c r="AO248" s="2"/>
      <c r="AP248" s="2"/>
      <c r="AQ248" s="2"/>
      <c r="AR248" s="257"/>
      <c r="AS248" s="2"/>
      <c r="AT248" s="2"/>
      <c r="AU248" s="2"/>
      <c r="AV248" s="3"/>
      <c r="AW248" s="258"/>
      <c r="AX248" s="3"/>
      <c r="AY248" s="257"/>
      <c r="AZ248" s="259"/>
      <c r="BA248" s="259"/>
      <c r="BB248" s="259"/>
      <c r="BC248" s="259"/>
      <c r="BD248" s="259"/>
      <c r="BE248" s="259"/>
      <c r="BF248" s="259"/>
      <c r="BG248" s="259"/>
      <c r="BH248" s="259"/>
      <c r="BI248" s="259"/>
      <c r="BJ248" s="259"/>
      <c r="BK248" s="259"/>
      <c r="BL248" s="259"/>
      <c r="BM248" s="259"/>
      <c r="BN248" s="152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</row>
    <row r="249" ht="12.75" customHeight="1">
      <c r="A249" s="3"/>
      <c r="B249" s="2"/>
      <c r="C249" s="2"/>
      <c r="D249" s="2"/>
      <c r="E249" s="2"/>
      <c r="F249" s="2"/>
      <c r="G249" s="2"/>
      <c r="H249" s="2"/>
      <c r="I249" s="2"/>
      <c r="J249" s="256"/>
      <c r="K249" s="2"/>
      <c r="L249" s="2"/>
      <c r="M249" s="2"/>
      <c r="N249" s="2"/>
      <c r="O249" s="2"/>
      <c r="P249" s="6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3"/>
      <c r="AH249" s="95"/>
      <c r="AI249" s="3"/>
      <c r="AJ249" s="256"/>
      <c r="AK249" s="3"/>
      <c r="AL249" s="3"/>
      <c r="AM249" s="2"/>
      <c r="AN249" s="2"/>
      <c r="AO249" s="2"/>
      <c r="AP249" s="2"/>
      <c r="AQ249" s="2"/>
      <c r="AR249" s="257"/>
      <c r="AS249" s="2"/>
      <c r="AT249" s="2"/>
      <c r="AU249" s="2"/>
      <c r="AV249" s="3"/>
      <c r="AW249" s="258"/>
      <c r="AX249" s="3"/>
      <c r="AY249" s="257"/>
      <c r="AZ249" s="259"/>
      <c r="BA249" s="259"/>
      <c r="BB249" s="259"/>
      <c r="BC249" s="259"/>
      <c r="BD249" s="259"/>
      <c r="BE249" s="259"/>
      <c r="BF249" s="259"/>
      <c r="BG249" s="259"/>
      <c r="BH249" s="259"/>
      <c r="BI249" s="259"/>
      <c r="BJ249" s="259"/>
      <c r="BK249" s="259"/>
      <c r="BL249" s="259"/>
      <c r="BM249" s="259"/>
      <c r="BN249" s="152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</row>
    <row r="250" ht="12.75" customHeight="1">
      <c r="A250" s="3"/>
      <c r="B250" s="2"/>
      <c r="C250" s="2"/>
      <c r="D250" s="2"/>
      <c r="E250" s="2"/>
      <c r="F250" s="2"/>
      <c r="G250" s="2"/>
      <c r="H250" s="2"/>
      <c r="I250" s="2"/>
      <c r="J250" s="256"/>
      <c r="K250" s="2"/>
      <c r="L250" s="2"/>
      <c r="M250" s="2"/>
      <c r="N250" s="2"/>
      <c r="O250" s="2"/>
      <c r="P250" s="6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3"/>
      <c r="AH250" s="95"/>
      <c r="AI250" s="3"/>
      <c r="AJ250" s="256"/>
      <c r="AK250" s="3"/>
      <c r="AL250" s="3"/>
      <c r="AM250" s="2"/>
      <c r="AN250" s="2"/>
      <c r="AO250" s="2"/>
      <c r="AP250" s="2"/>
      <c r="AQ250" s="2"/>
      <c r="AR250" s="257"/>
      <c r="AS250" s="2"/>
      <c r="AT250" s="2"/>
      <c r="AU250" s="2"/>
      <c r="AV250" s="3"/>
      <c r="AW250" s="258"/>
      <c r="AX250" s="3"/>
      <c r="AY250" s="257"/>
      <c r="AZ250" s="259"/>
      <c r="BA250" s="259"/>
      <c r="BB250" s="259"/>
      <c r="BC250" s="259"/>
      <c r="BD250" s="259"/>
      <c r="BE250" s="259"/>
      <c r="BF250" s="259"/>
      <c r="BG250" s="259"/>
      <c r="BH250" s="259"/>
      <c r="BI250" s="259"/>
      <c r="BJ250" s="259"/>
      <c r="BK250" s="259"/>
      <c r="BL250" s="259"/>
      <c r="BM250" s="259"/>
      <c r="BN250" s="152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</row>
    <row r="251" ht="12.75" customHeight="1">
      <c r="A251" s="3"/>
      <c r="B251" s="2"/>
      <c r="C251" s="2"/>
      <c r="D251" s="2"/>
      <c r="E251" s="2"/>
      <c r="F251" s="2"/>
      <c r="G251" s="2"/>
      <c r="H251" s="2"/>
      <c r="I251" s="2"/>
      <c r="J251" s="256"/>
      <c r="K251" s="2"/>
      <c r="L251" s="2"/>
      <c r="M251" s="2"/>
      <c r="N251" s="2"/>
      <c r="O251" s="2"/>
      <c r="P251" s="6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3"/>
      <c r="AH251" s="95"/>
      <c r="AI251" s="3"/>
      <c r="AJ251" s="256"/>
      <c r="AK251" s="3"/>
      <c r="AL251" s="3"/>
      <c r="AM251" s="2"/>
      <c r="AN251" s="2"/>
      <c r="AO251" s="2"/>
      <c r="AP251" s="2"/>
      <c r="AQ251" s="2"/>
      <c r="AR251" s="257"/>
      <c r="AS251" s="2"/>
      <c r="AT251" s="2"/>
      <c r="AU251" s="2"/>
      <c r="AV251" s="3"/>
      <c r="AW251" s="258"/>
      <c r="AX251" s="3"/>
      <c r="AY251" s="257"/>
      <c r="AZ251" s="259"/>
      <c r="BA251" s="259"/>
      <c r="BB251" s="259"/>
      <c r="BC251" s="259"/>
      <c r="BD251" s="259"/>
      <c r="BE251" s="259"/>
      <c r="BF251" s="259"/>
      <c r="BG251" s="259"/>
      <c r="BH251" s="259"/>
      <c r="BI251" s="259"/>
      <c r="BJ251" s="259"/>
      <c r="BK251" s="259"/>
      <c r="BL251" s="259"/>
      <c r="BM251" s="259"/>
      <c r="BN251" s="152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</row>
    <row r="252" ht="12.75" customHeight="1">
      <c r="A252" s="3"/>
      <c r="B252" s="2"/>
      <c r="C252" s="2"/>
      <c r="D252" s="2"/>
      <c r="E252" s="2"/>
      <c r="F252" s="2"/>
      <c r="G252" s="2"/>
      <c r="H252" s="2"/>
      <c r="I252" s="2"/>
      <c r="J252" s="256"/>
      <c r="K252" s="2"/>
      <c r="L252" s="2"/>
      <c r="M252" s="2"/>
      <c r="N252" s="2"/>
      <c r="O252" s="2"/>
      <c r="P252" s="6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3"/>
      <c r="AH252" s="95"/>
      <c r="AI252" s="3"/>
      <c r="AJ252" s="256"/>
      <c r="AK252" s="3"/>
      <c r="AL252" s="3"/>
      <c r="AM252" s="2"/>
      <c r="AN252" s="2"/>
      <c r="AO252" s="2"/>
      <c r="AP252" s="2"/>
      <c r="AQ252" s="2"/>
      <c r="AR252" s="257"/>
      <c r="AS252" s="2"/>
      <c r="AT252" s="2"/>
      <c r="AU252" s="2"/>
      <c r="AV252" s="3"/>
      <c r="AW252" s="258"/>
      <c r="AX252" s="3"/>
      <c r="AY252" s="257"/>
      <c r="AZ252" s="259"/>
      <c r="BA252" s="259"/>
      <c r="BB252" s="259"/>
      <c r="BC252" s="259"/>
      <c r="BD252" s="259"/>
      <c r="BE252" s="259"/>
      <c r="BF252" s="259"/>
      <c r="BG252" s="259"/>
      <c r="BH252" s="259"/>
      <c r="BI252" s="259"/>
      <c r="BJ252" s="259"/>
      <c r="BK252" s="259"/>
      <c r="BL252" s="259"/>
      <c r="BM252" s="259"/>
      <c r="BN252" s="152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</row>
    <row r="253" ht="12.75" customHeight="1">
      <c r="A253" s="3"/>
      <c r="B253" s="2"/>
      <c r="C253" s="2"/>
      <c r="D253" s="2"/>
      <c r="E253" s="2"/>
      <c r="F253" s="2"/>
      <c r="G253" s="2"/>
      <c r="H253" s="2"/>
      <c r="I253" s="2"/>
      <c r="J253" s="256"/>
      <c r="K253" s="2"/>
      <c r="L253" s="2"/>
      <c r="M253" s="2"/>
      <c r="N253" s="2"/>
      <c r="O253" s="2"/>
      <c r="P253" s="6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3"/>
      <c r="AH253" s="95"/>
      <c r="AI253" s="3"/>
      <c r="AJ253" s="256"/>
      <c r="AK253" s="3"/>
      <c r="AL253" s="3"/>
      <c r="AM253" s="2"/>
      <c r="AN253" s="2"/>
      <c r="AO253" s="2"/>
      <c r="AP253" s="2"/>
      <c r="AQ253" s="2"/>
      <c r="AR253" s="257"/>
      <c r="AS253" s="2"/>
      <c r="AT253" s="2"/>
      <c r="AU253" s="2"/>
      <c r="AV253" s="3"/>
      <c r="AW253" s="258"/>
      <c r="AX253" s="3"/>
      <c r="AY253" s="257"/>
      <c r="AZ253" s="259"/>
      <c r="BA253" s="259"/>
      <c r="BB253" s="259"/>
      <c r="BC253" s="259"/>
      <c r="BD253" s="259"/>
      <c r="BE253" s="259"/>
      <c r="BF253" s="259"/>
      <c r="BG253" s="259"/>
      <c r="BH253" s="259"/>
      <c r="BI253" s="259"/>
      <c r="BJ253" s="259"/>
      <c r="BK253" s="259"/>
      <c r="BL253" s="259"/>
      <c r="BM253" s="259"/>
      <c r="BN253" s="152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</row>
    <row r="254" ht="12.75" customHeight="1">
      <c r="A254" s="3"/>
      <c r="B254" s="2"/>
      <c r="C254" s="2"/>
      <c r="D254" s="2"/>
      <c r="E254" s="2"/>
      <c r="F254" s="2"/>
      <c r="G254" s="2"/>
      <c r="H254" s="2"/>
      <c r="I254" s="2"/>
      <c r="J254" s="256"/>
      <c r="K254" s="2"/>
      <c r="L254" s="2"/>
      <c r="M254" s="2"/>
      <c r="N254" s="2"/>
      <c r="O254" s="2"/>
      <c r="P254" s="6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3"/>
      <c r="AH254" s="95"/>
      <c r="AI254" s="3"/>
      <c r="AJ254" s="256"/>
      <c r="AK254" s="3"/>
      <c r="AL254" s="3"/>
      <c r="AM254" s="2"/>
      <c r="AN254" s="2"/>
      <c r="AO254" s="2"/>
      <c r="AP254" s="2"/>
      <c r="AQ254" s="2"/>
      <c r="AR254" s="257"/>
      <c r="AS254" s="2"/>
      <c r="AT254" s="2"/>
      <c r="AU254" s="2"/>
      <c r="AV254" s="3"/>
      <c r="AW254" s="258"/>
      <c r="AX254" s="3"/>
      <c r="AY254" s="257"/>
      <c r="AZ254" s="259"/>
      <c r="BA254" s="259"/>
      <c r="BB254" s="259"/>
      <c r="BC254" s="259"/>
      <c r="BD254" s="259"/>
      <c r="BE254" s="259"/>
      <c r="BF254" s="259"/>
      <c r="BG254" s="259"/>
      <c r="BH254" s="259"/>
      <c r="BI254" s="259"/>
      <c r="BJ254" s="259"/>
      <c r="BK254" s="259"/>
      <c r="BL254" s="259"/>
      <c r="BM254" s="259"/>
      <c r="BN254" s="152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</row>
    <row r="255" ht="12.75" customHeight="1">
      <c r="A255" s="3"/>
      <c r="B255" s="2"/>
      <c r="C255" s="2"/>
      <c r="D255" s="2"/>
      <c r="E255" s="2"/>
      <c r="F255" s="2"/>
      <c r="G255" s="2"/>
      <c r="H255" s="2"/>
      <c r="I255" s="2"/>
      <c r="J255" s="256"/>
      <c r="K255" s="2"/>
      <c r="L255" s="2"/>
      <c r="M255" s="2"/>
      <c r="N255" s="2"/>
      <c r="O255" s="2"/>
      <c r="P255" s="6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3"/>
      <c r="AH255" s="95"/>
      <c r="AI255" s="3"/>
      <c r="AJ255" s="256"/>
      <c r="AK255" s="3"/>
      <c r="AL255" s="3"/>
      <c r="AM255" s="2"/>
      <c r="AN255" s="2"/>
      <c r="AO255" s="2"/>
      <c r="AP255" s="2"/>
      <c r="AQ255" s="2"/>
      <c r="AR255" s="257"/>
      <c r="AS255" s="2"/>
      <c r="AT255" s="2"/>
      <c r="AU255" s="2"/>
      <c r="AV255" s="3"/>
      <c r="AW255" s="258"/>
      <c r="AX255" s="3"/>
      <c r="AY255" s="257"/>
      <c r="AZ255" s="259"/>
      <c r="BA255" s="259"/>
      <c r="BB255" s="259"/>
      <c r="BC255" s="259"/>
      <c r="BD255" s="259"/>
      <c r="BE255" s="259"/>
      <c r="BF255" s="259"/>
      <c r="BG255" s="259"/>
      <c r="BH255" s="259"/>
      <c r="BI255" s="259"/>
      <c r="BJ255" s="259"/>
      <c r="BK255" s="259"/>
      <c r="BL255" s="259"/>
      <c r="BM255" s="259"/>
      <c r="BN255" s="152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</row>
    <row r="256" ht="12.75" customHeight="1">
      <c r="A256" s="3"/>
      <c r="B256" s="2"/>
      <c r="C256" s="2"/>
      <c r="D256" s="2"/>
      <c r="E256" s="2"/>
      <c r="F256" s="2"/>
      <c r="G256" s="2"/>
      <c r="H256" s="2"/>
      <c r="I256" s="2"/>
      <c r="J256" s="256"/>
      <c r="K256" s="2"/>
      <c r="L256" s="2"/>
      <c r="M256" s="2"/>
      <c r="N256" s="2"/>
      <c r="O256" s="2"/>
      <c r="P256" s="6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3"/>
      <c r="AH256" s="95"/>
      <c r="AI256" s="3"/>
      <c r="AJ256" s="256"/>
      <c r="AK256" s="3"/>
      <c r="AL256" s="3"/>
      <c r="AM256" s="2"/>
      <c r="AN256" s="2"/>
      <c r="AO256" s="2"/>
      <c r="AP256" s="2"/>
      <c r="AQ256" s="2"/>
      <c r="AR256" s="257"/>
      <c r="AS256" s="2"/>
      <c r="AT256" s="2"/>
      <c r="AU256" s="2"/>
      <c r="AV256" s="3"/>
      <c r="AW256" s="258"/>
      <c r="AX256" s="3"/>
      <c r="AY256" s="257"/>
      <c r="AZ256" s="259"/>
      <c r="BA256" s="259"/>
      <c r="BB256" s="259"/>
      <c r="BC256" s="259"/>
      <c r="BD256" s="259"/>
      <c r="BE256" s="259"/>
      <c r="BF256" s="259"/>
      <c r="BG256" s="259"/>
      <c r="BH256" s="259"/>
      <c r="BI256" s="259"/>
      <c r="BJ256" s="259"/>
      <c r="BK256" s="259"/>
      <c r="BL256" s="259"/>
      <c r="BM256" s="259"/>
      <c r="BN256" s="152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</row>
    <row r="257" ht="12.75" customHeight="1">
      <c r="A257" s="3"/>
      <c r="B257" s="2"/>
      <c r="C257" s="2"/>
      <c r="D257" s="2"/>
      <c r="E257" s="2"/>
      <c r="F257" s="2"/>
      <c r="G257" s="2"/>
      <c r="H257" s="2"/>
      <c r="I257" s="2"/>
      <c r="J257" s="256"/>
      <c r="K257" s="2"/>
      <c r="L257" s="2"/>
      <c r="M257" s="2"/>
      <c r="N257" s="2"/>
      <c r="O257" s="2"/>
      <c r="P257" s="6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3"/>
      <c r="AH257" s="95"/>
      <c r="AI257" s="3"/>
      <c r="AJ257" s="256"/>
      <c r="AK257" s="3"/>
      <c r="AL257" s="3"/>
      <c r="AM257" s="2"/>
      <c r="AN257" s="2"/>
      <c r="AO257" s="2"/>
      <c r="AP257" s="2"/>
      <c r="AQ257" s="2"/>
      <c r="AR257" s="257"/>
      <c r="AS257" s="2"/>
      <c r="AT257" s="2"/>
      <c r="AU257" s="2"/>
      <c r="AV257" s="3"/>
      <c r="AW257" s="258"/>
      <c r="AX257" s="3"/>
      <c r="AY257" s="257"/>
      <c r="AZ257" s="259"/>
      <c r="BA257" s="259"/>
      <c r="BB257" s="259"/>
      <c r="BC257" s="259"/>
      <c r="BD257" s="259"/>
      <c r="BE257" s="259"/>
      <c r="BF257" s="259"/>
      <c r="BG257" s="259"/>
      <c r="BH257" s="259"/>
      <c r="BI257" s="259"/>
      <c r="BJ257" s="259"/>
      <c r="BK257" s="259"/>
      <c r="BL257" s="259"/>
      <c r="BM257" s="259"/>
      <c r="BN257" s="152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</row>
    <row r="258" ht="12.75" customHeight="1">
      <c r="A258" s="3"/>
      <c r="B258" s="2"/>
      <c r="C258" s="2"/>
      <c r="D258" s="2"/>
      <c r="E258" s="2"/>
      <c r="F258" s="2"/>
      <c r="G258" s="2"/>
      <c r="H258" s="2"/>
      <c r="I258" s="2"/>
      <c r="J258" s="256"/>
      <c r="K258" s="2"/>
      <c r="L258" s="2"/>
      <c r="M258" s="2"/>
      <c r="N258" s="2"/>
      <c r="O258" s="2"/>
      <c r="P258" s="6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3"/>
      <c r="AH258" s="95"/>
      <c r="AI258" s="3"/>
      <c r="AJ258" s="256"/>
      <c r="AK258" s="3"/>
      <c r="AL258" s="3"/>
      <c r="AM258" s="2"/>
      <c r="AN258" s="2"/>
      <c r="AO258" s="2"/>
      <c r="AP258" s="2"/>
      <c r="AQ258" s="2"/>
      <c r="AR258" s="257"/>
      <c r="AS258" s="2"/>
      <c r="AT258" s="2"/>
      <c r="AU258" s="2"/>
      <c r="AV258" s="3"/>
      <c r="AW258" s="258"/>
      <c r="AX258" s="3"/>
      <c r="AY258" s="257"/>
      <c r="AZ258" s="259"/>
      <c r="BA258" s="259"/>
      <c r="BB258" s="259"/>
      <c r="BC258" s="259"/>
      <c r="BD258" s="259"/>
      <c r="BE258" s="259"/>
      <c r="BF258" s="259"/>
      <c r="BG258" s="259"/>
      <c r="BH258" s="259"/>
      <c r="BI258" s="259"/>
      <c r="BJ258" s="259"/>
      <c r="BK258" s="259"/>
      <c r="BL258" s="259"/>
      <c r="BM258" s="259"/>
      <c r="BN258" s="152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</row>
    <row r="259" ht="12.75" customHeight="1">
      <c r="A259" s="3"/>
      <c r="B259" s="2"/>
      <c r="C259" s="2"/>
      <c r="D259" s="2"/>
      <c r="E259" s="2"/>
      <c r="F259" s="2"/>
      <c r="G259" s="2"/>
      <c r="H259" s="2"/>
      <c r="I259" s="2"/>
      <c r="J259" s="256"/>
      <c r="K259" s="2"/>
      <c r="L259" s="2"/>
      <c r="M259" s="2"/>
      <c r="N259" s="2"/>
      <c r="O259" s="2"/>
      <c r="P259" s="6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3"/>
      <c r="AH259" s="95"/>
      <c r="AI259" s="3"/>
      <c r="AJ259" s="256"/>
      <c r="AK259" s="3"/>
      <c r="AL259" s="3"/>
      <c r="AM259" s="2"/>
      <c r="AN259" s="2"/>
      <c r="AO259" s="2"/>
      <c r="AP259" s="2"/>
      <c r="AQ259" s="2"/>
      <c r="AR259" s="257"/>
      <c r="AS259" s="2"/>
      <c r="AT259" s="2"/>
      <c r="AU259" s="2"/>
      <c r="AV259" s="3"/>
      <c r="AW259" s="258"/>
      <c r="AX259" s="3"/>
      <c r="AY259" s="257"/>
      <c r="AZ259" s="259"/>
      <c r="BA259" s="259"/>
      <c r="BB259" s="259"/>
      <c r="BC259" s="259"/>
      <c r="BD259" s="259"/>
      <c r="BE259" s="259"/>
      <c r="BF259" s="259"/>
      <c r="BG259" s="259"/>
      <c r="BH259" s="259"/>
      <c r="BI259" s="259"/>
      <c r="BJ259" s="259"/>
      <c r="BK259" s="259"/>
      <c r="BL259" s="259"/>
      <c r="BM259" s="259"/>
      <c r="BN259" s="152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</row>
    <row r="260" ht="12.75" customHeight="1">
      <c r="A260" s="3"/>
      <c r="B260" s="2"/>
      <c r="C260" s="2"/>
      <c r="D260" s="2"/>
      <c r="E260" s="2"/>
      <c r="F260" s="2"/>
      <c r="G260" s="2"/>
      <c r="H260" s="2"/>
      <c r="I260" s="2"/>
      <c r="J260" s="256"/>
      <c r="K260" s="2"/>
      <c r="L260" s="2"/>
      <c r="M260" s="2"/>
      <c r="N260" s="2"/>
      <c r="O260" s="2"/>
      <c r="P260" s="6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3"/>
      <c r="AH260" s="95"/>
      <c r="AI260" s="3"/>
      <c r="AJ260" s="256"/>
      <c r="AK260" s="3"/>
      <c r="AL260" s="3"/>
      <c r="AM260" s="2"/>
      <c r="AN260" s="2"/>
      <c r="AO260" s="2"/>
      <c r="AP260" s="2"/>
      <c r="AQ260" s="2"/>
      <c r="AR260" s="257"/>
      <c r="AS260" s="2"/>
      <c r="AT260" s="2"/>
      <c r="AU260" s="2"/>
      <c r="AV260" s="3"/>
      <c r="AW260" s="258"/>
      <c r="AX260" s="3"/>
      <c r="AY260" s="257"/>
      <c r="AZ260" s="259"/>
      <c r="BA260" s="259"/>
      <c r="BB260" s="259"/>
      <c r="BC260" s="259"/>
      <c r="BD260" s="259"/>
      <c r="BE260" s="259"/>
      <c r="BF260" s="259"/>
      <c r="BG260" s="259"/>
      <c r="BH260" s="259"/>
      <c r="BI260" s="259"/>
      <c r="BJ260" s="259"/>
      <c r="BK260" s="259"/>
      <c r="BL260" s="259"/>
      <c r="BM260" s="259"/>
      <c r="BN260" s="152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</row>
    <row r="261" ht="12.75" customHeight="1">
      <c r="A261" s="3"/>
      <c r="B261" s="2"/>
      <c r="C261" s="2"/>
      <c r="D261" s="2"/>
      <c r="E261" s="2"/>
      <c r="F261" s="2"/>
      <c r="G261" s="2"/>
      <c r="H261" s="2"/>
      <c r="I261" s="2"/>
      <c r="J261" s="256"/>
      <c r="K261" s="2"/>
      <c r="L261" s="2"/>
      <c r="M261" s="2"/>
      <c r="N261" s="2"/>
      <c r="O261" s="2"/>
      <c r="P261" s="6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3"/>
      <c r="AH261" s="95"/>
      <c r="AI261" s="3"/>
      <c r="AJ261" s="256"/>
      <c r="AK261" s="3"/>
      <c r="AL261" s="3"/>
      <c r="AM261" s="2"/>
      <c r="AN261" s="2"/>
      <c r="AO261" s="2"/>
      <c r="AP261" s="2"/>
      <c r="AQ261" s="2"/>
      <c r="AR261" s="257"/>
      <c r="AS261" s="2"/>
      <c r="AT261" s="2"/>
      <c r="AU261" s="2"/>
      <c r="AV261" s="3"/>
      <c r="AW261" s="258"/>
      <c r="AX261" s="3"/>
      <c r="AY261" s="257"/>
      <c r="AZ261" s="259"/>
      <c r="BA261" s="259"/>
      <c r="BB261" s="259"/>
      <c r="BC261" s="259"/>
      <c r="BD261" s="259"/>
      <c r="BE261" s="259"/>
      <c r="BF261" s="259"/>
      <c r="BG261" s="259"/>
      <c r="BH261" s="259"/>
      <c r="BI261" s="259"/>
      <c r="BJ261" s="259"/>
      <c r="BK261" s="259"/>
      <c r="BL261" s="259"/>
      <c r="BM261" s="259"/>
      <c r="BN261" s="152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</row>
    <row r="262" ht="12.75" customHeight="1">
      <c r="A262" s="3"/>
      <c r="B262" s="2"/>
      <c r="C262" s="2"/>
      <c r="D262" s="2"/>
      <c r="E262" s="2"/>
      <c r="F262" s="2"/>
      <c r="G262" s="2"/>
      <c r="H262" s="2"/>
      <c r="I262" s="2"/>
      <c r="J262" s="256"/>
      <c r="K262" s="2"/>
      <c r="L262" s="2"/>
      <c r="M262" s="2"/>
      <c r="N262" s="2"/>
      <c r="O262" s="2"/>
      <c r="P262" s="6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3"/>
      <c r="AH262" s="95"/>
      <c r="AI262" s="3"/>
      <c r="AJ262" s="256"/>
      <c r="AK262" s="3"/>
      <c r="AL262" s="3"/>
      <c r="AM262" s="2"/>
      <c r="AN262" s="2"/>
      <c r="AO262" s="2"/>
      <c r="AP262" s="2"/>
      <c r="AQ262" s="2"/>
      <c r="AR262" s="257"/>
      <c r="AS262" s="2"/>
      <c r="AT262" s="2"/>
      <c r="AU262" s="2"/>
      <c r="AV262" s="3"/>
      <c r="AW262" s="258"/>
      <c r="AX262" s="3"/>
      <c r="AY262" s="257"/>
      <c r="AZ262" s="259"/>
      <c r="BA262" s="259"/>
      <c r="BB262" s="259"/>
      <c r="BC262" s="259"/>
      <c r="BD262" s="259"/>
      <c r="BE262" s="259"/>
      <c r="BF262" s="259"/>
      <c r="BG262" s="259"/>
      <c r="BH262" s="259"/>
      <c r="BI262" s="259"/>
      <c r="BJ262" s="259"/>
      <c r="BK262" s="259"/>
      <c r="BL262" s="259"/>
      <c r="BM262" s="259"/>
      <c r="BN262" s="152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</row>
    <row r="263" ht="12.75" customHeight="1">
      <c r="A263" s="3"/>
      <c r="B263" s="2"/>
      <c r="C263" s="2"/>
      <c r="D263" s="2"/>
      <c r="E263" s="2"/>
      <c r="F263" s="2"/>
      <c r="G263" s="2"/>
      <c r="H263" s="2"/>
      <c r="I263" s="2"/>
      <c r="J263" s="256"/>
      <c r="K263" s="2"/>
      <c r="L263" s="2"/>
      <c r="M263" s="2"/>
      <c r="N263" s="2"/>
      <c r="O263" s="2"/>
      <c r="P263" s="6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3"/>
      <c r="AH263" s="95"/>
      <c r="AI263" s="3"/>
      <c r="AJ263" s="256"/>
      <c r="AK263" s="3"/>
      <c r="AL263" s="3"/>
      <c r="AM263" s="2"/>
      <c r="AN263" s="2"/>
      <c r="AO263" s="2"/>
      <c r="AP263" s="2"/>
      <c r="AQ263" s="2"/>
      <c r="AR263" s="257"/>
      <c r="AS263" s="2"/>
      <c r="AT263" s="2"/>
      <c r="AU263" s="2"/>
      <c r="AV263" s="3"/>
      <c r="AW263" s="258"/>
      <c r="AX263" s="3"/>
      <c r="AY263" s="257"/>
      <c r="AZ263" s="259"/>
      <c r="BA263" s="259"/>
      <c r="BB263" s="259"/>
      <c r="BC263" s="259"/>
      <c r="BD263" s="259"/>
      <c r="BE263" s="259"/>
      <c r="BF263" s="259"/>
      <c r="BG263" s="259"/>
      <c r="BH263" s="259"/>
      <c r="BI263" s="259"/>
      <c r="BJ263" s="259"/>
      <c r="BK263" s="259"/>
      <c r="BL263" s="259"/>
      <c r="BM263" s="259"/>
      <c r="BN263" s="152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</row>
    <row r="264" ht="12.75" customHeight="1">
      <c r="A264" s="3"/>
      <c r="B264" s="2"/>
      <c r="C264" s="2"/>
      <c r="D264" s="2"/>
      <c r="E264" s="2"/>
      <c r="F264" s="2"/>
      <c r="G264" s="2"/>
      <c r="H264" s="2"/>
      <c r="I264" s="2"/>
      <c r="J264" s="256"/>
      <c r="K264" s="2"/>
      <c r="L264" s="2"/>
      <c r="M264" s="2"/>
      <c r="N264" s="2"/>
      <c r="O264" s="2"/>
      <c r="P264" s="6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3"/>
      <c r="AH264" s="95"/>
      <c r="AI264" s="3"/>
      <c r="AJ264" s="256"/>
      <c r="AK264" s="3"/>
      <c r="AL264" s="3"/>
      <c r="AM264" s="2"/>
      <c r="AN264" s="2"/>
      <c r="AO264" s="2"/>
      <c r="AP264" s="2"/>
      <c r="AQ264" s="2"/>
      <c r="AR264" s="257"/>
      <c r="AS264" s="2"/>
      <c r="AT264" s="2"/>
      <c r="AU264" s="2"/>
      <c r="AV264" s="3"/>
      <c r="AW264" s="258"/>
      <c r="AX264" s="3"/>
      <c r="AY264" s="257"/>
      <c r="AZ264" s="259"/>
      <c r="BA264" s="259"/>
      <c r="BB264" s="259"/>
      <c r="BC264" s="259"/>
      <c r="BD264" s="259"/>
      <c r="BE264" s="259"/>
      <c r="BF264" s="259"/>
      <c r="BG264" s="259"/>
      <c r="BH264" s="259"/>
      <c r="BI264" s="259"/>
      <c r="BJ264" s="259"/>
      <c r="BK264" s="259"/>
      <c r="BL264" s="259"/>
      <c r="BM264" s="259"/>
      <c r="BN264" s="152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</row>
    <row r="265" ht="12.75" customHeight="1">
      <c r="A265" s="3"/>
      <c r="B265" s="2"/>
      <c r="C265" s="2"/>
      <c r="D265" s="2"/>
      <c r="E265" s="2"/>
      <c r="F265" s="2"/>
      <c r="G265" s="2"/>
      <c r="H265" s="2"/>
      <c r="I265" s="2"/>
      <c r="J265" s="256"/>
      <c r="K265" s="2"/>
      <c r="L265" s="2"/>
      <c r="M265" s="2"/>
      <c r="N265" s="2"/>
      <c r="O265" s="2"/>
      <c r="P265" s="6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3"/>
      <c r="AH265" s="95"/>
      <c r="AI265" s="3"/>
      <c r="AJ265" s="256"/>
      <c r="AK265" s="3"/>
      <c r="AL265" s="3"/>
      <c r="AM265" s="2"/>
      <c r="AN265" s="2"/>
      <c r="AO265" s="2"/>
      <c r="AP265" s="2"/>
      <c r="AQ265" s="2"/>
      <c r="AR265" s="257"/>
      <c r="AS265" s="2"/>
      <c r="AT265" s="2"/>
      <c r="AU265" s="2"/>
      <c r="AV265" s="3"/>
      <c r="AW265" s="258"/>
      <c r="AX265" s="3"/>
      <c r="AY265" s="257"/>
      <c r="AZ265" s="259"/>
      <c r="BA265" s="259"/>
      <c r="BB265" s="259"/>
      <c r="BC265" s="259"/>
      <c r="BD265" s="259"/>
      <c r="BE265" s="259"/>
      <c r="BF265" s="259"/>
      <c r="BG265" s="259"/>
      <c r="BH265" s="259"/>
      <c r="BI265" s="259"/>
      <c r="BJ265" s="259"/>
      <c r="BK265" s="259"/>
      <c r="BL265" s="259"/>
      <c r="BM265" s="259"/>
      <c r="BN265" s="152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</row>
    <row r="266" ht="12.75" customHeight="1">
      <c r="A266" s="3"/>
      <c r="B266" s="2"/>
      <c r="C266" s="2"/>
      <c r="D266" s="2"/>
      <c r="E266" s="2"/>
      <c r="F266" s="2"/>
      <c r="G266" s="2"/>
      <c r="H266" s="2"/>
      <c r="I266" s="2"/>
      <c r="J266" s="256"/>
      <c r="K266" s="2"/>
      <c r="L266" s="2"/>
      <c r="M266" s="2"/>
      <c r="N266" s="2"/>
      <c r="O266" s="2"/>
      <c r="P266" s="6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3"/>
      <c r="AH266" s="95"/>
      <c r="AI266" s="3"/>
      <c r="AJ266" s="256"/>
      <c r="AK266" s="3"/>
      <c r="AL266" s="3"/>
      <c r="AM266" s="2"/>
      <c r="AN266" s="2"/>
      <c r="AO266" s="2"/>
      <c r="AP266" s="2"/>
      <c r="AQ266" s="2"/>
      <c r="AR266" s="257"/>
      <c r="AS266" s="2"/>
      <c r="AT266" s="2"/>
      <c r="AU266" s="2"/>
      <c r="AV266" s="3"/>
      <c r="AW266" s="258"/>
      <c r="AX266" s="3"/>
      <c r="AY266" s="257"/>
      <c r="AZ266" s="259"/>
      <c r="BA266" s="259"/>
      <c r="BB266" s="259"/>
      <c r="BC266" s="259"/>
      <c r="BD266" s="259"/>
      <c r="BE266" s="259"/>
      <c r="BF266" s="259"/>
      <c r="BG266" s="259"/>
      <c r="BH266" s="259"/>
      <c r="BI266" s="259"/>
      <c r="BJ266" s="259"/>
      <c r="BK266" s="259"/>
      <c r="BL266" s="259"/>
      <c r="BM266" s="259"/>
      <c r="BN266" s="152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</row>
    <row r="267" ht="12.75" customHeight="1">
      <c r="A267" s="3"/>
      <c r="B267" s="2"/>
      <c r="C267" s="2"/>
      <c r="D267" s="2"/>
      <c r="E267" s="2"/>
      <c r="F267" s="2"/>
      <c r="G267" s="2"/>
      <c r="H267" s="2"/>
      <c r="I267" s="2"/>
      <c r="J267" s="256"/>
      <c r="K267" s="2"/>
      <c r="L267" s="2"/>
      <c r="M267" s="2"/>
      <c r="N267" s="2"/>
      <c r="O267" s="2"/>
      <c r="P267" s="6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3"/>
      <c r="AH267" s="95"/>
      <c r="AI267" s="3"/>
      <c r="AJ267" s="256"/>
      <c r="AK267" s="3"/>
      <c r="AL267" s="3"/>
      <c r="AM267" s="2"/>
      <c r="AN267" s="2"/>
      <c r="AO267" s="2"/>
      <c r="AP267" s="2"/>
      <c r="AQ267" s="2"/>
      <c r="AR267" s="257"/>
      <c r="AS267" s="2"/>
      <c r="AT267" s="2"/>
      <c r="AU267" s="2"/>
      <c r="AV267" s="3"/>
      <c r="AW267" s="258"/>
      <c r="AX267" s="3"/>
      <c r="AY267" s="257"/>
      <c r="AZ267" s="259"/>
      <c r="BA267" s="259"/>
      <c r="BB267" s="259"/>
      <c r="BC267" s="259"/>
      <c r="BD267" s="259"/>
      <c r="BE267" s="259"/>
      <c r="BF267" s="259"/>
      <c r="BG267" s="259"/>
      <c r="BH267" s="259"/>
      <c r="BI267" s="259"/>
      <c r="BJ267" s="259"/>
      <c r="BK267" s="259"/>
      <c r="BL267" s="259"/>
      <c r="BM267" s="259"/>
      <c r="BN267" s="152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</row>
    <row r="268" ht="12.75" customHeight="1">
      <c r="A268" s="3"/>
      <c r="B268" s="2"/>
      <c r="C268" s="2"/>
      <c r="D268" s="2"/>
      <c r="E268" s="2"/>
      <c r="F268" s="2"/>
      <c r="G268" s="2"/>
      <c r="H268" s="2"/>
      <c r="I268" s="2"/>
      <c r="J268" s="256"/>
      <c r="K268" s="2"/>
      <c r="L268" s="2"/>
      <c r="M268" s="2"/>
      <c r="N268" s="2"/>
      <c r="O268" s="2"/>
      <c r="P268" s="6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3"/>
      <c r="AH268" s="95"/>
      <c r="AI268" s="3"/>
      <c r="AJ268" s="256"/>
      <c r="AK268" s="3"/>
      <c r="AL268" s="3"/>
      <c r="AM268" s="2"/>
      <c r="AN268" s="2"/>
      <c r="AO268" s="2"/>
      <c r="AP268" s="2"/>
      <c r="AQ268" s="2"/>
      <c r="AR268" s="257"/>
      <c r="AS268" s="2"/>
      <c r="AT268" s="2"/>
      <c r="AU268" s="2"/>
      <c r="AV268" s="3"/>
      <c r="AW268" s="258"/>
      <c r="AX268" s="3"/>
      <c r="AY268" s="257"/>
      <c r="AZ268" s="259"/>
      <c r="BA268" s="259"/>
      <c r="BB268" s="259"/>
      <c r="BC268" s="259"/>
      <c r="BD268" s="259"/>
      <c r="BE268" s="259"/>
      <c r="BF268" s="259"/>
      <c r="BG268" s="259"/>
      <c r="BH268" s="259"/>
      <c r="BI268" s="259"/>
      <c r="BJ268" s="259"/>
      <c r="BK268" s="259"/>
      <c r="BL268" s="259"/>
      <c r="BM268" s="259"/>
      <c r="BN268" s="152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</row>
    <row r="269" ht="12.75" customHeight="1">
      <c r="A269" s="3"/>
      <c r="B269" s="2"/>
      <c r="C269" s="2"/>
      <c r="D269" s="2"/>
      <c r="E269" s="2"/>
      <c r="F269" s="2"/>
      <c r="G269" s="2"/>
      <c r="H269" s="2"/>
      <c r="I269" s="2"/>
      <c r="J269" s="256"/>
      <c r="K269" s="2"/>
      <c r="L269" s="2"/>
      <c r="M269" s="2"/>
      <c r="N269" s="2"/>
      <c r="O269" s="2"/>
      <c r="P269" s="6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3"/>
      <c r="AH269" s="95"/>
      <c r="AI269" s="3"/>
      <c r="AJ269" s="256"/>
      <c r="AK269" s="3"/>
      <c r="AL269" s="3"/>
      <c r="AM269" s="2"/>
      <c r="AN269" s="2"/>
      <c r="AO269" s="2"/>
      <c r="AP269" s="2"/>
      <c r="AQ269" s="2"/>
      <c r="AR269" s="257"/>
      <c r="AS269" s="2"/>
      <c r="AT269" s="2"/>
      <c r="AU269" s="2"/>
      <c r="AV269" s="3"/>
      <c r="AW269" s="258"/>
      <c r="AX269" s="3"/>
      <c r="AY269" s="257"/>
      <c r="AZ269" s="259"/>
      <c r="BA269" s="259"/>
      <c r="BB269" s="259"/>
      <c r="BC269" s="259"/>
      <c r="BD269" s="259"/>
      <c r="BE269" s="259"/>
      <c r="BF269" s="259"/>
      <c r="BG269" s="259"/>
      <c r="BH269" s="259"/>
      <c r="BI269" s="259"/>
      <c r="BJ269" s="259"/>
      <c r="BK269" s="259"/>
      <c r="BL269" s="259"/>
      <c r="BM269" s="259"/>
      <c r="BN269" s="152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</row>
    <row r="270" ht="12.75" customHeight="1">
      <c r="A270" s="3"/>
      <c r="B270" s="2"/>
      <c r="C270" s="2"/>
      <c r="D270" s="2"/>
      <c r="E270" s="2"/>
      <c r="F270" s="2"/>
      <c r="G270" s="2"/>
      <c r="H270" s="2"/>
      <c r="I270" s="2"/>
      <c r="J270" s="256"/>
      <c r="K270" s="2"/>
      <c r="L270" s="2"/>
      <c r="M270" s="2"/>
      <c r="N270" s="2"/>
      <c r="O270" s="2"/>
      <c r="P270" s="6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3"/>
      <c r="AH270" s="95"/>
      <c r="AI270" s="3"/>
      <c r="AJ270" s="256"/>
      <c r="AK270" s="3"/>
      <c r="AL270" s="3"/>
      <c r="AM270" s="2"/>
      <c r="AN270" s="2"/>
      <c r="AO270" s="2"/>
      <c r="AP270" s="2"/>
      <c r="AQ270" s="2"/>
      <c r="AR270" s="257"/>
      <c r="AS270" s="2"/>
      <c r="AT270" s="2"/>
      <c r="AU270" s="2"/>
      <c r="AV270" s="3"/>
      <c r="AW270" s="258"/>
      <c r="AX270" s="3"/>
      <c r="AY270" s="257"/>
      <c r="AZ270" s="259"/>
      <c r="BA270" s="259"/>
      <c r="BB270" s="259"/>
      <c r="BC270" s="259"/>
      <c r="BD270" s="259"/>
      <c r="BE270" s="259"/>
      <c r="BF270" s="259"/>
      <c r="BG270" s="259"/>
      <c r="BH270" s="259"/>
      <c r="BI270" s="259"/>
      <c r="BJ270" s="259"/>
      <c r="BK270" s="259"/>
      <c r="BL270" s="259"/>
      <c r="BM270" s="259"/>
      <c r="BN270" s="152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</row>
    <row r="271" ht="12.75" customHeight="1">
      <c r="A271" s="3"/>
      <c r="B271" s="2"/>
      <c r="C271" s="2"/>
      <c r="D271" s="2"/>
      <c r="E271" s="2"/>
      <c r="F271" s="2"/>
      <c r="G271" s="2"/>
      <c r="H271" s="2"/>
      <c r="I271" s="2"/>
      <c r="J271" s="256"/>
      <c r="K271" s="2"/>
      <c r="L271" s="2"/>
      <c r="M271" s="2"/>
      <c r="N271" s="2"/>
      <c r="O271" s="2"/>
      <c r="P271" s="6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3"/>
      <c r="AH271" s="95"/>
      <c r="AI271" s="3"/>
      <c r="AJ271" s="256"/>
      <c r="AK271" s="3"/>
      <c r="AL271" s="3"/>
      <c r="AM271" s="2"/>
      <c r="AN271" s="2"/>
      <c r="AO271" s="2"/>
      <c r="AP271" s="2"/>
      <c r="AQ271" s="2"/>
      <c r="AR271" s="257"/>
      <c r="AS271" s="2"/>
      <c r="AT271" s="2"/>
      <c r="AU271" s="2"/>
      <c r="AV271" s="3"/>
      <c r="AW271" s="258"/>
      <c r="AX271" s="3"/>
      <c r="AY271" s="257"/>
      <c r="AZ271" s="259"/>
      <c r="BA271" s="259"/>
      <c r="BB271" s="259"/>
      <c r="BC271" s="259"/>
      <c r="BD271" s="259"/>
      <c r="BE271" s="259"/>
      <c r="BF271" s="259"/>
      <c r="BG271" s="259"/>
      <c r="BH271" s="259"/>
      <c r="BI271" s="259"/>
      <c r="BJ271" s="259"/>
      <c r="BK271" s="259"/>
      <c r="BL271" s="259"/>
      <c r="BM271" s="259"/>
      <c r="BN271" s="152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</row>
    <row r="272" ht="12.75" customHeight="1">
      <c r="A272" s="3"/>
      <c r="B272" s="2"/>
      <c r="C272" s="2"/>
      <c r="D272" s="2"/>
      <c r="E272" s="2"/>
      <c r="F272" s="2"/>
      <c r="G272" s="2"/>
      <c r="H272" s="2"/>
      <c r="I272" s="2"/>
      <c r="J272" s="256"/>
      <c r="K272" s="2"/>
      <c r="L272" s="2"/>
      <c r="M272" s="2"/>
      <c r="N272" s="2"/>
      <c r="O272" s="2"/>
      <c r="P272" s="6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3"/>
      <c r="AH272" s="95"/>
      <c r="AI272" s="3"/>
      <c r="AJ272" s="256"/>
      <c r="AK272" s="3"/>
      <c r="AL272" s="3"/>
      <c r="AM272" s="2"/>
      <c r="AN272" s="2"/>
      <c r="AO272" s="2"/>
      <c r="AP272" s="2"/>
      <c r="AQ272" s="2"/>
      <c r="AR272" s="257"/>
      <c r="AS272" s="2"/>
      <c r="AT272" s="2"/>
      <c r="AU272" s="2"/>
      <c r="AV272" s="3"/>
      <c r="AW272" s="258"/>
      <c r="AX272" s="3"/>
      <c r="AY272" s="257"/>
      <c r="AZ272" s="259"/>
      <c r="BA272" s="259"/>
      <c r="BB272" s="259"/>
      <c r="BC272" s="259"/>
      <c r="BD272" s="259"/>
      <c r="BE272" s="259"/>
      <c r="BF272" s="259"/>
      <c r="BG272" s="259"/>
      <c r="BH272" s="259"/>
      <c r="BI272" s="259"/>
      <c r="BJ272" s="259"/>
      <c r="BK272" s="259"/>
      <c r="BL272" s="259"/>
      <c r="BM272" s="259"/>
      <c r="BN272" s="152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</row>
    <row r="273" ht="12.75" customHeight="1">
      <c r="A273" s="3"/>
      <c r="B273" s="2"/>
      <c r="C273" s="2"/>
      <c r="D273" s="2"/>
      <c r="E273" s="2"/>
      <c r="F273" s="2"/>
      <c r="G273" s="2"/>
      <c r="H273" s="2"/>
      <c r="I273" s="2"/>
      <c r="J273" s="256"/>
      <c r="K273" s="2"/>
      <c r="L273" s="2"/>
      <c r="M273" s="2"/>
      <c r="N273" s="2"/>
      <c r="O273" s="2"/>
      <c r="P273" s="6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3"/>
      <c r="AH273" s="95"/>
      <c r="AI273" s="3"/>
      <c r="AJ273" s="256"/>
      <c r="AK273" s="3"/>
      <c r="AL273" s="3"/>
      <c r="AM273" s="2"/>
      <c r="AN273" s="2"/>
      <c r="AO273" s="2"/>
      <c r="AP273" s="2"/>
      <c r="AQ273" s="2"/>
      <c r="AR273" s="257"/>
      <c r="AS273" s="2"/>
      <c r="AT273" s="2"/>
      <c r="AU273" s="2"/>
      <c r="AV273" s="3"/>
      <c r="AW273" s="258"/>
      <c r="AX273" s="3"/>
      <c r="AY273" s="257"/>
      <c r="AZ273" s="259"/>
      <c r="BA273" s="259"/>
      <c r="BB273" s="259"/>
      <c r="BC273" s="259"/>
      <c r="BD273" s="259"/>
      <c r="BE273" s="259"/>
      <c r="BF273" s="259"/>
      <c r="BG273" s="259"/>
      <c r="BH273" s="259"/>
      <c r="BI273" s="259"/>
      <c r="BJ273" s="259"/>
      <c r="BK273" s="259"/>
      <c r="BL273" s="259"/>
      <c r="BM273" s="259"/>
      <c r="BN273" s="152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</row>
    <row r="274" ht="12.75" customHeight="1">
      <c r="A274" s="3"/>
      <c r="B274" s="2"/>
      <c r="C274" s="2"/>
      <c r="D274" s="2"/>
      <c r="E274" s="2"/>
      <c r="F274" s="2"/>
      <c r="G274" s="2"/>
      <c r="H274" s="2"/>
      <c r="I274" s="2"/>
      <c r="J274" s="256"/>
      <c r="K274" s="2"/>
      <c r="L274" s="2"/>
      <c r="M274" s="2"/>
      <c r="N274" s="2"/>
      <c r="O274" s="2"/>
      <c r="P274" s="6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3"/>
      <c r="AH274" s="95"/>
      <c r="AI274" s="3"/>
      <c r="AJ274" s="256"/>
      <c r="AK274" s="3"/>
      <c r="AL274" s="3"/>
      <c r="AM274" s="2"/>
      <c r="AN274" s="2"/>
      <c r="AO274" s="2"/>
      <c r="AP274" s="2"/>
      <c r="AQ274" s="2"/>
      <c r="AR274" s="257"/>
      <c r="AS274" s="2"/>
      <c r="AT274" s="2"/>
      <c r="AU274" s="2"/>
      <c r="AV274" s="3"/>
      <c r="AW274" s="258"/>
      <c r="AX274" s="3"/>
      <c r="AY274" s="257"/>
      <c r="AZ274" s="259"/>
      <c r="BA274" s="259"/>
      <c r="BB274" s="259"/>
      <c r="BC274" s="259"/>
      <c r="BD274" s="259"/>
      <c r="BE274" s="259"/>
      <c r="BF274" s="259"/>
      <c r="BG274" s="259"/>
      <c r="BH274" s="259"/>
      <c r="BI274" s="259"/>
      <c r="BJ274" s="259"/>
      <c r="BK274" s="259"/>
      <c r="BL274" s="259"/>
      <c r="BM274" s="259"/>
      <c r="BN274" s="152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</row>
    <row r="275" ht="12.75" customHeight="1">
      <c r="A275" s="3"/>
      <c r="B275" s="2"/>
      <c r="C275" s="2"/>
      <c r="D275" s="2"/>
      <c r="E275" s="2"/>
      <c r="F275" s="2"/>
      <c r="G275" s="2"/>
      <c r="H275" s="2"/>
      <c r="I275" s="2"/>
      <c r="J275" s="256"/>
      <c r="K275" s="2"/>
      <c r="L275" s="2"/>
      <c r="M275" s="2"/>
      <c r="N275" s="2"/>
      <c r="O275" s="2"/>
      <c r="P275" s="6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3"/>
      <c r="AH275" s="95"/>
      <c r="AI275" s="3"/>
      <c r="AJ275" s="256"/>
      <c r="AK275" s="3"/>
      <c r="AL275" s="3"/>
      <c r="AM275" s="2"/>
      <c r="AN275" s="2"/>
      <c r="AO275" s="2"/>
      <c r="AP275" s="2"/>
      <c r="AQ275" s="2"/>
      <c r="AR275" s="257"/>
      <c r="AS275" s="2"/>
      <c r="AT275" s="2"/>
      <c r="AU275" s="2"/>
      <c r="AV275" s="3"/>
      <c r="AW275" s="258"/>
      <c r="AX275" s="3"/>
      <c r="AY275" s="257"/>
      <c r="AZ275" s="259"/>
      <c r="BA275" s="259"/>
      <c r="BB275" s="259"/>
      <c r="BC275" s="259"/>
      <c r="BD275" s="259"/>
      <c r="BE275" s="259"/>
      <c r="BF275" s="259"/>
      <c r="BG275" s="259"/>
      <c r="BH275" s="259"/>
      <c r="BI275" s="259"/>
      <c r="BJ275" s="259"/>
      <c r="BK275" s="259"/>
      <c r="BL275" s="259"/>
      <c r="BM275" s="259"/>
      <c r="BN275" s="152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</row>
    <row r="276" ht="12.75" customHeight="1">
      <c r="A276" s="3"/>
      <c r="B276" s="2"/>
      <c r="C276" s="2"/>
      <c r="D276" s="2"/>
      <c r="E276" s="2"/>
      <c r="F276" s="2"/>
      <c r="G276" s="2"/>
      <c r="H276" s="2"/>
      <c r="I276" s="2"/>
      <c r="J276" s="256"/>
      <c r="K276" s="2"/>
      <c r="L276" s="2"/>
      <c r="M276" s="2"/>
      <c r="N276" s="2"/>
      <c r="O276" s="2"/>
      <c r="P276" s="6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3"/>
      <c r="AH276" s="95"/>
      <c r="AI276" s="3"/>
      <c r="AJ276" s="256"/>
      <c r="AK276" s="3"/>
      <c r="AL276" s="3"/>
      <c r="AM276" s="2"/>
      <c r="AN276" s="2"/>
      <c r="AO276" s="2"/>
      <c r="AP276" s="2"/>
      <c r="AQ276" s="2"/>
      <c r="AR276" s="257"/>
      <c r="AS276" s="2"/>
      <c r="AT276" s="2"/>
      <c r="AU276" s="2"/>
      <c r="AV276" s="3"/>
      <c r="AW276" s="258"/>
      <c r="AX276" s="3"/>
      <c r="AY276" s="257"/>
      <c r="AZ276" s="259"/>
      <c r="BA276" s="259"/>
      <c r="BB276" s="259"/>
      <c r="BC276" s="259"/>
      <c r="BD276" s="259"/>
      <c r="BE276" s="259"/>
      <c r="BF276" s="259"/>
      <c r="BG276" s="259"/>
      <c r="BH276" s="259"/>
      <c r="BI276" s="259"/>
      <c r="BJ276" s="259"/>
      <c r="BK276" s="259"/>
      <c r="BL276" s="259"/>
      <c r="BM276" s="259"/>
      <c r="BN276" s="152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</row>
    <row r="277" ht="12.75" customHeight="1">
      <c r="A277" s="3"/>
      <c r="B277" s="2"/>
      <c r="C277" s="2"/>
      <c r="D277" s="2"/>
      <c r="E277" s="2"/>
      <c r="F277" s="2"/>
      <c r="G277" s="2"/>
      <c r="H277" s="2"/>
      <c r="I277" s="2"/>
      <c r="J277" s="256"/>
      <c r="K277" s="2"/>
      <c r="L277" s="2"/>
      <c r="M277" s="2"/>
      <c r="N277" s="2"/>
      <c r="O277" s="2"/>
      <c r="P277" s="6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3"/>
      <c r="AH277" s="95"/>
      <c r="AI277" s="3"/>
      <c r="AJ277" s="256"/>
      <c r="AK277" s="3"/>
      <c r="AL277" s="3"/>
      <c r="AM277" s="2"/>
      <c r="AN277" s="2"/>
      <c r="AO277" s="2"/>
      <c r="AP277" s="2"/>
      <c r="AQ277" s="2"/>
      <c r="AR277" s="257"/>
      <c r="AS277" s="2"/>
      <c r="AT277" s="2"/>
      <c r="AU277" s="2"/>
      <c r="AV277" s="3"/>
      <c r="AW277" s="258"/>
      <c r="AX277" s="3"/>
      <c r="AY277" s="257"/>
      <c r="AZ277" s="259"/>
      <c r="BA277" s="259"/>
      <c r="BB277" s="259"/>
      <c r="BC277" s="259"/>
      <c r="BD277" s="259"/>
      <c r="BE277" s="259"/>
      <c r="BF277" s="259"/>
      <c r="BG277" s="259"/>
      <c r="BH277" s="259"/>
      <c r="BI277" s="259"/>
      <c r="BJ277" s="259"/>
      <c r="BK277" s="259"/>
      <c r="BL277" s="259"/>
      <c r="BM277" s="259"/>
      <c r="BN277" s="152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</row>
    <row r="278" ht="12.75" customHeight="1">
      <c r="A278" s="3"/>
      <c r="B278" s="2"/>
      <c r="C278" s="2"/>
      <c r="D278" s="2"/>
      <c r="E278" s="2"/>
      <c r="F278" s="2"/>
      <c r="G278" s="2"/>
      <c r="H278" s="2"/>
      <c r="I278" s="2"/>
      <c r="J278" s="256"/>
      <c r="K278" s="2"/>
      <c r="L278" s="2"/>
      <c r="M278" s="2"/>
      <c r="N278" s="2"/>
      <c r="O278" s="2"/>
      <c r="P278" s="6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3"/>
      <c r="AH278" s="95"/>
      <c r="AI278" s="3"/>
      <c r="AJ278" s="256"/>
      <c r="AK278" s="3"/>
      <c r="AL278" s="3"/>
      <c r="AM278" s="2"/>
      <c r="AN278" s="2"/>
      <c r="AO278" s="2"/>
      <c r="AP278" s="2"/>
      <c r="AQ278" s="2"/>
      <c r="AR278" s="257"/>
      <c r="AS278" s="2"/>
      <c r="AT278" s="2"/>
      <c r="AU278" s="2"/>
      <c r="AV278" s="3"/>
      <c r="AW278" s="258"/>
      <c r="AX278" s="3"/>
      <c r="AY278" s="257"/>
      <c r="AZ278" s="259"/>
      <c r="BA278" s="259"/>
      <c r="BB278" s="259"/>
      <c r="BC278" s="259"/>
      <c r="BD278" s="259"/>
      <c r="BE278" s="259"/>
      <c r="BF278" s="259"/>
      <c r="BG278" s="259"/>
      <c r="BH278" s="259"/>
      <c r="BI278" s="259"/>
      <c r="BJ278" s="259"/>
      <c r="BK278" s="259"/>
      <c r="BL278" s="259"/>
      <c r="BM278" s="259"/>
      <c r="BN278" s="152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</row>
    <row r="279" ht="12.75" customHeight="1">
      <c r="A279" s="3"/>
      <c r="B279" s="2"/>
      <c r="C279" s="2"/>
      <c r="D279" s="2"/>
      <c r="E279" s="2"/>
      <c r="F279" s="2"/>
      <c r="G279" s="2"/>
      <c r="H279" s="2"/>
      <c r="I279" s="2"/>
      <c r="J279" s="256"/>
      <c r="K279" s="2"/>
      <c r="L279" s="2"/>
      <c r="M279" s="2"/>
      <c r="N279" s="2"/>
      <c r="O279" s="2"/>
      <c r="P279" s="6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3"/>
      <c r="AH279" s="95"/>
      <c r="AI279" s="3"/>
      <c r="AJ279" s="256"/>
      <c r="AK279" s="3"/>
      <c r="AL279" s="3"/>
      <c r="AM279" s="2"/>
      <c r="AN279" s="2"/>
      <c r="AO279" s="2"/>
      <c r="AP279" s="2"/>
      <c r="AQ279" s="2"/>
      <c r="AR279" s="257"/>
      <c r="AS279" s="2"/>
      <c r="AT279" s="2"/>
      <c r="AU279" s="2"/>
      <c r="AV279" s="3"/>
      <c r="AW279" s="258"/>
      <c r="AX279" s="3"/>
      <c r="AY279" s="257"/>
      <c r="AZ279" s="259"/>
      <c r="BA279" s="259"/>
      <c r="BB279" s="259"/>
      <c r="BC279" s="259"/>
      <c r="BD279" s="259"/>
      <c r="BE279" s="259"/>
      <c r="BF279" s="259"/>
      <c r="BG279" s="259"/>
      <c r="BH279" s="259"/>
      <c r="BI279" s="259"/>
      <c r="BJ279" s="259"/>
      <c r="BK279" s="259"/>
      <c r="BL279" s="259"/>
      <c r="BM279" s="259"/>
      <c r="BN279" s="152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</row>
    <row r="280" ht="12.75" customHeight="1">
      <c r="A280" s="3"/>
      <c r="B280" s="2"/>
      <c r="C280" s="2"/>
      <c r="D280" s="2"/>
      <c r="E280" s="2"/>
      <c r="F280" s="2"/>
      <c r="G280" s="2"/>
      <c r="H280" s="2"/>
      <c r="I280" s="2"/>
      <c r="J280" s="256"/>
      <c r="K280" s="2"/>
      <c r="L280" s="2"/>
      <c r="M280" s="2"/>
      <c r="N280" s="2"/>
      <c r="O280" s="2"/>
      <c r="P280" s="6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3"/>
      <c r="AH280" s="95"/>
      <c r="AI280" s="3"/>
      <c r="AJ280" s="256"/>
      <c r="AK280" s="3"/>
      <c r="AL280" s="3"/>
      <c r="AM280" s="2"/>
      <c r="AN280" s="2"/>
      <c r="AO280" s="2"/>
      <c r="AP280" s="2"/>
      <c r="AQ280" s="2"/>
      <c r="AR280" s="257"/>
      <c r="AS280" s="2"/>
      <c r="AT280" s="2"/>
      <c r="AU280" s="2"/>
      <c r="AV280" s="3"/>
      <c r="AW280" s="258"/>
      <c r="AX280" s="3"/>
      <c r="AY280" s="257"/>
      <c r="AZ280" s="259"/>
      <c r="BA280" s="259"/>
      <c r="BB280" s="259"/>
      <c r="BC280" s="259"/>
      <c r="BD280" s="259"/>
      <c r="BE280" s="259"/>
      <c r="BF280" s="259"/>
      <c r="BG280" s="259"/>
      <c r="BH280" s="259"/>
      <c r="BI280" s="259"/>
      <c r="BJ280" s="259"/>
      <c r="BK280" s="259"/>
      <c r="BL280" s="259"/>
      <c r="BM280" s="259"/>
      <c r="BN280" s="152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</row>
    <row r="281" ht="12.75" customHeight="1">
      <c r="A281" s="3"/>
      <c r="B281" s="2"/>
      <c r="C281" s="2"/>
      <c r="D281" s="2"/>
      <c r="E281" s="2"/>
      <c r="F281" s="2"/>
      <c r="G281" s="2"/>
      <c r="H281" s="2"/>
      <c r="I281" s="2"/>
      <c r="J281" s="256"/>
      <c r="K281" s="2"/>
      <c r="L281" s="2"/>
      <c r="M281" s="2"/>
      <c r="N281" s="2"/>
      <c r="O281" s="2"/>
      <c r="P281" s="6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3"/>
      <c r="AH281" s="95"/>
      <c r="AI281" s="3"/>
      <c r="AJ281" s="256"/>
      <c r="AK281" s="3"/>
      <c r="AL281" s="3"/>
      <c r="AM281" s="2"/>
      <c r="AN281" s="2"/>
      <c r="AO281" s="2"/>
      <c r="AP281" s="2"/>
      <c r="AQ281" s="2"/>
      <c r="AR281" s="257"/>
      <c r="AS281" s="2"/>
      <c r="AT281" s="2"/>
      <c r="AU281" s="2"/>
      <c r="AV281" s="3"/>
      <c r="AW281" s="258"/>
      <c r="AX281" s="3"/>
      <c r="AY281" s="257"/>
      <c r="AZ281" s="259"/>
      <c r="BA281" s="259"/>
      <c r="BB281" s="259"/>
      <c r="BC281" s="259"/>
      <c r="BD281" s="259"/>
      <c r="BE281" s="259"/>
      <c r="BF281" s="259"/>
      <c r="BG281" s="259"/>
      <c r="BH281" s="259"/>
      <c r="BI281" s="259"/>
      <c r="BJ281" s="259"/>
      <c r="BK281" s="259"/>
      <c r="BL281" s="259"/>
      <c r="BM281" s="259"/>
      <c r="BN281" s="152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</row>
    <row r="282" ht="12.75" customHeight="1">
      <c r="A282" s="3"/>
      <c r="B282" s="2"/>
      <c r="C282" s="2"/>
      <c r="D282" s="2"/>
      <c r="E282" s="2"/>
      <c r="F282" s="2"/>
      <c r="G282" s="2"/>
      <c r="H282" s="2"/>
      <c r="I282" s="2"/>
      <c r="J282" s="256"/>
      <c r="K282" s="2"/>
      <c r="L282" s="2"/>
      <c r="M282" s="2"/>
      <c r="N282" s="2"/>
      <c r="O282" s="2"/>
      <c r="P282" s="6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3"/>
      <c r="AH282" s="95"/>
      <c r="AI282" s="3"/>
      <c r="AJ282" s="256"/>
      <c r="AK282" s="3"/>
      <c r="AL282" s="3"/>
      <c r="AM282" s="2"/>
      <c r="AN282" s="2"/>
      <c r="AO282" s="2"/>
      <c r="AP282" s="2"/>
      <c r="AQ282" s="2"/>
      <c r="AR282" s="257"/>
      <c r="AS282" s="2"/>
      <c r="AT282" s="2"/>
      <c r="AU282" s="2"/>
      <c r="AV282" s="3"/>
      <c r="AW282" s="258"/>
      <c r="AX282" s="3"/>
      <c r="AY282" s="257"/>
      <c r="AZ282" s="259"/>
      <c r="BA282" s="259"/>
      <c r="BB282" s="259"/>
      <c r="BC282" s="259"/>
      <c r="BD282" s="259"/>
      <c r="BE282" s="259"/>
      <c r="BF282" s="259"/>
      <c r="BG282" s="259"/>
      <c r="BH282" s="259"/>
      <c r="BI282" s="259"/>
      <c r="BJ282" s="259"/>
      <c r="BK282" s="259"/>
      <c r="BL282" s="259"/>
      <c r="BM282" s="259"/>
      <c r="BN282" s="152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</row>
    <row r="283" ht="12.75" customHeight="1">
      <c r="A283" s="3"/>
      <c r="B283" s="2"/>
      <c r="C283" s="2"/>
      <c r="D283" s="2"/>
      <c r="E283" s="2"/>
      <c r="F283" s="2"/>
      <c r="G283" s="2"/>
      <c r="H283" s="2"/>
      <c r="I283" s="2"/>
      <c r="J283" s="256"/>
      <c r="K283" s="2"/>
      <c r="L283" s="2"/>
      <c r="M283" s="2"/>
      <c r="N283" s="2"/>
      <c r="O283" s="2"/>
      <c r="P283" s="6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3"/>
      <c r="AH283" s="95"/>
      <c r="AI283" s="3"/>
      <c r="AJ283" s="256"/>
      <c r="AK283" s="3"/>
      <c r="AL283" s="3"/>
      <c r="AM283" s="2"/>
      <c r="AN283" s="2"/>
      <c r="AO283" s="2"/>
      <c r="AP283" s="2"/>
      <c r="AQ283" s="2"/>
      <c r="AR283" s="257"/>
      <c r="AS283" s="2"/>
      <c r="AT283" s="2"/>
      <c r="AU283" s="2"/>
      <c r="AV283" s="3"/>
      <c r="AW283" s="258"/>
      <c r="AX283" s="3"/>
      <c r="AY283" s="257"/>
      <c r="AZ283" s="259"/>
      <c r="BA283" s="259"/>
      <c r="BB283" s="259"/>
      <c r="BC283" s="259"/>
      <c r="BD283" s="259"/>
      <c r="BE283" s="259"/>
      <c r="BF283" s="259"/>
      <c r="BG283" s="259"/>
      <c r="BH283" s="259"/>
      <c r="BI283" s="259"/>
      <c r="BJ283" s="259"/>
      <c r="BK283" s="259"/>
      <c r="BL283" s="259"/>
      <c r="BM283" s="259"/>
      <c r="BN283" s="152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</row>
    <row r="284" ht="12.75" customHeight="1">
      <c r="A284" s="3"/>
      <c r="B284" s="2"/>
      <c r="C284" s="2"/>
      <c r="D284" s="2"/>
      <c r="E284" s="2"/>
      <c r="F284" s="2"/>
      <c r="G284" s="2"/>
      <c r="H284" s="2"/>
      <c r="I284" s="2"/>
      <c r="J284" s="256"/>
      <c r="K284" s="2"/>
      <c r="L284" s="2"/>
      <c r="M284" s="2"/>
      <c r="N284" s="2"/>
      <c r="O284" s="2"/>
      <c r="P284" s="6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3"/>
      <c r="AH284" s="95"/>
      <c r="AI284" s="3"/>
      <c r="AJ284" s="256"/>
      <c r="AK284" s="3"/>
      <c r="AL284" s="3"/>
      <c r="AM284" s="2"/>
      <c r="AN284" s="2"/>
      <c r="AO284" s="2"/>
      <c r="AP284" s="2"/>
      <c r="AQ284" s="2"/>
      <c r="AR284" s="257"/>
      <c r="AS284" s="2"/>
      <c r="AT284" s="2"/>
      <c r="AU284" s="2"/>
      <c r="AV284" s="3"/>
      <c r="AW284" s="258"/>
      <c r="AX284" s="3"/>
      <c r="AY284" s="257"/>
      <c r="AZ284" s="259"/>
      <c r="BA284" s="259"/>
      <c r="BB284" s="259"/>
      <c r="BC284" s="259"/>
      <c r="BD284" s="259"/>
      <c r="BE284" s="259"/>
      <c r="BF284" s="259"/>
      <c r="BG284" s="259"/>
      <c r="BH284" s="259"/>
      <c r="BI284" s="259"/>
      <c r="BJ284" s="259"/>
      <c r="BK284" s="259"/>
      <c r="BL284" s="259"/>
      <c r="BM284" s="259"/>
      <c r="BN284" s="152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</row>
    <row r="285" ht="12.75" customHeight="1">
      <c r="A285" s="3"/>
      <c r="B285" s="2"/>
      <c r="C285" s="2"/>
      <c r="D285" s="2"/>
      <c r="E285" s="2"/>
      <c r="F285" s="2"/>
      <c r="G285" s="2"/>
      <c r="H285" s="2"/>
      <c r="I285" s="2"/>
      <c r="J285" s="256"/>
      <c r="K285" s="2"/>
      <c r="L285" s="2"/>
      <c r="M285" s="2"/>
      <c r="N285" s="2"/>
      <c r="O285" s="2"/>
      <c r="P285" s="6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3"/>
      <c r="AH285" s="95"/>
      <c r="AI285" s="3"/>
      <c r="AJ285" s="256"/>
      <c r="AK285" s="3"/>
      <c r="AL285" s="3"/>
      <c r="AM285" s="2"/>
      <c r="AN285" s="2"/>
      <c r="AO285" s="2"/>
      <c r="AP285" s="2"/>
      <c r="AQ285" s="2"/>
      <c r="AR285" s="257"/>
      <c r="AS285" s="2"/>
      <c r="AT285" s="2"/>
      <c r="AU285" s="2"/>
      <c r="AV285" s="3"/>
      <c r="AW285" s="258"/>
      <c r="AX285" s="3"/>
      <c r="AY285" s="257"/>
      <c r="AZ285" s="259"/>
      <c r="BA285" s="259"/>
      <c r="BB285" s="259"/>
      <c r="BC285" s="259"/>
      <c r="BD285" s="259"/>
      <c r="BE285" s="259"/>
      <c r="BF285" s="259"/>
      <c r="BG285" s="259"/>
      <c r="BH285" s="259"/>
      <c r="BI285" s="259"/>
      <c r="BJ285" s="259"/>
      <c r="BK285" s="259"/>
      <c r="BL285" s="259"/>
      <c r="BM285" s="259"/>
      <c r="BN285" s="152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</row>
    <row r="286" ht="12.75" customHeight="1">
      <c r="A286" s="3"/>
      <c r="B286" s="2"/>
      <c r="C286" s="2"/>
      <c r="D286" s="2"/>
      <c r="E286" s="2"/>
      <c r="F286" s="2"/>
      <c r="G286" s="2"/>
      <c r="H286" s="2"/>
      <c r="I286" s="2"/>
      <c r="J286" s="256"/>
      <c r="K286" s="2"/>
      <c r="L286" s="2"/>
      <c r="M286" s="2"/>
      <c r="N286" s="2"/>
      <c r="O286" s="2"/>
      <c r="P286" s="6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3"/>
      <c r="AH286" s="95"/>
      <c r="AI286" s="3"/>
      <c r="AJ286" s="256"/>
      <c r="AK286" s="3"/>
      <c r="AL286" s="3"/>
      <c r="AM286" s="2"/>
      <c r="AN286" s="2"/>
      <c r="AO286" s="2"/>
      <c r="AP286" s="2"/>
      <c r="AQ286" s="2"/>
      <c r="AR286" s="257"/>
      <c r="AS286" s="2"/>
      <c r="AT286" s="2"/>
      <c r="AU286" s="2"/>
      <c r="AV286" s="3"/>
      <c r="AW286" s="258"/>
      <c r="AX286" s="3"/>
      <c r="AY286" s="257"/>
      <c r="AZ286" s="259"/>
      <c r="BA286" s="259"/>
      <c r="BB286" s="259"/>
      <c r="BC286" s="259"/>
      <c r="BD286" s="259"/>
      <c r="BE286" s="259"/>
      <c r="BF286" s="259"/>
      <c r="BG286" s="259"/>
      <c r="BH286" s="259"/>
      <c r="BI286" s="259"/>
      <c r="BJ286" s="259"/>
      <c r="BK286" s="259"/>
      <c r="BL286" s="259"/>
      <c r="BM286" s="259"/>
      <c r="BN286" s="152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</row>
    <row r="287" ht="12.75" customHeight="1">
      <c r="A287" s="3"/>
      <c r="B287" s="2"/>
      <c r="C287" s="2"/>
      <c r="D287" s="2"/>
      <c r="E287" s="2"/>
      <c r="F287" s="2"/>
      <c r="G287" s="2"/>
      <c r="H287" s="2"/>
      <c r="I287" s="2"/>
      <c r="J287" s="256"/>
      <c r="K287" s="2"/>
      <c r="L287" s="2"/>
      <c r="M287" s="2"/>
      <c r="N287" s="2"/>
      <c r="O287" s="2"/>
      <c r="P287" s="6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3"/>
      <c r="AH287" s="95"/>
      <c r="AI287" s="3"/>
      <c r="AJ287" s="256"/>
      <c r="AK287" s="3"/>
      <c r="AL287" s="3"/>
      <c r="AM287" s="2"/>
      <c r="AN287" s="2"/>
      <c r="AO287" s="2"/>
      <c r="AP287" s="2"/>
      <c r="AQ287" s="2"/>
      <c r="AR287" s="257"/>
      <c r="AS287" s="2"/>
      <c r="AT287" s="2"/>
      <c r="AU287" s="2"/>
      <c r="AV287" s="3"/>
      <c r="AW287" s="258"/>
      <c r="AX287" s="3"/>
      <c r="AY287" s="257"/>
      <c r="AZ287" s="259"/>
      <c r="BA287" s="259"/>
      <c r="BB287" s="259"/>
      <c r="BC287" s="259"/>
      <c r="BD287" s="259"/>
      <c r="BE287" s="259"/>
      <c r="BF287" s="259"/>
      <c r="BG287" s="259"/>
      <c r="BH287" s="259"/>
      <c r="BI287" s="259"/>
      <c r="BJ287" s="259"/>
      <c r="BK287" s="259"/>
      <c r="BL287" s="259"/>
      <c r="BM287" s="259"/>
      <c r="BN287" s="152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</row>
    <row r="288" ht="12.75" customHeight="1">
      <c r="A288" s="3"/>
      <c r="B288" s="2"/>
      <c r="C288" s="2"/>
      <c r="D288" s="2"/>
      <c r="E288" s="2"/>
      <c r="F288" s="2"/>
      <c r="G288" s="2"/>
      <c r="H288" s="2"/>
      <c r="I288" s="2"/>
      <c r="J288" s="256"/>
      <c r="K288" s="2"/>
      <c r="L288" s="2"/>
      <c r="M288" s="2"/>
      <c r="N288" s="2"/>
      <c r="O288" s="2"/>
      <c r="P288" s="6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3"/>
      <c r="AH288" s="95"/>
      <c r="AI288" s="3"/>
      <c r="AJ288" s="256"/>
      <c r="AK288" s="3"/>
      <c r="AL288" s="3"/>
      <c r="AM288" s="2"/>
      <c r="AN288" s="2"/>
      <c r="AO288" s="2"/>
      <c r="AP288" s="2"/>
      <c r="AQ288" s="2"/>
      <c r="AR288" s="257"/>
      <c r="AS288" s="2"/>
      <c r="AT288" s="2"/>
      <c r="AU288" s="2"/>
      <c r="AV288" s="3"/>
      <c r="AW288" s="258"/>
      <c r="AX288" s="3"/>
      <c r="AY288" s="257"/>
      <c r="AZ288" s="259"/>
      <c r="BA288" s="259"/>
      <c r="BB288" s="259"/>
      <c r="BC288" s="259"/>
      <c r="BD288" s="259"/>
      <c r="BE288" s="259"/>
      <c r="BF288" s="259"/>
      <c r="BG288" s="259"/>
      <c r="BH288" s="259"/>
      <c r="BI288" s="259"/>
      <c r="BJ288" s="259"/>
      <c r="BK288" s="259"/>
      <c r="BL288" s="259"/>
      <c r="BM288" s="259"/>
      <c r="BN288" s="152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</row>
    <row r="289" ht="12.75" customHeight="1">
      <c r="A289" s="3"/>
      <c r="B289" s="2"/>
      <c r="C289" s="2"/>
      <c r="D289" s="2"/>
      <c r="E289" s="2"/>
      <c r="F289" s="2"/>
      <c r="G289" s="2"/>
      <c r="H289" s="2"/>
      <c r="I289" s="2"/>
      <c r="J289" s="256"/>
      <c r="K289" s="2"/>
      <c r="L289" s="2"/>
      <c r="M289" s="2"/>
      <c r="N289" s="2"/>
      <c r="O289" s="2"/>
      <c r="P289" s="6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3"/>
      <c r="AH289" s="95"/>
      <c r="AI289" s="3"/>
      <c r="AJ289" s="256"/>
      <c r="AK289" s="3"/>
      <c r="AL289" s="3"/>
      <c r="AM289" s="2"/>
      <c r="AN289" s="2"/>
      <c r="AO289" s="2"/>
      <c r="AP289" s="2"/>
      <c r="AQ289" s="2"/>
      <c r="AR289" s="257"/>
      <c r="AS289" s="2"/>
      <c r="AT289" s="2"/>
      <c r="AU289" s="2"/>
      <c r="AV289" s="3"/>
      <c r="AW289" s="258"/>
      <c r="AX289" s="3"/>
      <c r="AY289" s="257"/>
      <c r="AZ289" s="259"/>
      <c r="BA289" s="259"/>
      <c r="BB289" s="259"/>
      <c r="BC289" s="259"/>
      <c r="BD289" s="259"/>
      <c r="BE289" s="259"/>
      <c r="BF289" s="259"/>
      <c r="BG289" s="259"/>
      <c r="BH289" s="259"/>
      <c r="BI289" s="259"/>
      <c r="BJ289" s="259"/>
      <c r="BK289" s="259"/>
      <c r="BL289" s="259"/>
      <c r="BM289" s="259"/>
      <c r="BN289" s="152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</row>
    <row r="290" ht="12.75" customHeight="1">
      <c r="A290" s="3"/>
      <c r="B290" s="2"/>
      <c r="C290" s="2"/>
      <c r="D290" s="2"/>
      <c r="E290" s="2"/>
      <c r="F290" s="2"/>
      <c r="G290" s="2"/>
      <c r="H290" s="2"/>
      <c r="I290" s="2"/>
      <c r="J290" s="256"/>
      <c r="K290" s="2"/>
      <c r="L290" s="2"/>
      <c r="M290" s="2"/>
      <c r="N290" s="2"/>
      <c r="O290" s="2"/>
      <c r="P290" s="6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3"/>
      <c r="AH290" s="95"/>
      <c r="AI290" s="3"/>
      <c r="AJ290" s="256"/>
      <c r="AK290" s="3"/>
      <c r="AL290" s="3"/>
      <c r="AM290" s="2"/>
      <c r="AN290" s="2"/>
      <c r="AO290" s="2"/>
      <c r="AP290" s="2"/>
      <c r="AQ290" s="2"/>
      <c r="AR290" s="257"/>
      <c r="AS290" s="2"/>
      <c r="AT290" s="2"/>
      <c r="AU290" s="2"/>
      <c r="AV290" s="3"/>
      <c r="AW290" s="258"/>
      <c r="AX290" s="3"/>
      <c r="AY290" s="257"/>
      <c r="AZ290" s="259"/>
      <c r="BA290" s="259"/>
      <c r="BB290" s="259"/>
      <c r="BC290" s="259"/>
      <c r="BD290" s="259"/>
      <c r="BE290" s="259"/>
      <c r="BF290" s="259"/>
      <c r="BG290" s="259"/>
      <c r="BH290" s="259"/>
      <c r="BI290" s="259"/>
      <c r="BJ290" s="259"/>
      <c r="BK290" s="259"/>
      <c r="BL290" s="259"/>
      <c r="BM290" s="259"/>
      <c r="BN290" s="152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</row>
    <row r="291" ht="12.75" customHeight="1">
      <c r="A291" s="3"/>
      <c r="B291" s="2"/>
      <c r="C291" s="2"/>
      <c r="D291" s="2"/>
      <c r="E291" s="2"/>
      <c r="F291" s="2"/>
      <c r="G291" s="2"/>
      <c r="H291" s="2"/>
      <c r="I291" s="2"/>
      <c r="J291" s="256"/>
      <c r="K291" s="2"/>
      <c r="L291" s="2"/>
      <c r="M291" s="2"/>
      <c r="N291" s="2"/>
      <c r="O291" s="2"/>
      <c r="P291" s="6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3"/>
      <c r="AH291" s="95"/>
      <c r="AI291" s="3"/>
      <c r="AJ291" s="256"/>
      <c r="AK291" s="3"/>
      <c r="AL291" s="3"/>
      <c r="AM291" s="2"/>
      <c r="AN291" s="2"/>
      <c r="AO291" s="2"/>
      <c r="AP291" s="2"/>
      <c r="AQ291" s="2"/>
      <c r="AR291" s="257"/>
      <c r="AS291" s="2"/>
      <c r="AT291" s="2"/>
      <c r="AU291" s="2"/>
      <c r="AV291" s="3"/>
      <c r="AW291" s="258"/>
      <c r="AX291" s="3"/>
      <c r="AY291" s="257"/>
      <c r="AZ291" s="259"/>
      <c r="BA291" s="259"/>
      <c r="BB291" s="259"/>
      <c r="BC291" s="259"/>
      <c r="BD291" s="259"/>
      <c r="BE291" s="259"/>
      <c r="BF291" s="259"/>
      <c r="BG291" s="259"/>
      <c r="BH291" s="259"/>
      <c r="BI291" s="259"/>
      <c r="BJ291" s="259"/>
      <c r="BK291" s="259"/>
      <c r="BL291" s="259"/>
      <c r="BM291" s="259"/>
      <c r="BN291" s="152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</row>
    <row r="292" ht="12.75" customHeight="1">
      <c r="A292" s="3"/>
      <c r="B292" s="2"/>
      <c r="C292" s="2"/>
      <c r="D292" s="2"/>
      <c r="E292" s="2"/>
      <c r="F292" s="2"/>
      <c r="G292" s="2"/>
      <c r="H292" s="2"/>
      <c r="I292" s="2"/>
      <c r="J292" s="256"/>
      <c r="K292" s="2"/>
      <c r="L292" s="2"/>
      <c r="M292" s="2"/>
      <c r="N292" s="2"/>
      <c r="O292" s="2"/>
      <c r="P292" s="6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3"/>
      <c r="AH292" s="95"/>
      <c r="AI292" s="3"/>
      <c r="AJ292" s="256"/>
      <c r="AK292" s="3"/>
      <c r="AL292" s="3"/>
      <c r="AM292" s="2"/>
      <c r="AN292" s="2"/>
      <c r="AO292" s="2"/>
      <c r="AP292" s="2"/>
      <c r="AQ292" s="2"/>
      <c r="AR292" s="257"/>
      <c r="AS292" s="2"/>
      <c r="AT292" s="2"/>
      <c r="AU292" s="2"/>
      <c r="AV292" s="3"/>
      <c r="AW292" s="258"/>
      <c r="AX292" s="3"/>
      <c r="AY292" s="257"/>
      <c r="AZ292" s="259"/>
      <c r="BA292" s="259"/>
      <c r="BB292" s="259"/>
      <c r="BC292" s="259"/>
      <c r="BD292" s="259"/>
      <c r="BE292" s="259"/>
      <c r="BF292" s="259"/>
      <c r="BG292" s="259"/>
      <c r="BH292" s="259"/>
      <c r="BI292" s="259"/>
      <c r="BJ292" s="259"/>
      <c r="BK292" s="259"/>
      <c r="BL292" s="259"/>
      <c r="BM292" s="259"/>
      <c r="BN292" s="152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</row>
    <row r="293" ht="12.75" customHeight="1">
      <c r="A293" s="3"/>
      <c r="B293" s="2"/>
      <c r="C293" s="2"/>
      <c r="D293" s="2"/>
      <c r="E293" s="2"/>
      <c r="F293" s="2"/>
      <c r="G293" s="2"/>
      <c r="H293" s="2"/>
      <c r="I293" s="2"/>
      <c r="J293" s="256"/>
      <c r="K293" s="2"/>
      <c r="L293" s="2"/>
      <c r="M293" s="2"/>
      <c r="N293" s="2"/>
      <c r="O293" s="2"/>
      <c r="P293" s="6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3"/>
      <c r="AH293" s="95"/>
      <c r="AI293" s="3"/>
      <c r="AJ293" s="256"/>
      <c r="AK293" s="3"/>
      <c r="AL293" s="3"/>
      <c r="AM293" s="2"/>
      <c r="AN293" s="2"/>
      <c r="AO293" s="2"/>
      <c r="AP293" s="2"/>
      <c r="AQ293" s="2"/>
      <c r="AR293" s="257"/>
      <c r="AS293" s="2"/>
      <c r="AT293" s="2"/>
      <c r="AU293" s="2"/>
      <c r="AV293" s="3"/>
      <c r="AW293" s="258"/>
      <c r="AX293" s="3"/>
      <c r="AY293" s="257"/>
      <c r="AZ293" s="259"/>
      <c r="BA293" s="259"/>
      <c r="BB293" s="259"/>
      <c r="BC293" s="259"/>
      <c r="BD293" s="259"/>
      <c r="BE293" s="259"/>
      <c r="BF293" s="259"/>
      <c r="BG293" s="259"/>
      <c r="BH293" s="259"/>
      <c r="BI293" s="259"/>
      <c r="BJ293" s="259"/>
      <c r="BK293" s="259"/>
      <c r="BL293" s="259"/>
      <c r="BM293" s="259"/>
      <c r="BN293" s="152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</row>
    <row r="294" ht="12.75" customHeight="1">
      <c r="A294" s="3"/>
      <c r="B294" s="2"/>
      <c r="C294" s="2"/>
      <c r="D294" s="2"/>
      <c r="E294" s="2"/>
      <c r="F294" s="2"/>
      <c r="G294" s="2"/>
      <c r="H294" s="2"/>
      <c r="I294" s="2"/>
      <c r="J294" s="256"/>
      <c r="K294" s="2"/>
      <c r="L294" s="2"/>
      <c r="M294" s="2"/>
      <c r="N294" s="2"/>
      <c r="O294" s="2"/>
      <c r="P294" s="6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3"/>
      <c r="AH294" s="95"/>
      <c r="AI294" s="3"/>
      <c r="AJ294" s="256"/>
      <c r="AK294" s="3"/>
      <c r="AL294" s="3"/>
      <c r="AM294" s="2"/>
      <c r="AN294" s="2"/>
      <c r="AO294" s="2"/>
      <c r="AP294" s="2"/>
      <c r="AQ294" s="2"/>
      <c r="AR294" s="257"/>
      <c r="AS294" s="2"/>
      <c r="AT294" s="2"/>
      <c r="AU294" s="2"/>
      <c r="AV294" s="3"/>
      <c r="AW294" s="258"/>
      <c r="AX294" s="3"/>
      <c r="AY294" s="257"/>
      <c r="AZ294" s="259"/>
      <c r="BA294" s="259"/>
      <c r="BB294" s="259"/>
      <c r="BC294" s="259"/>
      <c r="BD294" s="259"/>
      <c r="BE294" s="259"/>
      <c r="BF294" s="259"/>
      <c r="BG294" s="259"/>
      <c r="BH294" s="259"/>
      <c r="BI294" s="259"/>
      <c r="BJ294" s="259"/>
      <c r="BK294" s="259"/>
      <c r="BL294" s="259"/>
      <c r="BM294" s="259"/>
      <c r="BN294" s="152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</row>
    <row r="295" ht="12.75" customHeight="1">
      <c r="A295" s="3"/>
      <c r="B295" s="2"/>
      <c r="C295" s="2"/>
      <c r="D295" s="2"/>
      <c r="E295" s="2"/>
      <c r="F295" s="2"/>
      <c r="G295" s="2"/>
      <c r="H295" s="2"/>
      <c r="I295" s="2"/>
      <c r="J295" s="256"/>
      <c r="K295" s="2"/>
      <c r="L295" s="2"/>
      <c r="M295" s="2"/>
      <c r="N295" s="2"/>
      <c r="O295" s="2"/>
      <c r="P295" s="6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3"/>
      <c r="AH295" s="95"/>
      <c r="AI295" s="3"/>
      <c r="AJ295" s="256"/>
      <c r="AK295" s="3"/>
      <c r="AL295" s="3"/>
      <c r="AM295" s="2"/>
      <c r="AN295" s="2"/>
      <c r="AO295" s="2"/>
      <c r="AP295" s="2"/>
      <c r="AQ295" s="2"/>
      <c r="AR295" s="257"/>
      <c r="AS295" s="2"/>
      <c r="AT295" s="2"/>
      <c r="AU295" s="2"/>
      <c r="AV295" s="3"/>
      <c r="AW295" s="258"/>
      <c r="AX295" s="3"/>
      <c r="AY295" s="257"/>
      <c r="AZ295" s="259"/>
      <c r="BA295" s="259"/>
      <c r="BB295" s="259"/>
      <c r="BC295" s="259"/>
      <c r="BD295" s="259"/>
      <c r="BE295" s="259"/>
      <c r="BF295" s="259"/>
      <c r="BG295" s="259"/>
      <c r="BH295" s="259"/>
      <c r="BI295" s="259"/>
      <c r="BJ295" s="259"/>
      <c r="BK295" s="259"/>
      <c r="BL295" s="259"/>
      <c r="BM295" s="259"/>
      <c r="BN295" s="152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</row>
    <row r="296" ht="12.75" customHeight="1">
      <c r="A296" s="3"/>
      <c r="B296" s="2"/>
      <c r="C296" s="2"/>
      <c r="D296" s="2"/>
      <c r="E296" s="2"/>
      <c r="F296" s="2"/>
      <c r="G296" s="2"/>
      <c r="H296" s="2"/>
      <c r="I296" s="2"/>
      <c r="J296" s="256"/>
      <c r="K296" s="2"/>
      <c r="L296" s="2"/>
      <c r="M296" s="2"/>
      <c r="N296" s="2"/>
      <c r="O296" s="2"/>
      <c r="P296" s="6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3"/>
      <c r="AH296" s="95"/>
      <c r="AI296" s="3"/>
      <c r="AJ296" s="256"/>
      <c r="AK296" s="3"/>
      <c r="AL296" s="3"/>
      <c r="AM296" s="2"/>
      <c r="AN296" s="2"/>
      <c r="AO296" s="2"/>
      <c r="AP296" s="2"/>
      <c r="AQ296" s="2"/>
      <c r="AR296" s="257"/>
      <c r="AS296" s="2"/>
      <c r="AT296" s="2"/>
      <c r="AU296" s="2"/>
      <c r="AV296" s="3"/>
      <c r="AW296" s="258"/>
      <c r="AX296" s="3"/>
      <c r="AY296" s="257"/>
      <c r="AZ296" s="259"/>
      <c r="BA296" s="259"/>
      <c r="BB296" s="259"/>
      <c r="BC296" s="259"/>
      <c r="BD296" s="259"/>
      <c r="BE296" s="259"/>
      <c r="BF296" s="259"/>
      <c r="BG296" s="259"/>
      <c r="BH296" s="259"/>
      <c r="BI296" s="259"/>
      <c r="BJ296" s="259"/>
      <c r="BK296" s="259"/>
      <c r="BL296" s="259"/>
      <c r="BM296" s="259"/>
      <c r="BN296" s="152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</row>
    <row r="297" ht="12.75" customHeight="1">
      <c r="A297" s="3"/>
      <c r="B297" s="2"/>
      <c r="C297" s="2"/>
      <c r="D297" s="2"/>
      <c r="E297" s="2"/>
      <c r="F297" s="2"/>
      <c r="G297" s="2"/>
      <c r="H297" s="2"/>
      <c r="I297" s="2"/>
      <c r="J297" s="256"/>
      <c r="K297" s="2"/>
      <c r="L297" s="2"/>
      <c r="M297" s="2"/>
      <c r="N297" s="2"/>
      <c r="O297" s="2"/>
      <c r="P297" s="6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3"/>
      <c r="AH297" s="95"/>
      <c r="AI297" s="3"/>
      <c r="AJ297" s="256"/>
      <c r="AK297" s="3"/>
      <c r="AL297" s="3"/>
      <c r="AM297" s="2"/>
      <c r="AN297" s="2"/>
      <c r="AO297" s="2"/>
      <c r="AP297" s="2"/>
      <c r="AQ297" s="2"/>
      <c r="AR297" s="257"/>
      <c r="AS297" s="2"/>
      <c r="AT297" s="2"/>
      <c r="AU297" s="2"/>
      <c r="AV297" s="3"/>
      <c r="AW297" s="258"/>
      <c r="AX297" s="3"/>
      <c r="AY297" s="257"/>
      <c r="AZ297" s="259"/>
      <c r="BA297" s="259"/>
      <c r="BB297" s="259"/>
      <c r="BC297" s="259"/>
      <c r="BD297" s="259"/>
      <c r="BE297" s="259"/>
      <c r="BF297" s="259"/>
      <c r="BG297" s="259"/>
      <c r="BH297" s="259"/>
      <c r="BI297" s="259"/>
      <c r="BJ297" s="259"/>
      <c r="BK297" s="259"/>
      <c r="BL297" s="259"/>
      <c r="BM297" s="259"/>
      <c r="BN297" s="152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</row>
    <row r="298" ht="12.75" customHeight="1">
      <c r="A298" s="3"/>
      <c r="B298" s="2"/>
      <c r="C298" s="2"/>
      <c r="D298" s="2"/>
      <c r="E298" s="2"/>
      <c r="F298" s="2"/>
      <c r="G298" s="2"/>
      <c r="H298" s="2"/>
      <c r="I298" s="2"/>
      <c r="J298" s="256"/>
      <c r="K298" s="2"/>
      <c r="L298" s="2"/>
      <c r="M298" s="2"/>
      <c r="N298" s="2"/>
      <c r="O298" s="2"/>
      <c r="P298" s="6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3"/>
      <c r="AH298" s="95"/>
      <c r="AI298" s="3"/>
      <c r="AJ298" s="256"/>
      <c r="AK298" s="3"/>
      <c r="AL298" s="3"/>
      <c r="AM298" s="2"/>
      <c r="AN298" s="2"/>
      <c r="AO298" s="2"/>
      <c r="AP298" s="2"/>
      <c r="AQ298" s="2"/>
      <c r="AR298" s="257"/>
      <c r="AS298" s="2"/>
      <c r="AT298" s="2"/>
      <c r="AU298" s="2"/>
      <c r="AV298" s="3"/>
      <c r="AW298" s="258"/>
      <c r="AX298" s="3"/>
      <c r="AY298" s="257"/>
      <c r="AZ298" s="259"/>
      <c r="BA298" s="259"/>
      <c r="BB298" s="259"/>
      <c r="BC298" s="259"/>
      <c r="BD298" s="259"/>
      <c r="BE298" s="259"/>
      <c r="BF298" s="259"/>
      <c r="BG298" s="259"/>
      <c r="BH298" s="259"/>
      <c r="BI298" s="259"/>
      <c r="BJ298" s="259"/>
      <c r="BK298" s="259"/>
      <c r="BL298" s="259"/>
      <c r="BM298" s="259"/>
      <c r="BN298" s="152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</row>
    <row r="299" ht="12.75" customHeight="1">
      <c r="A299" s="3"/>
      <c r="B299" s="2"/>
      <c r="C299" s="2"/>
      <c r="D299" s="2"/>
      <c r="E299" s="2"/>
      <c r="F299" s="2"/>
      <c r="G299" s="2"/>
      <c r="H299" s="2"/>
      <c r="I299" s="2"/>
      <c r="J299" s="256"/>
      <c r="K299" s="2"/>
      <c r="L299" s="2"/>
      <c r="M299" s="2"/>
      <c r="N299" s="2"/>
      <c r="O299" s="2"/>
      <c r="P299" s="6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3"/>
      <c r="AH299" s="95"/>
      <c r="AI299" s="3"/>
      <c r="AJ299" s="256"/>
      <c r="AK299" s="3"/>
      <c r="AL299" s="3"/>
      <c r="AM299" s="2"/>
      <c r="AN299" s="2"/>
      <c r="AO299" s="2"/>
      <c r="AP299" s="2"/>
      <c r="AQ299" s="2"/>
      <c r="AR299" s="257"/>
      <c r="AS299" s="2"/>
      <c r="AT299" s="2"/>
      <c r="AU299" s="2"/>
      <c r="AV299" s="3"/>
      <c r="AW299" s="258"/>
      <c r="AX299" s="3"/>
      <c r="AY299" s="257"/>
      <c r="AZ299" s="259"/>
      <c r="BA299" s="259"/>
      <c r="BB299" s="259"/>
      <c r="BC299" s="259"/>
      <c r="BD299" s="259"/>
      <c r="BE299" s="259"/>
      <c r="BF299" s="259"/>
      <c r="BG299" s="259"/>
      <c r="BH299" s="259"/>
      <c r="BI299" s="259"/>
      <c r="BJ299" s="259"/>
      <c r="BK299" s="259"/>
      <c r="BL299" s="259"/>
      <c r="BM299" s="259"/>
      <c r="BN299" s="152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</row>
    <row r="300" ht="12.75" customHeight="1">
      <c r="A300" s="3"/>
      <c r="B300" s="2"/>
      <c r="C300" s="2"/>
      <c r="D300" s="2"/>
      <c r="E300" s="2"/>
      <c r="F300" s="2"/>
      <c r="G300" s="2"/>
      <c r="H300" s="2"/>
      <c r="I300" s="2"/>
      <c r="J300" s="256"/>
      <c r="K300" s="2"/>
      <c r="L300" s="2"/>
      <c r="M300" s="2"/>
      <c r="N300" s="2"/>
      <c r="O300" s="2"/>
      <c r="P300" s="6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3"/>
      <c r="AH300" s="95"/>
      <c r="AI300" s="3"/>
      <c r="AJ300" s="256"/>
      <c r="AK300" s="3"/>
      <c r="AL300" s="3"/>
      <c r="AM300" s="2"/>
      <c r="AN300" s="2"/>
      <c r="AO300" s="2"/>
      <c r="AP300" s="2"/>
      <c r="AQ300" s="2"/>
      <c r="AR300" s="257"/>
      <c r="AS300" s="2"/>
      <c r="AT300" s="2"/>
      <c r="AU300" s="2"/>
      <c r="AV300" s="3"/>
      <c r="AW300" s="258"/>
      <c r="AX300" s="3"/>
      <c r="AY300" s="257"/>
      <c r="AZ300" s="259"/>
      <c r="BA300" s="259"/>
      <c r="BB300" s="259"/>
      <c r="BC300" s="259"/>
      <c r="BD300" s="259"/>
      <c r="BE300" s="259"/>
      <c r="BF300" s="259"/>
      <c r="BG300" s="259"/>
      <c r="BH300" s="259"/>
      <c r="BI300" s="259"/>
      <c r="BJ300" s="259"/>
      <c r="BK300" s="259"/>
      <c r="BL300" s="259"/>
      <c r="BM300" s="259"/>
      <c r="BN300" s="152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</row>
    <row r="301" ht="12.75" customHeight="1">
      <c r="A301" s="3"/>
      <c r="B301" s="2"/>
      <c r="C301" s="2"/>
      <c r="D301" s="2"/>
      <c r="E301" s="2"/>
      <c r="F301" s="2"/>
      <c r="G301" s="2"/>
      <c r="H301" s="2"/>
      <c r="I301" s="2"/>
      <c r="J301" s="256"/>
      <c r="K301" s="2"/>
      <c r="L301" s="2"/>
      <c r="M301" s="2"/>
      <c r="N301" s="2"/>
      <c r="O301" s="2"/>
      <c r="P301" s="6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3"/>
      <c r="AH301" s="95"/>
      <c r="AI301" s="3"/>
      <c r="AJ301" s="256"/>
      <c r="AK301" s="3"/>
      <c r="AL301" s="3"/>
      <c r="AM301" s="2"/>
      <c r="AN301" s="2"/>
      <c r="AO301" s="2"/>
      <c r="AP301" s="2"/>
      <c r="AQ301" s="2"/>
      <c r="AR301" s="257"/>
      <c r="AS301" s="2"/>
      <c r="AT301" s="2"/>
      <c r="AU301" s="2"/>
      <c r="AV301" s="3"/>
      <c r="AW301" s="258"/>
      <c r="AX301" s="3"/>
      <c r="AY301" s="257"/>
      <c r="AZ301" s="259"/>
      <c r="BA301" s="259"/>
      <c r="BB301" s="259"/>
      <c r="BC301" s="259"/>
      <c r="BD301" s="259"/>
      <c r="BE301" s="259"/>
      <c r="BF301" s="259"/>
      <c r="BG301" s="259"/>
      <c r="BH301" s="259"/>
      <c r="BI301" s="259"/>
      <c r="BJ301" s="259"/>
      <c r="BK301" s="259"/>
      <c r="BL301" s="259"/>
      <c r="BM301" s="259"/>
      <c r="BN301" s="152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</row>
    <row r="302" ht="12.75" customHeight="1">
      <c r="A302" s="3"/>
      <c r="B302" s="2"/>
      <c r="C302" s="2"/>
      <c r="D302" s="2"/>
      <c r="E302" s="2"/>
      <c r="F302" s="2"/>
      <c r="G302" s="2"/>
      <c r="H302" s="2"/>
      <c r="I302" s="2"/>
      <c r="J302" s="256"/>
      <c r="K302" s="2"/>
      <c r="L302" s="2"/>
      <c r="M302" s="2"/>
      <c r="N302" s="2"/>
      <c r="O302" s="2"/>
      <c r="P302" s="6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3"/>
      <c r="AH302" s="95"/>
      <c r="AI302" s="3"/>
      <c r="AJ302" s="256"/>
      <c r="AK302" s="3"/>
      <c r="AL302" s="3"/>
      <c r="AM302" s="2"/>
      <c r="AN302" s="2"/>
      <c r="AO302" s="2"/>
      <c r="AP302" s="2"/>
      <c r="AQ302" s="2"/>
      <c r="AR302" s="257"/>
      <c r="AS302" s="2"/>
      <c r="AT302" s="2"/>
      <c r="AU302" s="2"/>
      <c r="AV302" s="3"/>
      <c r="AW302" s="258"/>
      <c r="AX302" s="3"/>
      <c r="AY302" s="257"/>
      <c r="AZ302" s="259"/>
      <c r="BA302" s="259"/>
      <c r="BB302" s="259"/>
      <c r="BC302" s="259"/>
      <c r="BD302" s="259"/>
      <c r="BE302" s="259"/>
      <c r="BF302" s="259"/>
      <c r="BG302" s="259"/>
      <c r="BH302" s="259"/>
      <c r="BI302" s="259"/>
      <c r="BJ302" s="259"/>
      <c r="BK302" s="259"/>
      <c r="BL302" s="259"/>
      <c r="BM302" s="259"/>
      <c r="BN302" s="152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</row>
    <row r="303" ht="12.75" customHeight="1">
      <c r="A303" s="3"/>
      <c r="B303" s="2"/>
      <c r="C303" s="2"/>
      <c r="D303" s="2"/>
      <c r="E303" s="2"/>
      <c r="F303" s="2"/>
      <c r="G303" s="2"/>
      <c r="H303" s="2"/>
      <c r="I303" s="2"/>
      <c r="J303" s="256"/>
      <c r="K303" s="2"/>
      <c r="L303" s="2"/>
      <c r="M303" s="2"/>
      <c r="N303" s="2"/>
      <c r="O303" s="2"/>
      <c r="P303" s="6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3"/>
      <c r="AH303" s="95"/>
      <c r="AI303" s="3"/>
      <c r="AJ303" s="256"/>
      <c r="AK303" s="3"/>
      <c r="AL303" s="3"/>
      <c r="AM303" s="2"/>
      <c r="AN303" s="2"/>
      <c r="AO303" s="2"/>
      <c r="AP303" s="2"/>
      <c r="AQ303" s="2"/>
      <c r="AR303" s="257"/>
      <c r="AS303" s="2"/>
      <c r="AT303" s="2"/>
      <c r="AU303" s="2"/>
      <c r="AV303" s="3"/>
      <c r="AW303" s="258"/>
      <c r="AX303" s="3"/>
      <c r="AY303" s="257"/>
      <c r="AZ303" s="259"/>
      <c r="BA303" s="259"/>
      <c r="BB303" s="259"/>
      <c r="BC303" s="259"/>
      <c r="BD303" s="259"/>
      <c r="BE303" s="259"/>
      <c r="BF303" s="259"/>
      <c r="BG303" s="259"/>
      <c r="BH303" s="259"/>
      <c r="BI303" s="259"/>
      <c r="BJ303" s="259"/>
      <c r="BK303" s="259"/>
      <c r="BL303" s="259"/>
      <c r="BM303" s="259"/>
      <c r="BN303" s="152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</row>
    <row r="304" ht="12.75" customHeight="1">
      <c r="A304" s="3"/>
      <c r="B304" s="2"/>
      <c r="C304" s="2"/>
      <c r="D304" s="2"/>
      <c r="E304" s="2"/>
      <c r="F304" s="2"/>
      <c r="G304" s="2"/>
      <c r="H304" s="2"/>
      <c r="I304" s="2"/>
      <c r="J304" s="256"/>
      <c r="K304" s="2"/>
      <c r="L304" s="2"/>
      <c r="M304" s="2"/>
      <c r="N304" s="2"/>
      <c r="O304" s="2"/>
      <c r="P304" s="6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3"/>
      <c r="AH304" s="95"/>
      <c r="AI304" s="3"/>
      <c r="AJ304" s="256"/>
      <c r="AK304" s="3"/>
      <c r="AL304" s="3"/>
      <c r="AM304" s="2"/>
      <c r="AN304" s="2"/>
      <c r="AO304" s="2"/>
      <c r="AP304" s="2"/>
      <c r="AQ304" s="2"/>
      <c r="AR304" s="257"/>
      <c r="AS304" s="2"/>
      <c r="AT304" s="2"/>
      <c r="AU304" s="2"/>
      <c r="AV304" s="3"/>
      <c r="AW304" s="258"/>
      <c r="AX304" s="3"/>
      <c r="AY304" s="257"/>
      <c r="AZ304" s="259"/>
      <c r="BA304" s="259"/>
      <c r="BB304" s="259"/>
      <c r="BC304" s="259"/>
      <c r="BD304" s="259"/>
      <c r="BE304" s="259"/>
      <c r="BF304" s="259"/>
      <c r="BG304" s="259"/>
      <c r="BH304" s="259"/>
      <c r="BI304" s="259"/>
      <c r="BJ304" s="259"/>
      <c r="BK304" s="259"/>
      <c r="BL304" s="259"/>
      <c r="BM304" s="259"/>
      <c r="BN304" s="152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</row>
    <row r="305" ht="12.75" customHeight="1">
      <c r="A305" s="3"/>
      <c r="B305" s="2"/>
      <c r="C305" s="2"/>
      <c r="D305" s="2"/>
      <c r="E305" s="2"/>
      <c r="F305" s="2"/>
      <c r="G305" s="2"/>
      <c r="H305" s="2"/>
      <c r="I305" s="2"/>
      <c r="J305" s="256"/>
      <c r="K305" s="2"/>
      <c r="L305" s="2"/>
      <c r="M305" s="2"/>
      <c r="N305" s="2"/>
      <c r="O305" s="2"/>
      <c r="P305" s="6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3"/>
      <c r="AH305" s="95"/>
      <c r="AI305" s="3"/>
      <c r="AJ305" s="256"/>
      <c r="AK305" s="3"/>
      <c r="AL305" s="3"/>
      <c r="AM305" s="2"/>
      <c r="AN305" s="2"/>
      <c r="AO305" s="2"/>
      <c r="AP305" s="2"/>
      <c r="AQ305" s="2"/>
      <c r="AR305" s="257"/>
      <c r="AS305" s="2"/>
      <c r="AT305" s="2"/>
      <c r="AU305" s="2"/>
      <c r="AV305" s="3"/>
      <c r="AW305" s="258"/>
      <c r="AX305" s="3"/>
      <c r="AY305" s="257"/>
      <c r="AZ305" s="259"/>
      <c r="BA305" s="259"/>
      <c r="BB305" s="259"/>
      <c r="BC305" s="259"/>
      <c r="BD305" s="259"/>
      <c r="BE305" s="259"/>
      <c r="BF305" s="259"/>
      <c r="BG305" s="259"/>
      <c r="BH305" s="259"/>
      <c r="BI305" s="259"/>
      <c r="BJ305" s="259"/>
      <c r="BK305" s="259"/>
      <c r="BL305" s="259"/>
      <c r="BM305" s="259"/>
      <c r="BN305" s="152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</row>
    <row r="306" ht="12.75" customHeight="1">
      <c r="A306" s="3"/>
      <c r="B306" s="2"/>
      <c r="C306" s="2"/>
      <c r="D306" s="2"/>
      <c r="E306" s="2"/>
      <c r="F306" s="2"/>
      <c r="G306" s="2"/>
      <c r="H306" s="2"/>
      <c r="I306" s="2"/>
      <c r="J306" s="256"/>
      <c r="K306" s="2"/>
      <c r="L306" s="2"/>
      <c r="M306" s="2"/>
      <c r="N306" s="2"/>
      <c r="O306" s="2"/>
      <c r="P306" s="6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3"/>
      <c r="AH306" s="95"/>
      <c r="AI306" s="3"/>
      <c r="AJ306" s="256"/>
      <c r="AK306" s="3"/>
      <c r="AL306" s="3"/>
      <c r="AM306" s="2"/>
      <c r="AN306" s="2"/>
      <c r="AO306" s="2"/>
      <c r="AP306" s="2"/>
      <c r="AQ306" s="2"/>
      <c r="AR306" s="257"/>
      <c r="AS306" s="2"/>
      <c r="AT306" s="2"/>
      <c r="AU306" s="2"/>
      <c r="AV306" s="3"/>
      <c r="AW306" s="258"/>
      <c r="AX306" s="3"/>
      <c r="AY306" s="257"/>
      <c r="AZ306" s="259"/>
      <c r="BA306" s="259"/>
      <c r="BB306" s="259"/>
      <c r="BC306" s="259"/>
      <c r="BD306" s="259"/>
      <c r="BE306" s="259"/>
      <c r="BF306" s="259"/>
      <c r="BG306" s="259"/>
      <c r="BH306" s="259"/>
      <c r="BI306" s="259"/>
      <c r="BJ306" s="259"/>
      <c r="BK306" s="259"/>
      <c r="BL306" s="259"/>
      <c r="BM306" s="259"/>
      <c r="BN306" s="152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</row>
    <row r="307" ht="12.75" customHeight="1">
      <c r="A307" s="3"/>
      <c r="B307" s="2"/>
      <c r="C307" s="2"/>
      <c r="D307" s="2"/>
      <c r="E307" s="2"/>
      <c r="F307" s="2"/>
      <c r="G307" s="2"/>
      <c r="H307" s="2"/>
      <c r="I307" s="2"/>
      <c r="J307" s="256"/>
      <c r="K307" s="2"/>
      <c r="L307" s="2"/>
      <c r="M307" s="2"/>
      <c r="N307" s="2"/>
      <c r="O307" s="2"/>
      <c r="P307" s="6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3"/>
      <c r="AH307" s="95"/>
      <c r="AI307" s="3"/>
      <c r="AJ307" s="256"/>
      <c r="AK307" s="3"/>
      <c r="AL307" s="3"/>
      <c r="AM307" s="2"/>
      <c r="AN307" s="2"/>
      <c r="AO307" s="2"/>
      <c r="AP307" s="2"/>
      <c r="AQ307" s="2"/>
      <c r="AR307" s="257"/>
      <c r="AS307" s="2"/>
      <c r="AT307" s="2"/>
      <c r="AU307" s="2"/>
      <c r="AV307" s="3"/>
      <c r="AW307" s="258"/>
      <c r="AX307" s="3"/>
      <c r="AY307" s="257"/>
      <c r="AZ307" s="259"/>
      <c r="BA307" s="259"/>
      <c r="BB307" s="259"/>
      <c r="BC307" s="259"/>
      <c r="BD307" s="259"/>
      <c r="BE307" s="259"/>
      <c r="BF307" s="259"/>
      <c r="BG307" s="259"/>
      <c r="BH307" s="259"/>
      <c r="BI307" s="259"/>
      <c r="BJ307" s="259"/>
      <c r="BK307" s="259"/>
      <c r="BL307" s="259"/>
      <c r="BM307" s="259"/>
      <c r="BN307" s="152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</row>
    <row r="308" ht="12.75" customHeight="1">
      <c r="A308" s="3"/>
      <c r="B308" s="2"/>
      <c r="C308" s="2"/>
      <c r="D308" s="2"/>
      <c r="E308" s="2"/>
      <c r="F308" s="2"/>
      <c r="G308" s="2"/>
      <c r="H308" s="2"/>
      <c r="I308" s="2"/>
      <c r="J308" s="256"/>
      <c r="K308" s="2"/>
      <c r="L308" s="2"/>
      <c r="M308" s="2"/>
      <c r="N308" s="2"/>
      <c r="O308" s="2"/>
      <c r="P308" s="6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3"/>
      <c r="AH308" s="95"/>
      <c r="AI308" s="3"/>
      <c r="AJ308" s="256"/>
      <c r="AK308" s="3"/>
      <c r="AL308" s="3"/>
      <c r="AM308" s="2"/>
      <c r="AN308" s="2"/>
      <c r="AO308" s="2"/>
      <c r="AP308" s="2"/>
      <c r="AQ308" s="2"/>
      <c r="AR308" s="257"/>
      <c r="AS308" s="2"/>
      <c r="AT308" s="2"/>
      <c r="AU308" s="2"/>
      <c r="AV308" s="3"/>
      <c r="AW308" s="258"/>
      <c r="AX308" s="3"/>
      <c r="AY308" s="257"/>
      <c r="AZ308" s="259"/>
      <c r="BA308" s="259"/>
      <c r="BB308" s="259"/>
      <c r="BC308" s="259"/>
      <c r="BD308" s="259"/>
      <c r="BE308" s="259"/>
      <c r="BF308" s="259"/>
      <c r="BG308" s="259"/>
      <c r="BH308" s="259"/>
      <c r="BI308" s="259"/>
      <c r="BJ308" s="259"/>
      <c r="BK308" s="259"/>
      <c r="BL308" s="259"/>
      <c r="BM308" s="259"/>
      <c r="BN308" s="152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</row>
    <row r="309" ht="12.75" customHeight="1">
      <c r="A309" s="3"/>
      <c r="B309" s="2"/>
      <c r="C309" s="2"/>
      <c r="D309" s="2"/>
      <c r="E309" s="2"/>
      <c r="F309" s="2"/>
      <c r="G309" s="2"/>
      <c r="H309" s="2"/>
      <c r="I309" s="2"/>
      <c r="J309" s="256"/>
      <c r="K309" s="2"/>
      <c r="L309" s="2"/>
      <c r="M309" s="2"/>
      <c r="N309" s="2"/>
      <c r="O309" s="2"/>
      <c r="P309" s="6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3"/>
      <c r="AH309" s="95"/>
      <c r="AI309" s="3"/>
      <c r="AJ309" s="256"/>
      <c r="AK309" s="3"/>
      <c r="AL309" s="3"/>
      <c r="AM309" s="2"/>
      <c r="AN309" s="2"/>
      <c r="AO309" s="2"/>
      <c r="AP309" s="2"/>
      <c r="AQ309" s="2"/>
      <c r="AR309" s="257"/>
      <c r="AS309" s="2"/>
      <c r="AT309" s="2"/>
      <c r="AU309" s="2"/>
      <c r="AV309" s="3"/>
      <c r="AW309" s="258"/>
      <c r="AX309" s="3"/>
      <c r="AY309" s="257"/>
      <c r="AZ309" s="259"/>
      <c r="BA309" s="259"/>
      <c r="BB309" s="259"/>
      <c r="BC309" s="259"/>
      <c r="BD309" s="259"/>
      <c r="BE309" s="259"/>
      <c r="BF309" s="259"/>
      <c r="BG309" s="259"/>
      <c r="BH309" s="259"/>
      <c r="BI309" s="259"/>
      <c r="BJ309" s="259"/>
      <c r="BK309" s="259"/>
      <c r="BL309" s="259"/>
      <c r="BM309" s="259"/>
      <c r="BN309" s="152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</row>
    <row r="310" ht="12.75" customHeight="1">
      <c r="A310" s="3"/>
      <c r="B310" s="2"/>
      <c r="C310" s="2"/>
      <c r="D310" s="2"/>
      <c r="E310" s="2"/>
      <c r="F310" s="2"/>
      <c r="G310" s="2"/>
      <c r="H310" s="2"/>
      <c r="I310" s="2"/>
      <c r="J310" s="256"/>
      <c r="K310" s="2"/>
      <c r="L310" s="2"/>
      <c r="M310" s="2"/>
      <c r="N310" s="2"/>
      <c r="O310" s="2"/>
      <c r="P310" s="6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3"/>
      <c r="AH310" s="95"/>
      <c r="AI310" s="3"/>
      <c r="AJ310" s="256"/>
      <c r="AK310" s="3"/>
      <c r="AL310" s="3"/>
      <c r="AM310" s="2"/>
      <c r="AN310" s="2"/>
      <c r="AO310" s="2"/>
      <c r="AP310" s="2"/>
      <c r="AQ310" s="2"/>
      <c r="AR310" s="257"/>
      <c r="AS310" s="2"/>
      <c r="AT310" s="2"/>
      <c r="AU310" s="2"/>
      <c r="AV310" s="3"/>
      <c r="AW310" s="258"/>
      <c r="AX310" s="3"/>
      <c r="AY310" s="257"/>
      <c r="AZ310" s="259"/>
      <c r="BA310" s="259"/>
      <c r="BB310" s="259"/>
      <c r="BC310" s="259"/>
      <c r="BD310" s="259"/>
      <c r="BE310" s="259"/>
      <c r="BF310" s="259"/>
      <c r="BG310" s="259"/>
      <c r="BH310" s="259"/>
      <c r="BI310" s="259"/>
      <c r="BJ310" s="259"/>
      <c r="BK310" s="259"/>
      <c r="BL310" s="259"/>
      <c r="BM310" s="259"/>
      <c r="BN310" s="152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</row>
    <row r="311" ht="12.75" customHeight="1">
      <c r="A311" s="3"/>
      <c r="B311" s="2"/>
      <c r="C311" s="2"/>
      <c r="D311" s="2"/>
      <c r="E311" s="2"/>
      <c r="F311" s="2"/>
      <c r="G311" s="2"/>
      <c r="H311" s="2"/>
      <c r="I311" s="2"/>
      <c r="J311" s="256"/>
      <c r="K311" s="2"/>
      <c r="L311" s="2"/>
      <c r="M311" s="2"/>
      <c r="N311" s="2"/>
      <c r="O311" s="2"/>
      <c r="P311" s="6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3"/>
      <c r="AH311" s="95"/>
      <c r="AI311" s="3"/>
      <c r="AJ311" s="256"/>
      <c r="AK311" s="3"/>
      <c r="AL311" s="3"/>
      <c r="AM311" s="2"/>
      <c r="AN311" s="2"/>
      <c r="AO311" s="2"/>
      <c r="AP311" s="2"/>
      <c r="AQ311" s="2"/>
      <c r="AR311" s="257"/>
      <c r="AS311" s="2"/>
      <c r="AT311" s="2"/>
      <c r="AU311" s="2"/>
      <c r="AV311" s="3"/>
      <c r="AW311" s="258"/>
      <c r="AX311" s="3"/>
      <c r="AY311" s="257"/>
      <c r="AZ311" s="259"/>
      <c r="BA311" s="259"/>
      <c r="BB311" s="259"/>
      <c r="BC311" s="259"/>
      <c r="BD311" s="259"/>
      <c r="BE311" s="259"/>
      <c r="BF311" s="259"/>
      <c r="BG311" s="259"/>
      <c r="BH311" s="259"/>
      <c r="BI311" s="259"/>
      <c r="BJ311" s="259"/>
      <c r="BK311" s="259"/>
      <c r="BL311" s="259"/>
      <c r="BM311" s="259"/>
      <c r="BN311" s="152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</row>
    <row r="312" ht="12.75" customHeight="1">
      <c r="A312" s="3"/>
      <c r="B312" s="2"/>
      <c r="C312" s="2"/>
      <c r="D312" s="2"/>
      <c r="E312" s="2"/>
      <c r="F312" s="2"/>
      <c r="G312" s="2"/>
      <c r="H312" s="2"/>
      <c r="I312" s="2"/>
      <c r="J312" s="256"/>
      <c r="K312" s="2"/>
      <c r="L312" s="2"/>
      <c r="M312" s="2"/>
      <c r="N312" s="2"/>
      <c r="O312" s="2"/>
      <c r="P312" s="6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3"/>
      <c r="AH312" s="95"/>
      <c r="AI312" s="3"/>
      <c r="AJ312" s="256"/>
      <c r="AK312" s="3"/>
      <c r="AL312" s="3"/>
      <c r="AM312" s="2"/>
      <c r="AN312" s="2"/>
      <c r="AO312" s="2"/>
      <c r="AP312" s="2"/>
      <c r="AQ312" s="2"/>
      <c r="AR312" s="257"/>
      <c r="AS312" s="2"/>
      <c r="AT312" s="2"/>
      <c r="AU312" s="2"/>
      <c r="AV312" s="3"/>
      <c r="AW312" s="258"/>
      <c r="AX312" s="3"/>
      <c r="AY312" s="257"/>
      <c r="AZ312" s="259"/>
      <c r="BA312" s="259"/>
      <c r="BB312" s="259"/>
      <c r="BC312" s="259"/>
      <c r="BD312" s="259"/>
      <c r="BE312" s="259"/>
      <c r="BF312" s="259"/>
      <c r="BG312" s="259"/>
      <c r="BH312" s="259"/>
      <c r="BI312" s="259"/>
      <c r="BJ312" s="259"/>
      <c r="BK312" s="259"/>
      <c r="BL312" s="259"/>
      <c r="BM312" s="259"/>
      <c r="BN312" s="152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</row>
    <row r="313" ht="12.75" customHeight="1">
      <c r="A313" s="3"/>
      <c r="B313" s="2"/>
      <c r="C313" s="2"/>
      <c r="D313" s="2"/>
      <c r="E313" s="2"/>
      <c r="F313" s="2"/>
      <c r="G313" s="2"/>
      <c r="H313" s="2"/>
      <c r="I313" s="2"/>
      <c r="J313" s="256"/>
      <c r="K313" s="2"/>
      <c r="L313" s="2"/>
      <c r="M313" s="2"/>
      <c r="N313" s="2"/>
      <c r="O313" s="2"/>
      <c r="P313" s="6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3"/>
      <c r="AH313" s="95"/>
      <c r="AI313" s="3"/>
      <c r="AJ313" s="256"/>
      <c r="AK313" s="3"/>
      <c r="AL313" s="3"/>
      <c r="AM313" s="2"/>
      <c r="AN313" s="2"/>
      <c r="AO313" s="2"/>
      <c r="AP313" s="2"/>
      <c r="AQ313" s="2"/>
      <c r="AR313" s="257"/>
      <c r="AS313" s="2"/>
      <c r="AT313" s="2"/>
      <c r="AU313" s="2"/>
      <c r="AV313" s="3"/>
      <c r="AW313" s="258"/>
      <c r="AX313" s="3"/>
      <c r="AY313" s="257"/>
      <c r="AZ313" s="259"/>
      <c r="BA313" s="259"/>
      <c r="BB313" s="259"/>
      <c r="BC313" s="259"/>
      <c r="BD313" s="259"/>
      <c r="BE313" s="259"/>
      <c r="BF313" s="259"/>
      <c r="BG313" s="259"/>
      <c r="BH313" s="259"/>
      <c r="BI313" s="259"/>
      <c r="BJ313" s="259"/>
      <c r="BK313" s="259"/>
      <c r="BL313" s="259"/>
      <c r="BM313" s="259"/>
      <c r="BN313" s="152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</row>
    <row r="314" ht="12.75" customHeight="1">
      <c r="A314" s="3"/>
      <c r="B314" s="2"/>
      <c r="C314" s="2"/>
      <c r="D314" s="2"/>
      <c r="E314" s="2"/>
      <c r="F314" s="2"/>
      <c r="G314" s="2"/>
      <c r="H314" s="2"/>
      <c r="I314" s="2"/>
      <c r="J314" s="256"/>
      <c r="K314" s="2"/>
      <c r="L314" s="2"/>
      <c r="M314" s="2"/>
      <c r="N314" s="2"/>
      <c r="O314" s="2"/>
      <c r="P314" s="6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3"/>
      <c r="AH314" s="95"/>
      <c r="AI314" s="3"/>
      <c r="AJ314" s="256"/>
      <c r="AK314" s="3"/>
      <c r="AL314" s="3"/>
      <c r="AM314" s="2"/>
      <c r="AN314" s="2"/>
      <c r="AO314" s="2"/>
      <c r="AP314" s="2"/>
      <c r="AQ314" s="2"/>
      <c r="AR314" s="257"/>
      <c r="AS314" s="2"/>
      <c r="AT314" s="2"/>
      <c r="AU314" s="2"/>
      <c r="AV314" s="3"/>
      <c r="AW314" s="258"/>
      <c r="AX314" s="3"/>
      <c r="AY314" s="257"/>
      <c r="AZ314" s="259"/>
      <c r="BA314" s="259"/>
      <c r="BB314" s="259"/>
      <c r="BC314" s="259"/>
      <c r="BD314" s="259"/>
      <c r="BE314" s="259"/>
      <c r="BF314" s="259"/>
      <c r="BG314" s="259"/>
      <c r="BH314" s="259"/>
      <c r="BI314" s="259"/>
      <c r="BJ314" s="259"/>
      <c r="BK314" s="259"/>
      <c r="BL314" s="259"/>
      <c r="BM314" s="259"/>
      <c r="BN314" s="152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</row>
    <row r="315" ht="12.75" customHeight="1">
      <c r="A315" s="3"/>
      <c r="B315" s="2"/>
      <c r="C315" s="2"/>
      <c r="D315" s="2"/>
      <c r="E315" s="2"/>
      <c r="F315" s="2"/>
      <c r="G315" s="2"/>
      <c r="H315" s="2"/>
      <c r="I315" s="2"/>
      <c r="J315" s="256"/>
      <c r="K315" s="2"/>
      <c r="L315" s="2"/>
      <c r="M315" s="2"/>
      <c r="N315" s="2"/>
      <c r="O315" s="2"/>
      <c r="P315" s="6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3"/>
      <c r="AH315" s="95"/>
      <c r="AI315" s="3"/>
      <c r="AJ315" s="256"/>
      <c r="AK315" s="3"/>
      <c r="AL315" s="3"/>
      <c r="AM315" s="2"/>
      <c r="AN315" s="2"/>
      <c r="AO315" s="2"/>
      <c r="AP315" s="2"/>
      <c r="AQ315" s="2"/>
      <c r="AR315" s="257"/>
      <c r="AS315" s="2"/>
      <c r="AT315" s="2"/>
      <c r="AU315" s="2"/>
      <c r="AV315" s="3"/>
      <c r="AW315" s="258"/>
      <c r="AX315" s="3"/>
      <c r="AY315" s="257"/>
      <c r="AZ315" s="259"/>
      <c r="BA315" s="259"/>
      <c r="BB315" s="259"/>
      <c r="BC315" s="259"/>
      <c r="BD315" s="259"/>
      <c r="BE315" s="259"/>
      <c r="BF315" s="259"/>
      <c r="BG315" s="259"/>
      <c r="BH315" s="259"/>
      <c r="BI315" s="259"/>
      <c r="BJ315" s="259"/>
      <c r="BK315" s="259"/>
      <c r="BL315" s="259"/>
      <c r="BM315" s="259"/>
      <c r="BN315" s="152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</row>
    <row r="316" ht="12.75" customHeight="1">
      <c r="A316" s="3"/>
      <c r="B316" s="2"/>
      <c r="C316" s="2"/>
      <c r="D316" s="2"/>
      <c r="E316" s="2"/>
      <c r="F316" s="2"/>
      <c r="G316" s="2"/>
      <c r="H316" s="2"/>
      <c r="I316" s="2"/>
      <c r="J316" s="256"/>
      <c r="K316" s="2"/>
      <c r="L316" s="2"/>
      <c r="M316" s="2"/>
      <c r="N316" s="2"/>
      <c r="O316" s="2"/>
      <c r="P316" s="6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3"/>
      <c r="AH316" s="95"/>
      <c r="AI316" s="3"/>
      <c r="AJ316" s="256"/>
      <c r="AK316" s="3"/>
      <c r="AL316" s="3"/>
      <c r="AM316" s="2"/>
      <c r="AN316" s="2"/>
      <c r="AO316" s="2"/>
      <c r="AP316" s="2"/>
      <c r="AQ316" s="2"/>
      <c r="AR316" s="257"/>
      <c r="AS316" s="2"/>
      <c r="AT316" s="2"/>
      <c r="AU316" s="2"/>
      <c r="AV316" s="3"/>
      <c r="AW316" s="258"/>
      <c r="AX316" s="3"/>
      <c r="AY316" s="257"/>
      <c r="AZ316" s="259"/>
      <c r="BA316" s="259"/>
      <c r="BB316" s="259"/>
      <c r="BC316" s="259"/>
      <c r="BD316" s="259"/>
      <c r="BE316" s="259"/>
      <c r="BF316" s="259"/>
      <c r="BG316" s="259"/>
      <c r="BH316" s="259"/>
      <c r="BI316" s="259"/>
      <c r="BJ316" s="259"/>
      <c r="BK316" s="259"/>
      <c r="BL316" s="259"/>
      <c r="BM316" s="259"/>
      <c r="BN316" s="152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</row>
    <row r="317" ht="12.75" customHeight="1">
      <c r="A317" s="3"/>
      <c r="B317" s="2"/>
      <c r="C317" s="2"/>
      <c r="D317" s="2"/>
      <c r="E317" s="2"/>
      <c r="F317" s="2"/>
      <c r="G317" s="2"/>
      <c r="H317" s="2"/>
      <c r="I317" s="2"/>
      <c r="J317" s="256"/>
      <c r="K317" s="2"/>
      <c r="L317" s="2"/>
      <c r="M317" s="2"/>
      <c r="N317" s="2"/>
      <c r="O317" s="2"/>
      <c r="P317" s="6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3"/>
      <c r="AH317" s="95"/>
      <c r="AI317" s="3"/>
      <c r="AJ317" s="256"/>
      <c r="AK317" s="3"/>
      <c r="AL317" s="3"/>
      <c r="AM317" s="2"/>
      <c r="AN317" s="2"/>
      <c r="AO317" s="2"/>
      <c r="AP317" s="2"/>
      <c r="AQ317" s="2"/>
      <c r="AR317" s="257"/>
      <c r="AS317" s="2"/>
      <c r="AT317" s="2"/>
      <c r="AU317" s="2"/>
      <c r="AV317" s="3"/>
      <c r="AW317" s="258"/>
      <c r="AX317" s="3"/>
      <c r="AY317" s="257"/>
      <c r="AZ317" s="259"/>
      <c r="BA317" s="259"/>
      <c r="BB317" s="259"/>
      <c r="BC317" s="259"/>
      <c r="BD317" s="259"/>
      <c r="BE317" s="259"/>
      <c r="BF317" s="259"/>
      <c r="BG317" s="259"/>
      <c r="BH317" s="259"/>
      <c r="BI317" s="259"/>
      <c r="BJ317" s="259"/>
      <c r="BK317" s="259"/>
      <c r="BL317" s="259"/>
      <c r="BM317" s="259"/>
      <c r="BN317" s="152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</row>
    <row r="318" ht="12.75" customHeight="1">
      <c r="A318" s="3"/>
      <c r="B318" s="2"/>
      <c r="C318" s="2"/>
      <c r="D318" s="2"/>
      <c r="E318" s="2"/>
      <c r="F318" s="2"/>
      <c r="G318" s="2"/>
      <c r="H318" s="2"/>
      <c r="I318" s="2"/>
      <c r="J318" s="256"/>
      <c r="K318" s="2"/>
      <c r="L318" s="2"/>
      <c r="M318" s="2"/>
      <c r="N318" s="2"/>
      <c r="O318" s="2"/>
      <c r="P318" s="6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3"/>
      <c r="AH318" s="95"/>
      <c r="AI318" s="3"/>
      <c r="AJ318" s="256"/>
      <c r="AK318" s="3"/>
      <c r="AL318" s="3"/>
      <c r="AM318" s="2"/>
      <c r="AN318" s="2"/>
      <c r="AO318" s="2"/>
      <c r="AP318" s="2"/>
      <c r="AQ318" s="2"/>
      <c r="AR318" s="257"/>
      <c r="AS318" s="2"/>
      <c r="AT318" s="2"/>
      <c r="AU318" s="2"/>
      <c r="AV318" s="3"/>
      <c r="AW318" s="258"/>
      <c r="AX318" s="3"/>
      <c r="AY318" s="257"/>
      <c r="AZ318" s="259"/>
      <c r="BA318" s="259"/>
      <c r="BB318" s="259"/>
      <c r="BC318" s="259"/>
      <c r="BD318" s="259"/>
      <c r="BE318" s="259"/>
      <c r="BF318" s="259"/>
      <c r="BG318" s="259"/>
      <c r="BH318" s="259"/>
      <c r="BI318" s="259"/>
      <c r="BJ318" s="259"/>
      <c r="BK318" s="259"/>
      <c r="BL318" s="259"/>
      <c r="BM318" s="259"/>
      <c r="BN318" s="152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</row>
    <row r="319" ht="12.75" customHeight="1">
      <c r="A319" s="3"/>
      <c r="B319" s="2"/>
      <c r="C319" s="2"/>
      <c r="D319" s="2"/>
      <c r="E319" s="2"/>
      <c r="F319" s="2"/>
      <c r="G319" s="2"/>
      <c r="H319" s="2"/>
      <c r="I319" s="2"/>
      <c r="J319" s="256"/>
      <c r="K319" s="2"/>
      <c r="L319" s="2"/>
      <c r="M319" s="2"/>
      <c r="N319" s="2"/>
      <c r="O319" s="2"/>
      <c r="P319" s="6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3"/>
      <c r="AH319" s="95"/>
      <c r="AI319" s="3"/>
      <c r="AJ319" s="256"/>
      <c r="AK319" s="3"/>
      <c r="AL319" s="3"/>
      <c r="AM319" s="2"/>
      <c r="AN319" s="2"/>
      <c r="AO319" s="2"/>
      <c r="AP319" s="2"/>
      <c r="AQ319" s="2"/>
      <c r="AR319" s="257"/>
      <c r="AS319" s="2"/>
      <c r="AT319" s="2"/>
      <c r="AU319" s="2"/>
      <c r="AV319" s="3"/>
      <c r="AW319" s="258"/>
      <c r="AX319" s="3"/>
      <c r="AY319" s="257"/>
      <c r="AZ319" s="259"/>
      <c r="BA319" s="259"/>
      <c r="BB319" s="259"/>
      <c r="BC319" s="259"/>
      <c r="BD319" s="259"/>
      <c r="BE319" s="259"/>
      <c r="BF319" s="259"/>
      <c r="BG319" s="259"/>
      <c r="BH319" s="259"/>
      <c r="BI319" s="259"/>
      <c r="BJ319" s="259"/>
      <c r="BK319" s="259"/>
      <c r="BL319" s="259"/>
      <c r="BM319" s="259"/>
      <c r="BN319" s="152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</row>
    <row r="320" ht="12.75" customHeight="1">
      <c r="A320" s="3"/>
      <c r="B320" s="2"/>
      <c r="C320" s="2"/>
      <c r="D320" s="2"/>
      <c r="E320" s="2"/>
      <c r="F320" s="2"/>
      <c r="G320" s="2"/>
      <c r="H320" s="2"/>
      <c r="I320" s="2"/>
      <c r="J320" s="256"/>
      <c r="K320" s="2"/>
      <c r="L320" s="2"/>
      <c r="M320" s="2"/>
      <c r="N320" s="2"/>
      <c r="O320" s="2"/>
      <c r="P320" s="6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3"/>
      <c r="AH320" s="95"/>
      <c r="AI320" s="3"/>
      <c r="AJ320" s="256"/>
      <c r="AK320" s="3"/>
      <c r="AL320" s="3"/>
      <c r="AM320" s="2"/>
      <c r="AN320" s="2"/>
      <c r="AO320" s="2"/>
      <c r="AP320" s="2"/>
      <c r="AQ320" s="2"/>
      <c r="AR320" s="257"/>
      <c r="AS320" s="2"/>
      <c r="AT320" s="2"/>
      <c r="AU320" s="2"/>
      <c r="AV320" s="3"/>
      <c r="AW320" s="258"/>
      <c r="AX320" s="3"/>
      <c r="AY320" s="257"/>
      <c r="AZ320" s="259"/>
      <c r="BA320" s="259"/>
      <c r="BB320" s="259"/>
      <c r="BC320" s="259"/>
      <c r="BD320" s="259"/>
      <c r="BE320" s="259"/>
      <c r="BF320" s="259"/>
      <c r="BG320" s="259"/>
      <c r="BH320" s="259"/>
      <c r="BI320" s="259"/>
      <c r="BJ320" s="259"/>
      <c r="BK320" s="259"/>
      <c r="BL320" s="259"/>
      <c r="BM320" s="259"/>
      <c r="BN320" s="152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</row>
    <row r="321" ht="12.75" customHeight="1">
      <c r="A321" s="3"/>
      <c r="B321" s="2"/>
      <c r="C321" s="2"/>
      <c r="D321" s="2"/>
      <c r="E321" s="2"/>
      <c r="F321" s="2"/>
      <c r="G321" s="2"/>
      <c r="H321" s="2"/>
      <c r="I321" s="2"/>
      <c r="J321" s="256"/>
      <c r="K321" s="2"/>
      <c r="L321" s="2"/>
      <c r="M321" s="2"/>
      <c r="N321" s="2"/>
      <c r="O321" s="2"/>
      <c r="P321" s="6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3"/>
      <c r="AH321" s="95"/>
      <c r="AI321" s="3"/>
      <c r="AJ321" s="256"/>
      <c r="AK321" s="3"/>
      <c r="AL321" s="3"/>
      <c r="AM321" s="2"/>
      <c r="AN321" s="2"/>
      <c r="AO321" s="2"/>
      <c r="AP321" s="2"/>
      <c r="AQ321" s="2"/>
      <c r="AR321" s="257"/>
      <c r="AS321" s="2"/>
      <c r="AT321" s="2"/>
      <c r="AU321" s="2"/>
      <c r="AV321" s="3"/>
      <c r="AW321" s="258"/>
      <c r="AX321" s="3"/>
      <c r="AY321" s="257"/>
      <c r="AZ321" s="259"/>
      <c r="BA321" s="259"/>
      <c r="BB321" s="259"/>
      <c r="BC321" s="259"/>
      <c r="BD321" s="259"/>
      <c r="BE321" s="259"/>
      <c r="BF321" s="259"/>
      <c r="BG321" s="259"/>
      <c r="BH321" s="259"/>
      <c r="BI321" s="259"/>
      <c r="BJ321" s="259"/>
      <c r="BK321" s="259"/>
      <c r="BL321" s="259"/>
      <c r="BM321" s="259"/>
      <c r="BN321" s="152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</row>
    <row r="322" ht="12.75" customHeight="1">
      <c r="A322" s="3"/>
      <c r="B322" s="2"/>
      <c r="C322" s="2"/>
      <c r="D322" s="2"/>
      <c r="E322" s="2"/>
      <c r="F322" s="2"/>
      <c r="G322" s="2"/>
      <c r="H322" s="2"/>
      <c r="I322" s="2"/>
      <c r="J322" s="256"/>
      <c r="K322" s="2"/>
      <c r="L322" s="2"/>
      <c r="M322" s="2"/>
      <c r="N322" s="2"/>
      <c r="O322" s="2"/>
      <c r="P322" s="6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3"/>
      <c r="AH322" s="95"/>
      <c r="AI322" s="3"/>
      <c r="AJ322" s="256"/>
      <c r="AK322" s="3"/>
      <c r="AL322" s="3"/>
      <c r="AM322" s="2"/>
      <c r="AN322" s="2"/>
      <c r="AO322" s="2"/>
      <c r="AP322" s="2"/>
      <c r="AQ322" s="2"/>
      <c r="AR322" s="257"/>
      <c r="AS322" s="2"/>
      <c r="AT322" s="2"/>
      <c r="AU322" s="2"/>
      <c r="AV322" s="3"/>
      <c r="AW322" s="258"/>
      <c r="AX322" s="3"/>
      <c r="AY322" s="257"/>
      <c r="AZ322" s="259"/>
      <c r="BA322" s="259"/>
      <c r="BB322" s="259"/>
      <c r="BC322" s="259"/>
      <c r="BD322" s="259"/>
      <c r="BE322" s="259"/>
      <c r="BF322" s="259"/>
      <c r="BG322" s="259"/>
      <c r="BH322" s="259"/>
      <c r="BI322" s="259"/>
      <c r="BJ322" s="259"/>
      <c r="BK322" s="259"/>
      <c r="BL322" s="259"/>
      <c r="BM322" s="259"/>
      <c r="BN322" s="152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</row>
    <row r="323" ht="12.75" customHeight="1">
      <c r="A323" s="3"/>
      <c r="B323" s="2"/>
      <c r="C323" s="2"/>
      <c r="D323" s="2"/>
      <c r="E323" s="2"/>
      <c r="F323" s="2"/>
      <c r="G323" s="2"/>
      <c r="H323" s="2"/>
      <c r="I323" s="2"/>
      <c r="J323" s="256"/>
      <c r="K323" s="2"/>
      <c r="L323" s="2"/>
      <c r="M323" s="2"/>
      <c r="N323" s="2"/>
      <c r="O323" s="2"/>
      <c r="P323" s="6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3"/>
      <c r="AH323" s="95"/>
      <c r="AI323" s="3"/>
      <c r="AJ323" s="256"/>
      <c r="AK323" s="3"/>
      <c r="AL323" s="3"/>
      <c r="AM323" s="2"/>
      <c r="AN323" s="2"/>
      <c r="AO323" s="2"/>
      <c r="AP323" s="2"/>
      <c r="AQ323" s="2"/>
      <c r="AR323" s="257"/>
      <c r="AS323" s="2"/>
      <c r="AT323" s="2"/>
      <c r="AU323" s="2"/>
      <c r="AV323" s="3"/>
      <c r="AW323" s="258"/>
      <c r="AX323" s="3"/>
      <c r="AY323" s="257"/>
      <c r="AZ323" s="259"/>
      <c r="BA323" s="259"/>
      <c r="BB323" s="259"/>
      <c r="BC323" s="259"/>
      <c r="BD323" s="259"/>
      <c r="BE323" s="259"/>
      <c r="BF323" s="259"/>
      <c r="BG323" s="259"/>
      <c r="BH323" s="259"/>
      <c r="BI323" s="259"/>
      <c r="BJ323" s="259"/>
      <c r="BK323" s="259"/>
      <c r="BL323" s="259"/>
      <c r="BM323" s="259"/>
      <c r="BN323" s="152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</row>
    <row r="324" ht="12.75" customHeight="1">
      <c r="A324" s="3"/>
      <c r="B324" s="2"/>
      <c r="C324" s="2"/>
      <c r="D324" s="2"/>
      <c r="E324" s="2"/>
      <c r="F324" s="2"/>
      <c r="G324" s="2"/>
      <c r="H324" s="2"/>
      <c r="I324" s="2"/>
      <c r="J324" s="256"/>
      <c r="K324" s="2"/>
      <c r="L324" s="2"/>
      <c r="M324" s="2"/>
      <c r="N324" s="2"/>
      <c r="O324" s="2"/>
      <c r="P324" s="6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3"/>
      <c r="AH324" s="95"/>
      <c r="AI324" s="3"/>
      <c r="AJ324" s="256"/>
      <c r="AK324" s="3"/>
      <c r="AL324" s="3"/>
      <c r="AM324" s="2"/>
      <c r="AN324" s="2"/>
      <c r="AO324" s="2"/>
      <c r="AP324" s="2"/>
      <c r="AQ324" s="2"/>
      <c r="AR324" s="257"/>
      <c r="AS324" s="2"/>
      <c r="AT324" s="2"/>
      <c r="AU324" s="2"/>
      <c r="AV324" s="3"/>
      <c r="AW324" s="258"/>
      <c r="AX324" s="3"/>
      <c r="AY324" s="257"/>
      <c r="AZ324" s="259"/>
      <c r="BA324" s="259"/>
      <c r="BB324" s="259"/>
      <c r="BC324" s="259"/>
      <c r="BD324" s="259"/>
      <c r="BE324" s="259"/>
      <c r="BF324" s="259"/>
      <c r="BG324" s="259"/>
      <c r="BH324" s="259"/>
      <c r="BI324" s="259"/>
      <c r="BJ324" s="259"/>
      <c r="BK324" s="259"/>
      <c r="BL324" s="259"/>
      <c r="BM324" s="259"/>
      <c r="BN324" s="152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</row>
    <row r="325" ht="12.75" customHeight="1">
      <c r="A325" s="3"/>
      <c r="B325" s="2"/>
      <c r="C325" s="2"/>
      <c r="D325" s="2"/>
      <c r="E325" s="2"/>
      <c r="F325" s="2"/>
      <c r="G325" s="2"/>
      <c r="H325" s="2"/>
      <c r="I325" s="2"/>
      <c r="J325" s="256"/>
      <c r="K325" s="2"/>
      <c r="L325" s="2"/>
      <c r="M325" s="2"/>
      <c r="N325" s="2"/>
      <c r="O325" s="2"/>
      <c r="P325" s="6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3"/>
      <c r="AH325" s="95"/>
      <c r="AI325" s="3"/>
      <c r="AJ325" s="256"/>
      <c r="AK325" s="3"/>
      <c r="AL325" s="3"/>
      <c r="AM325" s="2"/>
      <c r="AN325" s="2"/>
      <c r="AO325" s="2"/>
      <c r="AP325" s="2"/>
      <c r="AQ325" s="2"/>
      <c r="AR325" s="257"/>
      <c r="AS325" s="2"/>
      <c r="AT325" s="2"/>
      <c r="AU325" s="2"/>
      <c r="AV325" s="3"/>
      <c r="AW325" s="258"/>
      <c r="AX325" s="3"/>
      <c r="AY325" s="257"/>
      <c r="AZ325" s="259"/>
      <c r="BA325" s="259"/>
      <c r="BB325" s="259"/>
      <c r="BC325" s="259"/>
      <c r="BD325" s="259"/>
      <c r="BE325" s="259"/>
      <c r="BF325" s="259"/>
      <c r="BG325" s="259"/>
      <c r="BH325" s="259"/>
      <c r="BI325" s="259"/>
      <c r="BJ325" s="259"/>
      <c r="BK325" s="259"/>
      <c r="BL325" s="259"/>
      <c r="BM325" s="259"/>
      <c r="BN325" s="152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</row>
    <row r="326" ht="12.75" customHeight="1">
      <c r="A326" s="3"/>
      <c r="B326" s="2"/>
      <c r="C326" s="2"/>
      <c r="D326" s="2"/>
      <c r="E326" s="2"/>
      <c r="F326" s="2"/>
      <c r="G326" s="2"/>
      <c r="H326" s="2"/>
      <c r="I326" s="2"/>
      <c r="J326" s="256"/>
      <c r="K326" s="2"/>
      <c r="L326" s="2"/>
      <c r="M326" s="2"/>
      <c r="N326" s="2"/>
      <c r="O326" s="2"/>
      <c r="P326" s="6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3"/>
      <c r="AH326" s="95"/>
      <c r="AI326" s="3"/>
      <c r="AJ326" s="256"/>
      <c r="AK326" s="3"/>
      <c r="AL326" s="3"/>
      <c r="AM326" s="2"/>
      <c r="AN326" s="2"/>
      <c r="AO326" s="2"/>
      <c r="AP326" s="2"/>
      <c r="AQ326" s="2"/>
      <c r="AR326" s="257"/>
      <c r="AS326" s="2"/>
      <c r="AT326" s="2"/>
      <c r="AU326" s="2"/>
      <c r="AV326" s="3"/>
      <c r="AW326" s="258"/>
      <c r="AX326" s="3"/>
      <c r="AY326" s="257"/>
      <c r="AZ326" s="259"/>
      <c r="BA326" s="259"/>
      <c r="BB326" s="259"/>
      <c r="BC326" s="259"/>
      <c r="BD326" s="259"/>
      <c r="BE326" s="259"/>
      <c r="BF326" s="259"/>
      <c r="BG326" s="259"/>
      <c r="BH326" s="259"/>
      <c r="BI326" s="259"/>
      <c r="BJ326" s="259"/>
      <c r="BK326" s="259"/>
      <c r="BL326" s="259"/>
      <c r="BM326" s="259"/>
      <c r="BN326" s="152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</row>
    <row r="327" ht="12.75" customHeight="1">
      <c r="A327" s="3"/>
      <c r="B327" s="2"/>
      <c r="C327" s="2"/>
      <c r="D327" s="2"/>
      <c r="E327" s="2"/>
      <c r="F327" s="2"/>
      <c r="G327" s="2"/>
      <c r="H327" s="2"/>
      <c r="I327" s="2"/>
      <c r="J327" s="256"/>
      <c r="K327" s="2"/>
      <c r="L327" s="2"/>
      <c r="M327" s="2"/>
      <c r="N327" s="2"/>
      <c r="O327" s="2"/>
      <c r="P327" s="6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3"/>
      <c r="AH327" s="95"/>
      <c r="AI327" s="3"/>
      <c r="AJ327" s="256"/>
      <c r="AK327" s="3"/>
      <c r="AL327" s="3"/>
      <c r="AM327" s="2"/>
      <c r="AN327" s="2"/>
      <c r="AO327" s="2"/>
      <c r="AP327" s="2"/>
      <c r="AQ327" s="2"/>
      <c r="AR327" s="257"/>
      <c r="AS327" s="2"/>
      <c r="AT327" s="2"/>
      <c r="AU327" s="2"/>
      <c r="AV327" s="3"/>
      <c r="AW327" s="258"/>
      <c r="AX327" s="3"/>
      <c r="AY327" s="257"/>
      <c r="AZ327" s="259"/>
      <c r="BA327" s="259"/>
      <c r="BB327" s="259"/>
      <c r="BC327" s="259"/>
      <c r="BD327" s="259"/>
      <c r="BE327" s="259"/>
      <c r="BF327" s="259"/>
      <c r="BG327" s="259"/>
      <c r="BH327" s="259"/>
      <c r="BI327" s="259"/>
      <c r="BJ327" s="259"/>
      <c r="BK327" s="259"/>
      <c r="BL327" s="259"/>
      <c r="BM327" s="259"/>
      <c r="BN327" s="152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</row>
    <row r="328" ht="12.75" customHeight="1">
      <c r="A328" s="3"/>
      <c r="B328" s="2"/>
      <c r="C328" s="2"/>
      <c r="D328" s="2"/>
      <c r="E328" s="2"/>
      <c r="F328" s="2"/>
      <c r="G328" s="2"/>
      <c r="H328" s="2"/>
      <c r="I328" s="2"/>
      <c r="J328" s="256"/>
      <c r="K328" s="2"/>
      <c r="L328" s="2"/>
      <c r="M328" s="2"/>
      <c r="N328" s="2"/>
      <c r="O328" s="2"/>
      <c r="P328" s="6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3"/>
      <c r="AH328" s="95"/>
      <c r="AI328" s="3"/>
      <c r="AJ328" s="256"/>
      <c r="AK328" s="3"/>
      <c r="AL328" s="3"/>
      <c r="AM328" s="2"/>
      <c r="AN328" s="2"/>
      <c r="AO328" s="2"/>
      <c r="AP328" s="2"/>
      <c r="AQ328" s="2"/>
      <c r="AR328" s="257"/>
      <c r="AS328" s="2"/>
      <c r="AT328" s="2"/>
      <c r="AU328" s="2"/>
      <c r="AV328" s="3"/>
      <c r="AW328" s="258"/>
      <c r="AX328" s="3"/>
      <c r="AY328" s="257"/>
      <c r="AZ328" s="259"/>
      <c r="BA328" s="259"/>
      <c r="BB328" s="259"/>
      <c r="BC328" s="259"/>
      <c r="BD328" s="259"/>
      <c r="BE328" s="259"/>
      <c r="BF328" s="259"/>
      <c r="BG328" s="259"/>
      <c r="BH328" s="259"/>
      <c r="BI328" s="259"/>
      <c r="BJ328" s="259"/>
      <c r="BK328" s="259"/>
      <c r="BL328" s="259"/>
      <c r="BM328" s="259"/>
      <c r="BN328" s="152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</row>
    <row r="329" ht="12.75" customHeight="1">
      <c r="A329" s="3"/>
      <c r="B329" s="2"/>
      <c r="C329" s="2"/>
      <c r="D329" s="2"/>
      <c r="E329" s="2"/>
      <c r="F329" s="2"/>
      <c r="G329" s="2"/>
      <c r="H329" s="2"/>
      <c r="I329" s="2"/>
      <c r="J329" s="256"/>
      <c r="K329" s="2"/>
      <c r="L329" s="2"/>
      <c r="M329" s="2"/>
      <c r="N329" s="2"/>
      <c r="O329" s="2"/>
      <c r="P329" s="6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3"/>
      <c r="AH329" s="95"/>
      <c r="AI329" s="3"/>
      <c r="AJ329" s="256"/>
      <c r="AK329" s="3"/>
      <c r="AL329" s="3"/>
      <c r="AM329" s="2"/>
      <c r="AN329" s="2"/>
      <c r="AO329" s="2"/>
      <c r="AP329" s="2"/>
      <c r="AQ329" s="2"/>
      <c r="AR329" s="257"/>
      <c r="AS329" s="2"/>
      <c r="AT329" s="2"/>
      <c r="AU329" s="2"/>
      <c r="AV329" s="3"/>
      <c r="AW329" s="258"/>
      <c r="AX329" s="3"/>
      <c r="AY329" s="257"/>
      <c r="AZ329" s="259"/>
      <c r="BA329" s="259"/>
      <c r="BB329" s="259"/>
      <c r="BC329" s="259"/>
      <c r="BD329" s="259"/>
      <c r="BE329" s="259"/>
      <c r="BF329" s="259"/>
      <c r="BG329" s="259"/>
      <c r="BH329" s="259"/>
      <c r="BI329" s="259"/>
      <c r="BJ329" s="259"/>
      <c r="BK329" s="259"/>
      <c r="BL329" s="259"/>
      <c r="BM329" s="259"/>
      <c r="BN329" s="152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</row>
    <row r="330" ht="12.75" customHeight="1">
      <c r="A330" s="3"/>
      <c r="B330" s="2"/>
      <c r="C330" s="2"/>
      <c r="D330" s="2"/>
      <c r="E330" s="2"/>
      <c r="F330" s="2"/>
      <c r="G330" s="2"/>
      <c r="H330" s="2"/>
      <c r="I330" s="2"/>
      <c r="J330" s="256"/>
      <c r="K330" s="2"/>
      <c r="L330" s="2"/>
      <c r="M330" s="2"/>
      <c r="N330" s="2"/>
      <c r="O330" s="2"/>
      <c r="P330" s="6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3"/>
      <c r="AH330" s="95"/>
      <c r="AI330" s="3"/>
      <c r="AJ330" s="256"/>
      <c r="AK330" s="3"/>
      <c r="AL330" s="3"/>
      <c r="AM330" s="2"/>
      <c r="AN330" s="2"/>
      <c r="AO330" s="2"/>
      <c r="AP330" s="2"/>
      <c r="AQ330" s="2"/>
      <c r="AR330" s="257"/>
      <c r="AS330" s="2"/>
      <c r="AT330" s="2"/>
      <c r="AU330" s="2"/>
      <c r="AV330" s="3"/>
      <c r="AW330" s="258"/>
      <c r="AX330" s="3"/>
      <c r="AY330" s="257"/>
      <c r="AZ330" s="259"/>
      <c r="BA330" s="259"/>
      <c r="BB330" s="259"/>
      <c r="BC330" s="259"/>
      <c r="BD330" s="259"/>
      <c r="BE330" s="259"/>
      <c r="BF330" s="259"/>
      <c r="BG330" s="259"/>
      <c r="BH330" s="259"/>
      <c r="BI330" s="259"/>
      <c r="BJ330" s="259"/>
      <c r="BK330" s="259"/>
      <c r="BL330" s="259"/>
      <c r="BM330" s="259"/>
      <c r="BN330" s="152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</row>
    <row r="331" ht="12.75" customHeight="1">
      <c r="A331" s="3"/>
      <c r="B331" s="2"/>
      <c r="C331" s="2"/>
      <c r="D331" s="2"/>
      <c r="E331" s="2"/>
      <c r="F331" s="2"/>
      <c r="G331" s="2"/>
      <c r="H331" s="2"/>
      <c r="I331" s="2"/>
      <c r="J331" s="256"/>
      <c r="K331" s="2"/>
      <c r="L331" s="2"/>
      <c r="M331" s="2"/>
      <c r="N331" s="2"/>
      <c r="O331" s="2"/>
      <c r="P331" s="6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3"/>
      <c r="AH331" s="95"/>
      <c r="AI331" s="3"/>
      <c r="AJ331" s="256"/>
      <c r="AK331" s="3"/>
      <c r="AL331" s="3"/>
      <c r="AM331" s="2"/>
      <c r="AN331" s="2"/>
      <c r="AO331" s="2"/>
      <c r="AP331" s="2"/>
      <c r="AQ331" s="2"/>
      <c r="AR331" s="257"/>
      <c r="AS331" s="2"/>
      <c r="AT331" s="2"/>
      <c r="AU331" s="2"/>
      <c r="AV331" s="3"/>
      <c r="AW331" s="258"/>
      <c r="AX331" s="3"/>
      <c r="AY331" s="257"/>
      <c r="AZ331" s="259"/>
      <c r="BA331" s="259"/>
      <c r="BB331" s="259"/>
      <c r="BC331" s="259"/>
      <c r="BD331" s="259"/>
      <c r="BE331" s="259"/>
      <c r="BF331" s="259"/>
      <c r="BG331" s="259"/>
      <c r="BH331" s="259"/>
      <c r="BI331" s="259"/>
      <c r="BJ331" s="259"/>
      <c r="BK331" s="259"/>
      <c r="BL331" s="259"/>
      <c r="BM331" s="259"/>
      <c r="BN331" s="152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</row>
    <row r="332" ht="12.75" customHeight="1">
      <c r="A332" s="3"/>
      <c r="B332" s="2"/>
      <c r="C332" s="2"/>
      <c r="D332" s="2"/>
      <c r="E332" s="2"/>
      <c r="F332" s="2"/>
      <c r="G332" s="2"/>
      <c r="H332" s="2"/>
      <c r="I332" s="2"/>
      <c r="J332" s="256"/>
      <c r="K332" s="2"/>
      <c r="L332" s="2"/>
      <c r="M332" s="2"/>
      <c r="N332" s="2"/>
      <c r="O332" s="2"/>
      <c r="P332" s="6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3"/>
      <c r="AH332" s="95"/>
      <c r="AI332" s="3"/>
      <c r="AJ332" s="256"/>
      <c r="AK332" s="3"/>
      <c r="AL332" s="3"/>
      <c r="AM332" s="2"/>
      <c r="AN332" s="2"/>
      <c r="AO332" s="2"/>
      <c r="AP332" s="2"/>
      <c r="AQ332" s="2"/>
      <c r="AR332" s="257"/>
      <c r="AS332" s="2"/>
      <c r="AT332" s="2"/>
      <c r="AU332" s="2"/>
      <c r="AV332" s="3"/>
      <c r="AW332" s="258"/>
      <c r="AX332" s="3"/>
      <c r="AY332" s="257"/>
      <c r="AZ332" s="259"/>
      <c r="BA332" s="259"/>
      <c r="BB332" s="259"/>
      <c r="BC332" s="259"/>
      <c r="BD332" s="259"/>
      <c r="BE332" s="259"/>
      <c r="BF332" s="259"/>
      <c r="BG332" s="259"/>
      <c r="BH332" s="259"/>
      <c r="BI332" s="259"/>
      <c r="BJ332" s="259"/>
      <c r="BK332" s="259"/>
      <c r="BL332" s="259"/>
      <c r="BM332" s="259"/>
      <c r="BN332" s="152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</row>
    <row r="333" ht="12.75" customHeight="1">
      <c r="A333" s="3"/>
      <c r="B333" s="2"/>
      <c r="C333" s="2"/>
      <c r="D333" s="2"/>
      <c r="E333" s="2"/>
      <c r="F333" s="2"/>
      <c r="G333" s="2"/>
      <c r="H333" s="2"/>
      <c r="I333" s="2"/>
      <c r="J333" s="256"/>
      <c r="K333" s="2"/>
      <c r="L333" s="2"/>
      <c r="M333" s="2"/>
      <c r="N333" s="2"/>
      <c r="O333" s="2"/>
      <c r="P333" s="6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3"/>
      <c r="AH333" s="95"/>
      <c r="AI333" s="3"/>
      <c r="AJ333" s="256"/>
      <c r="AK333" s="3"/>
      <c r="AL333" s="3"/>
      <c r="AM333" s="2"/>
      <c r="AN333" s="2"/>
      <c r="AO333" s="2"/>
      <c r="AP333" s="2"/>
      <c r="AQ333" s="2"/>
      <c r="AR333" s="257"/>
      <c r="AS333" s="2"/>
      <c r="AT333" s="2"/>
      <c r="AU333" s="2"/>
      <c r="AV333" s="3"/>
      <c r="AW333" s="258"/>
      <c r="AX333" s="3"/>
      <c r="AY333" s="257"/>
      <c r="AZ333" s="259"/>
      <c r="BA333" s="259"/>
      <c r="BB333" s="259"/>
      <c r="BC333" s="259"/>
      <c r="BD333" s="259"/>
      <c r="BE333" s="259"/>
      <c r="BF333" s="259"/>
      <c r="BG333" s="259"/>
      <c r="BH333" s="259"/>
      <c r="BI333" s="259"/>
      <c r="BJ333" s="259"/>
      <c r="BK333" s="259"/>
      <c r="BL333" s="259"/>
      <c r="BM333" s="259"/>
      <c r="BN333" s="152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</row>
    <row r="334" ht="12.75" customHeight="1">
      <c r="A334" s="3"/>
      <c r="B334" s="2"/>
      <c r="C334" s="2"/>
      <c r="D334" s="2"/>
      <c r="E334" s="2"/>
      <c r="F334" s="2"/>
      <c r="G334" s="2"/>
      <c r="H334" s="2"/>
      <c r="I334" s="2"/>
      <c r="J334" s="256"/>
      <c r="K334" s="2"/>
      <c r="L334" s="2"/>
      <c r="M334" s="2"/>
      <c r="N334" s="2"/>
      <c r="O334" s="2"/>
      <c r="P334" s="6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3"/>
      <c r="AH334" s="95"/>
      <c r="AI334" s="3"/>
      <c r="AJ334" s="256"/>
      <c r="AK334" s="3"/>
      <c r="AL334" s="3"/>
      <c r="AM334" s="2"/>
      <c r="AN334" s="2"/>
      <c r="AO334" s="2"/>
      <c r="AP334" s="2"/>
      <c r="AQ334" s="2"/>
      <c r="AR334" s="257"/>
      <c r="AS334" s="2"/>
      <c r="AT334" s="2"/>
      <c r="AU334" s="2"/>
      <c r="AV334" s="3"/>
      <c r="AW334" s="258"/>
      <c r="AX334" s="3"/>
      <c r="AY334" s="257"/>
      <c r="AZ334" s="259"/>
      <c r="BA334" s="259"/>
      <c r="BB334" s="259"/>
      <c r="BC334" s="259"/>
      <c r="BD334" s="259"/>
      <c r="BE334" s="259"/>
      <c r="BF334" s="259"/>
      <c r="BG334" s="259"/>
      <c r="BH334" s="259"/>
      <c r="BI334" s="259"/>
      <c r="BJ334" s="259"/>
      <c r="BK334" s="259"/>
      <c r="BL334" s="259"/>
      <c r="BM334" s="259"/>
      <c r="BN334" s="152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</row>
    <row r="335" ht="12.75" customHeight="1">
      <c r="A335" s="3"/>
      <c r="B335" s="2"/>
      <c r="C335" s="2"/>
      <c r="D335" s="2"/>
      <c r="E335" s="2"/>
      <c r="F335" s="2"/>
      <c r="G335" s="2"/>
      <c r="H335" s="2"/>
      <c r="I335" s="2"/>
      <c r="J335" s="256"/>
      <c r="K335" s="2"/>
      <c r="L335" s="2"/>
      <c r="M335" s="2"/>
      <c r="N335" s="2"/>
      <c r="O335" s="2"/>
      <c r="P335" s="6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3"/>
      <c r="AH335" s="95"/>
      <c r="AI335" s="3"/>
      <c r="AJ335" s="256"/>
      <c r="AK335" s="3"/>
      <c r="AL335" s="3"/>
      <c r="AM335" s="2"/>
      <c r="AN335" s="2"/>
      <c r="AO335" s="2"/>
      <c r="AP335" s="2"/>
      <c r="AQ335" s="2"/>
      <c r="AR335" s="257"/>
      <c r="AS335" s="2"/>
      <c r="AT335" s="2"/>
      <c r="AU335" s="2"/>
      <c r="AV335" s="3"/>
      <c r="AW335" s="258"/>
      <c r="AX335" s="3"/>
      <c r="AY335" s="257"/>
      <c r="AZ335" s="259"/>
      <c r="BA335" s="259"/>
      <c r="BB335" s="259"/>
      <c r="BC335" s="259"/>
      <c r="BD335" s="259"/>
      <c r="BE335" s="259"/>
      <c r="BF335" s="259"/>
      <c r="BG335" s="259"/>
      <c r="BH335" s="259"/>
      <c r="BI335" s="259"/>
      <c r="BJ335" s="259"/>
      <c r="BK335" s="259"/>
      <c r="BL335" s="259"/>
      <c r="BM335" s="259"/>
      <c r="BN335" s="152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</row>
    <row r="336" ht="12.75" customHeight="1">
      <c r="A336" s="3"/>
      <c r="B336" s="2"/>
      <c r="C336" s="2"/>
      <c r="D336" s="2"/>
      <c r="E336" s="2"/>
      <c r="F336" s="2"/>
      <c r="G336" s="2"/>
      <c r="H336" s="2"/>
      <c r="I336" s="2"/>
      <c r="J336" s="256"/>
      <c r="K336" s="2"/>
      <c r="L336" s="2"/>
      <c r="M336" s="2"/>
      <c r="N336" s="2"/>
      <c r="O336" s="2"/>
      <c r="P336" s="6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3"/>
      <c r="AH336" s="95"/>
      <c r="AI336" s="3"/>
      <c r="AJ336" s="256"/>
      <c r="AK336" s="3"/>
      <c r="AL336" s="3"/>
      <c r="AM336" s="2"/>
      <c r="AN336" s="2"/>
      <c r="AO336" s="2"/>
      <c r="AP336" s="2"/>
      <c r="AQ336" s="2"/>
      <c r="AR336" s="257"/>
      <c r="AS336" s="2"/>
      <c r="AT336" s="2"/>
      <c r="AU336" s="2"/>
      <c r="AV336" s="3"/>
      <c r="AW336" s="258"/>
      <c r="AX336" s="3"/>
      <c r="AY336" s="257"/>
      <c r="AZ336" s="259"/>
      <c r="BA336" s="259"/>
      <c r="BB336" s="259"/>
      <c r="BC336" s="259"/>
      <c r="BD336" s="259"/>
      <c r="BE336" s="259"/>
      <c r="BF336" s="259"/>
      <c r="BG336" s="259"/>
      <c r="BH336" s="259"/>
      <c r="BI336" s="259"/>
      <c r="BJ336" s="259"/>
      <c r="BK336" s="259"/>
      <c r="BL336" s="259"/>
      <c r="BM336" s="259"/>
      <c r="BN336" s="152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</row>
    <row r="337" ht="12.75" customHeight="1">
      <c r="A337" s="3"/>
      <c r="B337" s="2"/>
      <c r="C337" s="2"/>
      <c r="D337" s="2"/>
      <c r="E337" s="2"/>
      <c r="F337" s="2"/>
      <c r="G337" s="2"/>
      <c r="H337" s="2"/>
      <c r="I337" s="2"/>
      <c r="J337" s="256"/>
      <c r="K337" s="2"/>
      <c r="L337" s="2"/>
      <c r="M337" s="2"/>
      <c r="N337" s="2"/>
      <c r="O337" s="2"/>
      <c r="P337" s="6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3"/>
      <c r="AH337" s="95"/>
      <c r="AI337" s="3"/>
      <c r="AJ337" s="256"/>
      <c r="AK337" s="3"/>
      <c r="AL337" s="3"/>
      <c r="AM337" s="2"/>
      <c r="AN337" s="2"/>
      <c r="AO337" s="2"/>
      <c r="AP337" s="2"/>
      <c r="AQ337" s="2"/>
      <c r="AR337" s="257"/>
      <c r="AS337" s="2"/>
      <c r="AT337" s="2"/>
      <c r="AU337" s="2"/>
      <c r="AV337" s="3"/>
      <c r="AW337" s="258"/>
      <c r="AX337" s="3"/>
      <c r="AY337" s="257"/>
      <c r="AZ337" s="259"/>
      <c r="BA337" s="259"/>
      <c r="BB337" s="259"/>
      <c r="BC337" s="259"/>
      <c r="BD337" s="259"/>
      <c r="BE337" s="259"/>
      <c r="BF337" s="259"/>
      <c r="BG337" s="259"/>
      <c r="BH337" s="259"/>
      <c r="BI337" s="259"/>
      <c r="BJ337" s="259"/>
      <c r="BK337" s="259"/>
      <c r="BL337" s="259"/>
      <c r="BM337" s="259"/>
      <c r="BN337" s="152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</row>
    <row r="338" ht="12.75" customHeight="1">
      <c r="A338" s="3"/>
      <c r="B338" s="2"/>
      <c r="C338" s="2"/>
      <c r="D338" s="2"/>
      <c r="E338" s="2"/>
      <c r="F338" s="2"/>
      <c r="G338" s="2"/>
      <c r="H338" s="2"/>
      <c r="I338" s="2"/>
      <c r="J338" s="256"/>
      <c r="K338" s="2"/>
      <c r="L338" s="2"/>
      <c r="M338" s="2"/>
      <c r="N338" s="2"/>
      <c r="O338" s="2"/>
      <c r="P338" s="6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3"/>
      <c r="AH338" s="95"/>
      <c r="AI338" s="3"/>
      <c r="AJ338" s="256"/>
      <c r="AK338" s="3"/>
      <c r="AL338" s="3"/>
      <c r="AM338" s="2"/>
      <c r="AN338" s="2"/>
      <c r="AO338" s="2"/>
      <c r="AP338" s="2"/>
      <c r="AQ338" s="2"/>
      <c r="AR338" s="257"/>
      <c r="AS338" s="2"/>
      <c r="AT338" s="2"/>
      <c r="AU338" s="2"/>
      <c r="AV338" s="3"/>
      <c r="AW338" s="258"/>
      <c r="AX338" s="3"/>
      <c r="AY338" s="257"/>
      <c r="AZ338" s="259"/>
      <c r="BA338" s="259"/>
      <c r="BB338" s="259"/>
      <c r="BC338" s="259"/>
      <c r="BD338" s="259"/>
      <c r="BE338" s="259"/>
      <c r="BF338" s="259"/>
      <c r="BG338" s="259"/>
      <c r="BH338" s="259"/>
      <c r="BI338" s="259"/>
      <c r="BJ338" s="259"/>
      <c r="BK338" s="259"/>
      <c r="BL338" s="259"/>
      <c r="BM338" s="259"/>
      <c r="BN338" s="152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</row>
    <row r="339" ht="12.75" customHeight="1">
      <c r="A339" s="3"/>
      <c r="B339" s="2"/>
      <c r="C339" s="2"/>
      <c r="D339" s="2"/>
      <c r="E339" s="2"/>
      <c r="F339" s="2"/>
      <c r="G339" s="2"/>
      <c r="H339" s="2"/>
      <c r="I339" s="2"/>
      <c r="J339" s="256"/>
      <c r="K339" s="2"/>
      <c r="L339" s="2"/>
      <c r="M339" s="2"/>
      <c r="N339" s="2"/>
      <c r="O339" s="2"/>
      <c r="P339" s="6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3"/>
      <c r="AH339" s="95"/>
      <c r="AI339" s="3"/>
      <c r="AJ339" s="256"/>
      <c r="AK339" s="3"/>
      <c r="AL339" s="3"/>
      <c r="AM339" s="2"/>
      <c r="AN339" s="2"/>
      <c r="AO339" s="2"/>
      <c r="AP339" s="2"/>
      <c r="AQ339" s="2"/>
      <c r="AR339" s="257"/>
      <c r="AS339" s="2"/>
      <c r="AT339" s="2"/>
      <c r="AU339" s="2"/>
      <c r="AV339" s="3"/>
      <c r="AW339" s="258"/>
      <c r="AX339" s="3"/>
      <c r="AY339" s="257"/>
      <c r="AZ339" s="259"/>
      <c r="BA339" s="259"/>
      <c r="BB339" s="259"/>
      <c r="BC339" s="259"/>
      <c r="BD339" s="259"/>
      <c r="BE339" s="259"/>
      <c r="BF339" s="259"/>
      <c r="BG339" s="259"/>
      <c r="BH339" s="259"/>
      <c r="BI339" s="259"/>
      <c r="BJ339" s="259"/>
      <c r="BK339" s="259"/>
      <c r="BL339" s="259"/>
      <c r="BM339" s="259"/>
      <c r="BN339" s="152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</row>
    <row r="340" ht="12.75" customHeight="1">
      <c r="A340" s="3"/>
      <c r="B340" s="2"/>
      <c r="C340" s="2"/>
      <c r="D340" s="2"/>
      <c r="E340" s="2"/>
      <c r="F340" s="2"/>
      <c r="G340" s="2"/>
      <c r="H340" s="2"/>
      <c r="I340" s="2"/>
      <c r="J340" s="256"/>
      <c r="K340" s="2"/>
      <c r="L340" s="2"/>
      <c r="M340" s="2"/>
      <c r="N340" s="2"/>
      <c r="O340" s="2"/>
      <c r="P340" s="6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3"/>
      <c r="AH340" s="95"/>
      <c r="AI340" s="3"/>
      <c r="AJ340" s="256"/>
      <c r="AK340" s="3"/>
      <c r="AL340" s="3"/>
      <c r="AM340" s="2"/>
      <c r="AN340" s="2"/>
      <c r="AO340" s="2"/>
      <c r="AP340" s="2"/>
      <c r="AQ340" s="2"/>
      <c r="AR340" s="257"/>
      <c r="AS340" s="2"/>
      <c r="AT340" s="2"/>
      <c r="AU340" s="2"/>
      <c r="AV340" s="3"/>
      <c r="AW340" s="258"/>
      <c r="AX340" s="3"/>
      <c r="AY340" s="257"/>
      <c r="AZ340" s="259"/>
      <c r="BA340" s="259"/>
      <c r="BB340" s="259"/>
      <c r="BC340" s="259"/>
      <c r="BD340" s="259"/>
      <c r="BE340" s="259"/>
      <c r="BF340" s="259"/>
      <c r="BG340" s="259"/>
      <c r="BH340" s="259"/>
      <c r="BI340" s="259"/>
      <c r="BJ340" s="259"/>
      <c r="BK340" s="259"/>
      <c r="BL340" s="259"/>
      <c r="BM340" s="259"/>
      <c r="BN340" s="152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</row>
    <row r="341" ht="12.75" customHeight="1">
      <c r="A341" s="3"/>
      <c r="B341" s="2"/>
      <c r="C341" s="2"/>
      <c r="D341" s="2"/>
      <c r="E341" s="2"/>
      <c r="F341" s="2"/>
      <c r="G341" s="2"/>
      <c r="H341" s="2"/>
      <c r="I341" s="2"/>
      <c r="J341" s="256"/>
      <c r="K341" s="2"/>
      <c r="L341" s="2"/>
      <c r="M341" s="2"/>
      <c r="N341" s="2"/>
      <c r="O341" s="2"/>
      <c r="P341" s="6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3"/>
      <c r="AH341" s="95"/>
      <c r="AI341" s="3"/>
      <c r="AJ341" s="256"/>
      <c r="AK341" s="3"/>
      <c r="AL341" s="3"/>
      <c r="AM341" s="2"/>
      <c r="AN341" s="2"/>
      <c r="AO341" s="2"/>
      <c r="AP341" s="2"/>
      <c r="AQ341" s="2"/>
      <c r="AR341" s="257"/>
      <c r="AS341" s="2"/>
      <c r="AT341" s="2"/>
      <c r="AU341" s="2"/>
      <c r="AV341" s="3"/>
      <c r="AW341" s="258"/>
      <c r="AX341" s="3"/>
      <c r="AY341" s="257"/>
      <c r="AZ341" s="259"/>
      <c r="BA341" s="259"/>
      <c r="BB341" s="259"/>
      <c r="BC341" s="259"/>
      <c r="BD341" s="259"/>
      <c r="BE341" s="259"/>
      <c r="BF341" s="259"/>
      <c r="BG341" s="259"/>
      <c r="BH341" s="259"/>
      <c r="BI341" s="259"/>
      <c r="BJ341" s="259"/>
      <c r="BK341" s="259"/>
      <c r="BL341" s="259"/>
      <c r="BM341" s="259"/>
      <c r="BN341" s="152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</row>
    <row r="342" ht="12.75" customHeight="1">
      <c r="A342" s="3"/>
      <c r="B342" s="2"/>
      <c r="C342" s="2"/>
      <c r="D342" s="2"/>
      <c r="E342" s="2"/>
      <c r="F342" s="2"/>
      <c r="G342" s="2"/>
      <c r="H342" s="2"/>
      <c r="I342" s="2"/>
      <c r="J342" s="256"/>
      <c r="K342" s="2"/>
      <c r="L342" s="2"/>
      <c r="M342" s="2"/>
      <c r="N342" s="2"/>
      <c r="O342" s="2"/>
      <c r="P342" s="6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3"/>
      <c r="AH342" s="95"/>
      <c r="AI342" s="3"/>
      <c r="AJ342" s="256"/>
      <c r="AK342" s="3"/>
      <c r="AL342" s="3"/>
      <c r="AM342" s="2"/>
      <c r="AN342" s="2"/>
      <c r="AO342" s="2"/>
      <c r="AP342" s="2"/>
      <c r="AQ342" s="2"/>
      <c r="AR342" s="257"/>
      <c r="AS342" s="2"/>
      <c r="AT342" s="2"/>
      <c r="AU342" s="2"/>
      <c r="AV342" s="3"/>
      <c r="AW342" s="258"/>
      <c r="AX342" s="3"/>
      <c r="AY342" s="257"/>
      <c r="AZ342" s="259"/>
      <c r="BA342" s="259"/>
      <c r="BB342" s="259"/>
      <c r="BC342" s="259"/>
      <c r="BD342" s="259"/>
      <c r="BE342" s="259"/>
      <c r="BF342" s="259"/>
      <c r="BG342" s="259"/>
      <c r="BH342" s="259"/>
      <c r="BI342" s="259"/>
      <c r="BJ342" s="259"/>
      <c r="BK342" s="259"/>
      <c r="BL342" s="259"/>
      <c r="BM342" s="259"/>
      <c r="BN342" s="152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</row>
    <row r="343" ht="12.75" customHeight="1">
      <c r="A343" s="3"/>
      <c r="B343" s="2"/>
      <c r="C343" s="2"/>
      <c r="D343" s="2"/>
      <c r="E343" s="2"/>
      <c r="F343" s="2"/>
      <c r="G343" s="2"/>
      <c r="H343" s="2"/>
      <c r="I343" s="2"/>
      <c r="J343" s="256"/>
      <c r="K343" s="2"/>
      <c r="L343" s="2"/>
      <c r="M343" s="2"/>
      <c r="N343" s="2"/>
      <c r="O343" s="2"/>
      <c r="P343" s="6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3"/>
      <c r="AH343" s="95"/>
      <c r="AI343" s="3"/>
      <c r="AJ343" s="256"/>
      <c r="AK343" s="3"/>
      <c r="AL343" s="3"/>
      <c r="AM343" s="2"/>
      <c r="AN343" s="2"/>
      <c r="AO343" s="2"/>
      <c r="AP343" s="2"/>
      <c r="AQ343" s="2"/>
      <c r="AR343" s="257"/>
      <c r="AS343" s="2"/>
      <c r="AT343" s="2"/>
      <c r="AU343" s="2"/>
      <c r="AV343" s="3"/>
      <c r="AW343" s="258"/>
      <c r="AX343" s="3"/>
      <c r="AY343" s="257"/>
      <c r="AZ343" s="259"/>
      <c r="BA343" s="259"/>
      <c r="BB343" s="259"/>
      <c r="BC343" s="259"/>
      <c r="BD343" s="259"/>
      <c r="BE343" s="259"/>
      <c r="BF343" s="259"/>
      <c r="BG343" s="259"/>
      <c r="BH343" s="259"/>
      <c r="BI343" s="259"/>
      <c r="BJ343" s="259"/>
      <c r="BK343" s="259"/>
      <c r="BL343" s="259"/>
      <c r="BM343" s="259"/>
      <c r="BN343" s="152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</row>
    <row r="344" ht="12.75" customHeight="1">
      <c r="A344" s="3"/>
      <c r="B344" s="2"/>
      <c r="C344" s="2"/>
      <c r="D344" s="2"/>
      <c r="E344" s="2"/>
      <c r="F344" s="2"/>
      <c r="G344" s="2"/>
      <c r="H344" s="2"/>
      <c r="I344" s="2"/>
      <c r="J344" s="256"/>
      <c r="K344" s="2"/>
      <c r="L344" s="2"/>
      <c r="M344" s="2"/>
      <c r="N344" s="2"/>
      <c r="O344" s="2"/>
      <c r="P344" s="6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3"/>
      <c r="AH344" s="95"/>
      <c r="AI344" s="3"/>
      <c r="AJ344" s="256"/>
      <c r="AK344" s="3"/>
      <c r="AL344" s="3"/>
      <c r="AM344" s="2"/>
      <c r="AN344" s="2"/>
      <c r="AO344" s="2"/>
      <c r="AP344" s="2"/>
      <c r="AQ344" s="2"/>
      <c r="AR344" s="257"/>
      <c r="AS344" s="2"/>
      <c r="AT344" s="2"/>
      <c r="AU344" s="2"/>
      <c r="AV344" s="3"/>
      <c r="AW344" s="258"/>
      <c r="AX344" s="3"/>
      <c r="AY344" s="257"/>
      <c r="AZ344" s="259"/>
      <c r="BA344" s="259"/>
      <c r="BB344" s="259"/>
      <c r="BC344" s="259"/>
      <c r="BD344" s="259"/>
      <c r="BE344" s="259"/>
      <c r="BF344" s="259"/>
      <c r="BG344" s="259"/>
      <c r="BH344" s="259"/>
      <c r="BI344" s="259"/>
      <c r="BJ344" s="259"/>
      <c r="BK344" s="259"/>
      <c r="BL344" s="259"/>
      <c r="BM344" s="259"/>
      <c r="BN344" s="152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</row>
    <row r="345" ht="12.75" customHeight="1">
      <c r="A345" s="3"/>
      <c r="B345" s="2"/>
      <c r="C345" s="2"/>
      <c r="D345" s="2"/>
      <c r="E345" s="2"/>
      <c r="F345" s="2"/>
      <c r="G345" s="2"/>
      <c r="H345" s="2"/>
      <c r="I345" s="2"/>
      <c r="J345" s="256"/>
      <c r="K345" s="2"/>
      <c r="L345" s="2"/>
      <c r="M345" s="2"/>
      <c r="N345" s="2"/>
      <c r="O345" s="2"/>
      <c r="P345" s="6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3"/>
      <c r="AH345" s="95"/>
      <c r="AI345" s="3"/>
      <c r="AJ345" s="256"/>
      <c r="AK345" s="3"/>
      <c r="AL345" s="3"/>
      <c r="AM345" s="2"/>
      <c r="AN345" s="2"/>
      <c r="AO345" s="2"/>
      <c r="AP345" s="2"/>
      <c r="AQ345" s="2"/>
      <c r="AR345" s="257"/>
      <c r="AS345" s="2"/>
      <c r="AT345" s="2"/>
      <c r="AU345" s="2"/>
      <c r="AV345" s="3"/>
      <c r="AW345" s="258"/>
      <c r="AX345" s="3"/>
      <c r="AY345" s="257"/>
      <c r="AZ345" s="259"/>
      <c r="BA345" s="259"/>
      <c r="BB345" s="259"/>
      <c r="BC345" s="259"/>
      <c r="BD345" s="259"/>
      <c r="BE345" s="259"/>
      <c r="BF345" s="259"/>
      <c r="BG345" s="259"/>
      <c r="BH345" s="259"/>
      <c r="BI345" s="259"/>
      <c r="BJ345" s="259"/>
      <c r="BK345" s="259"/>
      <c r="BL345" s="259"/>
      <c r="BM345" s="259"/>
      <c r="BN345" s="152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</row>
    <row r="346" ht="12.75" customHeight="1">
      <c r="A346" s="3"/>
      <c r="B346" s="2"/>
      <c r="C346" s="2"/>
      <c r="D346" s="2"/>
      <c r="E346" s="2"/>
      <c r="F346" s="2"/>
      <c r="G346" s="2"/>
      <c r="H346" s="2"/>
      <c r="I346" s="2"/>
      <c r="J346" s="256"/>
      <c r="K346" s="2"/>
      <c r="L346" s="2"/>
      <c r="M346" s="2"/>
      <c r="N346" s="2"/>
      <c r="O346" s="2"/>
      <c r="P346" s="6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3"/>
      <c r="AH346" s="95"/>
      <c r="AI346" s="3"/>
      <c r="AJ346" s="256"/>
      <c r="AK346" s="3"/>
      <c r="AL346" s="3"/>
      <c r="AM346" s="2"/>
      <c r="AN346" s="2"/>
      <c r="AO346" s="2"/>
      <c r="AP346" s="2"/>
      <c r="AQ346" s="2"/>
      <c r="AR346" s="257"/>
      <c r="AS346" s="2"/>
      <c r="AT346" s="2"/>
      <c r="AU346" s="2"/>
      <c r="AV346" s="3"/>
      <c r="AW346" s="258"/>
      <c r="AX346" s="3"/>
      <c r="AY346" s="257"/>
      <c r="AZ346" s="259"/>
      <c r="BA346" s="259"/>
      <c r="BB346" s="259"/>
      <c r="BC346" s="259"/>
      <c r="BD346" s="259"/>
      <c r="BE346" s="259"/>
      <c r="BF346" s="259"/>
      <c r="BG346" s="259"/>
      <c r="BH346" s="259"/>
      <c r="BI346" s="259"/>
      <c r="BJ346" s="259"/>
      <c r="BK346" s="259"/>
      <c r="BL346" s="259"/>
      <c r="BM346" s="259"/>
      <c r="BN346" s="152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</row>
    <row r="347" ht="12.75" customHeight="1">
      <c r="A347" s="3"/>
      <c r="B347" s="2"/>
      <c r="C347" s="2"/>
      <c r="D347" s="2"/>
      <c r="E347" s="2"/>
      <c r="F347" s="2"/>
      <c r="G347" s="2"/>
      <c r="H347" s="2"/>
      <c r="I347" s="2"/>
      <c r="J347" s="256"/>
      <c r="K347" s="2"/>
      <c r="L347" s="2"/>
      <c r="M347" s="2"/>
      <c r="N347" s="2"/>
      <c r="O347" s="2"/>
      <c r="P347" s="6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3"/>
      <c r="AH347" s="95"/>
      <c r="AI347" s="3"/>
      <c r="AJ347" s="256"/>
      <c r="AK347" s="3"/>
      <c r="AL347" s="3"/>
      <c r="AM347" s="2"/>
      <c r="AN347" s="2"/>
      <c r="AO347" s="2"/>
      <c r="AP347" s="2"/>
      <c r="AQ347" s="2"/>
      <c r="AR347" s="257"/>
      <c r="AS347" s="2"/>
      <c r="AT347" s="2"/>
      <c r="AU347" s="2"/>
      <c r="AV347" s="3"/>
      <c r="AW347" s="258"/>
      <c r="AX347" s="3"/>
      <c r="AY347" s="257"/>
      <c r="AZ347" s="259"/>
      <c r="BA347" s="259"/>
      <c r="BB347" s="259"/>
      <c r="BC347" s="259"/>
      <c r="BD347" s="259"/>
      <c r="BE347" s="259"/>
      <c r="BF347" s="259"/>
      <c r="BG347" s="259"/>
      <c r="BH347" s="259"/>
      <c r="BI347" s="259"/>
      <c r="BJ347" s="259"/>
      <c r="BK347" s="259"/>
      <c r="BL347" s="259"/>
      <c r="BM347" s="259"/>
      <c r="BN347" s="152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</row>
    <row r="348" ht="12.75" customHeight="1">
      <c r="A348" s="3"/>
      <c r="B348" s="2"/>
      <c r="C348" s="2"/>
      <c r="D348" s="2"/>
      <c r="E348" s="2"/>
      <c r="F348" s="2"/>
      <c r="G348" s="2"/>
      <c r="H348" s="2"/>
      <c r="I348" s="2"/>
      <c r="J348" s="256"/>
      <c r="K348" s="2"/>
      <c r="L348" s="2"/>
      <c r="M348" s="2"/>
      <c r="N348" s="2"/>
      <c r="O348" s="2"/>
      <c r="P348" s="6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3"/>
      <c r="AH348" s="95"/>
      <c r="AI348" s="3"/>
      <c r="AJ348" s="256"/>
      <c r="AK348" s="3"/>
      <c r="AL348" s="3"/>
      <c r="AM348" s="2"/>
      <c r="AN348" s="2"/>
      <c r="AO348" s="2"/>
      <c r="AP348" s="2"/>
      <c r="AQ348" s="2"/>
      <c r="AR348" s="257"/>
      <c r="AS348" s="2"/>
      <c r="AT348" s="2"/>
      <c r="AU348" s="2"/>
      <c r="AV348" s="3"/>
      <c r="AW348" s="258"/>
      <c r="AX348" s="3"/>
      <c r="AY348" s="257"/>
      <c r="AZ348" s="259"/>
      <c r="BA348" s="259"/>
      <c r="BB348" s="259"/>
      <c r="BC348" s="259"/>
      <c r="BD348" s="259"/>
      <c r="BE348" s="259"/>
      <c r="BF348" s="259"/>
      <c r="BG348" s="259"/>
      <c r="BH348" s="259"/>
      <c r="BI348" s="259"/>
      <c r="BJ348" s="259"/>
      <c r="BK348" s="259"/>
      <c r="BL348" s="259"/>
      <c r="BM348" s="259"/>
      <c r="BN348" s="152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</row>
    <row r="349" ht="12.75" customHeight="1">
      <c r="A349" s="3"/>
      <c r="B349" s="2"/>
      <c r="C349" s="2"/>
      <c r="D349" s="2"/>
      <c r="E349" s="2"/>
      <c r="F349" s="2"/>
      <c r="G349" s="2"/>
      <c r="H349" s="2"/>
      <c r="I349" s="2"/>
      <c r="J349" s="256"/>
      <c r="K349" s="2"/>
      <c r="L349" s="2"/>
      <c r="M349" s="2"/>
      <c r="N349" s="2"/>
      <c r="O349" s="2"/>
      <c r="P349" s="6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3"/>
      <c r="AH349" s="95"/>
      <c r="AI349" s="3"/>
      <c r="AJ349" s="256"/>
      <c r="AK349" s="3"/>
      <c r="AL349" s="3"/>
      <c r="AM349" s="2"/>
      <c r="AN349" s="2"/>
      <c r="AO349" s="2"/>
      <c r="AP349" s="2"/>
      <c r="AQ349" s="2"/>
      <c r="AR349" s="257"/>
      <c r="AS349" s="2"/>
      <c r="AT349" s="2"/>
      <c r="AU349" s="2"/>
      <c r="AV349" s="3"/>
      <c r="AW349" s="258"/>
      <c r="AX349" s="3"/>
      <c r="AY349" s="257"/>
      <c r="AZ349" s="259"/>
      <c r="BA349" s="259"/>
      <c r="BB349" s="259"/>
      <c r="BC349" s="259"/>
      <c r="BD349" s="259"/>
      <c r="BE349" s="259"/>
      <c r="BF349" s="259"/>
      <c r="BG349" s="259"/>
      <c r="BH349" s="259"/>
      <c r="BI349" s="259"/>
      <c r="BJ349" s="259"/>
      <c r="BK349" s="259"/>
      <c r="BL349" s="259"/>
      <c r="BM349" s="259"/>
      <c r="BN349" s="152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</row>
    <row r="350" ht="12.75" customHeight="1">
      <c r="A350" s="3"/>
      <c r="B350" s="2"/>
      <c r="C350" s="2"/>
      <c r="D350" s="2"/>
      <c r="E350" s="2"/>
      <c r="F350" s="2"/>
      <c r="G350" s="2"/>
      <c r="H350" s="2"/>
      <c r="I350" s="2"/>
      <c r="J350" s="256"/>
      <c r="K350" s="2"/>
      <c r="L350" s="2"/>
      <c r="M350" s="2"/>
      <c r="N350" s="2"/>
      <c r="O350" s="2"/>
      <c r="P350" s="6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3"/>
      <c r="AH350" s="95"/>
      <c r="AI350" s="3"/>
      <c r="AJ350" s="256"/>
      <c r="AK350" s="3"/>
      <c r="AL350" s="3"/>
      <c r="AM350" s="2"/>
      <c r="AN350" s="2"/>
      <c r="AO350" s="2"/>
      <c r="AP350" s="2"/>
      <c r="AQ350" s="2"/>
      <c r="AR350" s="257"/>
      <c r="AS350" s="2"/>
      <c r="AT350" s="2"/>
      <c r="AU350" s="2"/>
      <c r="AV350" s="3"/>
      <c r="AW350" s="258"/>
      <c r="AX350" s="3"/>
      <c r="AY350" s="257"/>
      <c r="AZ350" s="259"/>
      <c r="BA350" s="259"/>
      <c r="BB350" s="259"/>
      <c r="BC350" s="259"/>
      <c r="BD350" s="259"/>
      <c r="BE350" s="259"/>
      <c r="BF350" s="259"/>
      <c r="BG350" s="259"/>
      <c r="BH350" s="259"/>
      <c r="BI350" s="259"/>
      <c r="BJ350" s="259"/>
      <c r="BK350" s="259"/>
      <c r="BL350" s="259"/>
      <c r="BM350" s="259"/>
      <c r="BN350" s="152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</row>
    <row r="351" ht="12.75" customHeight="1">
      <c r="A351" s="3"/>
      <c r="B351" s="2"/>
      <c r="C351" s="2"/>
      <c r="D351" s="2"/>
      <c r="E351" s="2"/>
      <c r="F351" s="2"/>
      <c r="G351" s="2"/>
      <c r="H351" s="2"/>
      <c r="I351" s="2"/>
      <c r="J351" s="256"/>
      <c r="K351" s="2"/>
      <c r="L351" s="2"/>
      <c r="M351" s="2"/>
      <c r="N351" s="2"/>
      <c r="O351" s="2"/>
      <c r="P351" s="6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3"/>
      <c r="AH351" s="95"/>
      <c r="AI351" s="3"/>
      <c r="AJ351" s="256"/>
      <c r="AK351" s="3"/>
      <c r="AL351" s="3"/>
      <c r="AM351" s="2"/>
      <c r="AN351" s="2"/>
      <c r="AO351" s="2"/>
      <c r="AP351" s="2"/>
      <c r="AQ351" s="2"/>
      <c r="AR351" s="257"/>
      <c r="AS351" s="2"/>
      <c r="AT351" s="2"/>
      <c r="AU351" s="2"/>
      <c r="AV351" s="3"/>
      <c r="AW351" s="258"/>
      <c r="AX351" s="3"/>
      <c r="AY351" s="257"/>
      <c r="AZ351" s="259"/>
      <c r="BA351" s="259"/>
      <c r="BB351" s="259"/>
      <c r="BC351" s="259"/>
      <c r="BD351" s="259"/>
      <c r="BE351" s="259"/>
      <c r="BF351" s="259"/>
      <c r="BG351" s="259"/>
      <c r="BH351" s="259"/>
      <c r="BI351" s="259"/>
      <c r="BJ351" s="259"/>
      <c r="BK351" s="259"/>
      <c r="BL351" s="259"/>
      <c r="BM351" s="259"/>
      <c r="BN351" s="152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</row>
    <row r="352" ht="12.75" customHeight="1">
      <c r="A352" s="3"/>
      <c r="B352" s="2"/>
      <c r="C352" s="2"/>
      <c r="D352" s="2"/>
      <c r="E352" s="2"/>
      <c r="F352" s="2"/>
      <c r="G352" s="2"/>
      <c r="H352" s="2"/>
      <c r="I352" s="2"/>
      <c r="J352" s="256"/>
      <c r="K352" s="2"/>
      <c r="L352" s="2"/>
      <c r="M352" s="2"/>
      <c r="N352" s="2"/>
      <c r="O352" s="2"/>
      <c r="P352" s="6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3"/>
      <c r="AH352" s="95"/>
      <c r="AI352" s="3"/>
      <c r="AJ352" s="256"/>
      <c r="AK352" s="3"/>
      <c r="AL352" s="3"/>
      <c r="AM352" s="2"/>
      <c r="AN352" s="2"/>
      <c r="AO352" s="2"/>
      <c r="AP352" s="2"/>
      <c r="AQ352" s="2"/>
      <c r="AR352" s="257"/>
      <c r="AS352" s="2"/>
      <c r="AT352" s="2"/>
      <c r="AU352" s="2"/>
      <c r="AV352" s="3"/>
      <c r="AW352" s="258"/>
      <c r="AX352" s="3"/>
      <c r="AY352" s="257"/>
      <c r="AZ352" s="259"/>
      <c r="BA352" s="259"/>
      <c r="BB352" s="259"/>
      <c r="BC352" s="259"/>
      <c r="BD352" s="259"/>
      <c r="BE352" s="259"/>
      <c r="BF352" s="259"/>
      <c r="BG352" s="259"/>
      <c r="BH352" s="259"/>
      <c r="BI352" s="259"/>
      <c r="BJ352" s="259"/>
      <c r="BK352" s="259"/>
      <c r="BL352" s="259"/>
      <c r="BM352" s="259"/>
      <c r="BN352" s="152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</row>
    <row r="353" ht="12.75" customHeight="1">
      <c r="A353" s="3"/>
      <c r="B353" s="2"/>
      <c r="C353" s="2"/>
      <c r="D353" s="2"/>
      <c r="E353" s="2"/>
      <c r="F353" s="2"/>
      <c r="G353" s="2"/>
      <c r="H353" s="2"/>
      <c r="I353" s="2"/>
      <c r="J353" s="256"/>
      <c r="K353" s="2"/>
      <c r="L353" s="2"/>
      <c r="M353" s="2"/>
      <c r="N353" s="2"/>
      <c r="O353" s="2"/>
      <c r="P353" s="6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3"/>
      <c r="AH353" s="95"/>
      <c r="AI353" s="3"/>
      <c r="AJ353" s="256"/>
      <c r="AK353" s="3"/>
      <c r="AL353" s="3"/>
      <c r="AM353" s="2"/>
      <c r="AN353" s="2"/>
      <c r="AO353" s="2"/>
      <c r="AP353" s="2"/>
      <c r="AQ353" s="2"/>
      <c r="AR353" s="257"/>
      <c r="AS353" s="2"/>
      <c r="AT353" s="2"/>
      <c r="AU353" s="2"/>
      <c r="AV353" s="3"/>
      <c r="AW353" s="258"/>
      <c r="AX353" s="3"/>
      <c r="AY353" s="257"/>
      <c r="AZ353" s="259"/>
      <c r="BA353" s="259"/>
      <c r="BB353" s="259"/>
      <c r="BC353" s="259"/>
      <c r="BD353" s="259"/>
      <c r="BE353" s="259"/>
      <c r="BF353" s="259"/>
      <c r="BG353" s="259"/>
      <c r="BH353" s="259"/>
      <c r="BI353" s="259"/>
      <c r="BJ353" s="259"/>
      <c r="BK353" s="259"/>
      <c r="BL353" s="259"/>
      <c r="BM353" s="259"/>
      <c r="BN353" s="152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</row>
    <row r="354" ht="12.75" customHeight="1">
      <c r="A354" s="3"/>
      <c r="B354" s="2"/>
      <c r="C354" s="2"/>
      <c r="D354" s="2"/>
      <c r="E354" s="2"/>
      <c r="F354" s="2"/>
      <c r="G354" s="2"/>
      <c r="H354" s="2"/>
      <c r="I354" s="2"/>
      <c r="J354" s="256"/>
      <c r="K354" s="2"/>
      <c r="L354" s="2"/>
      <c r="M354" s="2"/>
      <c r="N354" s="2"/>
      <c r="O354" s="2"/>
      <c r="P354" s="6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3"/>
      <c r="AH354" s="95"/>
      <c r="AI354" s="3"/>
      <c r="AJ354" s="256"/>
      <c r="AK354" s="3"/>
      <c r="AL354" s="3"/>
      <c r="AM354" s="2"/>
      <c r="AN354" s="2"/>
      <c r="AO354" s="2"/>
      <c r="AP354" s="2"/>
      <c r="AQ354" s="2"/>
      <c r="AR354" s="257"/>
      <c r="AS354" s="2"/>
      <c r="AT354" s="2"/>
      <c r="AU354" s="2"/>
      <c r="AV354" s="3"/>
      <c r="AW354" s="258"/>
      <c r="AX354" s="3"/>
      <c r="AY354" s="257"/>
      <c r="AZ354" s="259"/>
      <c r="BA354" s="259"/>
      <c r="BB354" s="259"/>
      <c r="BC354" s="259"/>
      <c r="BD354" s="259"/>
      <c r="BE354" s="259"/>
      <c r="BF354" s="259"/>
      <c r="BG354" s="259"/>
      <c r="BH354" s="259"/>
      <c r="BI354" s="259"/>
      <c r="BJ354" s="259"/>
      <c r="BK354" s="259"/>
      <c r="BL354" s="259"/>
      <c r="BM354" s="259"/>
      <c r="BN354" s="152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</row>
    <row r="355" ht="12.75" customHeight="1">
      <c r="A355" s="3"/>
      <c r="B355" s="2"/>
      <c r="C355" s="2"/>
      <c r="D355" s="2"/>
      <c r="E355" s="2"/>
      <c r="F355" s="2"/>
      <c r="G355" s="2"/>
      <c r="H355" s="2"/>
      <c r="I355" s="2"/>
      <c r="J355" s="256"/>
      <c r="K355" s="2"/>
      <c r="L355" s="2"/>
      <c r="M355" s="2"/>
      <c r="N355" s="2"/>
      <c r="O355" s="2"/>
      <c r="P355" s="6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3"/>
      <c r="AH355" s="95"/>
      <c r="AI355" s="3"/>
      <c r="AJ355" s="256"/>
      <c r="AK355" s="3"/>
      <c r="AL355" s="3"/>
      <c r="AM355" s="2"/>
      <c r="AN355" s="2"/>
      <c r="AO355" s="2"/>
      <c r="AP355" s="2"/>
      <c r="AQ355" s="2"/>
      <c r="AR355" s="257"/>
      <c r="AS355" s="2"/>
      <c r="AT355" s="2"/>
      <c r="AU355" s="2"/>
      <c r="AV355" s="3"/>
      <c r="AW355" s="258"/>
      <c r="AX355" s="3"/>
      <c r="AY355" s="257"/>
      <c r="AZ355" s="259"/>
      <c r="BA355" s="259"/>
      <c r="BB355" s="259"/>
      <c r="BC355" s="259"/>
      <c r="BD355" s="259"/>
      <c r="BE355" s="259"/>
      <c r="BF355" s="259"/>
      <c r="BG355" s="259"/>
      <c r="BH355" s="259"/>
      <c r="BI355" s="259"/>
      <c r="BJ355" s="259"/>
      <c r="BK355" s="259"/>
      <c r="BL355" s="259"/>
      <c r="BM355" s="259"/>
      <c r="BN355" s="152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</row>
    <row r="356" ht="12.75" customHeight="1">
      <c r="A356" s="3"/>
      <c r="B356" s="2"/>
      <c r="C356" s="2"/>
      <c r="D356" s="2"/>
      <c r="E356" s="2"/>
      <c r="F356" s="2"/>
      <c r="G356" s="2"/>
      <c r="H356" s="2"/>
      <c r="I356" s="2"/>
      <c r="J356" s="256"/>
      <c r="K356" s="2"/>
      <c r="L356" s="2"/>
      <c r="M356" s="2"/>
      <c r="N356" s="2"/>
      <c r="O356" s="2"/>
      <c r="P356" s="6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3"/>
      <c r="AH356" s="95"/>
      <c r="AI356" s="3"/>
      <c r="AJ356" s="256"/>
      <c r="AK356" s="3"/>
      <c r="AL356" s="3"/>
      <c r="AM356" s="2"/>
      <c r="AN356" s="2"/>
      <c r="AO356" s="2"/>
      <c r="AP356" s="2"/>
      <c r="AQ356" s="2"/>
      <c r="AR356" s="257"/>
      <c r="AS356" s="2"/>
      <c r="AT356" s="2"/>
      <c r="AU356" s="2"/>
      <c r="AV356" s="3"/>
      <c r="AW356" s="258"/>
      <c r="AX356" s="3"/>
      <c r="AY356" s="257"/>
      <c r="AZ356" s="259"/>
      <c r="BA356" s="259"/>
      <c r="BB356" s="259"/>
      <c r="BC356" s="259"/>
      <c r="BD356" s="259"/>
      <c r="BE356" s="259"/>
      <c r="BF356" s="259"/>
      <c r="BG356" s="259"/>
      <c r="BH356" s="259"/>
      <c r="BI356" s="259"/>
      <c r="BJ356" s="259"/>
      <c r="BK356" s="259"/>
      <c r="BL356" s="259"/>
      <c r="BM356" s="259"/>
      <c r="BN356" s="152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</row>
    <row r="357" ht="12.75" customHeight="1">
      <c r="A357" s="3"/>
      <c r="B357" s="2"/>
      <c r="C357" s="2"/>
      <c r="D357" s="2"/>
      <c r="E357" s="2"/>
      <c r="F357" s="2"/>
      <c r="G357" s="2"/>
      <c r="H357" s="2"/>
      <c r="I357" s="2"/>
      <c r="J357" s="256"/>
      <c r="K357" s="2"/>
      <c r="L357" s="2"/>
      <c r="M357" s="2"/>
      <c r="N357" s="2"/>
      <c r="O357" s="2"/>
      <c r="P357" s="6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3"/>
      <c r="AH357" s="95"/>
      <c r="AI357" s="3"/>
      <c r="AJ357" s="256"/>
      <c r="AK357" s="3"/>
      <c r="AL357" s="3"/>
      <c r="AM357" s="2"/>
      <c r="AN357" s="2"/>
      <c r="AO357" s="2"/>
      <c r="AP357" s="2"/>
      <c r="AQ357" s="2"/>
      <c r="AR357" s="257"/>
      <c r="AS357" s="2"/>
      <c r="AT357" s="2"/>
      <c r="AU357" s="2"/>
      <c r="AV357" s="3"/>
      <c r="AW357" s="258"/>
      <c r="AX357" s="3"/>
      <c r="AY357" s="257"/>
      <c r="AZ357" s="259"/>
      <c r="BA357" s="259"/>
      <c r="BB357" s="259"/>
      <c r="BC357" s="259"/>
      <c r="BD357" s="259"/>
      <c r="BE357" s="259"/>
      <c r="BF357" s="259"/>
      <c r="BG357" s="259"/>
      <c r="BH357" s="259"/>
      <c r="BI357" s="259"/>
      <c r="BJ357" s="259"/>
      <c r="BK357" s="259"/>
      <c r="BL357" s="259"/>
      <c r="BM357" s="259"/>
      <c r="BN357" s="152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</row>
    <row r="358" ht="12.75" customHeight="1">
      <c r="A358" s="3"/>
      <c r="B358" s="2"/>
      <c r="C358" s="2"/>
      <c r="D358" s="2"/>
      <c r="E358" s="2"/>
      <c r="F358" s="2"/>
      <c r="G358" s="2"/>
      <c r="H358" s="2"/>
      <c r="I358" s="2"/>
      <c r="J358" s="256"/>
      <c r="K358" s="2"/>
      <c r="L358" s="2"/>
      <c r="M358" s="2"/>
      <c r="N358" s="2"/>
      <c r="O358" s="2"/>
      <c r="P358" s="6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3"/>
      <c r="AH358" s="95"/>
      <c r="AI358" s="3"/>
      <c r="AJ358" s="256"/>
      <c r="AK358" s="3"/>
      <c r="AL358" s="3"/>
      <c r="AM358" s="2"/>
      <c r="AN358" s="2"/>
      <c r="AO358" s="2"/>
      <c r="AP358" s="2"/>
      <c r="AQ358" s="2"/>
      <c r="AR358" s="257"/>
      <c r="AS358" s="2"/>
      <c r="AT358" s="2"/>
      <c r="AU358" s="2"/>
      <c r="AV358" s="3"/>
      <c r="AW358" s="258"/>
      <c r="AX358" s="3"/>
      <c r="AY358" s="257"/>
      <c r="AZ358" s="259"/>
      <c r="BA358" s="259"/>
      <c r="BB358" s="259"/>
      <c r="BC358" s="259"/>
      <c r="BD358" s="259"/>
      <c r="BE358" s="259"/>
      <c r="BF358" s="259"/>
      <c r="BG358" s="259"/>
      <c r="BH358" s="259"/>
      <c r="BI358" s="259"/>
      <c r="BJ358" s="259"/>
      <c r="BK358" s="259"/>
      <c r="BL358" s="259"/>
      <c r="BM358" s="259"/>
      <c r="BN358" s="152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</row>
    <row r="359" ht="12.75" customHeight="1">
      <c r="A359" s="3"/>
      <c r="B359" s="2"/>
      <c r="C359" s="2"/>
      <c r="D359" s="2"/>
      <c r="E359" s="2"/>
      <c r="F359" s="2"/>
      <c r="G359" s="2"/>
      <c r="H359" s="2"/>
      <c r="I359" s="2"/>
      <c r="J359" s="256"/>
      <c r="K359" s="2"/>
      <c r="L359" s="2"/>
      <c r="M359" s="2"/>
      <c r="N359" s="2"/>
      <c r="O359" s="2"/>
      <c r="P359" s="6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3"/>
      <c r="AH359" s="95"/>
      <c r="AI359" s="3"/>
      <c r="AJ359" s="256"/>
      <c r="AK359" s="3"/>
      <c r="AL359" s="3"/>
      <c r="AM359" s="2"/>
      <c r="AN359" s="2"/>
      <c r="AO359" s="2"/>
      <c r="AP359" s="2"/>
      <c r="AQ359" s="2"/>
      <c r="AR359" s="257"/>
      <c r="AS359" s="2"/>
      <c r="AT359" s="2"/>
      <c r="AU359" s="2"/>
      <c r="AV359" s="3"/>
      <c r="AW359" s="258"/>
      <c r="AX359" s="3"/>
      <c r="AY359" s="257"/>
      <c r="AZ359" s="259"/>
      <c r="BA359" s="259"/>
      <c r="BB359" s="259"/>
      <c r="BC359" s="259"/>
      <c r="BD359" s="259"/>
      <c r="BE359" s="259"/>
      <c r="BF359" s="259"/>
      <c r="BG359" s="259"/>
      <c r="BH359" s="259"/>
      <c r="BI359" s="259"/>
      <c r="BJ359" s="259"/>
      <c r="BK359" s="259"/>
      <c r="BL359" s="259"/>
      <c r="BM359" s="259"/>
      <c r="BN359" s="152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</row>
    <row r="360" ht="12.75" customHeight="1">
      <c r="A360" s="3"/>
      <c r="B360" s="2"/>
      <c r="C360" s="2"/>
      <c r="D360" s="2"/>
      <c r="E360" s="2"/>
      <c r="F360" s="2"/>
      <c r="G360" s="2"/>
      <c r="H360" s="2"/>
      <c r="I360" s="2"/>
      <c r="J360" s="256"/>
      <c r="K360" s="2"/>
      <c r="L360" s="2"/>
      <c r="M360" s="2"/>
      <c r="N360" s="2"/>
      <c r="O360" s="2"/>
      <c r="P360" s="6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3"/>
      <c r="AH360" s="95"/>
      <c r="AI360" s="3"/>
      <c r="AJ360" s="256"/>
      <c r="AK360" s="3"/>
      <c r="AL360" s="3"/>
      <c r="AM360" s="2"/>
      <c r="AN360" s="2"/>
      <c r="AO360" s="2"/>
      <c r="AP360" s="2"/>
      <c r="AQ360" s="2"/>
      <c r="AR360" s="257"/>
      <c r="AS360" s="2"/>
      <c r="AT360" s="2"/>
      <c r="AU360" s="2"/>
      <c r="AV360" s="3"/>
      <c r="AW360" s="258"/>
      <c r="AX360" s="3"/>
      <c r="AY360" s="257"/>
      <c r="AZ360" s="259"/>
      <c r="BA360" s="259"/>
      <c r="BB360" s="259"/>
      <c r="BC360" s="259"/>
      <c r="BD360" s="259"/>
      <c r="BE360" s="259"/>
      <c r="BF360" s="259"/>
      <c r="BG360" s="259"/>
      <c r="BH360" s="259"/>
      <c r="BI360" s="259"/>
      <c r="BJ360" s="259"/>
      <c r="BK360" s="259"/>
      <c r="BL360" s="259"/>
      <c r="BM360" s="259"/>
      <c r="BN360" s="152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</row>
    <row r="361" ht="12.75" customHeight="1">
      <c r="A361" s="3"/>
      <c r="B361" s="2"/>
      <c r="C361" s="2"/>
      <c r="D361" s="2"/>
      <c r="E361" s="2"/>
      <c r="F361" s="2"/>
      <c r="G361" s="2"/>
      <c r="H361" s="2"/>
      <c r="I361" s="2"/>
      <c r="J361" s="256"/>
      <c r="K361" s="2"/>
      <c r="L361" s="2"/>
      <c r="M361" s="2"/>
      <c r="N361" s="2"/>
      <c r="O361" s="2"/>
      <c r="P361" s="6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3"/>
      <c r="AH361" s="95"/>
      <c r="AI361" s="3"/>
      <c r="AJ361" s="256"/>
      <c r="AK361" s="3"/>
      <c r="AL361" s="3"/>
      <c r="AM361" s="2"/>
      <c r="AN361" s="2"/>
      <c r="AO361" s="2"/>
      <c r="AP361" s="2"/>
      <c r="AQ361" s="2"/>
      <c r="AR361" s="257"/>
      <c r="AS361" s="2"/>
      <c r="AT361" s="2"/>
      <c r="AU361" s="2"/>
      <c r="AV361" s="3"/>
      <c r="AW361" s="258"/>
      <c r="AX361" s="3"/>
      <c r="AY361" s="257"/>
      <c r="AZ361" s="259"/>
      <c r="BA361" s="259"/>
      <c r="BB361" s="259"/>
      <c r="BC361" s="259"/>
      <c r="BD361" s="259"/>
      <c r="BE361" s="259"/>
      <c r="BF361" s="259"/>
      <c r="BG361" s="259"/>
      <c r="BH361" s="259"/>
      <c r="BI361" s="259"/>
      <c r="BJ361" s="259"/>
      <c r="BK361" s="259"/>
      <c r="BL361" s="259"/>
      <c r="BM361" s="259"/>
      <c r="BN361" s="152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</row>
    <row r="362" ht="12.75" customHeight="1">
      <c r="A362" s="3"/>
      <c r="B362" s="2"/>
      <c r="C362" s="2"/>
      <c r="D362" s="2"/>
      <c r="E362" s="2"/>
      <c r="F362" s="2"/>
      <c r="G362" s="2"/>
      <c r="H362" s="2"/>
      <c r="I362" s="2"/>
      <c r="J362" s="256"/>
      <c r="K362" s="2"/>
      <c r="L362" s="2"/>
      <c r="M362" s="2"/>
      <c r="N362" s="2"/>
      <c r="O362" s="2"/>
      <c r="P362" s="6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3"/>
      <c r="AH362" s="95"/>
      <c r="AI362" s="3"/>
      <c r="AJ362" s="256"/>
      <c r="AK362" s="3"/>
      <c r="AL362" s="3"/>
      <c r="AM362" s="2"/>
      <c r="AN362" s="2"/>
      <c r="AO362" s="2"/>
      <c r="AP362" s="2"/>
      <c r="AQ362" s="2"/>
      <c r="AR362" s="257"/>
      <c r="AS362" s="2"/>
      <c r="AT362" s="2"/>
      <c r="AU362" s="2"/>
      <c r="AV362" s="3"/>
      <c r="AW362" s="258"/>
      <c r="AX362" s="3"/>
      <c r="AY362" s="257"/>
      <c r="AZ362" s="259"/>
      <c r="BA362" s="259"/>
      <c r="BB362" s="259"/>
      <c r="BC362" s="259"/>
      <c r="BD362" s="259"/>
      <c r="BE362" s="259"/>
      <c r="BF362" s="259"/>
      <c r="BG362" s="259"/>
      <c r="BH362" s="259"/>
      <c r="BI362" s="259"/>
      <c r="BJ362" s="259"/>
      <c r="BK362" s="259"/>
      <c r="BL362" s="259"/>
      <c r="BM362" s="259"/>
      <c r="BN362" s="152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</row>
    <row r="363" ht="12.75" customHeight="1">
      <c r="A363" s="3"/>
      <c r="B363" s="2"/>
      <c r="C363" s="2"/>
      <c r="D363" s="2"/>
      <c r="E363" s="2"/>
      <c r="F363" s="2"/>
      <c r="G363" s="2"/>
      <c r="H363" s="2"/>
      <c r="I363" s="2"/>
      <c r="J363" s="256"/>
      <c r="K363" s="2"/>
      <c r="L363" s="2"/>
      <c r="M363" s="2"/>
      <c r="N363" s="2"/>
      <c r="O363" s="2"/>
      <c r="P363" s="6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3"/>
      <c r="AH363" s="95"/>
      <c r="AI363" s="3"/>
      <c r="AJ363" s="256"/>
      <c r="AK363" s="3"/>
      <c r="AL363" s="3"/>
      <c r="AM363" s="2"/>
      <c r="AN363" s="2"/>
      <c r="AO363" s="2"/>
      <c r="AP363" s="2"/>
      <c r="AQ363" s="2"/>
      <c r="AR363" s="257"/>
      <c r="AS363" s="2"/>
      <c r="AT363" s="2"/>
      <c r="AU363" s="2"/>
      <c r="AV363" s="3"/>
      <c r="AW363" s="258"/>
      <c r="AX363" s="3"/>
      <c r="AY363" s="257"/>
      <c r="AZ363" s="259"/>
      <c r="BA363" s="259"/>
      <c r="BB363" s="259"/>
      <c r="BC363" s="259"/>
      <c r="BD363" s="259"/>
      <c r="BE363" s="259"/>
      <c r="BF363" s="259"/>
      <c r="BG363" s="259"/>
      <c r="BH363" s="259"/>
      <c r="BI363" s="259"/>
      <c r="BJ363" s="259"/>
      <c r="BK363" s="259"/>
      <c r="BL363" s="259"/>
      <c r="BM363" s="259"/>
      <c r="BN363" s="152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</row>
    <row r="364" ht="12.75" customHeight="1">
      <c r="A364" s="3"/>
      <c r="B364" s="2"/>
      <c r="C364" s="2"/>
      <c r="D364" s="2"/>
      <c r="E364" s="2"/>
      <c r="F364" s="2"/>
      <c r="G364" s="2"/>
      <c r="H364" s="2"/>
      <c r="I364" s="2"/>
      <c r="J364" s="256"/>
      <c r="K364" s="2"/>
      <c r="L364" s="2"/>
      <c r="M364" s="2"/>
      <c r="N364" s="2"/>
      <c r="O364" s="2"/>
      <c r="P364" s="6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3"/>
      <c r="AH364" s="95"/>
      <c r="AI364" s="3"/>
      <c r="AJ364" s="256"/>
      <c r="AK364" s="3"/>
      <c r="AL364" s="3"/>
      <c r="AM364" s="2"/>
      <c r="AN364" s="2"/>
      <c r="AO364" s="2"/>
      <c r="AP364" s="2"/>
      <c r="AQ364" s="2"/>
      <c r="AR364" s="257"/>
      <c r="AS364" s="2"/>
      <c r="AT364" s="2"/>
      <c r="AU364" s="2"/>
      <c r="AV364" s="3"/>
      <c r="AW364" s="258"/>
      <c r="AX364" s="3"/>
      <c r="AY364" s="257"/>
      <c r="AZ364" s="259"/>
      <c r="BA364" s="259"/>
      <c r="BB364" s="259"/>
      <c r="BC364" s="259"/>
      <c r="BD364" s="259"/>
      <c r="BE364" s="259"/>
      <c r="BF364" s="259"/>
      <c r="BG364" s="259"/>
      <c r="BH364" s="259"/>
      <c r="BI364" s="259"/>
      <c r="BJ364" s="259"/>
      <c r="BK364" s="259"/>
      <c r="BL364" s="259"/>
      <c r="BM364" s="259"/>
      <c r="BN364" s="152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</row>
    <row r="365" ht="12.75" customHeight="1">
      <c r="A365" s="3"/>
      <c r="B365" s="2"/>
      <c r="C365" s="2"/>
      <c r="D365" s="2"/>
      <c r="E365" s="2"/>
      <c r="F365" s="2"/>
      <c r="G365" s="2"/>
      <c r="H365" s="2"/>
      <c r="I365" s="2"/>
      <c r="J365" s="256"/>
      <c r="K365" s="2"/>
      <c r="L365" s="2"/>
      <c r="M365" s="2"/>
      <c r="N365" s="2"/>
      <c r="O365" s="2"/>
      <c r="P365" s="6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3"/>
      <c r="AH365" s="95"/>
      <c r="AI365" s="3"/>
      <c r="AJ365" s="256"/>
      <c r="AK365" s="3"/>
      <c r="AL365" s="3"/>
      <c r="AM365" s="2"/>
      <c r="AN365" s="2"/>
      <c r="AO365" s="2"/>
      <c r="AP365" s="2"/>
      <c r="AQ365" s="2"/>
      <c r="AR365" s="257"/>
      <c r="AS365" s="2"/>
      <c r="AT365" s="2"/>
      <c r="AU365" s="2"/>
      <c r="AV365" s="3"/>
      <c r="AW365" s="258"/>
      <c r="AX365" s="3"/>
      <c r="AY365" s="257"/>
      <c r="AZ365" s="259"/>
      <c r="BA365" s="259"/>
      <c r="BB365" s="259"/>
      <c r="BC365" s="259"/>
      <c r="BD365" s="259"/>
      <c r="BE365" s="259"/>
      <c r="BF365" s="259"/>
      <c r="BG365" s="259"/>
      <c r="BH365" s="259"/>
      <c r="BI365" s="259"/>
      <c r="BJ365" s="259"/>
      <c r="BK365" s="259"/>
      <c r="BL365" s="259"/>
      <c r="BM365" s="259"/>
      <c r="BN365" s="152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</row>
    <row r="366" ht="12.75" customHeight="1">
      <c r="A366" s="3"/>
      <c r="B366" s="2"/>
      <c r="C366" s="2"/>
      <c r="D366" s="2"/>
      <c r="E366" s="2"/>
      <c r="F366" s="2"/>
      <c r="G366" s="2"/>
      <c r="H366" s="2"/>
      <c r="I366" s="2"/>
      <c r="J366" s="256"/>
      <c r="K366" s="2"/>
      <c r="L366" s="2"/>
      <c r="M366" s="2"/>
      <c r="N366" s="2"/>
      <c r="O366" s="2"/>
      <c r="P366" s="6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3"/>
      <c r="AH366" s="95"/>
      <c r="AI366" s="3"/>
      <c r="AJ366" s="256"/>
      <c r="AK366" s="3"/>
      <c r="AL366" s="3"/>
      <c r="AM366" s="2"/>
      <c r="AN366" s="2"/>
      <c r="AO366" s="2"/>
      <c r="AP366" s="2"/>
      <c r="AQ366" s="2"/>
      <c r="AR366" s="257"/>
      <c r="AS366" s="2"/>
      <c r="AT366" s="2"/>
      <c r="AU366" s="2"/>
      <c r="AV366" s="3"/>
      <c r="AW366" s="258"/>
      <c r="AX366" s="3"/>
      <c r="AY366" s="257"/>
      <c r="AZ366" s="259"/>
      <c r="BA366" s="259"/>
      <c r="BB366" s="259"/>
      <c r="BC366" s="259"/>
      <c r="BD366" s="259"/>
      <c r="BE366" s="259"/>
      <c r="BF366" s="259"/>
      <c r="BG366" s="259"/>
      <c r="BH366" s="259"/>
      <c r="BI366" s="259"/>
      <c r="BJ366" s="259"/>
      <c r="BK366" s="259"/>
      <c r="BL366" s="259"/>
      <c r="BM366" s="259"/>
      <c r="BN366" s="152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</row>
    <row r="367" ht="12.75" customHeight="1">
      <c r="A367" s="3"/>
      <c r="B367" s="2"/>
      <c r="C367" s="2"/>
      <c r="D367" s="2"/>
      <c r="E367" s="2"/>
      <c r="F367" s="2"/>
      <c r="G367" s="2"/>
      <c r="H367" s="2"/>
      <c r="I367" s="2"/>
      <c r="J367" s="256"/>
      <c r="K367" s="2"/>
      <c r="L367" s="2"/>
      <c r="M367" s="2"/>
      <c r="N367" s="2"/>
      <c r="O367" s="2"/>
      <c r="P367" s="6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3"/>
      <c r="AH367" s="95"/>
      <c r="AI367" s="3"/>
      <c r="AJ367" s="256"/>
      <c r="AK367" s="3"/>
      <c r="AL367" s="3"/>
      <c r="AM367" s="2"/>
      <c r="AN367" s="2"/>
      <c r="AO367" s="2"/>
      <c r="AP367" s="2"/>
      <c r="AQ367" s="2"/>
      <c r="AR367" s="257"/>
      <c r="AS367" s="2"/>
      <c r="AT367" s="2"/>
      <c r="AU367" s="2"/>
      <c r="AV367" s="3"/>
      <c r="AW367" s="258"/>
      <c r="AX367" s="3"/>
      <c r="AY367" s="257"/>
      <c r="AZ367" s="259"/>
      <c r="BA367" s="259"/>
      <c r="BB367" s="259"/>
      <c r="BC367" s="259"/>
      <c r="BD367" s="259"/>
      <c r="BE367" s="259"/>
      <c r="BF367" s="259"/>
      <c r="BG367" s="259"/>
      <c r="BH367" s="259"/>
      <c r="BI367" s="259"/>
      <c r="BJ367" s="259"/>
      <c r="BK367" s="259"/>
      <c r="BL367" s="259"/>
      <c r="BM367" s="259"/>
      <c r="BN367" s="152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</row>
    <row r="368" ht="12.75" customHeight="1">
      <c r="A368" s="3"/>
      <c r="B368" s="2"/>
      <c r="C368" s="2"/>
      <c r="D368" s="2"/>
      <c r="E368" s="2"/>
      <c r="F368" s="2"/>
      <c r="G368" s="2"/>
      <c r="H368" s="2"/>
      <c r="I368" s="2"/>
      <c r="J368" s="256"/>
      <c r="K368" s="2"/>
      <c r="L368" s="2"/>
      <c r="M368" s="2"/>
      <c r="N368" s="2"/>
      <c r="O368" s="2"/>
      <c r="P368" s="6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3"/>
      <c r="AH368" s="95"/>
      <c r="AI368" s="3"/>
      <c r="AJ368" s="256"/>
      <c r="AK368" s="3"/>
      <c r="AL368" s="3"/>
      <c r="AM368" s="2"/>
      <c r="AN368" s="2"/>
      <c r="AO368" s="2"/>
      <c r="AP368" s="2"/>
      <c r="AQ368" s="2"/>
      <c r="AR368" s="257"/>
      <c r="AS368" s="2"/>
      <c r="AT368" s="2"/>
      <c r="AU368" s="2"/>
      <c r="AV368" s="3"/>
      <c r="AW368" s="258"/>
      <c r="AX368" s="3"/>
      <c r="AY368" s="257"/>
      <c r="AZ368" s="259"/>
      <c r="BA368" s="259"/>
      <c r="BB368" s="259"/>
      <c r="BC368" s="259"/>
      <c r="BD368" s="259"/>
      <c r="BE368" s="259"/>
      <c r="BF368" s="259"/>
      <c r="BG368" s="259"/>
      <c r="BH368" s="259"/>
      <c r="BI368" s="259"/>
      <c r="BJ368" s="259"/>
      <c r="BK368" s="259"/>
      <c r="BL368" s="259"/>
      <c r="BM368" s="259"/>
      <c r="BN368" s="152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</row>
    <row r="369" ht="12.75" customHeight="1">
      <c r="A369" s="3"/>
      <c r="B369" s="2"/>
      <c r="C369" s="2"/>
      <c r="D369" s="2"/>
      <c r="E369" s="2"/>
      <c r="F369" s="2"/>
      <c r="G369" s="2"/>
      <c r="H369" s="2"/>
      <c r="I369" s="2"/>
      <c r="J369" s="256"/>
      <c r="K369" s="2"/>
      <c r="L369" s="2"/>
      <c r="M369" s="2"/>
      <c r="N369" s="2"/>
      <c r="O369" s="2"/>
      <c r="P369" s="6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3"/>
      <c r="AH369" s="95"/>
      <c r="AI369" s="3"/>
      <c r="AJ369" s="256"/>
      <c r="AK369" s="3"/>
      <c r="AL369" s="3"/>
      <c r="AM369" s="2"/>
      <c r="AN369" s="2"/>
      <c r="AO369" s="2"/>
      <c r="AP369" s="2"/>
      <c r="AQ369" s="2"/>
      <c r="AR369" s="257"/>
      <c r="AS369" s="2"/>
      <c r="AT369" s="2"/>
      <c r="AU369" s="2"/>
      <c r="AV369" s="3"/>
      <c r="AW369" s="258"/>
      <c r="AX369" s="3"/>
      <c r="AY369" s="257"/>
      <c r="AZ369" s="259"/>
      <c r="BA369" s="259"/>
      <c r="BB369" s="259"/>
      <c r="BC369" s="259"/>
      <c r="BD369" s="259"/>
      <c r="BE369" s="259"/>
      <c r="BF369" s="259"/>
      <c r="BG369" s="259"/>
      <c r="BH369" s="259"/>
      <c r="BI369" s="259"/>
      <c r="BJ369" s="259"/>
      <c r="BK369" s="259"/>
      <c r="BL369" s="259"/>
      <c r="BM369" s="259"/>
      <c r="BN369" s="152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</row>
    <row r="370" ht="12.75" customHeight="1">
      <c r="A370" s="3"/>
      <c r="B370" s="2"/>
      <c r="C370" s="2"/>
      <c r="D370" s="2"/>
      <c r="E370" s="2"/>
      <c r="F370" s="2"/>
      <c r="G370" s="2"/>
      <c r="H370" s="2"/>
      <c r="I370" s="2"/>
      <c r="J370" s="256"/>
      <c r="K370" s="2"/>
      <c r="L370" s="2"/>
      <c r="M370" s="2"/>
      <c r="N370" s="2"/>
      <c r="O370" s="2"/>
      <c r="P370" s="6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3"/>
      <c r="AH370" s="95"/>
      <c r="AI370" s="3"/>
      <c r="AJ370" s="256"/>
      <c r="AK370" s="3"/>
      <c r="AL370" s="3"/>
      <c r="AM370" s="2"/>
      <c r="AN370" s="2"/>
      <c r="AO370" s="2"/>
      <c r="AP370" s="2"/>
      <c r="AQ370" s="2"/>
      <c r="AR370" s="257"/>
      <c r="AS370" s="2"/>
      <c r="AT370" s="2"/>
      <c r="AU370" s="2"/>
      <c r="AV370" s="3"/>
      <c r="AW370" s="258"/>
      <c r="AX370" s="3"/>
      <c r="AY370" s="257"/>
      <c r="AZ370" s="259"/>
      <c r="BA370" s="259"/>
      <c r="BB370" s="259"/>
      <c r="BC370" s="259"/>
      <c r="BD370" s="259"/>
      <c r="BE370" s="259"/>
      <c r="BF370" s="259"/>
      <c r="BG370" s="259"/>
      <c r="BH370" s="259"/>
      <c r="BI370" s="259"/>
      <c r="BJ370" s="259"/>
      <c r="BK370" s="259"/>
      <c r="BL370" s="259"/>
      <c r="BM370" s="259"/>
      <c r="BN370" s="152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</row>
    <row r="371" ht="12.75" customHeight="1">
      <c r="A371" s="3"/>
      <c r="B371" s="2"/>
      <c r="C371" s="2"/>
      <c r="D371" s="2"/>
      <c r="E371" s="2"/>
      <c r="F371" s="2"/>
      <c r="G371" s="2"/>
      <c r="H371" s="2"/>
      <c r="I371" s="2"/>
      <c r="J371" s="256"/>
      <c r="K371" s="2"/>
      <c r="L371" s="2"/>
      <c r="M371" s="2"/>
      <c r="N371" s="2"/>
      <c r="O371" s="2"/>
      <c r="P371" s="6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3"/>
      <c r="AH371" s="95"/>
      <c r="AI371" s="3"/>
      <c r="AJ371" s="256"/>
      <c r="AK371" s="3"/>
      <c r="AL371" s="3"/>
      <c r="AM371" s="2"/>
      <c r="AN371" s="2"/>
      <c r="AO371" s="2"/>
      <c r="AP371" s="2"/>
      <c r="AQ371" s="2"/>
      <c r="AR371" s="257"/>
      <c r="AS371" s="2"/>
      <c r="AT371" s="2"/>
      <c r="AU371" s="2"/>
      <c r="AV371" s="3"/>
      <c r="AW371" s="258"/>
      <c r="AX371" s="3"/>
      <c r="AY371" s="257"/>
      <c r="AZ371" s="259"/>
      <c r="BA371" s="259"/>
      <c r="BB371" s="259"/>
      <c r="BC371" s="259"/>
      <c r="BD371" s="259"/>
      <c r="BE371" s="259"/>
      <c r="BF371" s="259"/>
      <c r="BG371" s="259"/>
      <c r="BH371" s="259"/>
      <c r="BI371" s="259"/>
      <c r="BJ371" s="259"/>
      <c r="BK371" s="259"/>
      <c r="BL371" s="259"/>
      <c r="BM371" s="259"/>
      <c r="BN371" s="152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</row>
    <row r="372" ht="12.75" customHeight="1">
      <c r="A372" s="3"/>
      <c r="B372" s="2"/>
      <c r="C372" s="2"/>
      <c r="D372" s="2"/>
      <c r="E372" s="2"/>
      <c r="F372" s="2"/>
      <c r="G372" s="2"/>
      <c r="H372" s="2"/>
      <c r="I372" s="2"/>
      <c r="J372" s="256"/>
      <c r="K372" s="2"/>
      <c r="L372" s="2"/>
      <c r="M372" s="2"/>
      <c r="N372" s="2"/>
      <c r="O372" s="2"/>
      <c r="P372" s="6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3"/>
      <c r="AH372" s="95"/>
      <c r="AI372" s="3"/>
      <c r="AJ372" s="256"/>
      <c r="AK372" s="3"/>
      <c r="AL372" s="3"/>
      <c r="AM372" s="2"/>
      <c r="AN372" s="2"/>
      <c r="AO372" s="2"/>
      <c r="AP372" s="2"/>
      <c r="AQ372" s="2"/>
      <c r="AR372" s="257"/>
      <c r="AS372" s="2"/>
      <c r="AT372" s="2"/>
      <c r="AU372" s="2"/>
      <c r="AV372" s="3"/>
      <c r="AW372" s="258"/>
      <c r="AX372" s="3"/>
      <c r="AY372" s="257"/>
      <c r="AZ372" s="259"/>
      <c r="BA372" s="259"/>
      <c r="BB372" s="259"/>
      <c r="BC372" s="259"/>
      <c r="BD372" s="259"/>
      <c r="BE372" s="259"/>
      <c r="BF372" s="259"/>
      <c r="BG372" s="259"/>
      <c r="BH372" s="259"/>
      <c r="BI372" s="259"/>
      <c r="BJ372" s="259"/>
      <c r="BK372" s="259"/>
      <c r="BL372" s="259"/>
      <c r="BM372" s="259"/>
      <c r="BN372" s="152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</row>
    <row r="373" ht="12.75" customHeight="1">
      <c r="A373" s="3"/>
      <c r="B373" s="2"/>
      <c r="C373" s="2"/>
      <c r="D373" s="2"/>
      <c r="E373" s="2"/>
      <c r="F373" s="2"/>
      <c r="G373" s="2"/>
      <c r="H373" s="2"/>
      <c r="I373" s="2"/>
      <c r="J373" s="256"/>
      <c r="K373" s="2"/>
      <c r="L373" s="2"/>
      <c r="M373" s="2"/>
      <c r="N373" s="2"/>
      <c r="O373" s="2"/>
      <c r="P373" s="6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3"/>
      <c r="AH373" s="95"/>
      <c r="AI373" s="3"/>
      <c r="AJ373" s="256"/>
      <c r="AK373" s="3"/>
      <c r="AL373" s="3"/>
      <c r="AM373" s="2"/>
      <c r="AN373" s="2"/>
      <c r="AO373" s="2"/>
      <c r="AP373" s="2"/>
      <c r="AQ373" s="2"/>
      <c r="AR373" s="257"/>
      <c r="AS373" s="2"/>
      <c r="AT373" s="2"/>
      <c r="AU373" s="2"/>
      <c r="AV373" s="3"/>
      <c r="AW373" s="258"/>
      <c r="AX373" s="3"/>
      <c r="AY373" s="257"/>
      <c r="AZ373" s="259"/>
      <c r="BA373" s="259"/>
      <c r="BB373" s="259"/>
      <c r="BC373" s="259"/>
      <c r="BD373" s="259"/>
      <c r="BE373" s="259"/>
      <c r="BF373" s="259"/>
      <c r="BG373" s="259"/>
      <c r="BH373" s="259"/>
      <c r="BI373" s="259"/>
      <c r="BJ373" s="259"/>
      <c r="BK373" s="259"/>
      <c r="BL373" s="259"/>
      <c r="BM373" s="259"/>
      <c r="BN373" s="152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</row>
    <row r="374" ht="12.75" customHeight="1">
      <c r="A374" s="3"/>
      <c r="B374" s="2"/>
      <c r="C374" s="2"/>
      <c r="D374" s="2"/>
      <c r="E374" s="2"/>
      <c r="F374" s="2"/>
      <c r="G374" s="2"/>
      <c r="H374" s="2"/>
      <c r="I374" s="2"/>
      <c r="J374" s="256"/>
      <c r="K374" s="2"/>
      <c r="L374" s="2"/>
      <c r="M374" s="2"/>
      <c r="N374" s="2"/>
      <c r="O374" s="2"/>
      <c r="P374" s="6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3"/>
      <c r="AH374" s="95"/>
      <c r="AI374" s="3"/>
      <c r="AJ374" s="256"/>
      <c r="AK374" s="3"/>
      <c r="AL374" s="3"/>
      <c r="AM374" s="2"/>
      <c r="AN374" s="2"/>
      <c r="AO374" s="2"/>
      <c r="AP374" s="2"/>
      <c r="AQ374" s="2"/>
      <c r="AR374" s="257"/>
      <c r="AS374" s="2"/>
      <c r="AT374" s="2"/>
      <c r="AU374" s="2"/>
      <c r="AV374" s="3"/>
      <c r="AW374" s="258"/>
      <c r="AX374" s="3"/>
      <c r="AY374" s="257"/>
      <c r="AZ374" s="259"/>
      <c r="BA374" s="259"/>
      <c r="BB374" s="259"/>
      <c r="BC374" s="259"/>
      <c r="BD374" s="259"/>
      <c r="BE374" s="259"/>
      <c r="BF374" s="259"/>
      <c r="BG374" s="259"/>
      <c r="BH374" s="259"/>
      <c r="BI374" s="259"/>
      <c r="BJ374" s="259"/>
      <c r="BK374" s="259"/>
      <c r="BL374" s="259"/>
      <c r="BM374" s="259"/>
      <c r="BN374" s="152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</row>
    <row r="375" ht="12.75" customHeight="1">
      <c r="A375" s="3"/>
      <c r="B375" s="2"/>
      <c r="C375" s="2"/>
      <c r="D375" s="2"/>
      <c r="E375" s="2"/>
      <c r="F375" s="2"/>
      <c r="G375" s="2"/>
      <c r="H375" s="2"/>
      <c r="I375" s="2"/>
      <c r="J375" s="256"/>
      <c r="K375" s="2"/>
      <c r="L375" s="2"/>
      <c r="M375" s="2"/>
      <c r="N375" s="2"/>
      <c r="O375" s="2"/>
      <c r="P375" s="6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3"/>
      <c r="AH375" s="95"/>
      <c r="AI375" s="3"/>
      <c r="AJ375" s="256"/>
      <c r="AK375" s="3"/>
      <c r="AL375" s="3"/>
      <c r="AM375" s="2"/>
      <c r="AN375" s="2"/>
      <c r="AO375" s="2"/>
      <c r="AP375" s="2"/>
      <c r="AQ375" s="2"/>
      <c r="AR375" s="257"/>
      <c r="AS375" s="2"/>
      <c r="AT375" s="2"/>
      <c r="AU375" s="2"/>
      <c r="AV375" s="3"/>
      <c r="AW375" s="258"/>
      <c r="AX375" s="3"/>
      <c r="AY375" s="257"/>
      <c r="AZ375" s="259"/>
      <c r="BA375" s="259"/>
      <c r="BB375" s="259"/>
      <c r="BC375" s="259"/>
      <c r="BD375" s="259"/>
      <c r="BE375" s="259"/>
      <c r="BF375" s="259"/>
      <c r="BG375" s="259"/>
      <c r="BH375" s="259"/>
      <c r="BI375" s="259"/>
      <c r="BJ375" s="259"/>
      <c r="BK375" s="259"/>
      <c r="BL375" s="259"/>
      <c r="BM375" s="259"/>
      <c r="BN375" s="152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</row>
    <row r="376" ht="12.75" customHeight="1">
      <c r="A376" s="3"/>
      <c r="B376" s="2"/>
      <c r="C376" s="2"/>
      <c r="D376" s="2"/>
      <c r="E376" s="2"/>
      <c r="F376" s="2"/>
      <c r="G376" s="2"/>
      <c r="H376" s="2"/>
      <c r="I376" s="2"/>
      <c r="J376" s="256"/>
      <c r="K376" s="2"/>
      <c r="L376" s="2"/>
      <c r="M376" s="2"/>
      <c r="N376" s="2"/>
      <c r="O376" s="2"/>
      <c r="P376" s="6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3"/>
      <c r="AH376" s="95"/>
      <c r="AI376" s="3"/>
      <c r="AJ376" s="256"/>
      <c r="AK376" s="3"/>
      <c r="AL376" s="3"/>
      <c r="AM376" s="2"/>
      <c r="AN376" s="2"/>
      <c r="AO376" s="2"/>
      <c r="AP376" s="2"/>
      <c r="AQ376" s="2"/>
      <c r="AR376" s="257"/>
      <c r="AS376" s="2"/>
      <c r="AT376" s="2"/>
      <c r="AU376" s="2"/>
      <c r="AV376" s="3"/>
      <c r="AW376" s="258"/>
      <c r="AX376" s="3"/>
      <c r="AY376" s="257"/>
      <c r="AZ376" s="259"/>
      <c r="BA376" s="259"/>
      <c r="BB376" s="259"/>
      <c r="BC376" s="259"/>
      <c r="BD376" s="259"/>
      <c r="BE376" s="259"/>
      <c r="BF376" s="259"/>
      <c r="BG376" s="259"/>
      <c r="BH376" s="259"/>
      <c r="BI376" s="259"/>
      <c r="BJ376" s="259"/>
      <c r="BK376" s="259"/>
      <c r="BL376" s="259"/>
      <c r="BM376" s="259"/>
      <c r="BN376" s="152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</row>
    <row r="377" ht="12.75" customHeight="1">
      <c r="A377" s="3"/>
      <c r="B377" s="2"/>
      <c r="C377" s="2"/>
      <c r="D377" s="2"/>
      <c r="E377" s="2"/>
      <c r="F377" s="2"/>
      <c r="G377" s="2"/>
      <c r="H377" s="2"/>
      <c r="I377" s="2"/>
      <c r="J377" s="256"/>
      <c r="K377" s="2"/>
      <c r="L377" s="2"/>
      <c r="M377" s="2"/>
      <c r="N377" s="2"/>
      <c r="O377" s="2"/>
      <c r="P377" s="6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3"/>
      <c r="AH377" s="95"/>
      <c r="AI377" s="3"/>
      <c r="AJ377" s="256"/>
      <c r="AK377" s="3"/>
      <c r="AL377" s="3"/>
      <c r="AM377" s="2"/>
      <c r="AN377" s="2"/>
      <c r="AO377" s="2"/>
      <c r="AP377" s="2"/>
      <c r="AQ377" s="2"/>
      <c r="AR377" s="257"/>
      <c r="AS377" s="2"/>
      <c r="AT377" s="2"/>
      <c r="AU377" s="2"/>
      <c r="AV377" s="3"/>
      <c r="AW377" s="258"/>
      <c r="AX377" s="3"/>
      <c r="AY377" s="257"/>
      <c r="AZ377" s="259"/>
      <c r="BA377" s="259"/>
      <c r="BB377" s="259"/>
      <c r="BC377" s="259"/>
      <c r="BD377" s="259"/>
      <c r="BE377" s="259"/>
      <c r="BF377" s="259"/>
      <c r="BG377" s="259"/>
      <c r="BH377" s="259"/>
      <c r="BI377" s="259"/>
      <c r="BJ377" s="259"/>
      <c r="BK377" s="259"/>
      <c r="BL377" s="259"/>
      <c r="BM377" s="259"/>
      <c r="BN377" s="152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</row>
    <row r="378" ht="12.75" customHeight="1">
      <c r="A378" s="3"/>
      <c r="B378" s="2"/>
      <c r="C378" s="2"/>
      <c r="D378" s="2"/>
      <c r="E378" s="2"/>
      <c r="F378" s="2"/>
      <c r="G378" s="2"/>
      <c r="H378" s="2"/>
      <c r="I378" s="2"/>
      <c r="J378" s="256"/>
      <c r="K378" s="2"/>
      <c r="L378" s="2"/>
      <c r="M378" s="2"/>
      <c r="N378" s="2"/>
      <c r="O378" s="2"/>
      <c r="P378" s="6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3"/>
      <c r="AH378" s="95"/>
      <c r="AI378" s="3"/>
      <c r="AJ378" s="256"/>
      <c r="AK378" s="3"/>
      <c r="AL378" s="3"/>
      <c r="AM378" s="2"/>
      <c r="AN378" s="2"/>
      <c r="AO378" s="2"/>
      <c r="AP378" s="2"/>
      <c r="AQ378" s="2"/>
      <c r="AR378" s="257"/>
      <c r="AS378" s="2"/>
      <c r="AT378" s="2"/>
      <c r="AU378" s="2"/>
      <c r="AV378" s="3"/>
      <c r="AW378" s="258"/>
      <c r="AX378" s="3"/>
      <c r="AY378" s="257"/>
      <c r="AZ378" s="259"/>
      <c r="BA378" s="259"/>
      <c r="BB378" s="259"/>
      <c r="BC378" s="259"/>
      <c r="BD378" s="259"/>
      <c r="BE378" s="259"/>
      <c r="BF378" s="259"/>
      <c r="BG378" s="259"/>
      <c r="BH378" s="259"/>
      <c r="BI378" s="259"/>
      <c r="BJ378" s="259"/>
      <c r="BK378" s="259"/>
      <c r="BL378" s="259"/>
      <c r="BM378" s="259"/>
      <c r="BN378" s="152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</row>
    <row r="379" ht="12.75" customHeight="1">
      <c r="A379" s="3"/>
      <c r="B379" s="2"/>
      <c r="C379" s="2"/>
      <c r="D379" s="2"/>
      <c r="E379" s="2"/>
      <c r="F379" s="2"/>
      <c r="G379" s="2"/>
      <c r="H379" s="2"/>
      <c r="I379" s="2"/>
      <c r="J379" s="256"/>
      <c r="K379" s="2"/>
      <c r="L379" s="2"/>
      <c r="M379" s="2"/>
      <c r="N379" s="2"/>
      <c r="O379" s="2"/>
      <c r="P379" s="6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3"/>
      <c r="AH379" s="95"/>
      <c r="AI379" s="3"/>
      <c r="AJ379" s="256"/>
      <c r="AK379" s="3"/>
      <c r="AL379" s="3"/>
      <c r="AM379" s="2"/>
      <c r="AN379" s="2"/>
      <c r="AO379" s="2"/>
      <c r="AP379" s="2"/>
      <c r="AQ379" s="2"/>
      <c r="AR379" s="257"/>
      <c r="AS379" s="2"/>
      <c r="AT379" s="2"/>
      <c r="AU379" s="2"/>
      <c r="AV379" s="3"/>
      <c r="AW379" s="258"/>
      <c r="AX379" s="3"/>
      <c r="AY379" s="257"/>
      <c r="AZ379" s="259"/>
      <c r="BA379" s="259"/>
      <c r="BB379" s="259"/>
      <c r="BC379" s="259"/>
      <c r="BD379" s="259"/>
      <c r="BE379" s="259"/>
      <c r="BF379" s="259"/>
      <c r="BG379" s="259"/>
      <c r="BH379" s="259"/>
      <c r="BI379" s="259"/>
      <c r="BJ379" s="259"/>
      <c r="BK379" s="259"/>
      <c r="BL379" s="259"/>
      <c r="BM379" s="259"/>
      <c r="BN379" s="152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</row>
    <row r="380" ht="12.75" customHeight="1">
      <c r="A380" s="3"/>
      <c r="B380" s="2"/>
      <c r="C380" s="2"/>
      <c r="D380" s="2"/>
      <c r="E380" s="2"/>
      <c r="F380" s="2"/>
      <c r="G380" s="2"/>
      <c r="H380" s="2"/>
      <c r="I380" s="2"/>
      <c r="J380" s="256"/>
      <c r="K380" s="2"/>
      <c r="L380" s="2"/>
      <c r="M380" s="2"/>
      <c r="N380" s="2"/>
      <c r="O380" s="2"/>
      <c r="P380" s="6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3"/>
      <c r="AH380" s="95"/>
      <c r="AI380" s="3"/>
      <c r="AJ380" s="256"/>
      <c r="AK380" s="3"/>
      <c r="AL380" s="3"/>
      <c r="AM380" s="2"/>
      <c r="AN380" s="2"/>
      <c r="AO380" s="2"/>
      <c r="AP380" s="2"/>
      <c r="AQ380" s="2"/>
      <c r="AR380" s="257"/>
      <c r="AS380" s="2"/>
      <c r="AT380" s="2"/>
      <c r="AU380" s="2"/>
      <c r="AV380" s="3"/>
      <c r="AW380" s="258"/>
      <c r="AX380" s="3"/>
      <c r="AY380" s="257"/>
      <c r="AZ380" s="259"/>
      <c r="BA380" s="259"/>
      <c r="BB380" s="259"/>
      <c r="BC380" s="259"/>
      <c r="BD380" s="259"/>
      <c r="BE380" s="259"/>
      <c r="BF380" s="259"/>
      <c r="BG380" s="259"/>
      <c r="BH380" s="259"/>
      <c r="BI380" s="259"/>
      <c r="BJ380" s="259"/>
      <c r="BK380" s="259"/>
      <c r="BL380" s="259"/>
      <c r="BM380" s="259"/>
      <c r="BN380" s="152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</row>
    <row r="381" ht="12.75" customHeight="1">
      <c r="A381" s="3"/>
      <c r="B381" s="2"/>
      <c r="C381" s="2"/>
      <c r="D381" s="2"/>
      <c r="E381" s="2"/>
      <c r="F381" s="2"/>
      <c r="G381" s="2"/>
      <c r="H381" s="2"/>
      <c r="I381" s="2"/>
      <c r="J381" s="256"/>
      <c r="K381" s="2"/>
      <c r="L381" s="2"/>
      <c r="M381" s="2"/>
      <c r="N381" s="2"/>
      <c r="O381" s="2"/>
      <c r="P381" s="6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3"/>
      <c r="AH381" s="95"/>
      <c r="AI381" s="3"/>
      <c r="AJ381" s="256"/>
      <c r="AK381" s="3"/>
      <c r="AL381" s="3"/>
      <c r="AM381" s="2"/>
      <c r="AN381" s="2"/>
      <c r="AO381" s="2"/>
      <c r="AP381" s="2"/>
      <c r="AQ381" s="2"/>
      <c r="AR381" s="257"/>
      <c r="AS381" s="2"/>
      <c r="AT381" s="2"/>
      <c r="AU381" s="2"/>
      <c r="AV381" s="3"/>
      <c r="AW381" s="258"/>
      <c r="AX381" s="3"/>
      <c r="AY381" s="257"/>
      <c r="AZ381" s="259"/>
      <c r="BA381" s="259"/>
      <c r="BB381" s="259"/>
      <c r="BC381" s="259"/>
      <c r="BD381" s="259"/>
      <c r="BE381" s="259"/>
      <c r="BF381" s="259"/>
      <c r="BG381" s="259"/>
      <c r="BH381" s="259"/>
      <c r="BI381" s="259"/>
      <c r="BJ381" s="259"/>
      <c r="BK381" s="259"/>
      <c r="BL381" s="259"/>
      <c r="BM381" s="259"/>
      <c r="BN381" s="152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</row>
    <row r="382" ht="12.75" customHeight="1">
      <c r="A382" s="3"/>
      <c r="B382" s="2"/>
      <c r="C382" s="2"/>
      <c r="D382" s="2"/>
      <c r="E382" s="2"/>
      <c r="F382" s="2"/>
      <c r="G382" s="2"/>
      <c r="H382" s="2"/>
      <c r="I382" s="2"/>
      <c r="J382" s="256"/>
      <c r="K382" s="2"/>
      <c r="L382" s="2"/>
      <c r="M382" s="2"/>
      <c r="N382" s="2"/>
      <c r="O382" s="2"/>
      <c r="P382" s="6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3"/>
      <c r="AH382" s="95"/>
      <c r="AI382" s="3"/>
      <c r="AJ382" s="256"/>
      <c r="AK382" s="3"/>
      <c r="AL382" s="3"/>
      <c r="AM382" s="2"/>
      <c r="AN382" s="2"/>
      <c r="AO382" s="2"/>
      <c r="AP382" s="2"/>
      <c r="AQ382" s="2"/>
      <c r="AR382" s="257"/>
      <c r="AS382" s="2"/>
      <c r="AT382" s="2"/>
      <c r="AU382" s="2"/>
      <c r="AV382" s="3"/>
      <c r="AW382" s="258"/>
      <c r="AX382" s="3"/>
      <c r="AY382" s="257"/>
      <c r="AZ382" s="259"/>
      <c r="BA382" s="259"/>
      <c r="BB382" s="259"/>
      <c r="BC382" s="259"/>
      <c r="BD382" s="259"/>
      <c r="BE382" s="259"/>
      <c r="BF382" s="259"/>
      <c r="BG382" s="259"/>
      <c r="BH382" s="259"/>
      <c r="BI382" s="259"/>
      <c r="BJ382" s="259"/>
      <c r="BK382" s="259"/>
      <c r="BL382" s="259"/>
      <c r="BM382" s="259"/>
      <c r="BN382" s="152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</row>
    <row r="383" ht="12.75" customHeight="1">
      <c r="A383" s="3"/>
      <c r="B383" s="2"/>
      <c r="C383" s="2"/>
      <c r="D383" s="2"/>
      <c r="E383" s="2"/>
      <c r="F383" s="2"/>
      <c r="G383" s="2"/>
      <c r="H383" s="2"/>
      <c r="I383" s="2"/>
      <c r="J383" s="256"/>
      <c r="K383" s="2"/>
      <c r="L383" s="2"/>
      <c r="M383" s="2"/>
      <c r="N383" s="2"/>
      <c r="O383" s="2"/>
      <c r="P383" s="6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3"/>
      <c r="AH383" s="95"/>
      <c r="AI383" s="3"/>
      <c r="AJ383" s="256"/>
      <c r="AK383" s="3"/>
      <c r="AL383" s="3"/>
      <c r="AM383" s="2"/>
      <c r="AN383" s="2"/>
      <c r="AO383" s="2"/>
      <c r="AP383" s="2"/>
      <c r="AQ383" s="2"/>
      <c r="AR383" s="257"/>
      <c r="AS383" s="2"/>
      <c r="AT383" s="2"/>
      <c r="AU383" s="2"/>
      <c r="AV383" s="3"/>
      <c r="AW383" s="258"/>
      <c r="AX383" s="3"/>
      <c r="AY383" s="257"/>
      <c r="AZ383" s="259"/>
      <c r="BA383" s="259"/>
      <c r="BB383" s="259"/>
      <c r="BC383" s="259"/>
      <c r="BD383" s="259"/>
      <c r="BE383" s="259"/>
      <c r="BF383" s="259"/>
      <c r="BG383" s="259"/>
      <c r="BH383" s="259"/>
      <c r="BI383" s="259"/>
      <c r="BJ383" s="259"/>
      <c r="BK383" s="259"/>
      <c r="BL383" s="259"/>
      <c r="BM383" s="259"/>
      <c r="BN383" s="152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</row>
    <row r="384" ht="12.75" customHeight="1">
      <c r="A384" s="3"/>
      <c r="B384" s="2"/>
      <c r="C384" s="2"/>
      <c r="D384" s="2"/>
      <c r="E384" s="2"/>
      <c r="F384" s="2"/>
      <c r="G384" s="2"/>
      <c r="H384" s="2"/>
      <c r="I384" s="2"/>
      <c r="J384" s="256"/>
      <c r="K384" s="2"/>
      <c r="L384" s="2"/>
      <c r="M384" s="2"/>
      <c r="N384" s="2"/>
      <c r="O384" s="2"/>
      <c r="P384" s="6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3"/>
      <c r="AH384" s="95"/>
      <c r="AI384" s="3"/>
      <c r="AJ384" s="256"/>
      <c r="AK384" s="3"/>
      <c r="AL384" s="3"/>
      <c r="AM384" s="2"/>
      <c r="AN384" s="2"/>
      <c r="AO384" s="2"/>
      <c r="AP384" s="2"/>
      <c r="AQ384" s="2"/>
      <c r="AR384" s="257"/>
      <c r="AS384" s="2"/>
      <c r="AT384" s="2"/>
      <c r="AU384" s="2"/>
      <c r="AV384" s="3"/>
      <c r="AW384" s="258"/>
      <c r="AX384" s="3"/>
      <c r="AY384" s="257"/>
      <c r="AZ384" s="259"/>
      <c r="BA384" s="259"/>
      <c r="BB384" s="259"/>
      <c r="BC384" s="259"/>
      <c r="BD384" s="259"/>
      <c r="BE384" s="259"/>
      <c r="BF384" s="259"/>
      <c r="BG384" s="259"/>
      <c r="BH384" s="259"/>
      <c r="BI384" s="259"/>
      <c r="BJ384" s="259"/>
      <c r="BK384" s="259"/>
      <c r="BL384" s="259"/>
      <c r="BM384" s="259"/>
      <c r="BN384" s="152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</row>
    <row r="385" ht="12.75" customHeight="1">
      <c r="A385" s="3"/>
      <c r="B385" s="2"/>
      <c r="C385" s="2"/>
      <c r="D385" s="2"/>
      <c r="E385" s="2"/>
      <c r="F385" s="2"/>
      <c r="G385" s="2"/>
      <c r="H385" s="2"/>
      <c r="I385" s="2"/>
      <c r="J385" s="256"/>
      <c r="K385" s="2"/>
      <c r="L385" s="2"/>
      <c r="M385" s="2"/>
      <c r="N385" s="2"/>
      <c r="O385" s="2"/>
      <c r="P385" s="6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3"/>
      <c r="AH385" s="95"/>
      <c r="AI385" s="3"/>
      <c r="AJ385" s="256"/>
      <c r="AK385" s="3"/>
      <c r="AL385" s="3"/>
      <c r="AM385" s="2"/>
      <c r="AN385" s="2"/>
      <c r="AO385" s="2"/>
      <c r="AP385" s="2"/>
      <c r="AQ385" s="2"/>
      <c r="AR385" s="257"/>
      <c r="AS385" s="2"/>
      <c r="AT385" s="2"/>
      <c r="AU385" s="2"/>
      <c r="AV385" s="3"/>
      <c r="AW385" s="258"/>
      <c r="AX385" s="3"/>
      <c r="AY385" s="257"/>
      <c r="AZ385" s="259"/>
      <c r="BA385" s="259"/>
      <c r="BB385" s="259"/>
      <c r="BC385" s="259"/>
      <c r="BD385" s="259"/>
      <c r="BE385" s="259"/>
      <c r="BF385" s="259"/>
      <c r="BG385" s="259"/>
      <c r="BH385" s="259"/>
      <c r="BI385" s="259"/>
      <c r="BJ385" s="259"/>
      <c r="BK385" s="259"/>
      <c r="BL385" s="259"/>
      <c r="BM385" s="259"/>
      <c r="BN385" s="152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</row>
    <row r="386" ht="12.75" customHeight="1">
      <c r="A386" s="3"/>
      <c r="B386" s="2"/>
      <c r="C386" s="2"/>
      <c r="D386" s="2"/>
      <c r="E386" s="2"/>
      <c r="F386" s="2"/>
      <c r="G386" s="2"/>
      <c r="H386" s="2"/>
      <c r="I386" s="2"/>
      <c r="J386" s="256"/>
      <c r="K386" s="2"/>
      <c r="L386" s="2"/>
      <c r="M386" s="2"/>
      <c r="N386" s="2"/>
      <c r="O386" s="2"/>
      <c r="P386" s="6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3"/>
      <c r="AH386" s="95"/>
      <c r="AI386" s="3"/>
      <c r="AJ386" s="256"/>
      <c r="AK386" s="3"/>
      <c r="AL386" s="3"/>
      <c r="AM386" s="2"/>
      <c r="AN386" s="2"/>
      <c r="AO386" s="2"/>
      <c r="AP386" s="2"/>
      <c r="AQ386" s="2"/>
      <c r="AR386" s="257"/>
      <c r="AS386" s="2"/>
      <c r="AT386" s="2"/>
      <c r="AU386" s="2"/>
      <c r="AV386" s="3"/>
      <c r="AW386" s="258"/>
      <c r="AX386" s="3"/>
      <c r="AY386" s="257"/>
      <c r="AZ386" s="259"/>
      <c r="BA386" s="259"/>
      <c r="BB386" s="259"/>
      <c r="BC386" s="259"/>
      <c r="BD386" s="259"/>
      <c r="BE386" s="259"/>
      <c r="BF386" s="259"/>
      <c r="BG386" s="259"/>
      <c r="BH386" s="259"/>
      <c r="BI386" s="259"/>
      <c r="BJ386" s="259"/>
      <c r="BK386" s="259"/>
      <c r="BL386" s="259"/>
      <c r="BM386" s="259"/>
      <c r="BN386" s="152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</row>
    <row r="387" ht="12.75" customHeight="1">
      <c r="A387" s="3"/>
      <c r="B387" s="2"/>
      <c r="C387" s="2"/>
      <c r="D387" s="2"/>
      <c r="E387" s="2"/>
      <c r="F387" s="2"/>
      <c r="G387" s="2"/>
      <c r="H387" s="2"/>
      <c r="I387" s="2"/>
      <c r="J387" s="256"/>
      <c r="K387" s="2"/>
      <c r="L387" s="2"/>
      <c r="M387" s="2"/>
      <c r="N387" s="2"/>
      <c r="O387" s="2"/>
      <c r="P387" s="6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3"/>
      <c r="AH387" s="95"/>
      <c r="AI387" s="3"/>
      <c r="AJ387" s="256"/>
      <c r="AK387" s="3"/>
      <c r="AL387" s="3"/>
      <c r="AM387" s="2"/>
      <c r="AN387" s="2"/>
      <c r="AO387" s="2"/>
      <c r="AP387" s="2"/>
      <c r="AQ387" s="2"/>
      <c r="AR387" s="257"/>
      <c r="AS387" s="2"/>
      <c r="AT387" s="2"/>
      <c r="AU387" s="2"/>
      <c r="AV387" s="3"/>
      <c r="AW387" s="258"/>
      <c r="AX387" s="3"/>
      <c r="AY387" s="257"/>
      <c r="AZ387" s="259"/>
      <c r="BA387" s="259"/>
      <c r="BB387" s="259"/>
      <c r="BC387" s="259"/>
      <c r="BD387" s="259"/>
      <c r="BE387" s="259"/>
      <c r="BF387" s="259"/>
      <c r="BG387" s="259"/>
      <c r="BH387" s="259"/>
      <c r="BI387" s="259"/>
      <c r="BJ387" s="259"/>
      <c r="BK387" s="259"/>
      <c r="BL387" s="259"/>
      <c r="BM387" s="259"/>
      <c r="BN387" s="152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</row>
    <row r="388" ht="12.75" customHeight="1">
      <c r="A388" s="3"/>
      <c r="B388" s="2"/>
      <c r="C388" s="2"/>
      <c r="D388" s="2"/>
      <c r="E388" s="2"/>
      <c r="F388" s="2"/>
      <c r="G388" s="2"/>
      <c r="H388" s="2"/>
      <c r="I388" s="2"/>
      <c r="J388" s="256"/>
      <c r="K388" s="2"/>
      <c r="L388" s="2"/>
      <c r="M388" s="2"/>
      <c r="N388" s="2"/>
      <c r="O388" s="2"/>
      <c r="P388" s="6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3"/>
      <c r="AH388" s="95"/>
      <c r="AI388" s="3"/>
      <c r="AJ388" s="256"/>
      <c r="AK388" s="3"/>
      <c r="AL388" s="3"/>
      <c r="AM388" s="2"/>
      <c r="AN388" s="2"/>
      <c r="AO388" s="2"/>
      <c r="AP388" s="2"/>
      <c r="AQ388" s="2"/>
      <c r="AR388" s="257"/>
      <c r="AS388" s="2"/>
      <c r="AT388" s="2"/>
      <c r="AU388" s="2"/>
      <c r="AV388" s="3"/>
      <c r="AW388" s="258"/>
      <c r="AX388" s="3"/>
      <c r="AY388" s="257"/>
      <c r="AZ388" s="259"/>
      <c r="BA388" s="259"/>
      <c r="BB388" s="259"/>
      <c r="BC388" s="259"/>
      <c r="BD388" s="259"/>
      <c r="BE388" s="259"/>
      <c r="BF388" s="259"/>
      <c r="BG388" s="259"/>
      <c r="BH388" s="259"/>
      <c r="BI388" s="259"/>
      <c r="BJ388" s="259"/>
      <c r="BK388" s="259"/>
      <c r="BL388" s="259"/>
      <c r="BM388" s="259"/>
      <c r="BN388" s="152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</row>
    <row r="389" ht="12.75" customHeight="1">
      <c r="A389" s="3"/>
      <c r="B389" s="2"/>
      <c r="C389" s="2"/>
      <c r="D389" s="2"/>
      <c r="E389" s="2"/>
      <c r="F389" s="2"/>
      <c r="G389" s="2"/>
      <c r="H389" s="2"/>
      <c r="I389" s="2"/>
      <c r="J389" s="256"/>
      <c r="K389" s="2"/>
      <c r="L389" s="2"/>
      <c r="M389" s="2"/>
      <c r="N389" s="2"/>
      <c r="O389" s="2"/>
      <c r="P389" s="6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3"/>
      <c r="AH389" s="95"/>
      <c r="AI389" s="3"/>
      <c r="AJ389" s="256"/>
      <c r="AK389" s="3"/>
      <c r="AL389" s="3"/>
      <c r="AM389" s="2"/>
      <c r="AN389" s="2"/>
      <c r="AO389" s="2"/>
      <c r="AP389" s="2"/>
      <c r="AQ389" s="2"/>
      <c r="AR389" s="257"/>
      <c r="AS389" s="2"/>
      <c r="AT389" s="2"/>
      <c r="AU389" s="2"/>
      <c r="AV389" s="3"/>
      <c r="AW389" s="258"/>
      <c r="AX389" s="3"/>
      <c r="AY389" s="257"/>
      <c r="AZ389" s="259"/>
      <c r="BA389" s="259"/>
      <c r="BB389" s="259"/>
      <c r="BC389" s="259"/>
      <c r="BD389" s="259"/>
      <c r="BE389" s="259"/>
      <c r="BF389" s="259"/>
      <c r="BG389" s="259"/>
      <c r="BH389" s="259"/>
      <c r="BI389" s="259"/>
      <c r="BJ389" s="259"/>
      <c r="BK389" s="259"/>
      <c r="BL389" s="259"/>
      <c r="BM389" s="259"/>
      <c r="BN389" s="152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</row>
    <row r="390" ht="12.75" customHeight="1">
      <c r="A390" s="3"/>
      <c r="B390" s="2"/>
      <c r="C390" s="2"/>
      <c r="D390" s="2"/>
      <c r="E390" s="2"/>
      <c r="F390" s="2"/>
      <c r="G390" s="2"/>
      <c r="H390" s="2"/>
      <c r="I390" s="2"/>
      <c r="J390" s="256"/>
      <c r="K390" s="2"/>
      <c r="L390" s="2"/>
      <c r="M390" s="2"/>
      <c r="N390" s="2"/>
      <c r="O390" s="2"/>
      <c r="P390" s="6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3"/>
      <c r="AH390" s="95"/>
      <c r="AI390" s="3"/>
      <c r="AJ390" s="256"/>
      <c r="AK390" s="3"/>
      <c r="AL390" s="3"/>
      <c r="AM390" s="2"/>
      <c r="AN390" s="2"/>
      <c r="AO390" s="2"/>
      <c r="AP390" s="2"/>
      <c r="AQ390" s="2"/>
      <c r="AR390" s="257"/>
      <c r="AS390" s="2"/>
      <c r="AT390" s="2"/>
      <c r="AU390" s="2"/>
      <c r="AV390" s="3"/>
      <c r="AW390" s="258"/>
      <c r="AX390" s="3"/>
      <c r="AY390" s="257"/>
      <c r="AZ390" s="259"/>
      <c r="BA390" s="259"/>
      <c r="BB390" s="259"/>
      <c r="BC390" s="259"/>
      <c r="BD390" s="259"/>
      <c r="BE390" s="259"/>
      <c r="BF390" s="259"/>
      <c r="BG390" s="259"/>
      <c r="BH390" s="259"/>
      <c r="BI390" s="259"/>
      <c r="BJ390" s="259"/>
      <c r="BK390" s="259"/>
      <c r="BL390" s="259"/>
      <c r="BM390" s="259"/>
      <c r="BN390" s="152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</row>
    <row r="391" ht="12.75" customHeight="1">
      <c r="A391" s="3"/>
      <c r="B391" s="2"/>
      <c r="C391" s="2"/>
      <c r="D391" s="2"/>
      <c r="E391" s="2"/>
      <c r="F391" s="2"/>
      <c r="G391" s="2"/>
      <c r="H391" s="2"/>
      <c r="I391" s="2"/>
      <c r="J391" s="256"/>
      <c r="K391" s="2"/>
      <c r="L391" s="2"/>
      <c r="M391" s="2"/>
      <c r="N391" s="2"/>
      <c r="O391" s="2"/>
      <c r="P391" s="6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3"/>
      <c r="AH391" s="95"/>
      <c r="AI391" s="3"/>
      <c r="AJ391" s="256"/>
      <c r="AK391" s="3"/>
      <c r="AL391" s="3"/>
      <c r="AM391" s="2"/>
      <c r="AN391" s="2"/>
      <c r="AO391" s="2"/>
      <c r="AP391" s="2"/>
      <c r="AQ391" s="2"/>
      <c r="AR391" s="257"/>
      <c r="AS391" s="2"/>
      <c r="AT391" s="2"/>
      <c r="AU391" s="2"/>
      <c r="AV391" s="3"/>
      <c r="AW391" s="258"/>
      <c r="AX391" s="3"/>
      <c r="AY391" s="257"/>
      <c r="AZ391" s="259"/>
      <c r="BA391" s="259"/>
      <c r="BB391" s="259"/>
      <c r="BC391" s="259"/>
      <c r="BD391" s="259"/>
      <c r="BE391" s="259"/>
      <c r="BF391" s="259"/>
      <c r="BG391" s="259"/>
      <c r="BH391" s="259"/>
      <c r="BI391" s="259"/>
      <c r="BJ391" s="259"/>
      <c r="BK391" s="259"/>
      <c r="BL391" s="259"/>
      <c r="BM391" s="259"/>
      <c r="BN391" s="152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</row>
    <row r="392" ht="12.75" customHeight="1">
      <c r="A392" s="3"/>
      <c r="B392" s="2"/>
      <c r="C392" s="2"/>
      <c r="D392" s="2"/>
      <c r="E392" s="2"/>
      <c r="F392" s="2"/>
      <c r="G392" s="2"/>
      <c r="H392" s="2"/>
      <c r="I392" s="2"/>
      <c r="J392" s="256"/>
      <c r="K392" s="2"/>
      <c r="L392" s="2"/>
      <c r="M392" s="2"/>
      <c r="N392" s="2"/>
      <c r="O392" s="2"/>
      <c r="P392" s="6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3"/>
      <c r="AH392" s="95"/>
      <c r="AI392" s="3"/>
      <c r="AJ392" s="256"/>
      <c r="AK392" s="3"/>
      <c r="AL392" s="3"/>
      <c r="AM392" s="2"/>
      <c r="AN392" s="2"/>
      <c r="AO392" s="2"/>
      <c r="AP392" s="2"/>
      <c r="AQ392" s="2"/>
      <c r="AR392" s="257"/>
      <c r="AS392" s="2"/>
      <c r="AT392" s="2"/>
      <c r="AU392" s="2"/>
      <c r="AV392" s="3"/>
      <c r="AW392" s="258"/>
      <c r="AX392" s="3"/>
      <c r="AY392" s="257"/>
      <c r="AZ392" s="259"/>
      <c r="BA392" s="259"/>
      <c r="BB392" s="259"/>
      <c r="BC392" s="259"/>
      <c r="BD392" s="259"/>
      <c r="BE392" s="259"/>
      <c r="BF392" s="259"/>
      <c r="BG392" s="259"/>
      <c r="BH392" s="259"/>
      <c r="BI392" s="259"/>
      <c r="BJ392" s="259"/>
      <c r="BK392" s="259"/>
      <c r="BL392" s="259"/>
      <c r="BM392" s="259"/>
      <c r="BN392" s="152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</row>
    <row r="393" ht="12.75" customHeight="1">
      <c r="A393" s="3"/>
      <c r="B393" s="2"/>
      <c r="C393" s="2"/>
      <c r="D393" s="2"/>
      <c r="E393" s="2"/>
      <c r="F393" s="2"/>
      <c r="G393" s="2"/>
      <c r="H393" s="2"/>
      <c r="I393" s="2"/>
      <c r="J393" s="256"/>
      <c r="K393" s="2"/>
      <c r="L393" s="2"/>
      <c r="M393" s="2"/>
      <c r="N393" s="2"/>
      <c r="O393" s="2"/>
      <c r="P393" s="6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3"/>
      <c r="AH393" s="95"/>
      <c r="AI393" s="3"/>
      <c r="AJ393" s="256"/>
      <c r="AK393" s="3"/>
      <c r="AL393" s="3"/>
      <c r="AM393" s="2"/>
      <c r="AN393" s="2"/>
      <c r="AO393" s="2"/>
      <c r="AP393" s="2"/>
      <c r="AQ393" s="2"/>
      <c r="AR393" s="257"/>
      <c r="AS393" s="2"/>
      <c r="AT393" s="2"/>
      <c r="AU393" s="2"/>
      <c r="AV393" s="3"/>
      <c r="AW393" s="258"/>
      <c r="AX393" s="3"/>
      <c r="AY393" s="257"/>
      <c r="AZ393" s="259"/>
      <c r="BA393" s="259"/>
      <c r="BB393" s="259"/>
      <c r="BC393" s="259"/>
      <c r="BD393" s="259"/>
      <c r="BE393" s="259"/>
      <c r="BF393" s="259"/>
      <c r="BG393" s="259"/>
      <c r="BH393" s="259"/>
      <c r="BI393" s="259"/>
      <c r="BJ393" s="259"/>
      <c r="BK393" s="259"/>
      <c r="BL393" s="259"/>
      <c r="BM393" s="259"/>
      <c r="BN393" s="152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</row>
    <row r="394" ht="12.75" customHeight="1">
      <c r="A394" s="3"/>
      <c r="B394" s="2"/>
      <c r="C394" s="2"/>
      <c r="D394" s="2"/>
      <c r="E394" s="2"/>
      <c r="F394" s="2"/>
      <c r="G394" s="2"/>
      <c r="H394" s="2"/>
      <c r="I394" s="2"/>
      <c r="J394" s="256"/>
      <c r="K394" s="2"/>
      <c r="L394" s="2"/>
      <c r="M394" s="2"/>
      <c r="N394" s="2"/>
      <c r="O394" s="2"/>
      <c r="P394" s="6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3"/>
      <c r="AH394" s="95"/>
      <c r="AI394" s="3"/>
      <c r="AJ394" s="256"/>
      <c r="AK394" s="3"/>
      <c r="AL394" s="3"/>
      <c r="AM394" s="2"/>
      <c r="AN394" s="2"/>
      <c r="AO394" s="2"/>
      <c r="AP394" s="2"/>
      <c r="AQ394" s="2"/>
      <c r="AR394" s="257"/>
      <c r="AS394" s="2"/>
      <c r="AT394" s="2"/>
      <c r="AU394" s="2"/>
      <c r="AV394" s="3"/>
      <c r="AW394" s="258"/>
      <c r="AX394" s="3"/>
      <c r="AY394" s="257"/>
      <c r="AZ394" s="259"/>
      <c r="BA394" s="259"/>
      <c r="BB394" s="259"/>
      <c r="BC394" s="259"/>
      <c r="BD394" s="259"/>
      <c r="BE394" s="259"/>
      <c r="BF394" s="259"/>
      <c r="BG394" s="259"/>
      <c r="BH394" s="259"/>
      <c r="BI394" s="259"/>
      <c r="BJ394" s="259"/>
      <c r="BK394" s="259"/>
      <c r="BL394" s="259"/>
      <c r="BM394" s="259"/>
      <c r="BN394" s="152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</row>
    <row r="395" ht="12.75" customHeight="1">
      <c r="A395" s="3"/>
      <c r="B395" s="2"/>
      <c r="C395" s="2"/>
      <c r="D395" s="2"/>
      <c r="E395" s="2"/>
      <c r="F395" s="2"/>
      <c r="G395" s="2"/>
      <c r="H395" s="2"/>
      <c r="I395" s="2"/>
      <c r="J395" s="256"/>
      <c r="K395" s="2"/>
      <c r="L395" s="2"/>
      <c r="M395" s="2"/>
      <c r="N395" s="2"/>
      <c r="O395" s="2"/>
      <c r="P395" s="6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3"/>
      <c r="AH395" s="95"/>
      <c r="AI395" s="3"/>
      <c r="AJ395" s="256"/>
      <c r="AK395" s="3"/>
      <c r="AL395" s="3"/>
      <c r="AM395" s="2"/>
      <c r="AN395" s="2"/>
      <c r="AO395" s="2"/>
      <c r="AP395" s="2"/>
      <c r="AQ395" s="2"/>
      <c r="AR395" s="257"/>
      <c r="AS395" s="2"/>
      <c r="AT395" s="2"/>
      <c r="AU395" s="2"/>
      <c r="AV395" s="3"/>
      <c r="AW395" s="258"/>
      <c r="AX395" s="3"/>
      <c r="AY395" s="257"/>
      <c r="AZ395" s="259"/>
      <c r="BA395" s="259"/>
      <c r="BB395" s="259"/>
      <c r="BC395" s="259"/>
      <c r="BD395" s="259"/>
      <c r="BE395" s="259"/>
      <c r="BF395" s="259"/>
      <c r="BG395" s="259"/>
      <c r="BH395" s="259"/>
      <c r="BI395" s="259"/>
      <c r="BJ395" s="259"/>
      <c r="BK395" s="259"/>
      <c r="BL395" s="259"/>
      <c r="BM395" s="259"/>
      <c r="BN395" s="152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</row>
    <row r="396" ht="12.75" customHeight="1">
      <c r="A396" s="3"/>
      <c r="B396" s="2"/>
      <c r="C396" s="2"/>
      <c r="D396" s="2"/>
      <c r="E396" s="2"/>
      <c r="F396" s="2"/>
      <c r="G396" s="2"/>
      <c r="H396" s="2"/>
      <c r="I396" s="2"/>
      <c r="J396" s="256"/>
      <c r="K396" s="2"/>
      <c r="L396" s="2"/>
      <c r="M396" s="2"/>
      <c r="N396" s="2"/>
      <c r="O396" s="2"/>
      <c r="P396" s="6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3"/>
      <c r="AH396" s="95"/>
      <c r="AI396" s="3"/>
      <c r="AJ396" s="256"/>
      <c r="AK396" s="3"/>
      <c r="AL396" s="3"/>
      <c r="AM396" s="2"/>
      <c r="AN396" s="2"/>
      <c r="AO396" s="2"/>
      <c r="AP396" s="2"/>
      <c r="AQ396" s="2"/>
      <c r="AR396" s="257"/>
      <c r="AS396" s="2"/>
      <c r="AT396" s="2"/>
      <c r="AU396" s="2"/>
      <c r="AV396" s="3"/>
      <c r="AW396" s="258"/>
      <c r="AX396" s="3"/>
      <c r="AY396" s="257"/>
      <c r="AZ396" s="259"/>
      <c r="BA396" s="259"/>
      <c r="BB396" s="259"/>
      <c r="BC396" s="259"/>
      <c r="BD396" s="259"/>
      <c r="BE396" s="259"/>
      <c r="BF396" s="259"/>
      <c r="BG396" s="259"/>
      <c r="BH396" s="259"/>
      <c r="BI396" s="259"/>
      <c r="BJ396" s="259"/>
      <c r="BK396" s="259"/>
      <c r="BL396" s="259"/>
      <c r="BM396" s="259"/>
      <c r="BN396" s="152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</row>
    <row r="397" ht="12.75" customHeight="1">
      <c r="A397" s="3"/>
      <c r="B397" s="2"/>
      <c r="C397" s="2"/>
      <c r="D397" s="2"/>
      <c r="E397" s="2"/>
      <c r="F397" s="2"/>
      <c r="G397" s="2"/>
      <c r="H397" s="2"/>
      <c r="I397" s="2"/>
      <c r="J397" s="256"/>
      <c r="K397" s="2"/>
      <c r="L397" s="2"/>
      <c r="M397" s="2"/>
      <c r="N397" s="2"/>
      <c r="O397" s="2"/>
      <c r="P397" s="6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3"/>
      <c r="AH397" s="95"/>
      <c r="AI397" s="3"/>
      <c r="AJ397" s="256"/>
      <c r="AK397" s="3"/>
      <c r="AL397" s="3"/>
      <c r="AM397" s="2"/>
      <c r="AN397" s="2"/>
      <c r="AO397" s="2"/>
      <c r="AP397" s="2"/>
      <c r="AQ397" s="2"/>
      <c r="AR397" s="257"/>
      <c r="AS397" s="2"/>
      <c r="AT397" s="2"/>
      <c r="AU397" s="2"/>
      <c r="AV397" s="3"/>
      <c r="AW397" s="258"/>
      <c r="AX397" s="3"/>
      <c r="AY397" s="257"/>
      <c r="AZ397" s="259"/>
      <c r="BA397" s="259"/>
      <c r="BB397" s="259"/>
      <c r="BC397" s="259"/>
      <c r="BD397" s="259"/>
      <c r="BE397" s="259"/>
      <c r="BF397" s="259"/>
      <c r="BG397" s="259"/>
      <c r="BH397" s="259"/>
      <c r="BI397" s="259"/>
      <c r="BJ397" s="259"/>
      <c r="BK397" s="259"/>
      <c r="BL397" s="259"/>
      <c r="BM397" s="259"/>
      <c r="BN397" s="152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</row>
    <row r="398" ht="12.75" customHeight="1">
      <c r="A398" s="3"/>
      <c r="B398" s="2"/>
      <c r="C398" s="2"/>
      <c r="D398" s="2"/>
      <c r="E398" s="2"/>
      <c r="F398" s="2"/>
      <c r="G398" s="2"/>
      <c r="H398" s="2"/>
      <c r="I398" s="2"/>
      <c r="J398" s="256"/>
      <c r="K398" s="2"/>
      <c r="L398" s="2"/>
      <c r="M398" s="2"/>
      <c r="N398" s="2"/>
      <c r="O398" s="2"/>
      <c r="P398" s="6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3"/>
      <c r="AH398" s="95"/>
      <c r="AI398" s="3"/>
      <c r="AJ398" s="256"/>
      <c r="AK398" s="3"/>
      <c r="AL398" s="3"/>
      <c r="AM398" s="2"/>
      <c r="AN398" s="2"/>
      <c r="AO398" s="2"/>
      <c r="AP398" s="2"/>
      <c r="AQ398" s="2"/>
      <c r="AR398" s="257"/>
      <c r="AS398" s="2"/>
      <c r="AT398" s="2"/>
      <c r="AU398" s="2"/>
      <c r="AV398" s="3"/>
      <c r="AW398" s="258"/>
      <c r="AX398" s="3"/>
      <c r="AY398" s="257"/>
      <c r="AZ398" s="259"/>
      <c r="BA398" s="259"/>
      <c r="BB398" s="259"/>
      <c r="BC398" s="259"/>
      <c r="BD398" s="259"/>
      <c r="BE398" s="259"/>
      <c r="BF398" s="259"/>
      <c r="BG398" s="259"/>
      <c r="BH398" s="259"/>
      <c r="BI398" s="259"/>
      <c r="BJ398" s="259"/>
      <c r="BK398" s="259"/>
      <c r="BL398" s="259"/>
      <c r="BM398" s="259"/>
      <c r="BN398" s="152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</row>
    <row r="399" ht="12.75" customHeight="1">
      <c r="A399" s="3"/>
      <c r="B399" s="2"/>
      <c r="C399" s="2"/>
      <c r="D399" s="2"/>
      <c r="E399" s="2"/>
      <c r="F399" s="2"/>
      <c r="G399" s="2"/>
      <c r="H399" s="2"/>
      <c r="I399" s="2"/>
      <c r="J399" s="256"/>
      <c r="K399" s="2"/>
      <c r="L399" s="2"/>
      <c r="M399" s="2"/>
      <c r="N399" s="2"/>
      <c r="O399" s="2"/>
      <c r="P399" s="6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3"/>
      <c r="AH399" s="95"/>
      <c r="AI399" s="3"/>
      <c r="AJ399" s="256"/>
      <c r="AK399" s="3"/>
      <c r="AL399" s="3"/>
      <c r="AM399" s="2"/>
      <c r="AN399" s="2"/>
      <c r="AO399" s="2"/>
      <c r="AP399" s="2"/>
      <c r="AQ399" s="2"/>
      <c r="AR399" s="257"/>
      <c r="AS399" s="2"/>
      <c r="AT399" s="2"/>
      <c r="AU399" s="2"/>
      <c r="AV399" s="3"/>
      <c r="AW399" s="258"/>
      <c r="AX399" s="3"/>
      <c r="AY399" s="257"/>
      <c r="AZ399" s="259"/>
      <c r="BA399" s="259"/>
      <c r="BB399" s="259"/>
      <c r="BC399" s="259"/>
      <c r="BD399" s="259"/>
      <c r="BE399" s="259"/>
      <c r="BF399" s="259"/>
      <c r="BG399" s="259"/>
      <c r="BH399" s="259"/>
      <c r="BI399" s="259"/>
      <c r="BJ399" s="259"/>
      <c r="BK399" s="259"/>
      <c r="BL399" s="259"/>
      <c r="BM399" s="259"/>
      <c r="BN399" s="152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</row>
    <row r="400" ht="12.75" customHeight="1">
      <c r="A400" s="3"/>
      <c r="B400" s="2"/>
      <c r="C400" s="2"/>
      <c r="D400" s="2"/>
      <c r="E400" s="2"/>
      <c r="F400" s="2"/>
      <c r="G400" s="2"/>
      <c r="H400" s="2"/>
      <c r="I400" s="2"/>
      <c r="J400" s="256"/>
      <c r="K400" s="2"/>
      <c r="L400" s="2"/>
      <c r="M400" s="2"/>
      <c r="N400" s="2"/>
      <c r="O400" s="2"/>
      <c r="P400" s="6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3"/>
      <c r="AH400" s="95"/>
      <c r="AI400" s="3"/>
      <c r="AJ400" s="256"/>
      <c r="AK400" s="3"/>
      <c r="AL400" s="3"/>
      <c r="AM400" s="2"/>
      <c r="AN400" s="2"/>
      <c r="AO400" s="2"/>
      <c r="AP400" s="2"/>
      <c r="AQ400" s="2"/>
      <c r="AR400" s="257"/>
      <c r="AS400" s="2"/>
      <c r="AT400" s="2"/>
      <c r="AU400" s="2"/>
      <c r="AV400" s="3"/>
      <c r="AW400" s="258"/>
      <c r="AX400" s="3"/>
      <c r="AY400" s="257"/>
      <c r="AZ400" s="259"/>
      <c r="BA400" s="259"/>
      <c r="BB400" s="259"/>
      <c r="BC400" s="259"/>
      <c r="BD400" s="259"/>
      <c r="BE400" s="259"/>
      <c r="BF400" s="259"/>
      <c r="BG400" s="259"/>
      <c r="BH400" s="259"/>
      <c r="BI400" s="259"/>
      <c r="BJ400" s="259"/>
      <c r="BK400" s="259"/>
      <c r="BL400" s="259"/>
      <c r="BM400" s="259"/>
      <c r="BN400" s="152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</row>
    <row r="401" ht="12.75" customHeight="1">
      <c r="A401" s="3"/>
      <c r="B401" s="2"/>
      <c r="C401" s="2"/>
      <c r="D401" s="2"/>
      <c r="E401" s="2"/>
      <c r="F401" s="2"/>
      <c r="G401" s="2"/>
      <c r="H401" s="2"/>
      <c r="I401" s="2"/>
      <c r="J401" s="256"/>
      <c r="K401" s="2"/>
      <c r="L401" s="2"/>
      <c r="M401" s="2"/>
      <c r="N401" s="2"/>
      <c r="O401" s="2"/>
      <c r="P401" s="6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3"/>
      <c r="AH401" s="95"/>
      <c r="AI401" s="3"/>
      <c r="AJ401" s="256"/>
      <c r="AK401" s="3"/>
      <c r="AL401" s="3"/>
      <c r="AM401" s="2"/>
      <c r="AN401" s="2"/>
      <c r="AO401" s="2"/>
      <c r="AP401" s="2"/>
      <c r="AQ401" s="2"/>
      <c r="AR401" s="257"/>
      <c r="AS401" s="2"/>
      <c r="AT401" s="2"/>
      <c r="AU401" s="2"/>
      <c r="AV401" s="3"/>
      <c r="AW401" s="258"/>
      <c r="AX401" s="3"/>
      <c r="AY401" s="257"/>
      <c r="AZ401" s="259"/>
      <c r="BA401" s="259"/>
      <c r="BB401" s="259"/>
      <c r="BC401" s="259"/>
      <c r="BD401" s="259"/>
      <c r="BE401" s="259"/>
      <c r="BF401" s="259"/>
      <c r="BG401" s="259"/>
      <c r="BH401" s="259"/>
      <c r="BI401" s="259"/>
      <c r="BJ401" s="259"/>
      <c r="BK401" s="259"/>
      <c r="BL401" s="259"/>
      <c r="BM401" s="259"/>
      <c r="BN401" s="152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</row>
    <row r="402" ht="12.75" customHeight="1">
      <c r="A402" s="3"/>
      <c r="B402" s="2"/>
      <c r="C402" s="2"/>
      <c r="D402" s="2"/>
      <c r="E402" s="2"/>
      <c r="F402" s="2"/>
      <c r="G402" s="2"/>
      <c r="H402" s="2"/>
      <c r="I402" s="2"/>
      <c r="J402" s="256"/>
      <c r="K402" s="2"/>
      <c r="L402" s="2"/>
      <c r="M402" s="2"/>
      <c r="N402" s="2"/>
      <c r="O402" s="2"/>
      <c r="P402" s="6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3"/>
      <c r="AH402" s="95"/>
      <c r="AI402" s="3"/>
      <c r="AJ402" s="256"/>
      <c r="AK402" s="3"/>
      <c r="AL402" s="3"/>
      <c r="AM402" s="2"/>
      <c r="AN402" s="2"/>
      <c r="AO402" s="2"/>
      <c r="AP402" s="2"/>
      <c r="AQ402" s="2"/>
      <c r="AR402" s="257"/>
      <c r="AS402" s="2"/>
      <c r="AT402" s="2"/>
      <c r="AU402" s="2"/>
      <c r="AV402" s="3"/>
      <c r="AW402" s="258"/>
      <c r="AX402" s="3"/>
      <c r="AY402" s="257"/>
      <c r="AZ402" s="259"/>
      <c r="BA402" s="259"/>
      <c r="BB402" s="259"/>
      <c r="BC402" s="259"/>
      <c r="BD402" s="259"/>
      <c r="BE402" s="259"/>
      <c r="BF402" s="259"/>
      <c r="BG402" s="259"/>
      <c r="BH402" s="259"/>
      <c r="BI402" s="259"/>
      <c r="BJ402" s="259"/>
      <c r="BK402" s="259"/>
      <c r="BL402" s="259"/>
      <c r="BM402" s="259"/>
      <c r="BN402" s="152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</row>
    <row r="403" ht="12.75" customHeight="1">
      <c r="A403" s="3"/>
      <c r="B403" s="2"/>
      <c r="C403" s="2"/>
      <c r="D403" s="2"/>
      <c r="E403" s="2"/>
      <c r="F403" s="2"/>
      <c r="G403" s="2"/>
      <c r="H403" s="2"/>
      <c r="I403" s="2"/>
      <c r="J403" s="256"/>
      <c r="K403" s="2"/>
      <c r="L403" s="2"/>
      <c r="M403" s="2"/>
      <c r="N403" s="2"/>
      <c r="O403" s="2"/>
      <c r="P403" s="6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3"/>
      <c r="AH403" s="95"/>
      <c r="AI403" s="3"/>
      <c r="AJ403" s="256"/>
      <c r="AK403" s="3"/>
      <c r="AL403" s="3"/>
      <c r="AM403" s="2"/>
      <c r="AN403" s="2"/>
      <c r="AO403" s="2"/>
      <c r="AP403" s="2"/>
      <c r="AQ403" s="2"/>
      <c r="AR403" s="257"/>
      <c r="AS403" s="2"/>
      <c r="AT403" s="2"/>
      <c r="AU403" s="2"/>
      <c r="AV403" s="3"/>
      <c r="AW403" s="258"/>
      <c r="AX403" s="3"/>
      <c r="AY403" s="257"/>
      <c r="AZ403" s="259"/>
      <c r="BA403" s="259"/>
      <c r="BB403" s="259"/>
      <c r="BC403" s="259"/>
      <c r="BD403" s="259"/>
      <c r="BE403" s="259"/>
      <c r="BF403" s="259"/>
      <c r="BG403" s="259"/>
      <c r="BH403" s="259"/>
      <c r="BI403" s="259"/>
      <c r="BJ403" s="259"/>
      <c r="BK403" s="259"/>
      <c r="BL403" s="259"/>
      <c r="BM403" s="259"/>
      <c r="BN403" s="152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</row>
    <row r="404" ht="12.75" customHeight="1">
      <c r="A404" s="3"/>
      <c r="B404" s="2"/>
      <c r="C404" s="2"/>
      <c r="D404" s="2"/>
      <c r="E404" s="2"/>
      <c r="F404" s="2"/>
      <c r="G404" s="2"/>
      <c r="H404" s="2"/>
      <c r="I404" s="2"/>
      <c r="J404" s="256"/>
      <c r="K404" s="2"/>
      <c r="L404" s="2"/>
      <c r="M404" s="2"/>
      <c r="N404" s="2"/>
      <c r="O404" s="2"/>
      <c r="P404" s="6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3"/>
      <c r="AH404" s="95"/>
      <c r="AI404" s="3"/>
      <c r="AJ404" s="256"/>
      <c r="AK404" s="3"/>
      <c r="AL404" s="3"/>
      <c r="AM404" s="2"/>
      <c r="AN404" s="2"/>
      <c r="AO404" s="2"/>
      <c r="AP404" s="2"/>
      <c r="AQ404" s="2"/>
      <c r="AR404" s="257"/>
      <c r="AS404" s="2"/>
      <c r="AT404" s="2"/>
      <c r="AU404" s="2"/>
      <c r="AV404" s="3"/>
      <c r="AW404" s="258"/>
      <c r="AX404" s="3"/>
      <c r="AY404" s="257"/>
      <c r="AZ404" s="259"/>
      <c r="BA404" s="259"/>
      <c r="BB404" s="259"/>
      <c r="BC404" s="259"/>
      <c r="BD404" s="259"/>
      <c r="BE404" s="259"/>
      <c r="BF404" s="259"/>
      <c r="BG404" s="259"/>
      <c r="BH404" s="259"/>
      <c r="BI404" s="259"/>
      <c r="BJ404" s="259"/>
      <c r="BK404" s="259"/>
      <c r="BL404" s="259"/>
      <c r="BM404" s="259"/>
      <c r="BN404" s="152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</row>
    <row r="405" ht="12.75" customHeight="1">
      <c r="A405" s="3"/>
      <c r="B405" s="2"/>
      <c r="C405" s="2"/>
      <c r="D405" s="2"/>
      <c r="E405" s="2"/>
      <c r="F405" s="2"/>
      <c r="G405" s="2"/>
      <c r="H405" s="2"/>
      <c r="I405" s="2"/>
      <c r="J405" s="256"/>
      <c r="K405" s="2"/>
      <c r="L405" s="2"/>
      <c r="M405" s="2"/>
      <c r="N405" s="2"/>
      <c r="O405" s="2"/>
      <c r="P405" s="6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3"/>
      <c r="AH405" s="95"/>
      <c r="AI405" s="3"/>
      <c r="AJ405" s="256"/>
      <c r="AK405" s="3"/>
      <c r="AL405" s="3"/>
      <c r="AM405" s="2"/>
      <c r="AN405" s="2"/>
      <c r="AO405" s="2"/>
      <c r="AP405" s="2"/>
      <c r="AQ405" s="2"/>
      <c r="AR405" s="257"/>
      <c r="AS405" s="2"/>
      <c r="AT405" s="2"/>
      <c r="AU405" s="2"/>
      <c r="AV405" s="3"/>
      <c r="AW405" s="258"/>
      <c r="AX405" s="3"/>
      <c r="AY405" s="257"/>
      <c r="AZ405" s="259"/>
      <c r="BA405" s="259"/>
      <c r="BB405" s="259"/>
      <c r="BC405" s="259"/>
      <c r="BD405" s="259"/>
      <c r="BE405" s="259"/>
      <c r="BF405" s="259"/>
      <c r="BG405" s="259"/>
      <c r="BH405" s="259"/>
      <c r="BI405" s="259"/>
      <c r="BJ405" s="259"/>
      <c r="BK405" s="259"/>
      <c r="BL405" s="259"/>
      <c r="BM405" s="259"/>
      <c r="BN405" s="152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</row>
    <row r="406" ht="12.75" customHeight="1">
      <c r="A406" s="3"/>
      <c r="B406" s="2"/>
      <c r="C406" s="2"/>
      <c r="D406" s="2"/>
      <c r="E406" s="2"/>
      <c r="F406" s="2"/>
      <c r="G406" s="2"/>
      <c r="H406" s="2"/>
      <c r="I406" s="2"/>
      <c r="J406" s="256"/>
      <c r="K406" s="2"/>
      <c r="L406" s="2"/>
      <c r="M406" s="2"/>
      <c r="N406" s="2"/>
      <c r="O406" s="2"/>
      <c r="P406" s="6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3"/>
      <c r="AH406" s="95"/>
      <c r="AI406" s="3"/>
      <c r="AJ406" s="256"/>
      <c r="AK406" s="3"/>
      <c r="AL406" s="3"/>
      <c r="AM406" s="2"/>
      <c r="AN406" s="2"/>
      <c r="AO406" s="2"/>
      <c r="AP406" s="2"/>
      <c r="AQ406" s="2"/>
      <c r="AR406" s="257"/>
      <c r="AS406" s="2"/>
      <c r="AT406" s="2"/>
      <c r="AU406" s="2"/>
      <c r="AV406" s="3"/>
      <c r="AW406" s="258"/>
      <c r="AX406" s="3"/>
      <c r="AY406" s="257"/>
      <c r="AZ406" s="259"/>
      <c r="BA406" s="259"/>
      <c r="BB406" s="259"/>
      <c r="BC406" s="259"/>
      <c r="BD406" s="259"/>
      <c r="BE406" s="259"/>
      <c r="BF406" s="259"/>
      <c r="BG406" s="259"/>
      <c r="BH406" s="259"/>
      <c r="BI406" s="259"/>
      <c r="BJ406" s="259"/>
      <c r="BK406" s="259"/>
      <c r="BL406" s="259"/>
      <c r="BM406" s="259"/>
      <c r="BN406" s="152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</row>
    <row r="407" ht="12.75" customHeight="1">
      <c r="A407" s="3"/>
      <c r="B407" s="2"/>
      <c r="C407" s="2"/>
      <c r="D407" s="2"/>
      <c r="E407" s="2"/>
      <c r="F407" s="2"/>
      <c r="G407" s="2"/>
      <c r="H407" s="2"/>
      <c r="I407" s="2"/>
      <c r="J407" s="256"/>
      <c r="K407" s="2"/>
      <c r="L407" s="2"/>
      <c r="M407" s="2"/>
      <c r="N407" s="2"/>
      <c r="O407" s="2"/>
      <c r="P407" s="6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3"/>
      <c r="AH407" s="95"/>
      <c r="AI407" s="3"/>
      <c r="AJ407" s="256"/>
      <c r="AK407" s="3"/>
      <c r="AL407" s="3"/>
      <c r="AM407" s="2"/>
      <c r="AN407" s="2"/>
      <c r="AO407" s="2"/>
      <c r="AP407" s="2"/>
      <c r="AQ407" s="2"/>
      <c r="AR407" s="257"/>
      <c r="AS407" s="2"/>
      <c r="AT407" s="2"/>
      <c r="AU407" s="2"/>
      <c r="AV407" s="3"/>
      <c r="AW407" s="258"/>
      <c r="AX407" s="3"/>
      <c r="AY407" s="257"/>
      <c r="AZ407" s="259"/>
      <c r="BA407" s="259"/>
      <c r="BB407" s="259"/>
      <c r="BC407" s="259"/>
      <c r="BD407" s="259"/>
      <c r="BE407" s="259"/>
      <c r="BF407" s="259"/>
      <c r="BG407" s="259"/>
      <c r="BH407" s="259"/>
      <c r="BI407" s="259"/>
      <c r="BJ407" s="259"/>
      <c r="BK407" s="259"/>
      <c r="BL407" s="259"/>
      <c r="BM407" s="259"/>
      <c r="BN407" s="152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</row>
    <row r="408" ht="12.75" customHeight="1">
      <c r="A408" s="3"/>
      <c r="B408" s="2"/>
      <c r="C408" s="2"/>
      <c r="D408" s="2"/>
      <c r="E408" s="2"/>
      <c r="F408" s="2"/>
      <c r="G408" s="2"/>
      <c r="H408" s="2"/>
      <c r="I408" s="2"/>
      <c r="J408" s="256"/>
      <c r="K408" s="2"/>
      <c r="L408" s="2"/>
      <c r="M408" s="2"/>
      <c r="N408" s="2"/>
      <c r="O408" s="2"/>
      <c r="P408" s="6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3"/>
      <c r="AH408" s="95"/>
      <c r="AI408" s="3"/>
      <c r="AJ408" s="256"/>
      <c r="AK408" s="3"/>
      <c r="AL408" s="3"/>
      <c r="AM408" s="2"/>
      <c r="AN408" s="2"/>
      <c r="AO408" s="2"/>
      <c r="AP408" s="2"/>
      <c r="AQ408" s="2"/>
      <c r="AR408" s="257"/>
      <c r="AS408" s="2"/>
      <c r="AT408" s="2"/>
      <c r="AU408" s="2"/>
      <c r="AV408" s="3"/>
      <c r="AW408" s="258"/>
      <c r="AX408" s="3"/>
      <c r="AY408" s="257"/>
      <c r="AZ408" s="259"/>
      <c r="BA408" s="259"/>
      <c r="BB408" s="259"/>
      <c r="BC408" s="259"/>
      <c r="BD408" s="259"/>
      <c r="BE408" s="259"/>
      <c r="BF408" s="259"/>
      <c r="BG408" s="259"/>
      <c r="BH408" s="259"/>
      <c r="BI408" s="259"/>
      <c r="BJ408" s="259"/>
      <c r="BK408" s="259"/>
      <c r="BL408" s="259"/>
      <c r="BM408" s="259"/>
      <c r="BN408" s="152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</row>
    <row r="409" ht="12.75" customHeight="1">
      <c r="A409" s="3"/>
      <c r="B409" s="2"/>
      <c r="C409" s="2"/>
      <c r="D409" s="2"/>
      <c r="E409" s="2"/>
      <c r="F409" s="2"/>
      <c r="G409" s="2"/>
      <c r="H409" s="2"/>
      <c r="I409" s="2"/>
      <c r="J409" s="256"/>
      <c r="K409" s="2"/>
      <c r="L409" s="2"/>
      <c r="M409" s="2"/>
      <c r="N409" s="2"/>
      <c r="O409" s="2"/>
      <c r="P409" s="6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3"/>
      <c r="AH409" s="95"/>
      <c r="AI409" s="3"/>
      <c r="AJ409" s="256"/>
      <c r="AK409" s="3"/>
      <c r="AL409" s="3"/>
      <c r="AM409" s="2"/>
      <c r="AN409" s="2"/>
      <c r="AO409" s="2"/>
      <c r="AP409" s="2"/>
      <c r="AQ409" s="2"/>
      <c r="AR409" s="257"/>
      <c r="AS409" s="2"/>
      <c r="AT409" s="2"/>
      <c r="AU409" s="2"/>
      <c r="AV409" s="3"/>
      <c r="AW409" s="258"/>
      <c r="AX409" s="3"/>
      <c r="AY409" s="257"/>
      <c r="AZ409" s="259"/>
      <c r="BA409" s="259"/>
      <c r="BB409" s="259"/>
      <c r="BC409" s="259"/>
      <c r="BD409" s="259"/>
      <c r="BE409" s="259"/>
      <c r="BF409" s="259"/>
      <c r="BG409" s="259"/>
      <c r="BH409" s="259"/>
      <c r="BI409" s="259"/>
      <c r="BJ409" s="259"/>
      <c r="BK409" s="259"/>
      <c r="BL409" s="259"/>
      <c r="BM409" s="259"/>
      <c r="BN409" s="152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</row>
    <row r="410" ht="12.75" customHeight="1">
      <c r="A410" s="3"/>
      <c r="B410" s="2"/>
      <c r="C410" s="2"/>
      <c r="D410" s="2"/>
      <c r="E410" s="2"/>
      <c r="F410" s="2"/>
      <c r="G410" s="2"/>
      <c r="H410" s="2"/>
      <c r="I410" s="2"/>
      <c r="J410" s="256"/>
      <c r="K410" s="2"/>
      <c r="L410" s="2"/>
      <c r="M410" s="2"/>
      <c r="N410" s="2"/>
      <c r="O410" s="2"/>
      <c r="P410" s="6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3"/>
      <c r="AH410" s="95"/>
      <c r="AI410" s="3"/>
      <c r="AJ410" s="256"/>
      <c r="AK410" s="3"/>
      <c r="AL410" s="3"/>
      <c r="AM410" s="2"/>
      <c r="AN410" s="2"/>
      <c r="AO410" s="2"/>
      <c r="AP410" s="2"/>
      <c r="AQ410" s="2"/>
      <c r="AR410" s="257"/>
      <c r="AS410" s="2"/>
      <c r="AT410" s="2"/>
      <c r="AU410" s="2"/>
      <c r="AV410" s="3"/>
      <c r="AW410" s="258"/>
      <c r="AX410" s="3"/>
      <c r="AY410" s="257"/>
      <c r="AZ410" s="259"/>
      <c r="BA410" s="259"/>
      <c r="BB410" s="259"/>
      <c r="BC410" s="259"/>
      <c r="BD410" s="259"/>
      <c r="BE410" s="259"/>
      <c r="BF410" s="259"/>
      <c r="BG410" s="259"/>
      <c r="BH410" s="259"/>
      <c r="BI410" s="259"/>
      <c r="BJ410" s="259"/>
      <c r="BK410" s="259"/>
      <c r="BL410" s="259"/>
      <c r="BM410" s="259"/>
      <c r="BN410" s="152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</row>
    <row r="411" ht="12.75" customHeight="1">
      <c r="A411" s="3"/>
      <c r="B411" s="2"/>
      <c r="C411" s="2"/>
      <c r="D411" s="2"/>
      <c r="E411" s="2"/>
      <c r="F411" s="2"/>
      <c r="G411" s="2"/>
      <c r="H411" s="2"/>
      <c r="I411" s="2"/>
      <c r="J411" s="256"/>
      <c r="K411" s="2"/>
      <c r="L411" s="2"/>
      <c r="M411" s="2"/>
      <c r="N411" s="2"/>
      <c r="O411" s="2"/>
      <c r="P411" s="6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3"/>
      <c r="AH411" s="95"/>
      <c r="AI411" s="3"/>
      <c r="AJ411" s="256"/>
      <c r="AK411" s="3"/>
      <c r="AL411" s="3"/>
      <c r="AM411" s="2"/>
      <c r="AN411" s="2"/>
      <c r="AO411" s="2"/>
      <c r="AP411" s="2"/>
      <c r="AQ411" s="2"/>
      <c r="AR411" s="257"/>
      <c r="AS411" s="2"/>
      <c r="AT411" s="2"/>
      <c r="AU411" s="2"/>
      <c r="AV411" s="3"/>
      <c r="AW411" s="258"/>
      <c r="AX411" s="3"/>
      <c r="AY411" s="257"/>
      <c r="AZ411" s="259"/>
      <c r="BA411" s="259"/>
      <c r="BB411" s="259"/>
      <c r="BC411" s="259"/>
      <c r="BD411" s="259"/>
      <c r="BE411" s="259"/>
      <c r="BF411" s="259"/>
      <c r="BG411" s="259"/>
      <c r="BH411" s="259"/>
      <c r="BI411" s="259"/>
      <c r="BJ411" s="259"/>
      <c r="BK411" s="259"/>
      <c r="BL411" s="259"/>
      <c r="BM411" s="259"/>
      <c r="BN411" s="152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</row>
    <row r="412" ht="12.75" customHeight="1">
      <c r="A412" s="3"/>
      <c r="B412" s="2"/>
      <c r="C412" s="2"/>
      <c r="D412" s="2"/>
      <c r="E412" s="2"/>
      <c r="F412" s="2"/>
      <c r="G412" s="2"/>
      <c r="H412" s="2"/>
      <c r="I412" s="2"/>
      <c r="J412" s="256"/>
      <c r="K412" s="2"/>
      <c r="L412" s="2"/>
      <c r="M412" s="2"/>
      <c r="N412" s="2"/>
      <c r="O412" s="2"/>
      <c r="P412" s="6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3"/>
      <c r="AH412" s="95"/>
      <c r="AI412" s="3"/>
      <c r="AJ412" s="256"/>
      <c r="AK412" s="3"/>
      <c r="AL412" s="3"/>
      <c r="AM412" s="2"/>
      <c r="AN412" s="2"/>
      <c r="AO412" s="2"/>
      <c r="AP412" s="2"/>
      <c r="AQ412" s="2"/>
      <c r="AR412" s="257"/>
      <c r="AS412" s="2"/>
      <c r="AT412" s="2"/>
      <c r="AU412" s="2"/>
      <c r="AV412" s="3"/>
      <c r="AW412" s="258"/>
      <c r="AX412" s="3"/>
      <c r="AY412" s="257"/>
      <c r="AZ412" s="259"/>
      <c r="BA412" s="259"/>
      <c r="BB412" s="259"/>
      <c r="BC412" s="259"/>
      <c r="BD412" s="259"/>
      <c r="BE412" s="259"/>
      <c r="BF412" s="259"/>
      <c r="BG412" s="259"/>
      <c r="BH412" s="259"/>
      <c r="BI412" s="259"/>
      <c r="BJ412" s="259"/>
      <c r="BK412" s="259"/>
      <c r="BL412" s="259"/>
      <c r="BM412" s="259"/>
      <c r="BN412" s="152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</row>
    <row r="413" ht="12.75" customHeight="1">
      <c r="A413" s="3"/>
      <c r="B413" s="2"/>
      <c r="C413" s="2"/>
      <c r="D413" s="2"/>
      <c r="E413" s="2"/>
      <c r="F413" s="2"/>
      <c r="G413" s="2"/>
      <c r="H413" s="2"/>
      <c r="I413" s="2"/>
      <c r="J413" s="256"/>
      <c r="K413" s="2"/>
      <c r="L413" s="2"/>
      <c r="M413" s="2"/>
      <c r="N413" s="2"/>
      <c r="O413" s="2"/>
      <c r="P413" s="6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3"/>
      <c r="AH413" s="95"/>
      <c r="AI413" s="3"/>
      <c r="AJ413" s="256"/>
      <c r="AK413" s="3"/>
      <c r="AL413" s="3"/>
      <c r="AM413" s="2"/>
      <c r="AN413" s="2"/>
      <c r="AO413" s="2"/>
      <c r="AP413" s="2"/>
      <c r="AQ413" s="2"/>
      <c r="AR413" s="257"/>
      <c r="AS413" s="2"/>
      <c r="AT413" s="2"/>
      <c r="AU413" s="2"/>
      <c r="AV413" s="3"/>
      <c r="AW413" s="258"/>
      <c r="AX413" s="3"/>
      <c r="AY413" s="257"/>
      <c r="AZ413" s="259"/>
      <c r="BA413" s="259"/>
      <c r="BB413" s="259"/>
      <c r="BC413" s="259"/>
      <c r="BD413" s="259"/>
      <c r="BE413" s="259"/>
      <c r="BF413" s="259"/>
      <c r="BG413" s="259"/>
      <c r="BH413" s="259"/>
      <c r="BI413" s="259"/>
      <c r="BJ413" s="259"/>
      <c r="BK413" s="259"/>
      <c r="BL413" s="259"/>
      <c r="BM413" s="259"/>
      <c r="BN413" s="152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</row>
    <row r="414" ht="12.75" customHeight="1">
      <c r="A414" s="3"/>
      <c r="B414" s="2"/>
      <c r="C414" s="2"/>
      <c r="D414" s="2"/>
      <c r="E414" s="2"/>
      <c r="F414" s="2"/>
      <c r="G414" s="2"/>
      <c r="H414" s="2"/>
      <c r="I414" s="2"/>
      <c r="J414" s="256"/>
      <c r="K414" s="2"/>
      <c r="L414" s="2"/>
      <c r="M414" s="2"/>
      <c r="N414" s="2"/>
      <c r="O414" s="2"/>
      <c r="P414" s="6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3"/>
      <c r="AH414" s="95"/>
      <c r="AI414" s="3"/>
      <c r="AJ414" s="256"/>
      <c r="AK414" s="3"/>
      <c r="AL414" s="3"/>
      <c r="AM414" s="2"/>
      <c r="AN414" s="2"/>
      <c r="AO414" s="2"/>
      <c r="AP414" s="2"/>
      <c r="AQ414" s="2"/>
      <c r="AR414" s="257"/>
      <c r="AS414" s="2"/>
      <c r="AT414" s="2"/>
      <c r="AU414" s="2"/>
      <c r="AV414" s="3"/>
      <c r="AW414" s="258"/>
      <c r="AX414" s="3"/>
      <c r="AY414" s="257"/>
      <c r="AZ414" s="259"/>
      <c r="BA414" s="259"/>
      <c r="BB414" s="259"/>
      <c r="BC414" s="259"/>
      <c r="BD414" s="259"/>
      <c r="BE414" s="259"/>
      <c r="BF414" s="259"/>
      <c r="BG414" s="259"/>
      <c r="BH414" s="259"/>
      <c r="BI414" s="259"/>
      <c r="BJ414" s="259"/>
      <c r="BK414" s="259"/>
      <c r="BL414" s="259"/>
      <c r="BM414" s="259"/>
      <c r="BN414" s="152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</row>
    <row r="415" ht="12.75" customHeight="1">
      <c r="A415" s="3"/>
      <c r="B415" s="2"/>
      <c r="C415" s="2"/>
      <c r="D415" s="2"/>
      <c r="E415" s="2"/>
      <c r="F415" s="2"/>
      <c r="G415" s="2"/>
      <c r="H415" s="2"/>
      <c r="I415" s="2"/>
      <c r="J415" s="256"/>
      <c r="K415" s="2"/>
      <c r="L415" s="2"/>
      <c r="M415" s="2"/>
      <c r="N415" s="2"/>
      <c r="O415" s="2"/>
      <c r="P415" s="6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3"/>
      <c r="AH415" s="95"/>
      <c r="AI415" s="3"/>
      <c r="AJ415" s="256"/>
      <c r="AK415" s="3"/>
      <c r="AL415" s="3"/>
      <c r="AM415" s="2"/>
      <c r="AN415" s="2"/>
      <c r="AO415" s="2"/>
      <c r="AP415" s="2"/>
      <c r="AQ415" s="2"/>
      <c r="AR415" s="257"/>
      <c r="AS415" s="2"/>
      <c r="AT415" s="2"/>
      <c r="AU415" s="2"/>
      <c r="AV415" s="3"/>
      <c r="AW415" s="258"/>
      <c r="AX415" s="3"/>
      <c r="AY415" s="257"/>
      <c r="AZ415" s="259"/>
      <c r="BA415" s="259"/>
      <c r="BB415" s="259"/>
      <c r="BC415" s="259"/>
      <c r="BD415" s="259"/>
      <c r="BE415" s="259"/>
      <c r="BF415" s="259"/>
      <c r="BG415" s="259"/>
      <c r="BH415" s="259"/>
      <c r="BI415" s="259"/>
      <c r="BJ415" s="259"/>
      <c r="BK415" s="259"/>
      <c r="BL415" s="259"/>
      <c r="BM415" s="259"/>
      <c r="BN415" s="152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</row>
    <row r="416" ht="12.75" customHeight="1">
      <c r="A416" s="3"/>
      <c r="B416" s="2"/>
      <c r="C416" s="2"/>
      <c r="D416" s="2"/>
      <c r="E416" s="2"/>
      <c r="F416" s="2"/>
      <c r="G416" s="2"/>
      <c r="H416" s="2"/>
      <c r="I416" s="2"/>
      <c r="J416" s="256"/>
      <c r="K416" s="2"/>
      <c r="L416" s="2"/>
      <c r="M416" s="2"/>
      <c r="N416" s="2"/>
      <c r="O416" s="2"/>
      <c r="P416" s="6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3"/>
      <c r="AH416" s="95"/>
      <c r="AI416" s="3"/>
      <c r="AJ416" s="256"/>
      <c r="AK416" s="3"/>
      <c r="AL416" s="3"/>
      <c r="AM416" s="2"/>
      <c r="AN416" s="2"/>
      <c r="AO416" s="2"/>
      <c r="AP416" s="2"/>
      <c r="AQ416" s="2"/>
      <c r="AR416" s="257"/>
      <c r="AS416" s="2"/>
      <c r="AT416" s="2"/>
      <c r="AU416" s="2"/>
      <c r="AV416" s="3"/>
      <c r="AW416" s="258"/>
      <c r="AX416" s="3"/>
      <c r="AY416" s="257"/>
      <c r="AZ416" s="259"/>
      <c r="BA416" s="259"/>
      <c r="BB416" s="259"/>
      <c r="BC416" s="259"/>
      <c r="BD416" s="259"/>
      <c r="BE416" s="259"/>
      <c r="BF416" s="259"/>
      <c r="BG416" s="259"/>
      <c r="BH416" s="259"/>
      <c r="BI416" s="259"/>
      <c r="BJ416" s="259"/>
      <c r="BK416" s="259"/>
      <c r="BL416" s="259"/>
      <c r="BM416" s="259"/>
      <c r="BN416" s="152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</row>
    <row r="417" ht="12.75" customHeight="1">
      <c r="A417" s="3"/>
      <c r="B417" s="2"/>
      <c r="C417" s="2"/>
      <c r="D417" s="2"/>
      <c r="E417" s="2"/>
      <c r="F417" s="2"/>
      <c r="G417" s="2"/>
      <c r="H417" s="2"/>
      <c r="I417" s="2"/>
      <c r="J417" s="256"/>
      <c r="K417" s="2"/>
      <c r="L417" s="2"/>
      <c r="M417" s="2"/>
      <c r="N417" s="2"/>
      <c r="O417" s="2"/>
      <c r="P417" s="6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3"/>
      <c r="AH417" s="95"/>
      <c r="AI417" s="3"/>
      <c r="AJ417" s="256"/>
      <c r="AK417" s="3"/>
      <c r="AL417" s="3"/>
      <c r="AM417" s="2"/>
      <c r="AN417" s="2"/>
      <c r="AO417" s="2"/>
      <c r="AP417" s="2"/>
      <c r="AQ417" s="2"/>
      <c r="AR417" s="257"/>
      <c r="AS417" s="2"/>
      <c r="AT417" s="2"/>
      <c r="AU417" s="2"/>
      <c r="AV417" s="3"/>
      <c r="AW417" s="258"/>
      <c r="AX417" s="3"/>
      <c r="AY417" s="257"/>
      <c r="AZ417" s="259"/>
      <c r="BA417" s="259"/>
      <c r="BB417" s="259"/>
      <c r="BC417" s="259"/>
      <c r="BD417" s="259"/>
      <c r="BE417" s="259"/>
      <c r="BF417" s="259"/>
      <c r="BG417" s="259"/>
      <c r="BH417" s="259"/>
      <c r="BI417" s="259"/>
      <c r="BJ417" s="259"/>
      <c r="BK417" s="259"/>
      <c r="BL417" s="259"/>
      <c r="BM417" s="259"/>
      <c r="BN417" s="152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</row>
    <row r="418" ht="12.75" customHeight="1">
      <c r="A418" s="3"/>
      <c r="B418" s="2"/>
      <c r="C418" s="2"/>
      <c r="D418" s="2"/>
      <c r="E418" s="2"/>
      <c r="F418" s="2"/>
      <c r="G418" s="2"/>
      <c r="H418" s="2"/>
      <c r="I418" s="2"/>
      <c r="J418" s="256"/>
      <c r="K418" s="2"/>
      <c r="L418" s="2"/>
      <c r="M418" s="2"/>
      <c r="N418" s="2"/>
      <c r="O418" s="2"/>
      <c r="P418" s="6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3"/>
      <c r="AH418" s="95"/>
      <c r="AI418" s="3"/>
      <c r="AJ418" s="256"/>
      <c r="AK418" s="3"/>
      <c r="AL418" s="3"/>
      <c r="AM418" s="2"/>
      <c r="AN418" s="2"/>
      <c r="AO418" s="2"/>
      <c r="AP418" s="2"/>
      <c r="AQ418" s="2"/>
      <c r="AR418" s="257"/>
      <c r="AS418" s="2"/>
      <c r="AT418" s="2"/>
      <c r="AU418" s="2"/>
      <c r="AV418" s="3"/>
      <c r="AW418" s="258"/>
      <c r="AX418" s="3"/>
      <c r="AY418" s="257"/>
      <c r="AZ418" s="259"/>
      <c r="BA418" s="259"/>
      <c r="BB418" s="259"/>
      <c r="BC418" s="259"/>
      <c r="BD418" s="259"/>
      <c r="BE418" s="259"/>
      <c r="BF418" s="259"/>
      <c r="BG418" s="259"/>
      <c r="BH418" s="259"/>
      <c r="BI418" s="259"/>
      <c r="BJ418" s="259"/>
      <c r="BK418" s="259"/>
      <c r="BL418" s="259"/>
      <c r="BM418" s="259"/>
      <c r="BN418" s="152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</row>
    <row r="419" ht="12.75" customHeight="1">
      <c r="A419" s="3"/>
      <c r="B419" s="2"/>
      <c r="C419" s="2"/>
      <c r="D419" s="2"/>
      <c r="E419" s="2"/>
      <c r="F419" s="2"/>
      <c r="G419" s="2"/>
      <c r="H419" s="2"/>
      <c r="I419" s="2"/>
      <c r="J419" s="256"/>
      <c r="K419" s="2"/>
      <c r="L419" s="2"/>
      <c r="M419" s="2"/>
      <c r="N419" s="2"/>
      <c r="O419" s="2"/>
      <c r="P419" s="6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3"/>
      <c r="AH419" s="95"/>
      <c r="AI419" s="3"/>
      <c r="AJ419" s="256"/>
      <c r="AK419" s="3"/>
      <c r="AL419" s="3"/>
      <c r="AM419" s="2"/>
      <c r="AN419" s="2"/>
      <c r="AO419" s="2"/>
      <c r="AP419" s="2"/>
      <c r="AQ419" s="2"/>
      <c r="AR419" s="257"/>
      <c r="AS419" s="2"/>
      <c r="AT419" s="2"/>
      <c r="AU419" s="2"/>
      <c r="AV419" s="3"/>
      <c r="AW419" s="258"/>
      <c r="AX419" s="3"/>
      <c r="AY419" s="257"/>
      <c r="AZ419" s="259"/>
      <c r="BA419" s="259"/>
      <c r="BB419" s="259"/>
      <c r="BC419" s="259"/>
      <c r="BD419" s="259"/>
      <c r="BE419" s="259"/>
      <c r="BF419" s="259"/>
      <c r="BG419" s="259"/>
      <c r="BH419" s="259"/>
      <c r="BI419" s="259"/>
      <c r="BJ419" s="259"/>
      <c r="BK419" s="259"/>
      <c r="BL419" s="259"/>
      <c r="BM419" s="259"/>
      <c r="BN419" s="152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</row>
    <row r="420" ht="12.75" customHeight="1">
      <c r="A420" s="3"/>
      <c r="B420" s="2"/>
      <c r="C420" s="2"/>
      <c r="D420" s="2"/>
      <c r="E420" s="2"/>
      <c r="F420" s="2"/>
      <c r="G420" s="2"/>
      <c r="H420" s="2"/>
      <c r="I420" s="2"/>
      <c r="J420" s="256"/>
      <c r="K420" s="2"/>
      <c r="L420" s="2"/>
      <c r="M420" s="2"/>
      <c r="N420" s="2"/>
      <c r="O420" s="2"/>
      <c r="P420" s="6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3"/>
      <c r="AH420" s="95"/>
      <c r="AI420" s="3"/>
      <c r="AJ420" s="256"/>
      <c r="AK420" s="3"/>
      <c r="AL420" s="3"/>
      <c r="AM420" s="2"/>
      <c r="AN420" s="2"/>
      <c r="AO420" s="2"/>
      <c r="AP420" s="2"/>
      <c r="AQ420" s="2"/>
      <c r="AR420" s="257"/>
      <c r="AS420" s="2"/>
      <c r="AT420" s="2"/>
      <c r="AU420" s="2"/>
      <c r="AV420" s="3"/>
      <c r="AW420" s="258"/>
      <c r="AX420" s="3"/>
      <c r="AY420" s="257"/>
      <c r="AZ420" s="259"/>
      <c r="BA420" s="259"/>
      <c r="BB420" s="259"/>
      <c r="BC420" s="259"/>
      <c r="BD420" s="259"/>
      <c r="BE420" s="259"/>
      <c r="BF420" s="259"/>
      <c r="BG420" s="259"/>
      <c r="BH420" s="259"/>
      <c r="BI420" s="259"/>
      <c r="BJ420" s="259"/>
      <c r="BK420" s="259"/>
      <c r="BL420" s="259"/>
      <c r="BM420" s="259"/>
      <c r="BN420" s="152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</row>
    <row r="421" ht="12.75" customHeight="1">
      <c r="A421" s="3"/>
      <c r="B421" s="2"/>
      <c r="C421" s="2"/>
      <c r="D421" s="2"/>
      <c r="E421" s="2"/>
      <c r="F421" s="2"/>
      <c r="G421" s="2"/>
      <c r="H421" s="2"/>
      <c r="I421" s="2"/>
      <c r="J421" s="256"/>
      <c r="K421" s="2"/>
      <c r="L421" s="2"/>
      <c r="M421" s="2"/>
      <c r="N421" s="2"/>
      <c r="O421" s="2"/>
      <c r="P421" s="6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3"/>
      <c r="AH421" s="95"/>
      <c r="AI421" s="3"/>
      <c r="AJ421" s="256"/>
      <c r="AK421" s="3"/>
      <c r="AL421" s="3"/>
      <c r="AM421" s="2"/>
      <c r="AN421" s="2"/>
      <c r="AO421" s="2"/>
      <c r="AP421" s="2"/>
      <c r="AQ421" s="2"/>
      <c r="AR421" s="257"/>
      <c r="AS421" s="2"/>
      <c r="AT421" s="2"/>
      <c r="AU421" s="2"/>
      <c r="AV421" s="3"/>
      <c r="AW421" s="258"/>
      <c r="AX421" s="3"/>
      <c r="AY421" s="257"/>
      <c r="AZ421" s="259"/>
      <c r="BA421" s="259"/>
      <c r="BB421" s="259"/>
      <c r="BC421" s="259"/>
      <c r="BD421" s="259"/>
      <c r="BE421" s="259"/>
      <c r="BF421" s="259"/>
      <c r="BG421" s="259"/>
      <c r="BH421" s="259"/>
      <c r="BI421" s="259"/>
      <c r="BJ421" s="259"/>
      <c r="BK421" s="259"/>
      <c r="BL421" s="259"/>
      <c r="BM421" s="259"/>
      <c r="BN421" s="152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</row>
    <row r="422" ht="12.75" customHeight="1">
      <c r="A422" s="3"/>
      <c r="B422" s="2"/>
      <c r="C422" s="2"/>
      <c r="D422" s="2"/>
      <c r="E422" s="2"/>
      <c r="F422" s="2"/>
      <c r="G422" s="2"/>
      <c r="H422" s="2"/>
      <c r="I422" s="2"/>
      <c r="J422" s="256"/>
      <c r="K422" s="2"/>
      <c r="L422" s="2"/>
      <c r="M422" s="2"/>
      <c r="N422" s="2"/>
      <c r="O422" s="2"/>
      <c r="P422" s="6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3"/>
      <c r="AH422" s="95"/>
      <c r="AI422" s="3"/>
      <c r="AJ422" s="256"/>
      <c r="AK422" s="3"/>
      <c r="AL422" s="3"/>
      <c r="AM422" s="2"/>
      <c r="AN422" s="2"/>
      <c r="AO422" s="2"/>
      <c r="AP422" s="2"/>
      <c r="AQ422" s="2"/>
      <c r="AR422" s="257"/>
      <c r="AS422" s="2"/>
      <c r="AT422" s="2"/>
      <c r="AU422" s="2"/>
      <c r="AV422" s="3"/>
      <c r="AW422" s="258"/>
      <c r="AX422" s="3"/>
      <c r="AY422" s="257"/>
      <c r="AZ422" s="259"/>
      <c r="BA422" s="259"/>
      <c r="BB422" s="259"/>
      <c r="BC422" s="259"/>
      <c r="BD422" s="259"/>
      <c r="BE422" s="259"/>
      <c r="BF422" s="259"/>
      <c r="BG422" s="259"/>
      <c r="BH422" s="259"/>
      <c r="BI422" s="259"/>
      <c r="BJ422" s="259"/>
      <c r="BK422" s="259"/>
      <c r="BL422" s="259"/>
      <c r="BM422" s="259"/>
      <c r="BN422" s="152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</row>
    <row r="423" ht="12.75" customHeight="1">
      <c r="A423" s="3"/>
      <c r="B423" s="2"/>
      <c r="C423" s="2"/>
      <c r="D423" s="2"/>
      <c r="E423" s="2"/>
      <c r="F423" s="2"/>
      <c r="G423" s="2"/>
      <c r="H423" s="2"/>
      <c r="I423" s="2"/>
      <c r="J423" s="256"/>
      <c r="K423" s="2"/>
      <c r="L423" s="2"/>
      <c r="M423" s="2"/>
      <c r="N423" s="2"/>
      <c r="O423" s="2"/>
      <c r="P423" s="6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3"/>
      <c r="AH423" s="95"/>
      <c r="AI423" s="3"/>
      <c r="AJ423" s="256"/>
      <c r="AK423" s="3"/>
      <c r="AL423" s="3"/>
      <c r="AM423" s="2"/>
      <c r="AN423" s="2"/>
      <c r="AO423" s="2"/>
      <c r="AP423" s="2"/>
      <c r="AQ423" s="2"/>
      <c r="AR423" s="257"/>
      <c r="AS423" s="2"/>
      <c r="AT423" s="2"/>
      <c r="AU423" s="2"/>
      <c r="AV423" s="3"/>
      <c r="AW423" s="258"/>
      <c r="AX423" s="3"/>
      <c r="AY423" s="257"/>
      <c r="AZ423" s="259"/>
      <c r="BA423" s="259"/>
      <c r="BB423" s="259"/>
      <c r="BC423" s="259"/>
      <c r="BD423" s="259"/>
      <c r="BE423" s="259"/>
      <c r="BF423" s="259"/>
      <c r="BG423" s="259"/>
      <c r="BH423" s="259"/>
      <c r="BI423" s="259"/>
      <c r="BJ423" s="259"/>
      <c r="BK423" s="259"/>
      <c r="BL423" s="259"/>
      <c r="BM423" s="259"/>
      <c r="BN423" s="152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</row>
    <row r="424" ht="12.75" customHeight="1">
      <c r="A424" s="3"/>
      <c r="B424" s="2"/>
      <c r="C424" s="2"/>
      <c r="D424" s="2"/>
      <c r="E424" s="2"/>
      <c r="F424" s="2"/>
      <c r="G424" s="2"/>
      <c r="H424" s="2"/>
      <c r="I424" s="2"/>
      <c r="J424" s="256"/>
      <c r="K424" s="2"/>
      <c r="L424" s="2"/>
      <c r="M424" s="2"/>
      <c r="N424" s="2"/>
      <c r="O424" s="2"/>
      <c r="P424" s="6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3"/>
      <c r="AH424" s="95"/>
      <c r="AI424" s="3"/>
      <c r="AJ424" s="256"/>
      <c r="AK424" s="3"/>
      <c r="AL424" s="3"/>
      <c r="AM424" s="2"/>
      <c r="AN424" s="2"/>
      <c r="AO424" s="2"/>
      <c r="AP424" s="2"/>
      <c r="AQ424" s="2"/>
      <c r="AR424" s="257"/>
      <c r="AS424" s="2"/>
      <c r="AT424" s="2"/>
      <c r="AU424" s="2"/>
      <c r="AV424" s="3"/>
      <c r="AW424" s="258"/>
      <c r="AX424" s="3"/>
      <c r="AY424" s="257"/>
      <c r="AZ424" s="259"/>
      <c r="BA424" s="259"/>
      <c r="BB424" s="259"/>
      <c r="BC424" s="259"/>
      <c r="BD424" s="259"/>
      <c r="BE424" s="259"/>
      <c r="BF424" s="259"/>
      <c r="BG424" s="259"/>
      <c r="BH424" s="259"/>
      <c r="BI424" s="259"/>
      <c r="BJ424" s="259"/>
      <c r="BK424" s="259"/>
      <c r="BL424" s="259"/>
      <c r="BM424" s="259"/>
      <c r="BN424" s="152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</row>
    <row r="425" ht="12.75" customHeight="1">
      <c r="A425" s="3"/>
      <c r="B425" s="2"/>
      <c r="C425" s="2"/>
      <c r="D425" s="2"/>
      <c r="E425" s="2"/>
      <c r="F425" s="2"/>
      <c r="G425" s="2"/>
      <c r="H425" s="2"/>
      <c r="I425" s="2"/>
      <c r="J425" s="256"/>
      <c r="K425" s="2"/>
      <c r="L425" s="2"/>
      <c r="M425" s="2"/>
      <c r="N425" s="2"/>
      <c r="O425" s="2"/>
      <c r="P425" s="6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3"/>
      <c r="AH425" s="95"/>
      <c r="AI425" s="3"/>
      <c r="AJ425" s="256"/>
      <c r="AK425" s="3"/>
      <c r="AL425" s="3"/>
      <c r="AM425" s="2"/>
      <c r="AN425" s="2"/>
      <c r="AO425" s="2"/>
      <c r="AP425" s="2"/>
      <c r="AQ425" s="2"/>
      <c r="AR425" s="257"/>
      <c r="AS425" s="2"/>
      <c r="AT425" s="2"/>
      <c r="AU425" s="2"/>
      <c r="AV425" s="3"/>
      <c r="AW425" s="258"/>
      <c r="AX425" s="3"/>
      <c r="AY425" s="257"/>
      <c r="AZ425" s="259"/>
      <c r="BA425" s="259"/>
      <c r="BB425" s="259"/>
      <c r="BC425" s="259"/>
      <c r="BD425" s="259"/>
      <c r="BE425" s="259"/>
      <c r="BF425" s="259"/>
      <c r="BG425" s="259"/>
      <c r="BH425" s="259"/>
      <c r="BI425" s="259"/>
      <c r="BJ425" s="259"/>
      <c r="BK425" s="259"/>
      <c r="BL425" s="259"/>
      <c r="BM425" s="259"/>
      <c r="BN425" s="152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</row>
    <row r="426" ht="12.75" customHeight="1">
      <c r="A426" s="3"/>
      <c r="B426" s="2"/>
      <c r="C426" s="2"/>
      <c r="D426" s="2"/>
      <c r="E426" s="2"/>
      <c r="F426" s="2"/>
      <c r="G426" s="2"/>
      <c r="H426" s="2"/>
      <c r="I426" s="2"/>
      <c r="J426" s="256"/>
      <c r="K426" s="2"/>
      <c r="L426" s="2"/>
      <c r="M426" s="2"/>
      <c r="N426" s="2"/>
      <c r="O426" s="2"/>
      <c r="P426" s="6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3"/>
      <c r="AH426" s="95"/>
      <c r="AI426" s="3"/>
      <c r="AJ426" s="256"/>
      <c r="AK426" s="3"/>
      <c r="AL426" s="3"/>
      <c r="AM426" s="2"/>
      <c r="AN426" s="2"/>
      <c r="AO426" s="2"/>
      <c r="AP426" s="2"/>
      <c r="AQ426" s="2"/>
      <c r="AR426" s="257"/>
      <c r="AS426" s="2"/>
      <c r="AT426" s="2"/>
      <c r="AU426" s="2"/>
      <c r="AV426" s="3"/>
      <c r="AW426" s="258"/>
      <c r="AX426" s="3"/>
      <c r="AY426" s="257"/>
      <c r="AZ426" s="259"/>
      <c r="BA426" s="259"/>
      <c r="BB426" s="259"/>
      <c r="BC426" s="259"/>
      <c r="BD426" s="259"/>
      <c r="BE426" s="259"/>
      <c r="BF426" s="259"/>
      <c r="BG426" s="259"/>
      <c r="BH426" s="259"/>
      <c r="BI426" s="259"/>
      <c r="BJ426" s="259"/>
      <c r="BK426" s="259"/>
      <c r="BL426" s="259"/>
      <c r="BM426" s="259"/>
      <c r="BN426" s="152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</row>
    <row r="427" ht="12.75" customHeight="1">
      <c r="A427" s="3"/>
      <c r="B427" s="2"/>
      <c r="C427" s="2"/>
      <c r="D427" s="2"/>
      <c r="E427" s="2"/>
      <c r="F427" s="2"/>
      <c r="G427" s="2"/>
      <c r="H427" s="2"/>
      <c r="I427" s="2"/>
      <c r="J427" s="256"/>
      <c r="K427" s="2"/>
      <c r="L427" s="2"/>
      <c r="M427" s="2"/>
      <c r="N427" s="2"/>
      <c r="O427" s="2"/>
      <c r="P427" s="6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3"/>
      <c r="AH427" s="95"/>
      <c r="AI427" s="3"/>
      <c r="AJ427" s="256"/>
      <c r="AK427" s="3"/>
      <c r="AL427" s="3"/>
      <c r="AM427" s="2"/>
      <c r="AN427" s="2"/>
      <c r="AO427" s="2"/>
      <c r="AP427" s="2"/>
      <c r="AQ427" s="2"/>
      <c r="AR427" s="257"/>
      <c r="AS427" s="2"/>
      <c r="AT427" s="2"/>
      <c r="AU427" s="2"/>
      <c r="AV427" s="3"/>
      <c r="AW427" s="258"/>
      <c r="AX427" s="3"/>
      <c r="AY427" s="257"/>
      <c r="AZ427" s="259"/>
      <c r="BA427" s="259"/>
      <c r="BB427" s="259"/>
      <c r="BC427" s="259"/>
      <c r="BD427" s="259"/>
      <c r="BE427" s="259"/>
      <c r="BF427" s="259"/>
      <c r="BG427" s="259"/>
      <c r="BH427" s="259"/>
      <c r="BI427" s="259"/>
      <c r="BJ427" s="259"/>
      <c r="BK427" s="259"/>
      <c r="BL427" s="259"/>
      <c r="BM427" s="259"/>
      <c r="BN427" s="152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</row>
    <row r="428" ht="12.75" customHeight="1">
      <c r="A428" s="3"/>
      <c r="B428" s="2"/>
      <c r="C428" s="2"/>
      <c r="D428" s="2"/>
      <c r="E428" s="2"/>
      <c r="F428" s="2"/>
      <c r="G428" s="2"/>
      <c r="H428" s="2"/>
      <c r="I428" s="2"/>
      <c r="J428" s="256"/>
      <c r="K428" s="2"/>
      <c r="L428" s="2"/>
      <c r="M428" s="2"/>
      <c r="N428" s="2"/>
      <c r="O428" s="2"/>
      <c r="P428" s="6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3"/>
      <c r="AH428" s="95"/>
      <c r="AI428" s="3"/>
      <c r="AJ428" s="256"/>
      <c r="AK428" s="3"/>
      <c r="AL428" s="3"/>
      <c r="AM428" s="2"/>
      <c r="AN428" s="2"/>
      <c r="AO428" s="2"/>
      <c r="AP428" s="2"/>
      <c r="AQ428" s="2"/>
      <c r="AR428" s="257"/>
      <c r="AS428" s="2"/>
      <c r="AT428" s="2"/>
      <c r="AU428" s="2"/>
      <c r="AV428" s="3"/>
      <c r="AW428" s="258"/>
      <c r="AX428" s="3"/>
      <c r="AY428" s="257"/>
      <c r="AZ428" s="259"/>
      <c r="BA428" s="259"/>
      <c r="BB428" s="259"/>
      <c r="BC428" s="259"/>
      <c r="BD428" s="259"/>
      <c r="BE428" s="259"/>
      <c r="BF428" s="259"/>
      <c r="BG428" s="259"/>
      <c r="BH428" s="259"/>
      <c r="BI428" s="259"/>
      <c r="BJ428" s="259"/>
      <c r="BK428" s="259"/>
      <c r="BL428" s="259"/>
      <c r="BM428" s="259"/>
      <c r="BN428" s="152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</row>
    <row r="429" ht="12.75" customHeight="1">
      <c r="A429" s="3"/>
      <c r="B429" s="2"/>
      <c r="C429" s="2"/>
      <c r="D429" s="2"/>
      <c r="E429" s="2"/>
      <c r="F429" s="2"/>
      <c r="G429" s="2"/>
      <c r="H429" s="2"/>
      <c r="I429" s="2"/>
      <c r="J429" s="256"/>
      <c r="K429" s="2"/>
      <c r="L429" s="2"/>
      <c r="M429" s="2"/>
      <c r="N429" s="2"/>
      <c r="O429" s="2"/>
      <c r="P429" s="6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3"/>
      <c r="AH429" s="95"/>
      <c r="AI429" s="3"/>
      <c r="AJ429" s="256"/>
      <c r="AK429" s="3"/>
      <c r="AL429" s="3"/>
      <c r="AM429" s="2"/>
      <c r="AN429" s="2"/>
      <c r="AO429" s="2"/>
      <c r="AP429" s="2"/>
      <c r="AQ429" s="2"/>
      <c r="AR429" s="257"/>
      <c r="AS429" s="2"/>
      <c r="AT429" s="2"/>
      <c r="AU429" s="2"/>
      <c r="AV429" s="3"/>
      <c r="AW429" s="258"/>
      <c r="AX429" s="3"/>
      <c r="AY429" s="257"/>
      <c r="AZ429" s="259"/>
      <c r="BA429" s="259"/>
      <c r="BB429" s="259"/>
      <c r="BC429" s="259"/>
      <c r="BD429" s="259"/>
      <c r="BE429" s="259"/>
      <c r="BF429" s="259"/>
      <c r="BG429" s="259"/>
      <c r="BH429" s="259"/>
      <c r="BI429" s="259"/>
      <c r="BJ429" s="259"/>
      <c r="BK429" s="259"/>
      <c r="BL429" s="259"/>
      <c r="BM429" s="259"/>
      <c r="BN429" s="152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</row>
    <row r="430" ht="12.75" customHeight="1">
      <c r="A430" s="3"/>
      <c r="B430" s="2"/>
      <c r="C430" s="2"/>
      <c r="D430" s="2"/>
      <c r="E430" s="2"/>
      <c r="F430" s="2"/>
      <c r="G430" s="2"/>
      <c r="H430" s="2"/>
      <c r="I430" s="2"/>
      <c r="J430" s="256"/>
      <c r="K430" s="2"/>
      <c r="L430" s="2"/>
      <c r="M430" s="2"/>
      <c r="N430" s="2"/>
      <c r="O430" s="2"/>
      <c r="P430" s="6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3"/>
      <c r="AH430" s="95"/>
      <c r="AI430" s="3"/>
      <c r="AJ430" s="256"/>
      <c r="AK430" s="3"/>
      <c r="AL430" s="3"/>
      <c r="AM430" s="2"/>
      <c r="AN430" s="2"/>
      <c r="AO430" s="2"/>
      <c r="AP430" s="2"/>
      <c r="AQ430" s="2"/>
      <c r="AR430" s="257"/>
      <c r="AS430" s="2"/>
      <c r="AT430" s="2"/>
      <c r="AU430" s="2"/>
      <c r="AV430" s="3"/>
      <c r="AW430" s="258"/>
      <c r="AX430" s="3"/>
      <c r="AY430" s="257"/>
      <c r="AZ430" s="259"/>
      <c r="BA430" s="259"/>
      <c r="BB430" s="259"/>
      <c r="BC430" s="259"/>
      <c r="BD430" s="259"/>
      <c r="BE430" s="259"/>
      <c r="BF430" s="259"/>
      <c r="BG430" s="259"/>
      <c r="BH430" s="259"/>
      <c r="BI430" s="259"/>
      <c r="BJ430" s="259"/>
      <c r="BK430" s="259"/>
      <c r="BL430" s="259"/>
      <c r="BM430" s="259"/>
      <c r="BN430" s="152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</row>
    <row r="431" ht="12.75" customHeight="1">
      <c r="A431" s="3"/>
      <c r="B431" s="2"/>
      <c r="C431" s="2"/>
      <c r="D431" s="2"/>
      <c r="E431" s="2"/>
      <c r="F431" s="2"/>
      <c r="G431" s="2"/>
      <c r="H431" s="2"/>
      <c r="I431" s="2"/>
      <c r="J431" s="256"/>
      <c r="K431" s="2"/>
      <c r="L431" s="2"/>
      <c r="M431" s="2"/>
      <c r="N431" s="2"/>
      <c r="O431" s="2"/>
      <c r="P431" s="6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3"/>
      <c r="AH431" s="95"/>
      <c r="AI431" s="3"/>
      <c r="AJ431" s="256"/>
      <c r="AK431" s="3"/>
      <c r="AL431" s="3"/>
      <c r="AM431" s="2"/>
      <c r="AN431" s="2"/>
      <c r="AO431" s="2"/>
      <c r="AP431" s="2"/>
      <c r="AQ431" s="2"/>
      <c r="AR431" s="257"/>
      <c r="AS431" s="2"/>
      <c r="AT431" s="2"/>
      <c r="AU431" s="2"/>
      <c r="AV431" s="3"/>
      <c r="AW431" s="258"/>
      <c r="AX431" s="3"/>
      <c r="AY431" s="257"/>
      <c r="AZ431" s="259"/>
      <c r="BA431" s="259"/>
      <c r="BB431" s="259"/>
      <c r="BC431" s="259"/>
      <c r="BD431" s="259"/>
      <c r="BE431" s="259"/>
      <c r="BF431" s="259"/>
      <c r="BG431" s="259"/>
      <c r="BH431" s="259"/>
      <c r="BI431" s="259"/>
      <c r="BJ431" s="259"/>
      <c r="BK431" s="259"/>
      <c r="BL431" s="259"/>
      <c r="BM431" s="259"/>
      <c r="BN431" s="152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</row>
    <row r="432" ht="12.75" customHeight="1">
      <c r="A432" s="3"/>
      <c r="B432" s="2"/>
      <c r="C432" s="2"/>
      <c r="D432" s="2"/>
      <c r="E432" s="2"/>
      <c r="F432" s="2"/>
      <c r="G432" s="2"/>
      <c r="H432" s="2"/>
      <c r="I432" s="2"/>
      <c r="J432" s="256"/>
      <c r="K432" s="2"/>
      <c r="L432" s="2"/>
      <c r="M432" s="2"/>
      <c r="N432" s="2"/>
      <c r="O432" s="2"/>
      <c r="P432" s="6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3"/>
      <c r="AH432" s="95"/>
      <c r="AI432" s="3"/>
      <c r="AJ432" s="256"/>
      <c r="AK432" s="3"/>
      <c r="AL432" s="3"/>
      <c r="AM432" s="2"/>
      <c r="AN432" s="2"/>
      <c r="AO432" s="2"/>
      <c r="AP432" s="2"/>
      <c r="AQ432" s="2"/>
      <c r="AR432" s="257"/>
      <c r="AS432" s="2"/>
      <c r="AT432" s="2"/>
      <c r="AU432" s="2"/>
      <c r="AV432" s="3"/>
      <c r="AW432" s="258"/>
      <c r="AX432" s="3"/>
      <c r="AY432" s="257"/>
      <c r="AZ432" s="259"/>
      <c r="BA432" s="259"/>
      <c r="BB432" s="259"/>
      <c r="BC432" s="259"/>
      <c r="BD432" s="259"/>
      <c r="BE432" s="259"/>
      <c r="BF432" s="259"/>
      <c r="BG432" s="259"/>
      <c r="BH432" s="259"/>
      <c r="BI432" s="259"/>
      <c r="BJ432" s="259"/>
      <c r="BK432" s="259"/>
      <c r="BL432" s="259"/>
      <c r="BM432" s="259"/>
      <c r="BN432" s="152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</row>
    <row r="433" ht="12.75" customHeight="1">
      <c r="A433" s="3"/>
      <c r="B433" s="2"/>
      <c r="C433" s="2"/>
      <c r="D433" s="2"/>
      <c r="E433" s="2"/>
      <c r="F433" s="2"/>
      <c r="G433" s="2"/>
      <c r="H433" s="2"/>
      <c r="I433" s="2"/>
      <c r="J433" s="256"/>
      <c r="K433" s="2"/>
      <c r="L433" s="2"/>
      <c r="M433" s="2"/>
      <c r="N433" s="2"/>
      <c r="O433" s="2"/>
      <c r="P433" s="6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3"/>
      <c r="AH433" s="95"/>
      <c r="AI433" s="3"/>
      <c r="AJ433" s="256"/>
      <c r="AK433" s="3"/>
      <c r="AL433" s="3"/>
      <c r="AM433" s="2"/>
      <c r="AN433" s="2"/>
      <c r="AO433" s="2"/>
      <c r="AP433" s="2"/>
      <c r="AQ433" s="2"/>
      <c r="AR433" s="257"/>
      <c r="AS433" s="2"/>
      <c r="AT433" s="2"/>
      <c r="AU433" s="2"/>
      <c r="AV433" s="3"/>
      <c r="AW433" s="258"/>
      <c r="AX433" s="3"/>
      <c r="AY433" s="257"/>
      <c r="AZ433" s="259"/>
      <c r="BA433" s="259"/>
      <c r="BB433" s="259"/>
      <c r="BC433" s="259"/>
      <c r="BD433" s="259"/>
      <c r="BE433" s="259"/>
      <c r="BF433" s="259"/>
      <c r="BG433" s="259"/>
      <c r="BH433" s="259"/>
      <c r="BI433" s="259"/>
      <c r="BJ433" s="259"/>
      <c r="BK433" s="259"/>
      <c r="BL433" s="259"/>
      <c r="BM433" s="259"/>
      <c r="BN433" s="152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</row>
    <row r="434" ht="12.75" customHeight="1">
      <c r="A434" s="3"/>
      <c r="B434" s="2"/>
      <c r="C434" s="2"/>
      <c r="D434" s="2"/>
      <c r="E434" s="2"/>
      <c r="F434" s="2"/>
      <c r="G434" s="2"/>
      <c r="H434" s="2"/>
      <c r="I434" s="2"/>
      <c r="J434" s="256"/>
      <c r="K434" s="2"/>
      <c r="L434" s="2"/>
      <c r="M434" s="2"/>
      <c r="N434" s="2"/>
      <c r="O434" s="2"/>
      <c r="P434" s="6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3"/>
      <c r="AH434" s="95"/>
      <c r="AI434" s="3"/>
      <c r="AJ434" s="256"/>
      <c r="AK434" s="3"/>
      <c r="AL434" s="3"/>
      <c r="AM434" s="2"/>
      <c r="AN434" s="2"/>
      <c r="AO434" s="2"/>
      <c r="AP434" s="2"/>
      <c r="AQ434" s="2"/>
      <c r="AR434" s="257"/>
      <c r="AS434" s="2"/>
      <c r="AT434" s="2"/>
      <c r="AU434" s="2"/>
      <c r="AV434" s="3"/>
      <c r="AW434" s="258"/>
      <c r="AX434" s="3"/>
      <c r="AY434" s="257"/>
      <c r="AZ434" s="259"/>
      <c r="BA434" s="259"/>
      <c r="BB434" s="259"/>
      <c r="BC434" s="259"/>
      <c r="BD434" s="259"/>
      <c r="BE434" s="259"/>
      <c r="BF434" s="259"/>
      <c r="BG434" s="259"/>
      <c r="BH434" s="259"/>
      <c r="BI434" s="259"/>
      <c r="BJ434" s="259"/>
      <c r="BK434" s="259"/>
      <c r="BL434" s="259"/>
      <c r="BM434" s="259"/>
      <c r="BN434" s="152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</row>
    <row r="435" ht="12.75" customHeight="1">
      <c r="A435" s="3"/>
      <c r="B435" s="2"/>
      <c r="C435" s="2"/>
      <c r="D435" s="2"/>
      <c r="E435" s="2"/>
      <c r="F435" s="2"/>
      <c r="G435" s="2"/>
      <c r="H435" s="2"/>
      <c r="I435" s="2"/>
      <c r="J435" s="256"/>
      <c r="K435" s="2"/>
      <c r="L435" s="2"/>
      <c r="M435" s="2"/>
      <c r="N435" s="2"/>
      <c r="O435" s="2"/>
      <c r="P435" s="6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3"/>
      <c r="AH435" s="95"/>
      <c r="AI435" s="3"/>
      <c r="AJ435" s="256"/>
      <c r="AK435" s="3"/>
      <c r="AL435" s="3"/>
      <c r="AM435" s="2"/>
      <c r="AN435" s="2"/>
      <c r="AO435" s="2"/>
      <c r="AP435" s="2"/>
      <c r="AQ435" s="2"/>
      <c r="AR435" s="257"/>
      <c r="AS435" s="2"/>
      <c r="AT435" s="2"/>
      <c r="AU435" s="2"/>
      <c r="AV435" s="3"/>
      <c r="AW435" s="258"/>
      <c r="AX435" s="3"/>
      <c r="AY435" s="257"/>
      <c r="AZ435" s="259"/>
      <c r="BA435" s="259"/>
      <c r="BB435" s="259"/>
      <c r="BC435" s="259"/>
      <c r="BD435" s="259"/>
      <c r="BE435" s="259"/>
      <c r="BF435" s="259"/>
      <c r="BG435" s="259"/>
      <c r="BH435" s="259"/>
      <c r="BI435" s="259"/>
      <c r="BJ435" s="259"/>
      <c r="BK435" s="259"/>
      <c r="BL435" s="259"/>
      <c r="BM435" s="259"/>
      <c r="BN435" s="152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</row>
    <row r="436" ht="12.75" customHeight="1">
      <c r="A436" s="3"/>
      <c r="B436" s="2"/>
      <c r="C436" s="2"/>
      <c r="D436" s="2"/>
      <c r="E436" s="2"/>
      <c r="F436" s="2"/>
      <c r="G436" s="2"/>
      <c r="H436" s="2"/>
      <c r="I436" s="2"/>
      <c r="J436" s="256"/>
      <c r="K436" s="2"/>
      <c r="L436" s="2"/>
      <c r="M436" s="2"/>
      <c r="N436" s="2"/>
      <c r="O436" s="2"/>
      <c r="P436" s="6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3"/>
      <c r="AH436" s="95"/>
      <c r="AI436" s="3"/>
      <c r="AJ436" s="256"/>
      <c r="AK436" s="3"/>
      <c r="AL436" s="3"/>
      <c r="AM436" s="2"/>
      <c r="AN436" s="2"/>
      <c r="AO436" s="2"/>
      <c r="AP436" s="2"/>
      <c r="AQ436" s="2"/>
      <c r="AR436" s="257"/>
      <c r="AS436" s="2"/>
      <c r="AT436" s="2"/>
      <c r="AU436" s="2"/>
      <c r="AV436" s="3"/>
      <c r="AW436" s="258"/>
      <c r="AX436" s="3"/>
      <c r="AY436" s="257"/>
      <c r="AZ436" s="259"/>
      <c r="BA436" s="259"/>
      <c r="BB436" s="259"/>
      <c r="BC436" s="259"/>
      <c r="BD436" s="259"/>
      <c r="BE436" s="259"/>
      <c r="BF436" s="259"/>
      <c r="BG436" s="259"/>
      <c r="BH436" s="259"/>
      <c r="BI436" s="259"/>
      <c r="BJ436" s="259"/>
      <c r="BK436" s="259"/>
      <c r="BL436" s="259"/>
      <c r="BM436" s="259"/>
      <c r="BN436" s="152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</row>
    <row r="437" ht="12.75" customHeight="1">
      <c r="A437" s="3"/>
      <c r="B437" s="2"/>
      <c r="C437" s="2"/>
      <c r="D437" s="2"/>
      <c r="E437" s="2"/>
      <c r="F437" s="2"/>
      <c r="G437" s="2"/>
      <c r="H437" s="2"/>
      <c r="I437" s="2"/>
      <c r="J437" s="256"/>
      <c r="K437" s="2"/>
      <c r="L437" s="2"/>
      <c r="M437" s="2"/>
      <c r="N437" s="2"/>
      <c r="O437" s="2"/>
      <c r="P437" s="6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3"/>
      <c r="AH437" s="95"/>
      <c r="AI437" s="3"/>
      <c r="AJ437" s="256"/>
      <c r="AK437" s="3"/>
      <c r="AL437" s="3"/>
      <c r="AM437" s="2"/>
      <c r="AN437" s="2"/>
      <c r="AO437" s="2"/>
      <c r="AP437" s="2"/>
      <c r="AQ437" s="2"/>
      <c r="AR437" s="257"/>
      <c r="AS437" s="2"/>
      <c r="AT437" s="2"/>
      <c r="AU437" s="2"/>
      <c r="AV437" s="3"/>
      <c r="AW437" s="258"/>
      <c r="AX437" s="3"/>
      <c r="AY437" s="257"/>
      <c r="AZ437" s="259"/>
      <c r="BA437" s="259"/>
      <c r="BB437" s="259"/>
      <c r="BC437" s="259"/>
      <c r="BD437" s="259"/>
      <c r="BE437" s="259"/>
      <c r="BF437" s="259"/>
      <c r="BG437" s="259"/>
      <c r="BH437" s="259"/>
      <c r="BI437" s="259"/>
      <c r="BJ437" s="259"/>
      <c r="BK437" s="259"/>
      <c r="BL437" s="259"/>
      <c r="BM437" s="259"/>
      <c r="BN437" s="152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</row>
    <row r="438" ht="12.75" customHeight="1">
      <c r="A438" s="3"/>
      <c r="B438" s="2"/>
      <c r="C438" s="2"/>
      <c r="D438" s="2"/>
      <c r="E438" s="2"/>
      <c r="F438" s="2"/>
      <c r="G438" s="2"/>
      <c r="H438" s="2"/>
      <c r="I438" s="2"/>
      <c r="J438" s="256"/>
      <c r="K438" s="2"/>
      <c r="L438" s="2"/>
      <c r="M438" s="2"/>
      <c r="N438" s="2"/>
      <c r="O438" s="2"/>
      <c r="P438" s="6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3"/>
      <c r="AH438" s="95"/>
      <c r="AI438" s="3"/>
      <c r="AJ438" s="256"/>
      <c r="AK438" s="3"/>
      <c r="AL438" s="3"/>
      <c r="AM438" s="2"/>
      <c r="AN438" s="2"/>
      <c r="AO438" s="2"/>
      <c r="AP438" s="2"/>
      <c r="AQ438" s="2"/>
      <c r="AR438" s="257"/>
      <c r="AS438" s="2"/>
      <c r="AT438" s="2"/>
      <c r="AU438" s="2"/>
      <c r="AV438" s="3"/>
      <c r="AW438" s="258"/>
      <c r="AX438" s="3"/>
      <c r="AY438" s="257"/>
      <c r="AZ438" s="259"/>
      <c r="BA438" s="259"/>
      <c r="BB438" s="259"/>
      <c r="BC438" s="259"/>
      <c r="BD438" s="259"/>
      <c r="BE438" s="259"/>
      <c r="BF438" s="259"/>
      <c r="BG438" s="259"/>
      <c r="BH438" s="259"/>
      <c r="BI438" s="259"/>
      <c r="BJ438" s="259"/>
      <c r="BK438" s="259"/>
      <c r="BL438" s="259"/>
      <c r="BM438" s="259"/>
      <c r="BN438" s="152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</row>
    <row r="439" ht="12.75" customHeight="1">
      <c r="A439" s="3"/>
      <c r="B439" s="2"/>
      <c r="C439" s="2"/>
      <c r="D439" s="2"/>
      <c r="E439" s="2"/>
      <c r="F439" s="2"/>
      <c r="G439" s="2"/>
      <c r="H439" s="2"/>
      <c r="I439" s="2"/>
      <c r="J439" s="256"/>
      <c r="K439" s="2"/>
      <c r="L439" s="2"/>
      <c r="M439" s="2"/>
      <c r="N439" s="2"/>
      <c r="O439" s="2"/>
      <c r="P439" s="6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3"/>
      <c r="AH439" s="95"/>
      <c r="AI439" s="3"/>
      <c r="AJ439" s="256"/>
      <c r="AK439" s="3"/>
      <c r="AL439" s="3"/>
      <c r="AM439" s="2"/>
      <c r="AN439" s="2"/>
      <c r="AO439" s="2"/>
      <c r="AP439" s="2"/>
      <c r="AQ439" s="2"/>
      <c r="AR439" s="257"/>
      <c r="AS439" s="2"/>
      <c r="AT439" s="2"/>
      <c r="AU439" s="2"/>
      <c r="AV439" s="3"/>
      <c r="AW439" s="258"/>
      <c r="AX439" s="3"/>
      <c r="AY439" s="257"/>
      <c r="AZ439" s="259"/>
      <c r="BA439" s="259"/>
      <c r="BB439" s="259"/>
      <c r="BC439" s="259"/>
      <c r="BD439" s="259"/>
      <c r="BE439" s="259"/>
      <c r="BF439" s="259"/>
      <c r="BG439" s="259"/>
      <c r="BH439" s="259"/>
      <c r="BI439" s="259"/>
      <c r="BJ439" s="259"/>
      <c r="BK439" s="259"/>
      <c r="BL439" s="259"/>
      <c r="BM439" s="259"/>
      <c r="BN439" s="152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</row>
    <row r="440" ht="12.75" customHeight="1">
      <c r="A440" s="3"/>
      <c r="B440" s="2"/>
      <c r="C440" s="2"/>
      <c r="D440" s="2"/>
      <c r="E440" s="2"/>
      <c r="F440" s="2"/>
      <c r="G440" s="2"/>
      <c r="H440" s="2"/>
      <c r="I440" s="2"/>
      <c r="J440" s="256"/>
      <c r="K440" s="2"/>
      <c r="L440" s="2"/>
      <c r="M440" s="2"/>
      <c r="N440" s="2"/>
      <c r="O440" s="2"/>
      <c r="P440" s="6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3"/>
      <c r="AH440" s="95"/>
      <c r="AI440" s="3"/>
      <c r="AJ440" s="256"/>
      <c r="AK440" s="3"/>
      <c r="AL440" s="3"/>
      <c r="AM440" s="2"/>
      <c r="AN440" s="2"/>
      <c r="AO440" s="2"/>
      <c r="AP440" s="2"/>
      <c r="AQ440" s="2"/>
      <c r="AR440" s="257"/>
      <c r="AS440" s="2"/>
      <c r="AT440" s="2"/>
      <c r="AU440" s="2"/>
      <c r="AV440" s="3"/>
      <c r="AW440" s="258"/>
      <c r="AX440" s="3"/>
      <c r="AY440" s="257"/>
      <c r="AZ440" s="259"/>
      <c r="BA440" s="259"/>
      <c r="BB440" s="259"/>
      <c r="BC440" s="259"/>
      <c r="BD440" s="259"/>
      <c r="BE440" s="259"/>
      <c r="BF440" s="259"/>
      <c r="BG440" s="259"/>
      <c r="BH440" s="259"/>
      <c r="BI440" s="259"/>
      <c r="BJ440" s="259"/>
      <c r="BK440" s="259"/>
      <c r="BL440" s="259"/>
      <c r="BM440" s="259"/>
      <c r="BN440" s="152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</row>
    <row r="441" ht="12.75" customHeight="1">
      <c r="A441" s="3"/>
      <c r="B441" s="2"/>
      <c r="C441" s="2"/>
      <c r="D441" s="2"/>
      <c r="E441" s="2"/>
      <c r="F441" s="2"/>
      <c r="G441" s="2"/>
      <c r="H441" s="2"/>
      <c r="I441" s="2"/>
      <c r="J441" s="256"/>
      <c r="K441" s="2"/>
      <c r="L441" s="2"/>
      <c r="M441" s="2"/>
      <c r="N441" s="2"/>
      <c r="O441" s="2"/>
      <c r="P441" s="6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3"/>
      <c r="AH441" s="95"/>
      <c r="AI441" s="3"/>
      <c r="AJ441" s="256"/>
      <c r="AK441" s="3"/>
      <c r="AL441" s="3"/>
      <c r="AM441" s="2"/>
      <c r="AN441" s="2"/>
      <c r="AO441" s="2"/>
      <c r="AP441" s="2"/>
      <c r="AQ441" s="2"/>
      <c r="AR441" s="257"/>
      <c r="AS441" s="2"/>
      <c r="AT441" s="2"/>
      <c r="AU441" s="2"/>
      <c r="AV441" s="3"/>
      <c r="AW441" s="258"/>
      <c r="AX441" s="3"/>
      <c r="AY441" s="257"/>
      <c r="AZ441" s="259"/>
      <c r="BA441" s="259"/>
      <c r="BB441" s="259"/>
      <c r="BC441" s="259"/>
      <c r="BD441" s="259"/>
      <c r="BE441" s="259"/>
      <c r="BF441" s="259"/>
      <c r="BG441" s="259"/>
      <c r="BH441" s="259"/>
      <c r="BI441" s="259"/>
      <c r="BJ441" s="259"/>
      <c r="BK441" s="259"/>
      <c r="BL441" s="259"/>
      <c r="BM441" s="259"/>
      <c r="BN441" s="152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</row>
    <row r="442" ht="12.75" customHeight="1">
      <c r="A442" s="3"/>
      <c r="B442" s="2"/>
      <c r="C442" s="2"/>
      <c r="D442" s="2"/>
      <c r="E442" s="2"/>
      <c r="F442" s="2"/>
      <c r="G442" s="2"/>
      <c r="H442" s="2"/>
      <c r="I442" s="2"/>
      <c r="J442" s="256"/>
      <c r="K442" s="2"/>
      <c r="L442" s="2"/>
      <c r="M442" s="2"/>
      <c r="N442" s="2"/>
      <c r="O442" s="2"/>
      <c r="P442" s="6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3"/>
      <c r="AH442" s="95"/>
      <c r="AI442" s="3"/>
      <c r="AJ442" s="256"/>
      <c r="AK442" s="3"/>
      <c r="AL442" s="3"/>
      <c r="AM442" s="2"/>
      <c r="AN442" s="2"/>
      <c r="AO442" s="2"/>
      <c r="AP442" s="2"/>
      <c r="AQ442" s="2"/>
      <c r="AR442" s="257"/>
      <c r="AS442" s="2"/>
      <c r="AT442" s="2"/>
      <c r="AU442" s="2"/>
      <c r="AV442" s="3"/>
      <c r="AW442" s="258"/>
      <c r="AX442" s="3"/>
      <c r="AY442" s="257"/>
      <c r="AZ442" s="259"/>
      <c r="BA442" s="259"/>
      <c r="BB442" s="259"/>
      <c r="BC442" s="259"/>
      <c r="BD442" s="259"/>
      <c r="BE442" s="259"/>
      <c r="BF442" s="259"/>
      <c r="BG442" s="259"/>
      <c r="BH442" s="259"/>
      <c r="BI442" s="259"/>
      <c r="BJ442" s="259"/>
      <c r="BK442" s="259"/>
      <c r="BL442" s="259"/>
      <c r="BM442" s="259"/>
      <c r="BN442" s="152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</row>
    <row r="443" ht="12.75" customHeight="1">
      <c r="A443" s="3"/>
      <c r="B443" s="2"/>
      <c r="C443" s="2"/>
      <c r="D443" s="2"/>
      <c r="E443" s="2"/>
      <c r="F443" s="2"/>
      <c r="G443" s="2"/>
      <c r="H443" s="2"/>
      <c r="I443" s="2"/>
      <c r="J443" s="256"/>
      <c r="K443" s="2"/>
      <c r="L443" s="2"/>
      <c r="M443" s="2"/>
      <c r="N443" s="2"/>
      <c r="O443" s="2"/>
      <c r="P443" s="6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3"/>
      <c r="AH443" s="95"/>
      <c r="AI443" s="3"/>
      <c r="AJ443" s="256"/>
      <c r="AK443" s="3"/>
      <c r="AL443" s="3"/>
      <c r="AM443" s="2"/>
      <c r="AN443" s="2"/>
      <c r="AO443" s="2"/>
      <c r="AP443" s="2"/>
      <c r="AQ443" s="2"/>
      <c r="AR443" s="257"/>
      <c r="AS443" s="2"/>
      <c r="AT443" s="2"/>
      <c r="AU443" s="2"/>
      <c r="AV443" s="3"/>
      <c r="AW443" s="258"/>
      <c r="AX443" s="3"/>
      <c r="AY443" s="257"/>
      <c r="AZ443" s="259"/>
      <c r="BA443" s="259"/>
      <c r="BB443" s="259"/>
      <c r="BC443" s="259"/>
      <c r="BD443" s="259"/>
      <c r="BE443" s="259"/>
      <c r="BF443" s="259"/>
      <c r="BG443" s="259"/>
      <c r="BH443" s="259"/>
      <c r="BI443" s="259"/>
      <c r="BJ443" s="259"/>
      <c r="BK443" s="259"/>
      <c r="BL443" s="259"/>
      <c r="BM443" s="259"/>
      <c r="BN443" s="152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</row>
    <row r="444" ht="12.75" customHeight="1">
      <c r="A444" s="3"/>
      <c r="B444" s="2"/>
      <c r="C444" s="2"/>
      <c r="D444" s="2"/>
      <c r="E444" s="2"/>
      <c r="F444" s="2"/>
      <c r="G444" s="2"/>
      <c r="H444" s="2"/>
      <c r="I444" s="2"/>
      <c r="J444" s="256"/>
      <c r="K444" s="2"/>
      <c r="L444" s="2"/>
      <c r="M444" s="2"/>
      <c r="N444" s="2"/>
      <c r="O444" s="2"/>
      <c r="P444" s="6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3"/>
      <c r="AH444" s="95"/>
      <c r="AI444" s="3"/>
      <c r="AJ444" s="256"/>
      <c r="AK444" s="3"/>
      <c r="AL444" s="3"/>
      <c r="AM444" s="2"/>
      <c r="AN444" s="2"/>
      <c r="AO444" s="2"/>
      <c r="AP444" s="2"/>
      <c r="AQ444" s="2"/>
      <c r="AR444" s="257"/>
      <c r="AS444" s="2"/>
      <c r="AT444" s="2"/>
      <c r="AU444" s="2"/>
      <c r="AV444" s="3"/>
      <c r="AW444" s="258"/>
      <c r="AX444" s="3"/>
      <c r="AY444" s="257"/>
      <c r="AZ444" s="259"/>
      <c r="BA444" s="259"/>
      <c r="BB444" s="259"/>
      <c r="BC444" s="259"/>
      <c r="BD444" s="259"/>
      <c r="BE444" s="259"/>
      <c r="BF444" s="259"/>
      <c r="BG444" s="259"/>
      <c r="BH444" s="259"/>
      <c r="BI444" s="259"/>
      <c r="BJ444" s="259"/>
      <c r="BK444" s="259"/>
      <c r="BL444" s="259"/>
      <c r="BM444" s="259"/>
      <c r="BN444" s="152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</row>
    <row r="445" ht="12.75" customHeight="1">
      <c r="A445" s="3"/>
      <c r="B445" s="2"/>
      <c r="C445" s="2"/>
      <c r="D445" s="2"/>
      <c r="E445" s="2"/>
      <c r="F445" s="2"/>
      <c r="G445" s="2"/>
      <c r="H445" s="2"/>
      <c r="I445" s="2"/>
      <c r="J445" s="256"/>
      <c r="K445" s="2"/>
      <c r="L445" s="2"/>
      <c r="M445" s="2"/>
      <c r="N445" s="2"/>
      <c r="O445" s="2"/>
      <c r="P445" s="6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3"/>
      <c r="AH445" s="95"/>
      <c r="AI445" s="3"/>
      <c r="AJ445" s="256"/>
      <c r="AK445" s="3"/>
      <c r="AL445" s="3"/>
      <c r="AM445" s="2"/>
      <c r="AN445" s="2"/>
      <c r="AO445" s="2"/>
      <c r="AP445" s="2"/>
      <c r="AQ445" s="2"/>
      <c r="AR445" s="257"/>
      <c r="AS445" s="2"/>
      <c r="AT445" s="2"/>
      <c r="AU445" s="2"/>
      <c r="AV445" s="3"/>
      <c r="AW445" s="258"/>
      <c r="AX445" s="3"/>
      <c r="AY445" s="257"/>
      <c r="AZ445" s="259"/>
      <c r="BA445" s="259"/>
      <c r="BB445" s="259"/>
      <c r="BC445" s="259"/>
      <c r="BD445" s="259"/>
      <c r="BE445" s="259"/>
      <c r="BF445" s="259"/>
      <c r="BG445" s="259"/>
      <c r="BH445" s="259"/>
      <c r="BI445" s="259"/>
      <c r="BJ445" s="259"/>
      <c r="BK445" s="259"/>
      <c r="BL445" s="259"/>
      <c r="BM445" s="259"/>
      <c r="BN445" s="152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</row>
    <row r="446" ht="12.75" customHeight="1">
      <c r="A446" s="3"/>
      <c r="B446" s="2"/>
      <c r="C446" s="2"/>
      <c r="D446" s="2"/>
      <c r="E446" s="2"/>
      <c r="F446" s="2"/>
      <c r="G446" s="2"/>
      <c r="H446" s="2"/>
      <c r="I446" s="2"/>
      <c r="J446" s="256"/>
      <c r="K446" s="2"/>
      <c r="L446" s="2"/>
      <c r="M446" s="2"/>
      <c r="N446" s="2"/>
      <c r="O446" s="2"/>
      <c r="P446" s="6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3"/>
      <c r="AH446" s="95"/>
      <c r="AI446" s="3"/>
      <c r="AJ446" s="256"/>
      <c r="AK446" s="3"/>
      <c r="AL446" s="3"/>
      <c r="AM446" s="2"/>
      <c r="AN446" s="2"/>
      <c r="AO446" s="2"/>
      <c r="AP446" s="2"/>
      <c r="AQ446" s="2"/>
      <c r="AR446" s="257"/>
      <c r="AS446" s="2"/>
      <c r="AT446" s="2"/>
      <c r="AU446" s="2"/>
      <c r="AV446" s="3"/>
      <c r="AW446" s="258"/>
      <c r="AX446" s="3"/>
      <c r="AY446" s="257"/>
      <c r="AZ446" s="259"/>
      <c r="BA446" s="259"/>
      <c r="BB446" s="259"/>
      <c r="BC446" s="259"/>
      <c r="BD446" s="259"/>
      <c r="BE446" s="259"/>
      <c r="BF446" s="259"/>
      <c r="BG446" s="259"/>
      <c r="BH446" s="259"/>
      <c r="BI446" s="259"/>
      <c r="BJ446" s="259"/>
      <c r="BK446" s="259"/>
      <c r="BL446" s="259"/>
      <c r="BM446" s="259"/>
      <c r="BN446" s="152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</row>
    <row r="447" ht="12.75" customHeight="1">
      <c r="A447" s="3"/>
      <c r="B447" s="2"/>
      <c r="C447" s="2"/>
      <c r="D447" s="2"/>
      <c r="E447" s="2"/>
      <c r="F447" s="2"/>
      <c r="G447" s="2"/>
      <c r="H447" s="2"/>
      <c r="I447" s="2"/>
      <c r="J447" s="256"/>
      <c r="K447" s="2"/>
      <c r="L447" s="2"/>
      <c r="M447" s="2"/>
      <c r="N447" s="2"/>
      <c r="O447" s="2"/>
      <c r="P447" s="6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3"/>
      <c r="AH447" s="95"/>
      <c r="AI447" s="3"/>
      <c r="AJ447" s="256"/>
      <c r="AK447" s="3"/>
      <c r="AL447" s="3"/>
      <c r="AM447" s="2"/>
      <c r="AN447" s="2"/>
      <c r="AO447" s="2"/>
      <c r="AP447" s="2"/>
      <c r="AQ447" s="2"/>
      <c r="AR447" s="257"/>
      <c r="AS447" s="2"/>
      <c r="AT447" s="2"/>
      <c r="AU447" s="2"/>
      <c r="AV447" s="3"/>
      <c r="AW447" s="258"/>
      <c r="AX447" s="3"/>
      <c r="AY447" s="257"/>
      <c r="AZ447" s="259"/>
      <c r="BA447" s="259"/>
      <c r="BB447" s="259"/>
      <c r="BC447" s="259"/>
      <c r="BD447" s="259"/>
      <c r="BE447" s="259"/>
      <c r="BF447" s="259"/>
      <c r="BG447" s="259"/>
      <c r="BH447" s="259"/>
      <c r="BI447" s="259"/>
      <c r="BJ447" s="259"/>
      <c r="BK447" s="259"/>
      <c r="BL447" s="259"/>
      <c r="BM447" s="259"/>
      <c r="BN447" s="152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</row>
    <row r="448" ht="12.75" customHeight="1">
      <c r="A448" s="3"/>
      <c r="B448" s="2"/>
      <c r="C448" s="2"/>
      <c r="D448" s="2"/>
      <c r="E448" s="2"/>
      <c r="F448" s="2"/>
      <c r="G448" s="2"/>
      <c r="H448" s="2"/>
      <c r="I448" s="2"/>
      <c r="J448" s="256"/>
      <c r="K448" s="2"/>
      <c r="L448" s="2"/>
      <c r="M448" s="2"/>
      <c r="N448" s="2"/>
      <c r="O448" s="2"/>
      <c r="P448" s="6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3"/>
      <c r="AH448" s="95"/>
      <c r="AI448" s="3"/>
      <c r="AJ448" s="256"/>
      <c r="AK448" s="3"/>
      <c r="AL448" s="3"/>
      <c r="AM448" s="2"/>
      <c r="AN448" s="2"/>
      <c r="AO448" s="2"/>
      <c r="AP448" s="2"/>
      <c r="AQ448" s="2"/>
      <c r="AR448" s="257"/>
      <c r="AS448" s="2"/>
      <c r="AT448" s="2"/>
      <c r="AU448" s="2"/>
      <c r="AV448" s="3"/>
      <c r="AW448" s="258"/>
      <c r="AX448" s="3"/>
      <c r="AY448" s="257"/>
      <c r="AZ448" s="259"/>
      <c r="BA448" s="259"/>
      <c r="BB448" s="259"/>
      <c r="BC448" s="259"/>
      <c r="BD448" s="259"/>
      <c r="BE448" s="259"/>
      <c r="BF448" s="259"/>
      <c r="BG448" s="259"/>
      <c r="BH448" s="259"/>
      <c r="BI448" s="259"/>
      <c r="BJ448" s="259"/>
      <c r="BK448" s="259"/>
      <c r="BL448" s="259"/>
      <c r="BM448" s="259"/>
      <c r="BN448" s="152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</row>
    <row r="449" ht="12.75" customHeight="1">
      <c r="A449" s="3"/>
      <c r="B449" s="2"/>
      <c r="C449" s="2"/>
      <c r="D449" s="2"/>
      <c r="E449" s="2"/>
      <c r="F449" s="2"/>
      <c r="G449" s="2"/>
      <c r="H449" s="2"/>
      <c r="I449" s="2"/>
      <c r="J449" s="256"/>
      <c r="K449" s="2"/>
      <c r="L449" s="2"/>
      <c r="M449" s="2"/>
      <c r="N449" s="2"/>
      <c r="O449" s="2"/>
      <c r="P449" s="6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3"/>
      <c r="AH449" s="95"/>
      <c r="AI449" s="3"/>
      <c r="AJ449" s="256"/>
      <c r="AK449" s="3"/>
      <c r="AL449" s="3"/>
      <c r="AM449" s="2"/>
      <c r="AN449" s="2"/>
      <c r="AO449" s="2"/>
      <c r="AP449" s="2"/>
      <c r="AQ449" s="2"/>
      <c r="AR449" s="257"/>
      <c r="AS449" s="2"/>
      <c r="AT449" s="2"/>
      <c r="AU449" s="2"/>
      <c r="AV449" s="3"/>
      <c r="AW449" s="258"/>
      <c r="AX449" s="3"/>
      <c r="AY449" s="257"/>
      <c r="AZ449" s="259"/>
      <c r="BA449" s="259"/>
      <c r="BB449" s="259"/>
      <c r="BC449" s="259"/>
      <c r="BD449" s="259"/>
      <c r="BE449" s="259"/>
      <c r="BF449" s="259"/>
      <c r="BG449" s="259"/>
      <c r="BH449" s="259"/>
      <c r="BI449" s="259"/>
      <c r="BJ449" s="259"/>
      <c r="BK449" s="259"/>
      <c r="BL449" s="259"/>
      <c r="BM449" s="259"/>
      <c r="BN449" s="152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</row>
    <row r="450" ht="12.75" customHeight="1">
      <c r="A450" s="3"/>
      <c r="B450" s="2"/>
      <c r="C450" s="2"/>
      <c r="D450" s="2"/>
      <c r="E450" s="2"/>
      <c r="F450" s="2"/>
      <c r="G450" s="2"/>
      <c r="H450" s="2"/>
      <c r="I450" s="2"/>
      <c r="J450" s="256"/>
      <c r="K450" s="2"/>
      <c r="L450" s="2"/>
      <c r="M450" s="2"/>
      <c r="N450" s="2"/>
      <c r="O450" s="2"/>
      <c r="P450" s="6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3"/>
      <c r="AH450" s="95"/>
      <c r="AI450" s="3"/>
      <c r="AJ450" s="256"/>
      <c r="AK450" s="3"/>
      <c r="AL450" s="3"/>
      <c r="AM450" s="2"/>
      <c r="AN450" s="2"/>
      <c r="AO450" s="2"/>
      <c r="AP450" s="2"/>
      <c r="AQ450" s="2"/>
      <c r="AR450" s="257"/>
      <c r="AS450" s="2"/>
      <c r="AT450" s="2"/>
      <c r="AU450" s="2"/>
      <c r="AV450" s="3"/>
      <c r="AW450" s="258"/>
      <c r="AX450" s="3"/>
      <c r="AY450" s="257"/>
      <c r="AZ450" s="259"/>
      <c r="BA450" s="259"/>
      <c r="BB450" s="259"/>
      <c r="BC450" s="259"/>
      <c r="BD450" s="259"/>
      <c r="BE450" s="259"/>
      <c r="BF450" s="259"/>
      <c r="BG450" s="259"/>
      <c r="BH450" s="259"/>
      <c r="BI450" s="259"/>
      <c r="BJ450" s="259"/>
      <c r="BK450" s="259"/>
      <c r="BL450" s="259"/>
      <c r="BM450" s="259"/>
      <c r="BN450" s="152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</row>
    <row r="451" ht="12.75" customHeight="1">
      <c r="A451" s="3"/>
      <c r="B451" s="2"/>
      <c r="C451" s="2"/>
      <c r="D451" s="2"/>
      <c r="E451" s="2"/>
      <c r="F451" s="2"/>
      <c r="G451" s="2"/>
      <c r="H451" s="2"/>
      <c r="I451" s="2"/>
      <c r="J451" s="256"/>
      <c r="K451" s="2"/>
      <c r="L451" s="2"/>
      <c r="M451" s="2"/>
      <c r="N451" s="2"/>
      <c r="O451" s="2"/>
      <c r="P451" s="6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3"/>
      <c r="AH451" s="95"/>
      <c r="AI451" s="3"/>
      <c r="AJ451" s="256"/>
      <c r="AK451" s="3"/>
      <c r="AL451" s="3"/>
      <c r="AM451" s="2"/>
      <c r="AN451" s="2"/>
      <c r="AO451" s="2"/>
      <c r="AP451" s="2"/>
      <c r="AQ451" s="2"/>
      <c r="AR451" s="257"/>
      <c r="AS451" s="2"/>
      <c r="AT451" s="2"/>
      <c r="AU451" s="2"/>
      <c r="AV451" s="3"/>
      <c r="AW451" s="258"/>
      <c r="AX451" s="3"/>
      <c r="AY451" s="257"/>
      <c r="AZ451" s="259"/>
      <c r="BA451" s="259"/>
      <c r="BB451" s="259"/>
      <c r="BC451" s="259"/>
      <c r="BD451" s="259"/>
      <c r="BE451" s="259"/>
      <c r="BF451" s="259"/>
      <c r="BG451" s="259"/>
      <c r="BH451" s="259"/>
      <c r="BI451" s="259"/>
      <c r="BJ451" s="259"/>
      <c r="BK451" s="259"/>
      <c r="BL451" s="259"/>
      <c r="BM451" s="259"/>
      <c r="BN451" s="152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</row>
    <row r="452" ht="12.75" customHeight="1">
      <c r="A452" s="3"/>
      <c r="B452" s="2"/>
      <c r="C452" s="2"/>
      <c r="D452" s="2"/>
      <c r="E452" s="2"/>
      <c r="F452" s="2"/>
      <c r="G452" s="2"/>
      <c r="H452" s="2"/>
      <c r="I452" s="2"/>
      <c r="J452" s="256"/>
      <c r="K452" s="2"/>
      <c r="L452" s="2"/>
      <c r="M452" s="2"/>
      <c r="N452" s="2"/>
      <c r="O452" s="2"/>
      <c r="P452" s="6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3"/>
      <c r="AH452" s="95"/>
      <c r="AI452" s="3"/>
      <c r="AJ452" s="256"/>
      <c r="AK452" s="3"/>
      <c r="AL452" s="3"/>
      <c r="AM452" s="2"/>
      <c r="AN452" s="2"/>
      <c r="AO452" s="2"/>
      <c r="AP452" s="2"/>
      <c r="AQ452" s="2"/>
      <c r="AR452" s="257"/>
      <c r="AS452" s="2"/>
      <c r="AT452" s="2"/>
      <c r="AU452" s="2"/>
      <c r="AV452" s="3"/>
      <c r="AW452" s="258"/>
      <c r="AX452" s="3"/>
      <c r="AY452" s="257"/>
      <c r="AZ452" s="259"/>
      <c r="BA452" s="259"/>
      <c r="BB452" s="259"/>
      <c r="BC452" s="259"/>
      <c r="BD452" s="259"/>
      <c r="BE452" s="259"/>
      <c r="BF452" s="259"/>
      <c r="BG452" s="259"/>
      <c r="BH452" s="259"/>
      <c r="BI452" s="259"/>
      <c r="BJ452" s="259"/>
      <c r="BK452" s="259"/>
      <c r="BL452" s="259"/>
      <c r="BM452" s="259"/>
      <c r="BN452" s="152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</row>
    <row r="453" ht="12.75" customHeight="1">
      <c r="A453" s="3"/>
      <c r="B453" s="2"/>
      <c r="C453" s="2"/>
      <c r="D453" s="2"/>
      <c r="E453" s="2"/>
      <c r="F453" s="2"/>
      <c r="G453" s="2"/>
      <c r="H453" s="2"/>
      <c r="I453" s="2"/>
      <c r="J453" s="256"/>
      <c r="K453" s="2"/>
      <c r="L453" s="2"/>
      <c r="M453" s="2"/>
      <c r="N453" s="2"/>
      <c r="O453" s="2"/>
      <c r="P453" s="6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3"/>
      <c r="AH453" s="95"/>
      <c r="AI453" s="3"/>
      <c r="AJ453" s="256"/>
      <c r="AK453" s="3"/>
      <c r="AL453" s="3"/>
      <c r="AM453" s="2"/>
      <c r="AN453" s="2"/>
      <c r="AO453" s="2"/>
      <c r="AP453" s="2"/>
      <c r="AQ453" s="2"/>
      <c r="AR453" s="257"/>
      <c r="AS453" s="2"/>
      <c r="AT453" s="2"/>
      <c r="AU453" s="2"/>
      <c r="AV453" s="3"/>
      <c r="AW453" s="258"/>
      <c r="AX453" s="3"/>
      <c r="AY453" s="257"/>
      <c r="AZ453" s="259"/>
      <c r="BA453" s="259"/>
      <c r="BB453" s="259"/>
      <c r="BC453" s="259"/>
      <c r="BD453" s="259"/>
      <c r="BE453" s="259"/>
      <c r="BF453" s="259"/>
      <c r="BG453" s="259"/>
      <c r="BH453" s="259"/>
      <c r="BI453" s="259"/>
      <c r="BJ453" s="259"/>
      <c r="BK453" s="259"/>
      <c r="BL453" s="259"/>
      <c r="BM453" s="259"/>
      <c r="BN453" s="152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</row>
    <row r="454" ht="12.75" customHeight="1">
      <c r="A454" s="3"/>
      <c r="B454" s="2"/>
      <c r="C454" s="2"/>
      <c r="D454" s="2"/>
      <c r="E454" s="2"/>
      <c r="F454" s="2"/>
      <c r="G454" s="2"/>
      <c r="H454" s="2"/>
      <c r="I454" s="2"/>
      <c r="J454" s="256"/>
      <c r="K454" s="2"/>
      <c r="L454" s="2"/>
      <c r="M454" s="2"/>
      <c r="N454" s="2"/>
      <c r="O454" s="2"/>
      <c r="P454" s="6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3"/>
      <c r="AH454" s="95"/>
      <c r="AI454" s="3"/>
      <c r="AJ454" s="256"/>
      <c r="AK454" s="3"/>
      <c r="AL454" s="3"/>
      <c r="AM454" s="2"/>
      <c r="AN454" s="2"/>
      <c r="AO454" s="2"/>
      <c r="AP454" s="2"/>
      <c r="AQ454" s="2"/>
      <c r="AR454" s="257"/>
      <c r="AS454" s="2"/>
      <c r="AT454" s="2"/>
      <c r="AU454" s="2"/>
      <c r="AV454" s="3"/>
      <c r="AW454" s="258"/>
      <c r="AX454" s="3"/>
      <c r="AY454" s="257"/>
      <c r="AZ454" s="259"/>
      <c r="BA454" s="259"/>
      <c r="BB454" s="259"/>
      <c r="BC454" s="259"/>
      <c r="BD454" s="259"/>
      <c r="BE454" s="259"/>
      <c r="BF454" s="259"/>
      <c r="BG454" s="259"/>
      <c r="BH454" s="259"/>
      <c r="BI454" s="259"/>
      <c r="BJ454" s="259"/>
      <c r="BK454" s="259"/>
      <c r="BL454" s="259"/>
      <c r="BM454" s="259"/>
      <c r="BN454" s="152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</row>
    <row r="455" ht="12.75" customHeight="1">
      <c r="A455" s="3"/>
      <c r="B455" s="2"/>
      <c r="C455" s="2"/>
      <c r="D455" s="2"/>
      <c r="E455" s="2"/>
      <c r="F455" s="2"/>
      <c r="G455" s="2"/>
      <c r="H455" s="2"/>
      <c r="I455" s="2"/>
      <c r="J455" s="256"/>
      <c r="K455" s="2"/>
      <c r="L455" s="2"/>
      <c r="M455" s="2"/>
      <c r="N455" s="2"/>
      <c r="O455" s="2"/>
      <c r="P455" s="6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3"/>
      <c r="AH455" s="95"/>
      <c r="AI455" s="3"/>
      <c r="AJ455" s="256"/>
      <c r="AK455" s="3"/>
      <c r="AL455" s="3"/>
      <c r="AM455" s="2"/>
      <c r="AN455" s="2"/>
      <c r="AO455" s="2"/>
      <c r="AP455" s="2"/>
      <c r="AQ455" s="2"/>
      <c r="AR455" s="257"/>
      <c r="AS455" s="2"/>
      <c r="AT455" s="2"/>
      <c r="AU455" s="2"/>
      <c r="AV455" s="3"/>
      <c r="AW455" s="258"/>
      <c r="AX455" s="3"/>
      <c r="AY455" s="257"/>
      <c r="AZ455" s="259"/>
      <c r="BA455" s="259"/>
      <c r="BB455" s="259"/>
      <c r="BC455" s="259"/>
      <c r="BD455" s="259"/>
      <c r="BE455" s="259"/>
      <c r="BF455" s="259"/>
      <c r="BG455" s="259"/>
      <c r="BH455" s="259"/>
      <c r="BI455" s="259"/>
      <c r="BJ455" s="259"/>
      <c r="BK455" s="259"/>
      <c r="BL455" s="259"/>
      <c r="BM455" s="259"/>
      <c r="BN455" s="152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</row>
    <row r="456" ht="12.75" customHeight="1">
      <c r="A456" s="3"/>
      <c r="B456" s="2"/>
      <c r="C456" s="2"/>
      <c r="D456" s="2"/>
      <c r="E456" s="2"/>
      <c r="F456" s="2"/>
      <c r="G456" s="2"/>
      <c r="H456" s="2"/>
      <c r="I456" s="2"/>
      <c r="J456" s="256"/>
      <c r="K456" s="2"/>
      <c r="L456" s="2"/>
      <c r="M456" s="2"/>
      <c r="N456" s="2"/>
      <c r="O456" s="2"/>
      <c r="P456" s="6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3"/>
      <c r="AH456" s="95"/>
      <c r="AI456" s="3"/>
      <c r="AJ456" s="256"/>
      <c r="AK456" s="3"/>
      <c r="AL456" s="3"/>
      <c r="AM456" s="2"/>
      <c r="AN456" s="2"/>
      <c r="AO456" s="2"/>
      <c r="AP456" s="2"/>
      <c r="AQ456" s="2"/>
      <c r="AR456" s="257"/>
      <c r="AS456" s="2"/>
      <c r="AT456" s="2"/>
      <c r="AU456" s="2"/>
      <c r="AV456" s="3"/>
      <c r="AW456" s="258"/>
      <c r="AX456" s="3"/>
      <c r="AY456" s="257"/>
      <c r="AZ456" s="259"/>
      <c r="BA456" s="259"/>
      <c r="BB456" s="259"/>
      <c r="BC456" s="259"/>
      <c r="BD456" s="259"/>
      <c r="BE456" s="259"/>
      <c r="BF456" s="259"/>
      <c r="BG456" s="259"/>
      <c r="BH456" s="259"/>
      <c r="BI456" s="259"/>
      <c r="BJ456" s="259"/>
      <c r="BK456" s="259"/>
      <c r="BL456" s="259"/>
      <c r="BM456" s="259"/>
      <c r="BN456" s="152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</row>
    <row r="457" ht="12.75" customHeight="1">
      <c r="A457" s="3"/>
      <c r="B457" s="2"/>
      <c r="C457" s="2"/>
      <c r="D457" s="2"/>
      <c r="E457" s="2"/>
      <c r="F457" s="2"/>
      <c r="G457" s="2"/>
      <c r="H457" s="2"/>
      <c r="I457" s="2"/>
      <c r="J457" s="256"/>
      <c r="K457" s="2"/>
      <c r="L457" s="2"/>
      <c r="M457" s="2"/>
      <c r="N457" s="2"/>
      <c r="O457" s="2"/>
      <c r="P457" s="6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3"/>
      <c r="AH457" s="95"/>
      <c r="AI457" s="3"/>
      <c r="AJ457" s="256"/>
      <c r="AK457" s="3"/>
      <c r="AL457" s="3"/>
      <c r="AM457" s="2"/>
      <c r="AN457" s="2"/>
      <c r="AO457" s="2"/>
      <c r="AP457" s="2"/>
      <c r="AQ457" s="2"/>
      <c r="AR457" s="257"/>
      <c r="AS457" s="2"/>
      <c r="AT457" s="2"/>
      <c r="AU457" s="2"/>
      <c r="AV457" s="3"/>
      <c r="AW457" s="258"/>
      <c r="AX457" s="3"/>
      <c r="AY457" s="257"/>
      <c r="AZ457" s="259"/>
      <c r="BA457" s="259"/>
      <c r="BB457" s="259"/>
      <c r="BC457" s="259"/>
      <c r="BD457" s="259"/>
      <c r="BE457" s="259"/>
      <c r="BF457" s="259"/>
      <c r="BG457" s="259"/>
      <c r="BH457" s="259"/>
      <c r="BI457" s="259"/>
      <c r="BJ457" s="259"/>
      <c r="BK457" s="259"/>
      <c r="BL457" s="259"/>
      <c r="BM457" s="259"/>
      <c r="BN457" s="152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</row>
    <row r="458" ht="12.75" customHeight="1">
      <c r="A458" s="3"/>
      <c r="B458" s="2"/>
      <c r="C458" s="2"/>
      <c r="D458" s="2"/>
      <c r="E458" s="2"/>
      <c r="F458" s="2"/>
      <c r="G458" s="2"/>
      <c r="H458" s="2"/>
      <c r="I458" s="2"/>
      <c r="J458" s="256"/>
      <c r="K458" s="2"/>
      <c r="L458" s="2"/>
      <c r="M458" s="2"/>
      <c r="N458" s="2"/>
      <c r="O458" s="2"/>
      <c r="P458" s="6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3"/>
      <c r="AH458" s="95"/>
      <c r="AI458" s="3"/>
      <c r="AJ458" s="256"/>
      <c r="AK458" s="3"/>
      <c r="AL458" s="3"/>
      <c r="AM458" s="2"/>
      <c r="AN458" s="2"/>
      <c r="AO458" s="2"/>
      <c r="AP458" s="2"/>
      <c r="AQ458" s="2"/>
      <c r="AR458" s="257"/>
      <c r="AS458" s="2"/>
      <c r="AT458" s="2"/>
      <c r="AU458" s="2"/>
      <c r="AV458" s="3"/>
      <c r="AW458" s="258"/>
      <c r="AX458" s="3"/>
      <c r="AY458" s="257"/>
      <c r="AZ458" s="259"/>
      <c r="BA458" s="259"/>
      <c r="BB458" s="259"/>
      <c r="BC458" s="259"/>
      <c r="BD458" s="259"/>
      <c r="BE458" s="259"/>
      <c r="BF458" s="259"/>
      <c r="BG458" s="259"/>
      <c r="BH458" s="259"/>
      <c r="BI458" s="259"/>
      <c r="BJ458" s="259"/>
      <c r="BK458" s="259"/>
      <c r="BL458" s="259"/>
      <c r="BM458" s="259"/>
      <c r="BN458" s="152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</row>
    <row r="459" ht="12.75" customHeight="1">
      <c r="A459" s="3"/>
      <c r="B459" s="2"/>
      <c r="C459" s="2"/>
      <c r="D459" s="2"/>
      <c r="E459" s="2"/>
      <c r="F459" s="2"/>
      <c r="G459" s="2"/>
      <c r="H459" s="2"/>
      <c r="I459" s="2"/>
      <c r="J459" s="256"/>
      <c r="K459" s="2"/>
      <c r="L459" s="2"/>
      <c r="M459" s="2"/>
      <c r="N459" s="2"/>
      <c r="O459" s="2"/>
      <c r="P459" s="6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3"/>
      <c r="AH459" s="95"/>
      <c r="AI459" s="3"/>
      <c r="AJ459" s="256"/>
      <c r="AK459" s="3"/>
      <c r="AL459" s="3"/>
      <c r="AM459" s="2"/>
      <c r="AN459" s="2"/>
      <c r="AO459" s="2"/>
      <c r="AP459" s="2"/>
      <c r="AQ459" s="2"/>
      <c r="AR459" s="257"/>
      <c r="AS459" s="2"/>
      <c r="AT459" s="2"/>
      <c r="AU459" s="2"/>
      <c r="AV459" s="3"/>
      <c r="AW459" s="258"/>
      <c r="AX459" s="3"/>
      <c r="AY459" s="257"/>
      <c r="AZ459" s="259"/>
      <c r="BA459" s="259"/>
      <c r="BB459" s="259"/>
      <c r="BC459" s="259"/>
      <c r="BD459" s="259"/>
      <c r="BE459" s="259"/>
      <c r="BF459" s="259"/>
      <c r="BG459" s="259"/>
      <c r="BH459" s="259"/>
      <c r="BI459" s="259"/>
      <c r="BJ459" s="259"/>
      <c r="BK459" s="259"/>
      <c r="BL459" s="259"/>
      <c r="BM459" s="259"/>
      <c r="BN459" s="152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</row>
    <row r="460" ht="12.75" customHeight="1">
      <c r="A460" s="3"/>
      <c r="B460" s="2"/>
      <c r="C460" s="2"/>
      <c r="D460" s="2"/>
      <c r="E460" s="2"/>
      <c r="F460" s="2"/>
      <c r="G460" s="2"/>
      <c r="H460" s="2"/>
      <c r="I460" s="2"/>
      <c r="J460" s="256"/>
      <c r="K460" s="2"/>
      <c r="L460" s="2"/>
      <c r="M460" s="2"/>
      <c r="N460" s="2"/>
      <c r="O460" s="2"/>
      <c r="P460" s="6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3"/>
      <c r="AH460" s="95"/>
      <c r="AI460" s="3"/>
      <c r="AJ460" s="256"/>
      <c r="AK460" s="3"/>
      <c r="AL460" s="3"/>
      <c r="AM460" s="2"/>
      <c r="AN460" s="2"/>
      <c r="AO460" s="2"/>
      <c r="AP460" s="2"/>
      <c r="AQ460" s="2"/>
      <c r="AR460" s="257"/>
      <c r="AS460" s="2"/>
      <c r="AT460" s="2"/>
      <c r="AU460" s="2"/>
      <c r="AV460" s="3"/>
      <c r="AW460" s="258"/>
      <c r="AX460" s="3"/>
      <c r="AY460" s="257"/>
      <c r="AZ460" s="259"/>
      <c r="BA460" s="259"/>
      <c r="BB460" s="259"/>
      <c r="BC460" s="259"/>
      <c r="BD460" s="259"/>
      <c r="BE460" s="259"/>
      <c r="BF460" s="259"/>
      <c r="BG460" s="259"/>
      <c r="BH460" s="259"/>
      <c r="BI460" s="259"/>
      <c r="BJ460" s="259"/>
      <c r="BK460" s="259"/>
      <c r="BL460" s="259"/>
      <c r="BM460" s="259"/>
      <c r="BN460" s="152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</row>
    <row r="461" ht="12.75" customHeight="1">
      <c r="A461" s="3"/>
      <c r="B461" s="2"/>
      <c r="C461" s="2"/>
      <c r="D461" s="2"/>
      <c r="E461" s="2"/>
      <c r="F461" s="2"/>
      <c r="G461" s="2"/>
      <c r="H461" s="2"/>
      <c r="I461" s="2"/>
      <c r="J461" s="256"/>
      <c r="K461" s="2"/>
      <c r="L461" s="2"/>
      <c r="M461" s="2"/>
      <c r="N461" s="2"/>
      <c r="O461" s="2"/>
      <c r="P461" s="6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3"/>
      <c r="AH461" s="95"/>
      <c r="AI461" s="3"/>
      <c r="AJ461" s="256"/>
      <c r="AK461" s="3"/>
      <c r="AL461" s="3"/>
      <c r="AM461" s="2"/>
      <c r="AN461" s="2"/>
      <c r="AO461" s="2"/>
      <c r="AP461" s="2"/>
      <c r="AQ461" s="2"/>
      <c r="AR461" s="257"/>
      <c r="AS461" s="2"/>
      <c r="AT461" s="2"/>
      <c r="AU461" s="2"/>
      <c r="AV461" s="3"/>
      <c r="AW461" s="258"/>
      <c r="AX461" s="3"/>
      <c r="AY461" s="257"/>
      <c r="AZ461" s="259"/>
      <c r="BA461" s="259"/>
      <c r="BB461" s="259"/>
      <c r="BC461" s="259"/>
      <c r="BD461" s="259"/>
      <c r="BE461" s="259"/>
      <c r="BF461" s="259"/>
      <c r="BG461" s="259"/>
      <c r="BH461" s="259"/>
      <c r="BI461" s="259"/>
      <c r="BJ461" s="259"/>
      <c r="BK461" s="259"/>
      <c r="BL461" s="259"/>
      <c r="BM461" s="259"/>
      <c r="BN461" s="152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</row>
    <row r="462" ht="12.75" customHeight="1">
      <c r="A462" s="3"/>
      <c r="B462" s="2"/>
      <c r="C462" s="2"/>
      <c r="D462" s="2"/>
      <c r="E462" s="2"/>
      <c r="F462" s="2"/>
      <c r="G462" s="2"/>
      <c r="H462" s="2"/>
      <c r="I462" s="2"/>
      <c r="J462" s="256"/>
      <c r="K462" s="2"/>
      <c r="L462" s="2"/>
      <c r="M462" s="2"/>
      <c r="N462" s="2"/>
      <c r="O462" s="2"/>
      <c r="P462" s="6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3"/>
      <c r="AH462" s="95"/>
      <c r="AI462" s="3"/>
      <c r="AJ462" s="256"/>
      <c r="AK462" s="3"/>
      <c r="AL462" s="3"/>
      <c r="AM462" s="2"/>
      <c r="AN462" s="2"/>
      <c r="AO462" s="2"/>
      <c r="AP462" s="2"/>
      <c r="AQ462" s="2"/>
      <c r="AR462" s="257"/>
      <c r="AS462" s="2"/>
      <c r="AT462" s="2"/>
      <c r="AU462" s="2"/>
      <c r="AV462" s="3"/>
      <c r="AW462" s="258"/>
      <c r="AX462" s="3"/>
      <c r="AY462" s="257"/>
      <c r="AZ462" s="259"/>
      <c r="BA462" s="259"/>
      <c r="BB462" s="259"/>
      <c r="BC462" s="259"/>
      <c r="BD462" s="259"/>
      <c r="BE462" s="259"/>
      <c r="BF462" s="259"/>
      <c r="BG462" s="259"/>
      <c r="BH462" s="259"/>
      <c r="BI462" s="259"/>
      <c r="BJ462" s="259"/>
      <c r="BK462" s="259"/>
      <c r="BL462" s="259"/>
      <c r="BM462" s="259"/>
      <c r="BN462" s="152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</row>
    <row r="463" ht="12.75" customHeight="1">
      <c r="A463" s="3"/>
      <c r="B463" s="2"/>
      <c r="C463" s="2"/>
      <c r="D463" s="2"/>
      <c r="E463" s="2"/>
      <c r="F463" s="2"/>
      <c r="G463" s="2"/>
      <c r="H463" s="2"/>
      <c r="I463" s="2"/>
      <c r="J463" s="256"/>
      <c r="K463" s="2"/>
      <c r="L463" s="2"/>
      <c r="M463" s="2"/>
      <c r="N463" s="2"/>
      <c r="O463" s="2"/>
      <c r="P463" s="6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3"/>
      <c r="AH463" s="95"/>
      <c r="AI463" s="3"/>
      <c r="AJ463" s="256"/>
      <c r="AK463" s="3"/>
      <c r="AL463" s="3"/>
      <c r="AM463" s="2"/>
      <c r="AN463" s="2"/>
      <c r="AO463" s="2"/>
      <c r="AP463" s="2"/>
      <c r="AQ463" s="2"/>
      <c r="AR463" s="257"/>
      <c r="AS463" s="2"/>
      <c r="AT463" s="2"/>
      <c r="AU463" s="2"/>
      <c r="AV463" s="3"/>
      <c r="AW463" s="258"/>
      <c r="AX463" s="3"/>
      <c r="AY463" s="257"/>
      <c r="AZ463" s="259"/>
      <c r="BA463" s="259"/>
      <c r="BB463" s="259"/>
      <c r="BC463" s="259"/>
      <c r="BD463" s="259"/>
      <c r="BE463" s="259"/>
      <c r="BF463" s="259"/>
      <c r="BG463" s="259"/>
      <c r="BH463" s="259"/>
      <c r="BI463" s="259"/>
      <c r="BJ463" s="259"/>
      <c r="BK463" s="259"/>
      <c r="BL463" s="259"/>
      <c r="BM463" s="259"/>
      <c r="BN463" s="152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</row>
    <row r="464" ht="12.75" customHeight="1">
      <c r="A464" s="3"/>
      <c r="B464" s="2"/>
      <c r="C464" s="2"/>
      <c r="D464" s="2"/>
      <c r="E464" s="2"/>
      <c r="F464" s="2"/>
      <c r="G464" s="2"/>
      <c r="H464" s="2"/>
      <c r="I464" s="2"/>
      <c r="J464" s="256"/>
      <c r="K464" s="2"/>
      <c r="L464" s="2"/>
      <c r="M464" s="2"/>
      <c r="N464" s="2"/>
      <c r="O464" s="2"/>
      <c r="P464" s="6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3"/>
      <c r="AH464" s="95"/>
      <c r="AI464" s="3"/>
      <c r="AJ464" s="256"/>
      <c r="AK464" s="3"/>
      <c r="AL464" s="3"/>
      <c r="AM464" s="2"/>
      <c r="AN464" s="2"/>
      <c r="AO464" s="2"/>
      <c r="AP464" s="2"/>
      <c r="AQ464" s="2"/>
      <c r="AR464" s="257"/>
      <c r="AS464" s="2"/>
      <c r="AT464" s="2"/>
      <c r="AU464" s="2"/>
      <c r="AV464" s="3"/>
      <c r="AW464" s="258"/>
      <c r="AX464" s="3"/>
      <c r="AY464" s="257"/>
      <c r="AZ464" s="259"/>
      <c r="BA464" s="259"/>
      <c r="BB464" s="259"/>
      <c r="BC464" s="259"/>
      <c r="BD464" s="259"/>
      <c r="BE464" s="259"/>
      <c r="BF464" s="259"/>
      <c r="BG464" s="259"/>
      <c r="BH464" s="259"/>
      <c r="BI464" s="259"/>
      <c r="BJ464" s="259"/>
      <c r="BK464" s="259"/>
      <c r="BL464" s="259"/>
      <c r="BM464" s="259"/>
      <c r="BN464" s="152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</row>
    <row r="465" ht="12.75" customHeight="1">
      <c r="A465" s="3"/>
      <c r="B465" s="2"/>
      <c r="C465" s="2"/>
      <c r="D465" s="2"/>
      <c r="E465" s="2"/>
      <c r="F465" s="2"/>
      <c r="G465" s="2"/>
      <c r="H465" s="2"/>
      <c r="I465" s="2"/>
      <c r="J465" s="256"/>
      <c r="K465" s="2"/>
      <c r="L465" s="2"/>
      <c r="M465" s="2"/>
      <c r="N465" s="2"/>
      <c r="O465" s="2"/>
      <c r="P465" s="6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3"/>
      <c r="AH465" s="95"/>
      <c r="AI465" s="3"/>
      <c r="AJ465" s="256"/>
      <c r="AK465" s="3"/>
      <c r="AL465" s="3"/>
      <c r="AM465" s="2"/>
      <c r="AN465" s="2"/>
      <c r="AO465" s="2"/>
      <c r="AP465" s="2"/>
      <c r="AQ465" s="2"/>
      <c r="AR465" s="257"/>
      <c r="AS465" s="2"/>
      <c r="AT465" s="2"/>
      <c r="AU465" s="2"/>
      <c r="AV465" s="3"/>
      <c r="AW465" s="258"/>
      <c r="AX465" s="3"/>
      <c r="AY465" s="257"/>
      <c r="AZ465" s="259"/>
      <c r="BA465" s="259"/>
      <c r="BB465" s="259"/>
      <c r="BC465" s="259"/>
      <c r="BD465" s="259"/>
      <c r="BE465" s="259"/>
      <c r="BF465" s="259"/>
      <c r="BG465" s="259"/>
      <c r="BH465" s="259"/>
      <c r="BI465" s="259"/>
      <c r="BJ465" s="259"/>
      <c r="BK465" s="259"/>
      <c r="BL465" s="259"/>
      <c r="BM465" s="259"/>
      <c r="BN465" s="152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</row>
    <row r="466" ht="12.75" customHeight="1">
      <c r="A466" s="3"/>
      <c r="B466" s="2"/>
      <c r="C466" s="2"/>
      <c r="D466" s="2"/>
      <c r="E466" s="2"/>
      <c r="F466" s="2"/>
      <c r="G466" s="2"/>
      <c r="H466" s="2"/>
      <c r="I466" s="2"/>
      <c r="J466" s="256"/>
      <c r="K466" s="2"/>
      <c r="L466" s="2"/>
      <c r="M466" s="2"/>
      <c r="N466" s="2"/>
      <c r="O466" s="2"/>
      <c r="P466" s="6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3"/>
      <c r="AH466" s="95"/>
      <c r="AI466" s="3"/>
      <c r="AJ466" s="256"/>
      <c r="AK466" s="3"/>
      <c r="AL466" s="3"/>
      <c r="AM466" s="2"/>
      <c r="AN466" s="2"/>
      <c r="AO466" s="2"/>
      <c r="AP466" s="2"/>
      <c r="AQ466" s="2"/>
      <c r="AR466" s="257"/>
      <c r="AS466" s="2"/>
      <c r="AT466" s="2"/>
      <c r="AU466" s="2"/>
      <c r="AV466" s="3"/>
      <c r="AW466" s="258"/>
      <c r="AX466" s="3"/>
      <c r="AY466" s="257"/>
      <c r="AZ466" s="259"/>
      <c r="BA466" s="259"/>
      <c r="BB466" s="259"/>
      <c r="BC466" s="259"/>
      <c r="BD466" s="259"/>
      <c r="BE466" s="259"/>
      <c r="BF466" s="259"/>
      <c r="BG466" s="259"/>
      <c r="BH466" s="259"/>
      <c r="BI466" s="259"/>
      <c r="BJ466" s="259"/>
      <c r="BK466" s="259"/>
      <c r="BL466" s="259"/>
      <c r="BM466" s="259"/>
      <c r="BN466" s="152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</row>
    <row r="467" ht="12.75" customHeight="1">
      <c r="A467" s="3"/>
      <c r="B467" s="2"/>
      <c r="C467" s="2"/>
      <c r="D467" s="2"/>
      <c r="E467" s="2"/>
      <c r="F467" s="2"/>
      <c r="G467" s="2"/>
      <c r="H467" s="2"/>
      <c r="I467" s="2"/>
      <c r="J467" s="256"/>
      <c r="K467" s="2"/>
      <c r="L467" s="2"/>
      <c r="M467" s="2"/>
      <c r="N467" s="2"/>
      <c r="O467" s="2"/>
      <c r="P467" s="6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3"/>
      <c r="AH467" s="95"/>
      <c r="AI467" s="3"/>
      <c r="AJ467" s="256"/>
      <c r="AK467" s="3"/>
      <c r="AL467" s="3"/>
      <c r="AM467" s="2"/>
      <c r="AN467" s="2"/>
      <c r="AO467" s="2"/>
      <c r="AP467" s="2"/>
      <c r="AQ467" s="2"/>
      <c r="AR467" s="257"/>
      <c r="AS467" s="2"/>
      <c r="AT467" s="2"/>
      <c r="AU467" s="2"/>
      <c r="AV467" s="3"/>
      <c r="AW467" s="258"/>
      <c r="AX467" s="3"/>
      <c r="AY467" s="257"/>
      <c r="AZ467" s="259"/>
      <c r="BA467" s="259"/>
      <c r="BB467" s="259"/>
      <c r="BC467" s="259"/>
      <c r="BD467" s="259"/>
      <c r="BE467" s="259"/>
      <c r="BF467" s="259"/>
      <c r="BG467" s="259"/>
      <c r="BH467" s="259"/>
      <c r="BI467" s="259"/>
      <c r="BJ467" s="259"/>
      <c r="BK467" s="259"/>
      <c r="BL467" s="259"/>
      <c r="BM467" s="259"/>
      <c r="BN467" s="152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</row>
    <row r="468" ht="12.75" customHeight="1">
      <c r="A468" s="3"/>
      <c r="B468" s="2"/>
      <c r="C468" s="2"/>
      <c r="D468" s="2"/>
      <c r="E468" s="2"/>
      <c r="F468" s="2"/>
      <c r="G468" s="2"/>
      <c r="H468" s="2"/>
      <c r="I468" s="2"/>
      <c r="J468" s="256"/>
      <c r="K468" s="2"/>
      <c r="L468" s="2"/>
      <c r="M468" s="2"/>
      <c r="N468" s="2"/>
      <c r="O468" s="2"/>
      <c r="P468" s="6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3"/>
      <c r="AH468" s="95"/>
      <c r="AI468" s="3"/>
      <c r="AJ468" s="256"/>
      <c r="AK468" s="3"/>
      <c r="AL468" s="3"/>
      <c r="AM468" s="2"/>
      <c r="AN468" s="2"/>
      <c r="AO468" s="2"/>
      <c r="AP468" s="2"/>
      <c r="AQ468" s="2"/>
      <c r="AR468" s="257"/>
      <c r="AS468" s="2"/>
      <c r="AT468" s="2"/>
      <c r="AU468" s="2"/>
      <c r="AV468" s="3"/>
      <c r="AW468" s="258"/>
      <c r="AX468" s="3"/>
      <c r="AY468" s="257"/>
      <c r="AZ468" s="259"/>
      <c r="BA468" s="259"/>
      <c r="BB468" s="259"/>
      <c r="BC468" s="259"/>
      <c r="BD468" s="259"/>
      <c r="BE468" s="259"/>
      <c r="BF468" s="259"/>
      <c r="BG468" s="259"/>
      <c r="BH468" s="259"/>
      <c r="BI468" s="259"/>
      <c r="BJ468" s="259"/>
      <c r="BK468" s="259"/>
      <c r="BL468" s="259"/>
      <c r="BM468" s="259"/>
      <c r="BN468" s="152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</row>
    <row r="469" ht="12.75" customHeight="1">
      <c r="A469" s="3"/>
      <c r="B469" s="2"/>
      <c r="C469" s="2"/>
      <c r="D469" s="2"/>
      <c r="E469" s="2"/>
      <c r="F469" s="2"/>
      <c r="G469" s="2"/>
      <c r="H469" s="2"/>
      <c r="I469" s="2"/>
      <c r="J469" s="256"/>
      <c r="K469" s="2"/>
      <c r="L469" s="2"/>
      <c r="M469" s="2"/>
      <c r="N469" s="2"/>
      <c r="O469" s="2"/>
      <c r="P469" s="6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3"/>
      <c r="AH469" s="95"/>
      <c r="AI469" s="3"/>
      <c r="AJ469" s="256"/>
      <c r="AK469" s="3"/>
      <c r="AL469" s="3"/>
      <c r="AM469" s="2"/>
      <c r="AN469" s="2"/>
      <c r="AO469" s="2"/>
      <c r="AP469" s="2"/>
      <c r="AQ469" s="2"/>
      <c r="AR469" s="257"/>
      <c r="AS469" s="2"/>
      <c r="AT469" s="2"/>
      <c r="AU469" s="2"/>
      <c r="AV469" s="3"/>
      <c r="AW469" s="258"/>
      <c r="AX469" s="3"/>
      <c r="AY469" s="257"/>
      <c r="AZ469" s="259"/>
      <c r="BA469" s="259"/>
      <c r="BB469" s="259"/>
      <c r="BC469" s="259"/>
      <c r="BD469" s="259"/>
      <c r="BE469" s="259"/>
      <c r="BF469" s="259"/>
      <c r="BG469" s="259"/>
      <c r="BH469" s="259"/>
      <c r="BI469" s="259"/>
      <c r="BJ469" s="259"/>
      <c r="BK469" s="259"/>
      <c r="BL469" s="259"/>
      <c r="BM469" s="259"/>
      <c r="BN469" s="152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</row>
    <row r="470" ht="12.75" customHeight="1">
      <c r="A470" s="3"/>
      <c r="B470" s="2"/>
      <c r="C470" s="2"/>
      <c r="D470" s="2"/>
      <c r="E470" s="2"/>
      <c r="F470" s="2"/>
      <c r="G470" s="2"/>
      <c r="H470" s="2"/>
      <c r="I470" s="2"/>
      <c r="J470" s="256"/>
      <c r="K470" s="2"/>
      <c r="L470" s="2"/>
      <c r="M470" s="2"/>
      <c r="N470" s="2"/>
      <c r="O470" s="2"/>
      <c r="P470" s="6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3"/>
      <c r="AH470" s="95"/>
      <c r="AI470" s="3"/>
      <c r="AJ470" s="256"/>
      <c r="AK470" s="3"/>
      <c r="AL470" s="3"/>
      <c r="AM470" s="2"/>
      <c r="AN470" s="2"/>
      <c r="AO470" s="2"/>
      <c r="AP470" s="2"/>
      <c r="AQ470" s="2"/>
      <c r="AR470" s="257"/>
      <c r="AS470" s="2"/>
      <c r="AT470" s="2"/>
      <c r="AU470" s="2"/>
      <c r="AV470" s="3"/>
      <c r="AW470" s="258"/>
      <c r="AX470" s="3"/>
      <c r="AY470" s="257"/>
      <c r="AZ470" s="259"/>
      <c r="BA470" s="259"/>
      <c r="BB470" s="259"/>
      <c r="BC470" s="259"/>
      <c r="BD470" s="259"/>
      <c r="BE470" s="259"/>
      <c r="BF470" s="259"/>
      <c r="BG470" s="259"/>
      <c r="BH470" s="259"/>
      <c r="BI470" s="259"/>
      <c r="BJ470" s="259"/>
      <c r="BK470" s="259"/>
      <c r="BL470" s="259"/>
      <c r="BM470" s="259"/>
      <c r="BN470" s="152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</row>
    <row r="471" ht="12.75" customHeight="1">
      <c r="A471" s="3"/>
      <c r="B471" s="2"/>
      <c r="C471" s="2"/>
      <c r="D471" s="2"/>
      <c r="E471" s="2"/>
      <c r="F471" s="2"/>
      <c r="G471" s="2"/>
      <c r="H471" s="2"/>
      <c r="I471" s="2"/>
      <c r="J471" s="256"/>
      <c r="K471" s="2"/>
      <c r="L471" s="2"/>
      <c r="M471" s="2"/>
      <c r="N471" s="2"/>
      <c r="O471" s="2"/>
      <c r="P471" s="6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3"/>
      <c r="AH471" s="95"/>
      <c r="AI471" s="3"/>
      <c r="AJ471" s="256"/>
      <c r="AK471" s="3"/>
      <c r="AL471" s="3"/>
      <c r="AM471" s="2"/>
      <c r="AN471" s="2"/>
      <c r="AO471" s="2"/>
      <c r="AP471" s="2"/>
      <c r="AQ471" s="2"/>
      <c r="AR471" s="257"/>
      <c r="AS471" s="2"/>
      <c r="AT471" s="2"/>
      <c r="AU471" s="2"/>
      <c r="AV471" s="3"/>
      <c r="AW471" s="258"/>
      <c r="AX471" s="3"/>
      <c r="AY471" s="257"/>
      <c r="AZ471" s="259"/>
      <c r="BA471" s="259"/>
      <c r="BB471" s="259"/>
      <c r="BC471" s="259"/>
      <c r="BD471" s="259"/>
      <c r="BE471" s="259"/>
      <c r="BF471" s="259"/>
      <c r="BG471" s="259"/>
      <c r="BH471" s="259"/>
      <c r="BI471" s="259"/>
      <c r="BJ471" s="259"/>
      <c r="BK471" s="259"/>
      <c r="BL471" s="259"/>
      <c r="BM471" s="259"/>
      <c r="BN471" s="152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</row>
    <row r="472" ht="12.75" customHeight="1">
      <c r="A472" s="3"/>
      <c r="B472" s="2"/>
      <c r="C472" s="2"/>
      <c r="D472" s="2"/>
      <c r="E472" s="2"/>
      <c r="F472" s="2"/>
      <c r="G472" s="2"/>
      <c r="H472" s="2"/>
      <c r="I472" s="2"/>
      <c r="J472" s="256"/>
      <c r="K472" s="2"/>
      <c r="L472" s="2"/>
      <c r="M472" s="2"/>
      <c r="N472" s="2"/>
      <c r="O472" s="2"/>
      <c r="P472" s="6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3"/>
      <c r="AH472" s="95"/>
      <c r="AI472" s="3"/>
      <c r="AJ472" s="256"/>
      <c r="AK472" s="3"/>
      <c r="AL472" s="3"/>
      <c r="AM472" s="2"/>
      <c r="AN472" s="2"/>
      <c r="AO472" s="2"/>
      <c r="AP472" s="2"/>
      <c r="AQ472" s="2"/>
      <c r="AR472" s="257"/>
      <c r="AS472" s="2"/>
      <c r="AT472" s="2"/>
      <c r="AU472" s="2"/>
      <c r="AV472" s="3"/>
      <c r="AW472" s="258"/>
      <c r="AX472" s="3"/>
      <c r="AY472" s="257"/>
      <c r="AZ472" s="259"/>
      <c r="BA472" s="259"/>
      <c r="BB472" s="259"/>
      <c r="BC472" s="259"/>
      <c r="BD472" s="259"/>
      <c r="BE472" s="259"/>
      <c r="BF472" s="259"/>
      <c r="BG472" s="259"/>
      <c r="BH472" s="259"/>
      <c r="BI472" s="259"/>
      <c r="BJ472" s="259"/>
      <c r="BK472" s="259"/>
      <c r="BL472" s="259"/>
      <c r="BM472" s="259"/>
      <c r="BN472" s="152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</row>
    <row r="473" ht="12.75" customHeight="1">
      <c r="A473" s="3"/>
      <c r="B473" s="2"/>
      <c r="C473" s="2"/>
      <c r="D473" s="2"/>
      <c r="E473" s="2"/>
      <c r="F473" s="2"/>
      <c r="G473" s="2"/>
      <c r="H473" s="2"/>
      <c r="I473" s="2"/>
      <c r="J473" s="256"/>
      <c r="K473" s="2"/>
      <c r="L473" s="2"/>
      <c r="M473" s="2"/>
      <c r="N473" s="2"/>
      <c r="O473" s="2"/>
      <c r="P473" s="6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3"/>
      <c r="AH473" s="95"/>
      <c r="AI473" s="3"/>
      <c r="AJ473" s="256"/>
      <c r="AK473" s="3"/>
      <c r="AL473" s="3"/>
      <c r="AM473" s="2"/>
      <c r="AN473" s="2"/>
      <c r="AO473" s="2"/>
      <c r="AP473" s="2"/>
      <c r="AQ473" s="2"/>
      <c r="AR473" s="257"/>
      <c r="AS473" s="2"/>
      <c r="AT473" s="2"/>
      <c r="AU473" s="2"/>
      <c r="AV473" s="3"/>
      <c r="AW473" s="258"/>
      <c r="AX473" s="3"/>
      <c r="AY473" s="257"/>
      <c r="AZ473" s="259"/>
      <c r="BA473" s="259"/>
      <c r="BB473" s="259"/>
      <c r="BC473" s="259"/>
      <c r="BD473" s="259"/>
      <c r="BE473" s="259"/>
      <c r="BF473" s="259"/>
      <c r="BG473" s="259"/>
      <c r="BH473" s="259"/>
      <c r="BI473" s="259"/>
      <c r="BJ473" s="259"/>
      <c r="BK473" s="259"/>
      <c r="BL473" s="259"/>
      <c r="BM473" s="259"/>
      <c r="BN473" s="152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</row>
    <row r="474" ht="12.75" customHeight="1">
      <c r="A474" s="3"/>
      <c r="B474" s="2"/>
      <c r="C474" s="2"/>
      <c r="D474" s="2"/>
      <c r="E474" s="2"/>
      <c r="F474" s="2"/>
      <c r="G474" s="2"/>
      <c r="H474" s="2"/>
      <c r="I474" s="2"/>
      <c r="J474" s="256"/>
      <c r="K474" s="2"/>
      <c r="L474" s="2"/>
      <c r="M474" s="2"/>
      <c r="N474" s="2"/>
      <c r="O474" s="2"/>
      <c r="P474" s="6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3"/>
      <c r="AH474" s="95"/>
      <c r="AI474" s="3"/>
      <c r="AJ474" s="256"/>
      <c r="AK474" s="3"/>
      <c r="AL474" s="3"/>
      <c r="AM474" s="2"/>
      <c r="AN474" s="2"/>
      <c r="AO474" s="2"/>
      <c r="AP474" s="2"/>
      <c r="AQ474" s="2"/>
      <c r="AR474" s="257"/>
      <c r="AS474" s="2"/>
      <c r="AT474" s="2"/>
      <c r="AU474" s="2"/>
      <c r="AV474" s="3"/>
      <c r="AW474" s="258"/>
      <c r="AX474" s="3"/>
      <c r="AY474" s="257"/>
      <c r="AZ474" s="259"/>
      <c r="BA474" s="259"/>
      <c r="BB474" s="259"/>
      <c r="BC474" s="259"/>
      <c r="BD474" s="259"/>
      <c r="BE474" s="259"/>
      <c r="BF474" s="259"/>
      <c r="BG474" s="259"/>
      <c r="BH474" s="259"/>
      <c r="BI474" s="259"/>
      <c r="BJ474" s="259"/>
      <c r="BK474" s="259"/>
      <c r="BL474" s="259"/>
      <c r="BM474" s="259"/>
      <c r="BN474" s="152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</row>
    <row r="475" ht="12.75" customHeight="1">
      <c r="A475" s="3"/>
      <c r="B475" s="2"/>
      <c r="C475" s="2"/>
      <c r="D475" s="2"/>
      <c r="E475" s="2"/>
      <c r="F475" s="2"/>
      <c r="G475" s="2"/>
      <c r="H475" s="2"/>
      <c r="I475" s="2"/>
      <c r="J475" s="256"/>
      <c r="K475" s="2"/>
      <c r="L475" s="2"/>
      <c r="M475" s="2"/>
      <c r="N475" s="2"/>
      <c r="O475" s="2"/>
      <c r="P475" s="6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3"/>
      <c r="AH475" s="95"/>
      <c r="AI475" s="3"/>
      <c r="AJ475" s="256"/>
      <c r="AK475" s="3"/>
      <c r="AL475" s="3"/>
      <c r="AM475" s="2"/>
      <c r="AN475" s="2"/>
      <c r="AO475" s="2"/>
      <c r="AP475" s="2"/>
      <c r="AQ475" s="2"/>
      <c r="AR475" s="257"/>
      <c r="AS475" s="2"/>
      <c r="AT475" s="2"/>
      <c r="AU475" s="2"/>
      <c r="AV475" s="3"/>
      <c r="AW475" s="258"/>
      <c r="AX475" s="3"/>
      <c r="AY475" s="257"/>
      <c r="AZ475" s="259"/>
      <c r="BA475" s="259"/>
      <c r="BB475" s="259"/>
      <c r="BC475" s="259"/>
      <c r="BD475" s="259"/>
      <c r="BE475" s="259"/>
      <c r="BF475" s="259"/>
      <c r="BG475" s="259"/>
      <c r="BH475" s="259"/>
      <c r="BI475" s="259"/>
      <c r="BJ475" s="259"/>
      <c r="BK475" s="259"/>
      <c r="BL475" s="259"/>
      <c r="BM475" s="259"/>
      <c r="BN475" s="152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</row>
    <row r="476" ht="12.75" customHeight="1">
      <c r="A476" s="3"/>
      <c r="B476" s="2"/>
      <c r="C476" s="2"/>
      <c r="D476" s="2"/>
      <c r="E476" s="2"/>
      <c r="F476" s="2"/>
      <c r="G476" s="2"/>
      <c r="H476" s="2"/>
      <c r="I476" s="2"/>
      <c r="J476" s="256"/>
      <c r="K476" s="2"/>
      <c r="L476" s="2"/>
      <c r="M476" s="2"/>
      <c r="N476" s="2"/>
      <c r="O476" s="2"/>
      <c r="P476" s="6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3"/>
      <c r="AH476" s="95"/>
      <c r="AI476" s="3"/>
      <c r="AJ476" s="256"/>
      <c r="AK476" s="3"/>
      <c r="AL476" s="3"/>
      <c r="AM476" s="2"/>
      <c r="AN476" s="2"/>
      <c r="AO476" s="2"/>
      <c r="AP476" s="2"/>
      <c r="AQ476" s="2"/>
      <c r="AR476" s="257"/>
      <c r="AS476" s="2"/>
      <c r="AT476" s="2"/>
      <c r="AU476" s="2"/>
      <c r="AV476" s="3"/>
      <c r="AW476" s="258"/>
      <c r="AX476" s="3"/>
      <c r="AY476" s="257"/>
      <c r="AZ476" s="259"/>
      <c r="BA476" s="259"/>
      <c r="BB476" s="259"/>
      <c r="BC476" s="259"/>
      <c r="BD476" s="259"/>
      <c r="BE476" s="259"/>
      <c r="BF476" s="259"/>
      <c r="BG476" s="259"/>
      <c r="BH476" s="259"/>
      <c r="BI476" s="259"/>
      <c r="BJ476" s="259"/>
      <c r="BK476" s="259"/>
      <c r="BL476" s="259"/>
      <c r="BM476" s="259"/>
      <c r="BN476" s="152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</row>
    <row r="477" ht="12.75" customHeight="1">
      <c r="A477" s="3"/>
      <c r="B477" s="2"/>
      <c r="C477" s="2"/>
      <c r="D477" s="2"/>
      <c r="E477" s="2"/>
      <c r="F477" s="2"/>
      <c r="G477" s="2"/>
      <c r="H477" s="2"/>
      <c r="I477" s="2"/>
      <c r="J477" s="256"/>
      <c r="K477" s="2"/>
      <c r="L477" s="2"/>
      <c r="M477" s="2"/>
      <c r="N477" s="2"/>
      <c r="O477" s="2"/>
      <c r="P477" s="6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3"/>
      <c r="AH477" s="95"/>
      <c r="AI477" s="3"/>
      <c r="AJ477" s="256"/>
      <c r="AK477" s="3"/>
      <c r="AL477" s="3"/>
      <c r="AM477" s="2"/>
      <c r="AN477" s="2"/>
      <c r="AO477" s="2"/>
      <c r="AP477" s="2"/>
      <c r="AQ477" s="2"/>
      <c r="AR477" s="257"/>
      <c r="AS477" s="2"/>
      <c r="AT477" s="2"/>
      <c r="AU477" s="2"/>
      <c r="AV477" s="3"/>
      <c r="AW477" s="258"/>
      <c r="AX477" s="3"/>
      <c r="AY477" s="257"/>
      <c r="AZ477" s="259"/>
      <c r="BA477" s="259"/>
      <c r="BB477" s="259"/>
      <c r="BC477" s="259"/>
      <c r="BD477" s="259"/>
      <c r="BE477" s="259"/>
      <c r="BF477" s="259"/>
      <c r="BG477" s="259"/>
      <c r="BH477" s="259"/>
      <c r="BI477" s="259"/>
      <c r="BJ477" s="259"/>
      <c r="BK477" s="259"/>
      <c r="BL477" s="259"/>
      <c r="BM477" s="259"/>
      <c r="BN477" s="152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</row>
    <row r="478" ht="12.75" customHeight="1">
      <c r="A478" s="3"/>
      <c r="B478" s="2"/>
      <c r="C478" s="2"/>
      <c r="D478" s="2"/>
      <c r="E478" s="2"/>
      <c r="F478" s="2"/>
      <c r="G478" s="2"/>
      <c r="H478" s="2"/>
      <c r="I478" s="2"/>
      <c r="J478" s="256"/>
      <c r="K478" s="2"/>
      <c r="L478" s="2"/>
      <c r="M478" s="2"/>
      <c r="N478" s="2"/>
      <c r="O478" s="2"/>
      <c r="P478" s="6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3"/>
      <c r="AH478" s="95"/>
      <c r="AI478" s="3"/>
      <c r="AJ478" s="256"/>
      <c r="AK478" s="3"/>
      <c r="AL478" s="3"/>
      <c r="AM478" s="2"/>
      <c r="AN478" s="2"/>
      <c r="AO478" s="2"/>
      <c r="AP478" s="2"/>
      <c r="AQ478" s="2"/>
      <c r="AR478" s="257"/>
      <c r="AS478" s="2"/>
      <c r="AT478" s="2"/>
      <c r="AU478" s="2"/>
      <c r="AV478" s="3"/>
      <c r="AW478" s="258"/>
      <c r="AX478" s="3"/>
      <c r="AY478" s="257"/>
      <c r="AZ478" s="259"/>
      <c r="BA478" s="259"/>
      <c r="BB478" s="259"/>
      <c r="BC478" s="259"/>
      <c r="BD478" s="259"/>
      <c r="BE478" s="259"/>
      <c r="BF478" s="259"/>
      <c r="BG478" s="259"/>
      <c r="BH478" s="259"/>
      <c r="BI478" s="259"/>
      <c r="BJ478" s="259"/>
      <c r="BK478" s="259"/>
      <c r="BL478" s="259"/>
      <c r="BM478" s="259"/>
      <c r="BN478" s="152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</row>
    <row r="479" ht="12.75" customHeight="1">
      <c r="A479" s="3"/>
      <c r="B479" s="2"/>
      <c r="C479" s="2"/>
      <c r="D479" s="2"/>
      <c r="E479" s="2"/>
      <c r="F479" s="2"/>
      <c r="G479" s="2"/>
      <c r="H479" s="2"/>
      <c r="I479" s="2"/>
      <c r="J479" s="256"/>
      <c r="K479" s="2"/>
      <c r="L479" s="2"/>
      <c r="M479" s="2"/>
      <c r="N479" s="2"/>
      <c r="O479" s="2"/>
      <c r="P479" s="6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3"/>
      <c r="AH479" s="95"/>
      <c r="AI479" s="3"/>
      <c r="AJ479" s="256"/>
      <c r="AK479" s="3"/>
      <c r="AL479" s="3"/>
      <c r="AM479" s="2"/>
      <c r="AN479" s="2"/>
      <c r="AO479" s="2"/>
      <c r="AP479" s="2"/>
      <c r="AQ479" s="2"/>
      <c r="AR479" s="257"/>
      <c r="AS479" s="2"/>
      <c r="AT479" s="2"/>
      <c r="AU479" s="2"/>
      <c r="AV479" s="3"/>
      <c r="AW479" s="258"/>
      <c r="AX479" s="3"/>
      <c r="AY479" s="257"/>
      <c r="AZ479" s="259"/>
      <c r="BA479" s="259"/>
      <c r="BB479" s="259"/>
      <c r="BC479" s="259"/>
      <c r="BD479" s="259"/>
      <c r="BE479" s="259"/>
      <c r="BF479" s="259"/>
      <c r="BG479" s="259"/>
      <c r="BH479" s="259"/>
      <c r="BI479" s="259"/>
      <c r="BJ479" s="259"/>
      <c r="BK479" s="259"/>
      <c r="BL479" s="259"/>
      <c r="BM479" s="259"/>
      <c r="BN479" s="152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</row>
    <row r="480" ht="12.75" customHeight="1">
      <c r="A480" s="3"/>
      <c r="B480" s="2"/>
      <c r="C480" s="2"/>
      <c r="D480" s="2"/>
      <c r="E480" s="2"/>
      <c r="F480" s="2"/>
      <c r="G480" s="2"/>
      <c r="H480" s="2"/>
      <c r="I480" s="2"/>
      <c r="J480" s="256"/>
      <c r="K480" s="2"/>
      <c r="L480" s="2"/>
      <c r="M480" s="2"/>
      <c r="N480" s="2"/>
      <c r="O480" s="2"/>
      <c r="P480" s="6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3"/>
      <c r="AH480" s="95"/>
      <c r="AI480" s="3"/>
      <c r="AJ480" s="256"/>
      <c r="AK480" s="3"/>
      <c r="AL480" s="3"/>
      <c r="AM480" s="2"/>
      <c r="AN480" s="2"/>
      <c r="AO480" s="2"/>
      <c r="AP480" s="2"/>
      <c r="AQ480" s="2"/>
      <c r="AR480" s="257"/>
      <c r="AS480" s="2"/>
      <c r="AT480" s="2"/>
      <c r="AU480" s="2"/>
      <c r="AV480" s="3"/>
      <c r="AW480" s="258"/>
      <c r="AX480" s="3"/>
      <c r="AY480" s="257"/>
      <c r="AZ480" s="259"/>
      <c r="BA480" s="259"/>
      <c r="BB480" s="259"/>
      <c r="BC480" s="259"/>
      <c r="BD480" s="259"/>
      <c r="BE480" s="259"/>
      <c r="BF480" s="259"/>
      <c r="BG480" s="259"/>
      <c r="BH480" s="259"/>
      <c r="BI480" s="259"/>
      <c r="BJ480" s="259"/>
      <c r="BK480" s="259"/>
      <c r="BL480" s="259"/>
      <c r="BM480" s="259"/>
      <c r="BN480" s="152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</row>
    <row r="481" ht="12.75" customHeight="1">
      <c r="A481" s="3"/>
      <c r="B481" s="2"/>
      <c r="C481" s="2"/>
      <c r="D481" s="2"/>
      <c r="E481" s="2"/>
      <c r="F481" s="2"/>
      <c r="G481" s="2"/>
      <c r="H481" s="2"/>
      <c r="I481" s="2"/>
      <c r="J481" s="256"/>
      <c r="K481" s="2"/>
      <c r="L481" s="2"/>
      <c r="M481" s="2"/>
      <c r="N481" s="2"/>
      <c r="O481" s="2"/>
      <c r="P481" s="6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3"/>
      <c r="AH481" s="95"/>
      <c r="AI481" s="3"/>
      <c r="AJ481" s="256"/>
      <c r="AK481" s="3"/>
      <c r="AL481" s="3"/>
      <c r="AM481" s="2"/>
      <c r="AN481" s="2"/>
      <c r="AO481" s="2"/>
      <c r="AP481" s="2"/>
      <c r="AQ481" s="2"/>
      <c r="AR481" s="257"/>
      <c r="AS481" s="2"/>
      <c r="AT481" s="2"/>
      <c r="AU481" s="2"/>
      <c r="AV481" s="3"/>
      <c r="AW481" s="258"/>
      <c r="AX481" s="3"/>
      <c r="AY481" s="257"/>
      <c r="AZ481" s="259"/>
      <c r="BA481" s="259"/>
      <c r="BB481" s="259"/>
      <c r="BC481" s="259"/>
      <c r="BD481" s="259"/>
      <c r="BE481" s="259"/>
      <c r="BF481" s="259"/>
      <c r="BG481" s="259"/>
      <c r="BH481" s="259"/>
      <c r="BI481" s="259"/>
      <c r="BJ481" s="259"/>
      <c r="BK481" s="259"/>
      <c r="BL481" s="259"/>
      <c r="BM481" s="259"/>
      <c r="BN481" s="152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</row>
    <row r="482" ht="12.75" customHeight="1">
      <c r="A482" s="3"/>
      <c r="B482" s="2"/>
      <c r="C482" s="2"/>
      <c r="D482" s="2"/>
      <c r="E482" s="2"/>
      <c r="F482" s="2"/>
      <c r="G482" s="2"/>
      <c r="H482" s="2"/>
      <c r="I482" s="2"/>
      <c r="J482" s="256"/>
      <c r="K482" s="2"/>
      <c r="L482" s="2"/>
      <c r="M482" s="2"/>
      <c r="N482" s="2"/>
      <c r="O482" s="2"/>
      <c r="P482" s="6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3"/>
      <c r="AH482" s="95"/>
      <c r="AI482" s="3"/>
      <c r="AJ482" s="256"/>
      <c r="AK482" s="3"/>
      <c r="AL482" s="3"/>
      <c r="AM482" s="2"/>
      <c r="AN482" s="2"/>
      <c r="AO482" s="2"/>
      <c r="AP482" s="2"/>
      <c r="AQ482" s="2"/>
      <c r="AR482" s="257"/>
      <c r="AS482" s="2"/>
      <c r="AT482" s="2"/>
      <c r="AU482" s="2"/>
      <c r="AV482" s="3"/>
      <c r="AW482" s="258"/>
      <c r="AX482" s="3"/>
      <c r="AY482" s="257"/>
      <c r="AZ482" s="259"/>
      <c r="BA482" s="259"/>
      <c r="BB482" s="259"/>
      <c r="BC482" s="259"/>
      <c r="BD482" s="259"/>
      <c r="BE482" s="259"/>
      <c r="BF482" s="259"/>
      <c r="BG482" s="259"/>
      <c r="BH482" s="259"/>
      <c r="BI482" s="259"/>
      <c r="BJ482" s="259"/>
      <c r="BK482" s="259"/>
      <c r="BL482" s="259"/>
      <c r="BM482" s="259"/>
      <c r="BN482" s="152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</row>
    <row r="483" ht="12.75" customHeight="1">
      <c r="A483" s="3"/>
      <c r="B483" s="2"/>
      <c r="C483" s="2"/>
      <c r="D483" s="2"/>
      <c r="E483" s="2"/>
      <c r="F483" s="2"/>
      <c r="G483" s="2"/>
      <c r="H483" s="2"/>
      <c r="I483" s="2"/>
      <c r="J483" s="256"/>
      <c r="K483" s="2"/>
      <c r="L483" s="2"/>
      <c r="M483" s="2"/>
      <c r="N483" s="2"/>
      <c r="O483" s="2"/>
      <c r="P483" s="6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3"/>
      <c r="AH483" s="95"/>
      <c r="AI483" s="3"/>
      <c r="AJ483" s="256"/>
      <c r="AK483" s="3"/>
      <c r="AL483" s="3"/>
      <c r="AM483" s="2"/>
      <c r="AN483" s="2"/>
      <c r="AO483" s="2"/>
      <c r="AP483" s="2"/>
      <c r="AQ483" s="2"/>
      <c r="AR483" s="257"/>
      <c r="AS483" s="2"/>
      <c r="AT483" s="2"/>
      <c r="AU483" s="2"/>
      <c r="AV483" s="3"/>
      <c r="AW483" s="258"/>
      <c r="AX483" s="3"/>
      <c r="AY483" s="257"/>
      <c r="AZ483" s="259"/>
      <c r="BA483" s="259"/>
      <c r="BB483" s="259"/>
      <c r="BC483" s="259"/>
      <c r="BD483" s="259"/>
      <c r="BE483" s="259"/>
      <c r="BF483" s="259"/>
      <c r="BG483" s="259"/>
      <c r="BH483" s="259"/>
      <c r="BI483" s="259"/>
      <c r="BJ483" s="259"/>
      <c r="BK483" s="259"/>
      <c r="BL483" s="259"/>
      <c r="BM483" s="259"/>
      <c r="BN483" s="152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</row>
    <row r="484" ht="12.75" customHeight="1">
      <c r="A484" s="3"/>
      <c r="B484" s="2"/>
      <c r="C484" s="2"/>
      <c r="D484" s="2"/>
      <c r="E484" s="2"/>
      <c r="F484" s="2"/>
      <c r="G484" s="2"/>
      <c r="H484" s="2"/>
      <c r="I484" s="2"/>
      <c r="J484" s="256"/>
      <c r="K484" s="2"/>
      <c r="L484" s="2"/>
      <c r="M484" s="2"/>
      <c r="N484" s="2"/>
      <c r="O484" s="2"/>
      <c r="P484" s="6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3"/>
      <c r="AH484" s="95"/>
      <c r="AI484" s="3"/>
      <c r="AJ484" s="256"/>
      <c r="AK484" s="3"/>
      <c r="AL484" s="3"/>
      <c r="AM484" s="2"/>
      <c r="AN484" s="2"/>
      <c r="AO484" s="2"/>
      <c r="AP484" s="2"/>
      <c r="AQ484" s="2"/>
      <c r="AR484" s="257"/>
      <c r="AS484" s="2"/>
      <c r="AT484" s="2"/>
      <c r="AU484" s="2"/>
      <c r="AV484" s="3"/>
      <c r="AW484" s="258"/>
      <c r="AX484" s="3"/>
      <c r="AY484" s="257"/>
      <c r="AZ484" s="259"/>
      <c r="BA484" s="259"/>
      <c r="BB484" s="259"/>
      <c r="BC484" s="259"/>
      <c r="BD484" s="259"/>
      <c r="BE484" s="259"/>
      <c r="BF484" s="259"/>
      <c r="BG484" s="259"/>
      <c r="BH484" s="259"/>
      <c r="BI484" s="259"/>
      <c r="BJ484" s="259"/>
      <c r="BK484" s="259"/>
      <c r="BL484" s="259"/>
      <c r="BM484" s="259"/>
      <c r="BN484" s="152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</row>
    <row r="485" ht="12.75" customHeight="1">
      <c r="A485" s="3"/>
      <c r="B485" s="2"/>
      <c r="C485" s="2"/>
      <c r="D485" s="2"/>
      <c r="E485" s="2"/>
      <c r="F485" s="2"/>
      <c r="G485" s="2"/>
      <c r="H485" s="2"/>
      <c r="I485" s="2"/>
      <c r="J485" s="256"/>
      <c r="K485" s="2"/>
      <c r="L485" s="2"/>
      <c r="M485" s="2"/>
      <c r="N485" s="2"/>
      <c r="O485" s="2"/>
      <c r="P485" s="6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3"/>
      <c r="AH485" s="95"/>
      <c r="AI485" s="3"/>
      <c r="AJ485" s="256"/>
      <c r="AK485" s="3"/>
      <c r="AL485" s="3"/>
      <c r="AM485" s="2"/>
      <c r="AN485" s="2"/>
      <c r="AO485" s="2"/>
      <c r="AP485" s="2"/>
      <c r="AQ485" s="2"/>
      <c r="AR485" s="257"/>
      <c r="AS485" s="2"/>
      <c r="AT485" s="2"/>
      <c r="AU485" s="2"/>
      <c r="AV485" s="3"/>
      <c r="AW485" s="258"/>
      <c r="AX485" s="3"/>
      <c r="AY485" s="257"/>
      <c r="AZ485" s="259"/>
      <c r="BA485" s="259"/>
      <c r="BB485" s="259"/>
      <c r="BC485" s="259"/>
      <c r="BD485" s="259"/>
      <c r="BE485" s="259"/>
      <c r="BF485" s="259"/>
      <c r="BG485" s="259"/>
      <c r="BH485" s="259"/>
      <c r="BI485" s="259"/>
      <c r="BJ485" s="259"/>
      <c r="BK485" s="259"/>
      <c r="BL485" s="259"/>
      <c r="BM485" s="259"/>
      <c r="BN485" s="152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  <c r="DL485" s="3"/>
      <c r="DM485" s="3"/>
      <c r="DN485" s="3"/>
      <c r="DO485" s="3"/>
      <c r="DP485" s="3"/>
      <c r="DQ485" s="3"/>
      <c r="DR485" s="3"/>
      <c r="DS485" s="3"/>
      <c r="DT485" s="3"/>
      <c r="DU485" s="3"/>
    </row>
    <row r="486" ht="12.75" customHeight="1">
      <c r="A486" s="3"/>
      <c r="B486" s="2"/>
      <c r="C486" s="2"/>
      <c r="D486" s="2"/>
      <c r="E486" s="2"/>
      <c r="F486" s="2"/>
      <c r="G486" s="2"/>
      <c r="H486" s="2"/>
      <c r="I486" s="2"/>
      <c r="J486" s="256"/>
      <c r="K486" s="2"/>
      <c r="L486" s="2"/>
      <c r="M486" s="2"/>
      <c r="N486" s="2"/>
      <c r="O486" s="2"/>
      <c r="P486" s="6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3"/>
      <c r="AH486" s="95"/>
      <c r="AI486" s="3"/>
      <c r="AJ486" s="256"/>
      <c r="AK486" s="3"/>
      <c r="AL486" s="3"/>
      <c r="AM486" s="2"/>
      <c r="AN486" s="2"/>
      <c r="AO486" s="2"/>
      <c r="AP486" s="2"/>
      <c r="AQ486" s="2"/>
      <c r="AR486" s="257"/>
      <c r="AS486" s="2"/>
      <c r="AT486" s="2"/>
      <c r="AU486" s="2"/>
      <c r="AV486" s="3"/>
      <c r="AW486" s="258"/>
      <c r="AX486" s="3"/>
      <c r="AY486" s="257"/>
      <c r="AZ486" s="259"/>
      <c r="BA486" s="259"/>
      <c r="BB486" s="259"/>
      <c r="BC486" s="259"/>
      <c r="BD486" s="259"/>
      <c r="BE486" s="259"/>
      <c r="BF486" s="259"/>
      <c r="BG486" s="259"/>
      <c r="BH486" s="259"/>
      <c r="BI486" s="259"/>
      <c r="BJ486" s="259"/>
      <c r="BK486" s="259"/>
      <c r="BL486" s="259"/>
      <c r="BM486" s="259"/>
      <c r="BN486" s="152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</row>
    <row r="487" ht="12.75" customHeight="1">
      <c r="A487" s="3"/>
      <c r="B487" s="2"/>
      <c r="C487" s="2"/>
      <c r="D487" s="2"/>
      <c r="E487" s="2"/>
      <c r="F487" s="2"/>
      <c r="G487" s="2"/>
      <c r="H487" s="2"/>
      <c r="I487" s="2"/>
      <c r="J487" s="256"/>
      <c r="K487" s="2"/>
      <c r="L487" s="2"/>
      <c r="M487" s="2"/>
      <c r="N487" s="2"/>
      <c r="O487" s="2"/>
      <c r="P487" s="6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3"/>
      <c r="AH487" s="95"/>
      <c r="AI487" s="3"/>
      <c r="AJ487" s="256"/>
      <c r="AK487" s="3"/>
      <c r="AL487" s="3"/>
      <c r="AM487" s="2"/>
      <c r="AN487" s="2"/>
      <c r="AO487" s="2"/>
      <c r="AP487" s="2"/>
      <c r="AQ487" s="2"/>
      <c r="AR487" s="257"/>
      <c r="AS487" s="2"/>
      <c r="AT487" s="2"/>
      <c r="AU487" s="2"/>
      <c r="AV487" s="3"/>
      <c r="AW487" s="258"/>
      <c r="AX487" s="3"/>
      <c r="AY487" s="257"/>
      <c r="AZ487" s="259"/>
      <c r="BA487" s="259"/>
      <c r="BB487" s="259"/>
      <c r="BC487" s="259"/>
      <c r="BD487" s="259"/>
      <c r="BE487" s="259"/>
      <c r="BF487" s="259"/>
      <c r="BG487" s="259"/>
      <c r="BH487" s="259"/>
      <c r="BI487" s="259"/>
      <c r="BJ487" s="259"/>
      <c r="BK487" s="259"/>
      <c r="BL487" s="259"/>
      <c r="BM487" s="259"/>
      <c r="BN487" s="152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  <c r="DU487" s="3"/>
    </row>
    <row r="488" ht="12.75" customHeight="1">
      <c r="A488" s="3"/>
      <c r="B488" s="2"/>
      <c r="C488" s="2"/>
      <c r="D488" s="2"/>
      <c r="E488" s="2"/>
      <c r="F488" s="2"/>
      <c r="G488" s="2"/>
      <c r="H488" s="2"/>
      <c r="I488" s="2"/>
      <c r="J488" s="256"/>
      <c r="K488" s="2"/>
      <c r="L488" s="2"/>
      <c r="M488" s="2"/>
      <c r="N488" s="2"/>
      <c r="O488" s="2"/>
      <c r="P488" s="6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3"/>
      <c r="AH488" s="95"/>
      <c r="AI488" s="3"/>
      <c r="AJ488" s="256"/>
      <c r="AK488" s="3"/>
      <c r="AL488" s="3"/>
      <c r="AM488" s="2"/>
      <c r="AN488" s="2"/>
      <c r="AO488" s="2"/>
      <c r="AP488" s="2"/>
      <c r="AQ488" s="2"/>
      <c r="AR488" s="257"/>
      <c r="AS488" s="2"/>
      <c r="AT488" s="2"/>
      <c r="AU488" s="2"/>
      <c r="AV488" s="3"/>
      <c r="AW488" s="258"/>
      <c r="AX488" s="3"/>
      <c r="AY488" s="257"/>
      <c r="AZ488" s="259"/>
      <c r="BA488" s="259"/>
      <c r="BB488" s="259"/>
      <c r="BC488" s="259"/>
      <c r="BD488" s="259"/>
      <c r="BE488" s="259"/>
      <c r="BF488" s="259"/>
      <c r="BG488" s="259"/>
      <c r="BH488" s="259"/>
      <c r="BI488" s="259"/>
      <c r="BJ488" s="259"/>
      <c r="BK488" s="259"/>
      <c r="BL488" s="259"/>
      <c r="BM488" s="259"/>
      <c r="BN488" s="152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3"/>
      <c r="DK488" s="3"/>
      <c r="DL488" s="3"/>
      <c r="DM488" s="3"/>
      <c r="DN488" s="3"/>
      <c r="DO488" s="3"/>
      <c r="DP488" s="3"/>
      <c r="DQ488" s="3"/>
      <c r="DR488" s="3"/>
      <c r="DS488" s="3"/>
      <c r="DT488" s="3"/>
      <c r="DU488" s="3"/>
    </row>
    <row r="489" ht="12.75" customHeight="1">
      <c r="A489" s="3"/>
      <c r="B489" s="2"/>
      <c r="C489" s="2"/>
      <c r="D489" s="2"/>
      <c r="E489" s="2"/>
      <c r="F489" s="2"/>
      <c r="G489" s="2"/>
      <c r="H489" s="2"/>
      <c r="I489" s="2"/>
      <c r="J489" s="256"/>
      <c r="K489" s="2"/>
      <c r="L489" s="2"/>
      <c r="M489" s="2"/>
      <c r="N489" s="2"/>
      <c r="O489" s="2"/>
      <c r="P489" s="6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3"/>
      <c r="AH489" s="95"/>
      <c r="AI489" s="3"/>
      <c r="AJ489" s="256"/>
      <c r="AK489" s="3"/>
      <c r="AL489" s="3"/>
      <c r="AM489" s="2"/>
      <c r="AN489" s="2"/>
      <c r="AO489" s="2"/>
      <c r="AP489" s="2"/>
      <c r="AQ489" s="2"/>
      <c r="AR489" s="257"/>
      <c r="AS489" s="2"/>
      <c r="AT489" s="2"/>
      <c r="AU489" s="2"/>
      <c r="AV489" s="3"/>
      <c r="AW489" s="258"/>
      <c r="AX489" s="3"/>
      <c r="AY489" s="257"/>
      <c r="AZ489" s="259"/>
      <c r="BA489" s="259"/>
      <c r="BB489" s="259"/>
      <c r="BC489" s="259"/>
      <c r="BD489" s="259"/>
      <c r="BE489" s="259"/>
      <c r="BF489" s="259"/>
      <c r="BG489" s="259"/>
      <c r="BH489" s="259"/>
      <c r="BI489" s="259"/>
      <c r="BJ489" s="259"/>
      <c r="BK489" s="259"/>
      <c r="BL489" s="259"/>
      <c r="BM489" s="259"/>
      <c r="BN489" s="152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  <c r="DH489" s="3"/>
      <c r="DI489" s="3"/>
      <c r="DJ489" s="3"/>
      <c r="DK489" s="3"/>
      <c r="DL489" s="3"/>
      <c r="DM489" s="3"/>
      <c r="DN489" s="3"/>
      <c r="DO489" s="3"/>
      <c r="DP489" s="3"/>
      <c r="DQ489" s="3"/>
      <c r="DR489" s="3"/>
      <c r="DS489" s="3"/>
      <c r="DT489" s="3"/>
      <c r="DU489" s="3"/>
    </row>
    <row r="490" ht="12.75" customHeight="1">
      <c r="A490" s="3"/>
      <c r="B490" s="2"/>
      <c r="C490" s="2"/>
      <c r="D490" s="2"/>
      <c r="E490" s="2"/>
      <c r="F490" s="2"/>
      <c r="G490" s="2"/>
      <c r="H490" s="2"/>
      <c r="I490" s="2"/>
      <c r="J490" s="256"/>
      <c r="K490" s="2"/>
      <c r="L490" s="2"/>
      <c r="M490" s="2"/>
      <c r="N490" s="2"/>
      <c r="O490" s="2"/>
      <c r="P490" s="6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3"/>
      <c r="AH490" s="95"/>
      <c r="AI490" s="3"/>
      <c r="AJ490" s="256"/>
      <c r="AK490" s="3"/>
      <c r="AL490" s="3"/>
      <c r="AM490" s="2"/>
      <c r="AN490" s="2"/>
      <c r="AO490" s="2"/>
      <c r="AP490" s="2"/>
      <c r="AQ490" s="2"/>
      <c r="AR490" s="257"/>
      <c r="AS490" s="2"/>
      <c r="AT490" s="2"/>
      <c r="AU490" s="2"/>
      <c r="AV490" s="3"/>
      <c r="AW490" s="258"/>
      <c r="AX490" s="3"/>
      <c r="AY490" s="257"/>
      <c r="AZ490" s="259"/>
      <c r="BA490" s="259"/>
      <c r="BB490" s="259"/>
      <c r="BC490" s="259"/>
      <c r="BD490" s="259"/>
      <c r="BE490" s="259"/>
      <c r="BF490" s="259"/>
      <c r="BG490" s="259"/>
      <c r="BH490" s="259"/>
      <c r="BI490" s="259"/>
      <c r="BJ490" s="259"/>
      <c r="BK490" s="259"/>
      <c r="BL490" s="259"/>
      <c r="BM490" s="259"/>
      <c r="BN490" s="152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  <c r="DH490" s="3"/>
      <c r="DI490" s="3"/>
      <c r="DJ490" s="3"/>
      <c r="DK490" s="3"/>
      <c r="DL490" s="3"/>
      <c r="DM490" s="3"/>
      <c r="DN490" s="3"/>
      <c r="DO490" s="3"/>
      <c r="DP490" s="3"/>
      <c r="DQ490" s="3"/>
      <c r="DR490" s="3"/>
      <c r="DS490" s="3"/>
      <c r="DT490" s="3"/>
      <c r="DU490" s="3"/>
    </row>
    <row r="491" ht="12.75" customHeight="1">
      <c r="A491" s="3"/>
      <c r="B491" s="2"/>
      <c r="C491" s="2"/>
      <c r="D491" s="2"/>
      <c r="E491" s="2"/>
      <c r="F491" s="2"/>
      <c r="G491" s="2"/>
      <c r="H491" s="2"/>
      <c r="I491" s="2"/>
      <c r="J491" s="256"/>
      <c r="K491" s="2"/>
      <c r="L491" s="2"/>
      <c r="M491" s="2"/>
      <c r="N491" s="2"/>
      <c r="O491" s="2"/>
      <c r="P491" s="6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3"/>
      <c r="AH491" s="95"/>
      <c r="AI491" s="3"/>
      <c r="AJ491" s="256"/>
      <c r="AK491" s="3"/>
      <c r="AL491" s="3"/>
      <c r="AM491" s="2"/>
      <c r="AN491" s="2"/>
      <c r="AO491" s="2"/>
      <c r="AP491" s="2"/>
      <c r="AQ491" s="2"/>
      <c r="AR491" s="257"/>
      <c r="AS491" s="2"/>
      <c r="AT491" s="2"/>
      <c r="AU491" s="2"/>
      <c r="AV491" s="3"/>
      <c r="AW491" s="258"/>
      <c r="AX491" s="3"/>
      <c r="AY491" s="257"/>
      <c r="AZ491" s="259"/>
      <c r="BA491" s="259"/>
      <c r="BB491" s="259"/>
      <c r="BC491" s="259"/>
      <c r="BD491" s="259"/>
      <c r="BE491" s="259"/>
      <c r="BF491" s="259"/>
      <c r="BG491" s="259"/>
      <c r="BH491" s="259"/>
      <c r="BI491" s="259"/>
      <c r="BJ491" s="259"/>
      <c r="BK491" s="259"/>
      <c r="BL491" s="259"/>
      <c r="BM491" s="259"/>
      <c r="BN491" s="152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  <c r="DH491" s="3"/>
      <c r="DI491" s="3"/>
      <c r="DJ491" s="3"/>
      <c r="DK491" s="3"/>
      <c r="DL491" s="3"/>
      <c r="DM491" s="3"/>
      <c r="DN491" s="3"/>
      <c r="DO491" s="3"/>
      <c r="DP491" s="3"/>
      <c r="DQ491" s="3"/>
      <c r="DR491" s="3"/>
      <c r="DS491" s="3"/>
      <c r="DT491" s="3"/>
      <c r="DU491" s="3"/>
    </row>
    <row r="492" ht="12.75" customHeight="1">
      <c r="A492" s="3"/>
      <c r="B492" s="2"/>
      <c r="C492" s="2"/>
      <c r="D492" s="2"/>
      <c r="E492" s="2"/>
      <c r="F492" s="2"/>
      <c r="G492" s="2"/>
      <c r="H492" s="2"/>
      <c r="I492" s="2"/>
      <c r="J492" s="256"/>
      <c r="K492" s="2"/>
      <c r="L492" s="2"/>
      <c r="M492" s="2"/>
      <c r="N492" s="2"/>
      <c r="O492" s="2"/>
      <c r="P492" s="6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3"/>
      <c r="AH492" s="95"/>
      <c r="AI492" s="3"/>
      <c r="AJ492" s="256"/>
      <c r="AK492" s="3"/>
      <c r="AL492" s="3"/>
      <c r="AM492" s="2"/>
      <c r="AN492" s="2"/>
      <c r="AO492" s="2"/>
      <c r="AP492" s="2"/>
      <c r="AQ492" s="2"/>
      <c r="AR492" s="257"/>
      <c r="AS492" s="2"/>
      <c r="AT492" s="2"/>
      <c r="AU492" s="2"/>
      <c r="AV492" s="3"/>
      <c r="AW492" s="258"/>
      <c r="AX492" s="3"/>
      <c r="AY492" s="257"/>
      <c r="AZ492" s="259"/>
      <c r="BA492" s="259"/>
      <c r="BB492" s="259"/>
      <c r="BC492" s="259"/>
      <c r="BD492" s="259"/>
      <c r="BE492" s="259"/>
      <c r="BF492" s="259"/>
      <c r="BG492" s="259"/>
      <c r="BH492" s="259"/>
      <c r="BI492" s="259"/>
      <c r="BJ492" s="259"/>
      <c r="BK492" s="259"/>
      <c r="BL492" s="259"/>
      <c r="BM492" s="259"/>
      <c r="BN492" s="152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  <c r="DI492" s="3"/>
      <c r="DJ492" s="3"/>
      <c r="DK492" s="3"/>
      <c r="DL492" s="3"/>
      <c r="DM492" s="3"/>
      <c r="DN492" s="3"/>
      <c r="DO492" s="3"/>
      <c r="DP492" s="3"/>
      <c r="DQ492" s="3"/>
      <c r="DR492" s="3"/>
      <c r="DS492" s="3"/>
      <c r="DT492" s="3"/>
      <c r="DU492" s="3"/>
    </row>
    <row r="493" ht="12.75" customHeight="1">
      <c r="A493" s="3"/>
      <c r="B493" s="2"/>
      <c r="C493" s="2"/>
      <c r="D493" s="2"/>
      <c r="E493" s="2"/>
      <c r="F493" s="2"/>
      <c r="G493" s="2"/>
      <c r="H493" s="2"/>
      <c r="I493" s="2"/>
      <c r="J493" s="256"/>
      <c r="K493" s="2"/>
      <c r="L493" s="2"/>
      <c r="M493" s="2"/>
      <c r="N493" s="2"/>
      <c r="O493" s="2"/>
      <c r="P493" s="6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3"/>
      <c r="AH493" s="95"/>
      <c r="AI493" s="3"/>
      <c r="AJ493" s="256"/>
      <c r="AK493" s="3"/>
      <c r="AL493" s="3"/>
      <c r="AM493" s="2"/>
      <c r="AN493" s="2"/>
      <c r="AO493" s="2"/>
      <c r="AP493" s="2"/>
      <c r="AQ493" s="2"/>
      <c r="AR493" s="257"/>
      <c r="AS493" s="2"/>
      <c r="AT493" s="2"/>
      <c r="AU493" s="2"/>
      <c r="AV493" s="3"/>
      <c r="AW493" s="258"/>
      <c r="AX493" s="3"/>
      <c r="AY493" s="257"/>
      <c r="AZ493" s="259"/>
      <c r="BA493" s="259"/>
      <c r="BB493" s="259"/>
      <c r="BC493" s="259"/>
      <c r="BD493" s="259"/>
      <c r="BE493" s="259"/>
      <c r="BF493" s="259"/>
      <c r="BG493" s="259"/>
      <c r="BH493" s="259"/>
      <c r="BI493" s="259"/>
      <c r="BJ493" s="259"/>
      <c r="BK493" s="259"/>
      <c r="BL493" s="259"/>
      <c r="BM493" s="259"/>
      <c r="BN493" s="152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3"/>
      <c r="DK493" s="3"/>
      <c r="DL493" s="3"/>
      <c r="DM493" s="3"/>
      <c r="DN493" s="3"/>
      <c r="DO493" s="3"/>
      <c r="DP493" s="3"/>
      <c r="DQ493" s="3"/>
      <c r="DR493" s="3"/>
      <c r="DS493" s="3"/>
      <c r="DT493" s="3"/>
      <c r="DU493" s="3"/>
    </row>
    <row r="494" ht="12.75" customHeight="1">
      <c r="A494" s="3"/>
      <c r="B494" s="2"/>
      <c r="C494" s="2"/>
      <c r="D494" s="2"/>
      <c r="E494" s="2"/>
      <c r="F494" s="2"/>
      <c r="G494" s="2"/>
      <c r="H494" s="2"/>
      <c r="I494" s="2"/>
      <c r="J494" s="256"/>
      <c r="K494" s="2"/>
      <c r="L494" s="2"/>
      <c r="M494" s="2"/>
      <c r="N494" s="2"/>
      <c r="O494" s="2"/>
      <c r="P494" s="6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3"/>
      <c r="AH494" s="95"/>
      <c r="AI494" s="3"/>
      <c r="AJ494" s="256"/>
      <c r="AK494" s="3"/>
      <c r="AL494" s="3"/>
      <c r="AM494" s="2"/>
      <c r="AN494" s="2"/>
      <c r="AO494" s="2"/>
      <c r="AP494" s="2"/>
      <c r="AQ494" s="2"/>
      <c r="AR494" s="257"/>
      <c r="AS494" s="2"/>
      <c r="AT494" s="2"/>
      <c r="AU494" s="2"/>
      <c r="AV494" s="3"/>
      <c r="AW494" s="258"/>
      <c r="AX494" s="3"/>
      <c r="AY494" s="257"/>
      <c r="AZ494" s="259"/>
      <c r="BA494" s="259"/>
      <c r="BB494" s="259"/>
      <c r="BC494" s="259"/>
      <c r="BD494" s="259"/>
      <c r="BE494" s="259"/>
      <c r="BF494" s="259"/>
      <c r="BG494" s="259"/>
      <c r="BH494" s="259"/>
      <c r="BI494" s="259"/>
      <c r="BJ494" s="259"/>
      <c r="BK494" s="259"/>
      <c r="BL494" s="259"/>
      <c r="BM494" s="259"/>
      <c r="BN494" s="152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  <c r="DI494" s="3"/>
      <c r="DJ494" s="3"/>
      <c r="DK494" s="3"/>
      <c r="DL494" s="3"/>
      <c r="DM494" s="3"/>
      <c r="DN494" s="3"/>
      <c r="DO494" s="3"/>
      <c r="DP494" s="3"/>
      <c r="DQ494" s="3"/>
      <c r="DR494" s="3"/>
      <c r="DS494" s="3"/>
      <c r="DT494" s="3"/>
      <c r="DU494" s="3"/>
    </row>
    <row r="495" ht="12.75" customHeight="1">
      <c r="A495" s="3"/>
      <c r="B495" s="2"/>
      <c r="C495" s="2"/>
      <c r="D495" s="2"/>
      <c r="E495" s="2"/>
      <c r="F495" s="2"/>
      <c r="G495" s="2"/>
      <c r="H495" s="2"/>
      <c r="I495" s="2"/>
      <c r="J495" s="256"/>
      <c r="K495" s="2"/>
      <c r="L495" s="2"/>
      <c r="M495" s="2"/>
      <c r="N495" s="2"/>
      <c r="O495" s="2"/>
      <c r="P495" s="6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3"/>
      <c r="AH495" s="95"/>
      <c r="AI495" s="3"/>
      <c r="AJ495" s="256"/>
      <c r="AK495" s="3"/>
      <c r="AL495" s="3"/>
      <c r="AM495" s="2"/>
      <c r="AN495" s="2"/>
      <c r="AO495" s="2"/>
      <c r="AP495" s="2"/>
      <c r="AQ495" s="2"/>
      <c r="AR495" s="257"/>
      <c r="AS495" s="2"/>
      <c r="AT495" s="2"/>
      <c r="AU495" s="2"/>
      <c r="AV495" s="3"/>
      <c r="AW495" s="258"/>
      <c r="AX495" s="3"/>
      <c r="AY495" s="257"/>
      <c r="AZ495" s="259"/>
      <c r="BA495" s="259"/>
      <c r="BB495" s="259"/>
      <c r="BC495" s="259"/>
      <c r="BD495" s="259"/>
      <c r="BE495" s="259"/>
      <c r="BF495" s="259"/>
      <c r="BG495" s="259"/>
      <c r="BH495" s="259"/>
      <c r="BI495" s="259"/>
      <c r="BJ495" s="259"/>
      <c r="BK495" s="259"/>
      <c r="BL495" s="259"/>
      <c r="BM495" s="259"/>
      <c r="BN495" s="152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3"/>
      <c r="DK495" s="3"/>
      <c r="DL495" s="3"/>
      <c r="DM495" s="3"/>
      <c r="DN495" s="3"/>
      <c r="DO495" s="3"/>
      <c r="DP495" s="3"/>
      <c r="DQ495" s="3"/>
      <c r="DR495" s="3"/>
      <c r="DS495" s="3"/>
      <c r="DT495" s="3"/>
      <c r="DU495" s="3"/>
    </row>
    <row r="496" ht="12.75" customHeight="1">
      <c r="A496" s="3"/>
      <c r="B496" s="2"/>
      <c r="C496" s="2"/>
      <c r="D496" s="2"/>
      <c r="E496" s="2"/>
      <c r="F496" s="2"/>
      <c r="G496" s="2"/>
      <c r="H496" s="2"/>
      <c r="I496" s="2"/>
      <c r="J496" s="256"/>
      <c r="K496" s="2"/>
      <c r="L496" s="2"/>
      <c r="M496" s="2"/>
      <c r="N496" s="2"/>
      <c r="O496" s="2"/>
      <c r="P496" s="6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3"/>
      <c r="AH496" s="95"/>
      <c r="AI496" s="3"/>
      <c r="AJ496" s="256"/>
      <c r="AK496" s="3"/>
      <c r="AL496" s="3"/>
      <c r="AM496" s="2"/>
      <c r="AN496" s="2"/>
      <c r="AO496" s="2"/>
      <c r="AP496" s="2"/>
      <c r="AQ496" s="2"/>
      <c r="AR496" s="257"/>
      <c r="AS496" s="2"/>
      <c r="AT496" s="2"/>
      <c r="AU496" s="2"/>
      <c r="AV496" s="3"/>
      <c r="AW496" s="258"/>
      <c r="AX496" s="3"/>
      <c r="AY496" s="257"/>
      <c r="AZ496" s="259"/>
      <c r="BA496" s="259"/>
      <c r="BB496" s="259"/>
      <c r="BC496" s="259"/>
      <c r="BD496" s="259"/>
      <c r="BE496" s="259"/>
      <c r="BF496" s="259"/>
      <c r="BG496" s="259"/>
      <c r="BH496" s="259"/>
      <c r="BI496" s="259"/>
      <c r="BJ496" s="259"/>
      <c r="BK496" s="259"/>
      <c r="BL496" s="259"/>
      <c r="BM496" s="259"/>
      <c r="BN496" s="152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  <c r="DJ496" s="3"/>
      <c r="DK496" s="3"/>
      <c r="DL496" s="3"/>
      <c r="DM496" s="3"/>
      <c r="DN496" s="3"/>
      <c r="DO496" s="3"/>
      <c r="DP496" s="3"/>
      <c r="DQ496" s="3"/>
      <c r="DR496" s="3"/>
      <c r="DS496" s="3"/>
      <c r="DT496" s="3"/>
      <c r="DU496" s="3"/>
    </row>
    <row r="497" ht="12.75" customHeight="1">
      <c r="A497" s="3"/>
      <c r="B497" s="2"/>
      <c r="C497" s="2"/>
      <c r="D497" s="2"/>
      <c r="E497" s="2"/>
      <c r="F497" s="2"/>
      <c r="G497" s="2"/>
      <c r="H497" s="2"/>
      <c r="I497" s="2"/>
      <c r="J497" s="256"/>
      <c r="K497" s="2"/>
      <c r="L497" s="2"/>
      <c r="M497" s="2"/>
      <c r="N497" s="2"/>
      <c r="O497" s="2"/>
      <c r="P497" s="6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3"/>
      <c r="AH497" s="95"/>
      <c r="AI497" s="3"/>
      <c r="AJ497" s="256"/>
      <c r="AK497" s="3"/>
      <c r="AL497" s="3"/>
      <c r="AM497" s="2"/>
      <c r="AN497" s="2"/>
      <c r="AO497" s="2"/>
      <c r="AP497" s="2"/>
      <c r="AQ497" s="2"/>
      <c r="AR497" s="257"/>
      <c r="AS497" s="2"/>
      <c r="AT497" s="2"/>
      <c r="AU497" s="2"/>
      <c r="AV497" s="3"/>
      <c r="AW497" s="258"/>
      <c r="AX497" s="3"/>
      <c r="AY497" s="257"/>
      <c r="AZ497" s="259"/>
      <c r="BA497" s="259"/>
      <c r="BB497" s="259"/>
      <c r="BC497" s="259"/>
      <c r="BD497" s="259"/>
      <c r="BE497" s="259"/>
      <c r="BF497" s="259"/>
      <c r="BG497" s="259"/>
      <c r="BH497" s="259"/>
      <c r="BI497" s="259"/>
      <c r="BJ497" s="259"/>
      <c r="BK497" s="259"/>
      <c r="BL497" s="259"/>
      <c r="BM497" s="259"/>
      <c r="BN497" s="152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  <c r="DH497" s="3"/>
      <c r="DI497" s="3"/>
      <c r="DJ497" s="3"/>
      <c r="DK497" s="3"/>
      <c r="DL497" s="3"/>
      <c r="DM497" s="3"/>
      <c r="DN497" s="3"/>
      <c r="DO497" s="3"/>
      <c r="DP497" s="3"/>
      <c r="DQ497" s="3"/>
      <c r="DR497" s="3"/>
      <c r="DS497" s="3"/>
      <c r="DT497" s="3"/>
      <c r="DU497" s="3"/>
    </row>
    <row r="498" ht="12.75" customHeight="1">
      <c r="A498" s="3"/>
      <c r="B498" s="2"/>
      <c r="C498" s="2"/>
      <c r="D498" s="2"/>
      <c r="E498" s="2"/>
      <c r="F498" s="2"/>
      <c r="G498" s="2"/>
      <c r="H498" s="2"/>
      <c r="I498" s="2"/>
      <c r="J498" s="256"/>
      <c r="K498" s="2"/>
      <c r="L498" s="2"/>
      <c r="M498" s="2"/>
      <c r="N498" s="2"/>
      <c r="O498" s="2"/>
      <c r="P498" s="6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3"/>
      <c r="AH498" s="95"/>
      <c r="AI498" s="3"/>
      <c r="AJ498" s="256"/>
      <c r="AK498" s="3"/>
      <c r="AL498" s="3"/>
      <c r="AM498" s="2"/>
      <c r="AN498" s="2"/>
      <c r="AO498" s="2"/>
      <c r="AP498" s="2"/>
      <c r="AQ498" s="2"/>
      <c r="AR498" s="257"/>
      <c r="AS498" s="2"/>
      <c r="AT498" s="2"/>
      <c r="AU498" s="2"/>
      <c r="AV498" s="3"/>
      <c r="AW498" s="258"/>
      <c r="AX498" s="3"/>
      <c r="AY498" s="257"/>
      <c r="AZ498" s="259"/>
      <c r="BA498" s="259"/>
      <c r="BB498" s="259"/>
      <c r="BC498" s="259"/>
      <c r="BD498" s="259"/>
      <c r="BE498" s="259"/>
      <c r="BF498" s="259"/>
      <c r="BG498" s="259"/>
      <c r="BH498" s="259"/>
      <c r="BI498" s="259"/>
      <c r="BJ498" s="259"/>
      <c r="BK498" s="259"/>
      <c r="BL498" s="259"/>
      <c r="BM498" s="259"/>
      <c r="BN498" s="152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  <c r="DH498" s="3"/>
      <c r="DI498" s="3"/>
      <c r="DJ498" s="3"/>
      <c r="DK498" s="3"/>
      <c r="DL498" s="3"/>
      <c r="DM498" s="3"/>
      <c r="DN498" s="3"/>
      <c r="DO498" s="3"/>
      <c r="DP498" s="3"/>
      <c r="DQ498" s="3"/>
      <c r="DR498" s="3"/>
      <c r="DS498" s="3"/>
      <c r="DT498" s="3"/>
      <c r="DU498" s="3"/>
    </row>
    <row r="499" ht="12.75" customHeight="1">
      <c r="A499" s="3"/>
      <c r="B499" s="2"/>
      <c r="C499" s="2"/>
      <c r="D499" s="2"/>
      <c r="E499" s="2"/>
      <c r="F499" s="2"/>
      <c r="G499" s="2"/>
      <c r="H499" s="2"/>
      <c r="I499" s="2"/>
      <c r="J499" s="256"/>
      <c r="K499" s="2"/>
      <c r="L499" s="2"/>
      <c r="M499" s="2"/>
      <c r="N499" s="2"/>
      <c r="O499" s="2"/>
      <c r="P499" s="6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3"/>
      <c r="AH499" s="95"/>
      <c r="AI499" s="3"/>
      <c r="AJ499" s="256"/>
      <c r="AK499" s="3"/>
      <c r="AL499" s="3"/>
      <c r="AM499" s="2"/>
      <c r="AN499" s="2"/>
      <c r="AO499" s="2"/>
      <c r="AP499" s="2"/>
      <c r="AQ499" s="2"/>
      <c r="AR499" s="257"/>
      <c r="AS499" s="2"/>
      <c r="AT499" s="2"/>
      <c r="AU499" s="2"/>
      <c r="AV499" s="3"/>
      <c r="AW499" s="258"/>
      <c r="AX499" s="3"/>
      <c r="AY499" s="257"/>
      <c r="AZ499" s="259"/>
      <c r="BA499" s="259"/>
      <c r="BB499" s="259"/>
      <c r="BC499" s="259"/>
      <c r="BD499" s="259"/>
      <c r="BE499" s="259"/>
      <c r="BF499" s="259"/>
      <c r="BG499" s="259"/>
      <c r="BH499" s="259"/>
      <c r="BI499" s="259"/>
      <c r="BJ499" s="259"/>
      <c r="BK499" s="259"/>
      <c r="BL499" s="259"/>
      <c r="BM499" s="259"/>
      <c r="BN499" s="152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  <c r="DJ499" s="3"/>
      <c r="DK499" s="3"/>
      <c r="DL499" s="3"/>
      <c r="DM499" s="3"/>
      <c r="DN499" s="3"/>
      <c r="DO499" s="3"/>
      <c r="DP499" s="3"/>
      <c r="DQ499" s="3"/>
      <c r="DR499" s="3"/>
      <c r="DS499" s="3"/>
      <c r="DT499" s="3"/>
      <c r="DU499" s="3"/>
    </row>
    <row r="500" ht="12.75" customHeight="1">
      <c r="A500" s="3"/>
      <c r="B500" s="2"/>
      <c r="C500" s="2"/>
      <c r="D500" s="2"/>
      <c r="E500" s="2"/>
      <c r="F500" s="2"/>
      <c r="G500" s="2"/>
      <c r="H500" s="2"/>
      <c r="I500" s="2"/>
      <c r="J500" s="256"/>
      <c r="K500" s="2"/>
      <c r="L500" s="2"/>
      <c r="M500" s="2"/>
      <c r="N500" s="2"/>
      <c r="O500" s="2"/>
      <c r="P500" s="6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3"/>
      <c r="AH500" s="95"/>
      <c r="AI500" s="3"/>
      <c r="AJ500" s="256"/>
      <c r="AK500" s="3"/>
      <c r="AL500" s="3"/>
      <c r="AM500" s="2"/>
      <c r="AN500" s="2"/>
      <c r="AO500" s="2"/>
      <c r="AP500" s="2"/>
      <c r="AQ500" s="2"/>
      <c r="AR500" s="257"/>
      <c r="AS500" s="2"/>
      <c r="AT500" s="2"/>
      <c r="AU500" s="2"/>
      <c r="AV500" s="3"/>
      <c r="AW500" s="258"/>
      <c r="AX500" s="3"/>
      <c r="AY500" s="257"/>
      <c r="AZ500" s="259"/>
      <c r="BA500" s="259"/>
      <c r="BB500" s="259"/>
      <c r="BC500" s="259"/>
      <c r="BD500" s="259"/>
      <c r="BE500" s="259"/>
      <c r="BF500" s="259"/>
      <c r="BG500" s="259"/>
      <c r="BH500" s="259"/>
      <c r="BI500" s="259"/>
      <c r="BJ500" s="259"/>
      <c r="BK500" s="259"/>
      <c r="BL500" s="259"/>
      <c r="BM500" s="259"/>
      <c r="BN500" s="152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/>
      <c r="DL500" s="3"/>
      <c r="DM500" s="3"/>
      <c r="DN500" s="3"/>
      <c r="DO500" s="3"/>
      <c r="DP500" s="3"/>
      <c r="DQ500" s="3"/>
      <c r="DR500" s="3"/>
      <c r="DS500" s="3"/>
      <c r="DT500" s="3"/>
      <c r="DU500" s="3"/>
    </row>
    <row r="501" ht="12.75" customHeight="1">
      <c r="A501" s="3"/>
      <c r="B501" s="2"/>
      <c r="C501" s="2"/>
      <c r="D501" s="2"/>
      <c r="E501" s="2"/>
      <c r="F501" s="2"/>
      <c r="G501" s="2"/>
      <c r="H501" s="2"/>
      <c r="I501" s="2"/>
      <c r="J501" s="256"/>
      <c r="K501" s="2"/>
      <c r="L501" s="2"/>
      <c r="M501" s="2"/>
      <c r="N501" s="2"/>
      <c r="O501" s="2"/>
      <c r="P501" s="6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3"/>
      <c r="AH501" s="95"/>
      <c r="AI501" s="3"/>
      <c r="AJ501" s="256"/>
      <c r="AK501" s="3"/>
      <c r="AL501" s="3"/>
      <c r="AM501" s="2"/>
      <c r="AN501" s="2"/>
      <c r="AO501" s="2"/>
      <c r="AP501" s="2"/>
      <c r="AQ501" s="2"/>
      <c r="AR501" s="257"/>
      <c r="AS501" s="2"/>
      <c r="AT501" s="2"/>
      <c r="AU501" s="2"/>
      <c r="AV501" s="3"/>
      <c r="AW501" s="258"/>
      <c r="AX501" s="3"/>
      <c r="AY501" s="257"/>
      <c r="AZ501" s="259"/>
      <c r="BA501" s="259"/>
      <c r="BB501" s="259"/>
      <c r="BC501" s="259"/>
      <c r="BD501" s="259"/>
      <c r="BE501" s="259"/>
      <c r="BF501" s="259"/>
      <c r="BG501" s="259"/>
      <c r="BH501" s="259"/>
      <c r="BI501" s="259"/>
      <c r="BJ501" s="259"/>
      <c r="BK501" s="259"/>
      <c r="BL501" s="259"/>
      <c r="BM501" s="259"/>
      <c r="BN501" s="152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/>
      <c r="DL501" s="3"/>
      <c r="DM501" s="3"/>
      <c r="DN501" s="3"/>
      <c r="DO501" s="3"/>
      <c r="DP501" s="3"/>
      <c r="DQ501" s="3"/>
      <c r="DR501" s="3"/>
      <c r="DS501" s="3"/>
      <c r="DT501" s="3"/>
      <c r="DU501" s="3"/>
    </row>
    <row r="502" ht="12.75" customHeight="1">
      <c r="A502" s="3"/>
      <c r="B502" s="2"/>
      <c r="C502" s="2"/>
      <c r="D502" s="2"/>
      <c r="E502" s="2"/>
      <c r="F502" s="2"/>
      <c r="G502" s="2"/>
      <c r="H502" s="2"/>
      <c r="I502" s="2"/>
      <c r="J502" s="256"/>
      <c r="K502" s="2"/>
      <c r="L502" s="2"/>
      <c r="M502" s="2"/>
      <c r="N502" s="2"/>
      <c r="O502" s="2"/>
      <c r="P502" s="6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3"/>
      <c r="AH502" s="95"/>
      <c r="AI502" s="3"/>
      <c r="AJ502" s="256"/>
      <c r="AK502" s="3"/>
      <c r="AL502" s="3"/>
      <c r="AM502" s="2"/>
      <c r="AN502" s="2"/>
      <c r="AO502" s="2"/>
      <c r="AP502" s="2"/>
      <c r="AQ502" s="2"/>
      <c r="AR502" s="257"/>
      <c r="AS502" s="2"/>
      <c r="AT502" s="2"/>
      <c r="AU502" s="2"/>
      <c r="AV502" s="3"/>
      <c r="AW502" s="258"/>
      <c r="AX502" s="3"/>
      <c r="AY502" s="257"/>
      <c r="AZ502" s="259"/>
      <c r="BA502" s="259"/>
      <c r="BB502" s="259"/>
      <c r="BC502" s="259"/>
      <c r="BD502" s="259"/>
      <c r="BE502" s="259"/>
      <c r="BF502" s="259"/>
      <c r="BG502" s="259"/>
      <c r="BH502" s="259"/>
      <c r="BI502" s="259"/>
      <c r="BJ502" s="259"/>
      <c r="BK502" s="259"/>
      <c r="BL502" s="259"/>
      <c r="BM502" s="259"/>
      <c r="BN502" s="152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3"/>
      <c r="DK502" s="3"/>
      <c r="DL502" s="3"/>
      <c r="DM502" s="3"/>
      <c r="DN502" s="3"/>
      <c r="DO502" s="3"/>
      <c r="DP502" s="3"/>
      <c r="DQ502" s="3"/>
      <c r="DR502" s="3"/>
      <c r="DS502" s="3"/>
      <c r="DT502" s="3"/>
      <c r="DU502" s="3"/>
    </row>
    <row r="503" ht="12.75" customHeight="1">
      <c r="A503" s="3"/>
      <c r="B503" s="2"/>
      <c r="C503" s="2"/>
      <c r="D503" s="2"/>
      <c r="E503" s="2"/>
      <c r="F503" s="2"/>
      <c r="G503" s="2"/>
      <c r="H503" s="2"/>
      <c r="I503" s="2"/>
      <c r="J503" s="256"/>
      <c r="K503" s="2"/>
      <c r="L503" s="2"/>
      <c r="M503" s="2"/>
      <c r="N503" s="2"/>
      <c r="O503" s="2"/>
      <c r="P503" s="6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3"/>
      <c r="AH503" s="95"/>
      <c r="AI503" s="3"/>
      <c r="AJ503" s="256"/>
      <c r="AK503" s="3"/>
      <c r="AL503" s="3"/>
      <c r="AM503" s="2"/>
      <c r="AN503" s="2"/>
      <c r="AO503" s="2"/>
      <c r="AP503" s="2"/>
      <c r="AQ503" s="2"/>
      <c r="AR503" s="257"/>
      <c r="AS503" s="2"/>
      <c r="AT503" s="2"/>
      <c r="AU503" s="2"/>
      <c r="AV503" s="3"/>
      <c r="AW503" s="258"/>
      <c r="AX503" s="3"/>
      <c r="AY503" s="257"/>
      <c r="AZ503" s="259"/>
      <c r="BA503" s="259"/>
      <c r="BB503" s="259"/>
      <c r="BC503" s="259"/>
      <c r="BD503" s="259"/>
      <c r="BE503" s="259"/>
      <c r="BF503" s="259"/>
      <c r="BG503" s="259"/>
      <c r="BH503" s="259"/>
      <c r="BI503" s="259"/>
      <c r="BJ503" s="259"/>
      <c r="BK503" s="259"/>
      <c r="BL503" s="259"/>
      <c r="BM503" s="259"/>
      <c r="BN503" s="152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3"/>
      <c r="DK503" s="3"/>
      <c r="DL503" s="3"/>
      <c r="DM503" s="3"/>
      <c r="DN503" s="3"/>
      <c r="DO503" s="3"/>
      <c r="DP503" s="3"/>
      <c r="DQ503" s="3"/>
      <c r="DR503" s="3"/>
      <c r="DS503" s="3"/>
      <c r="DT503" s="3"/>
      <c r="DU503" s="3"/>
    </row>
    <row r="504" ht="12.75" customHeight="1">
      <c r="A504" s="3"/>
      <c r="B504" s="2"/>
      <c r="C504" s="2"/>
      <c r="D504" s="2"/>
      <c r="E504" s="2"/>
      <c r="F504" s="2"/>
      <c r="G504" s="2"/>
      <c r="H504" s="2"/>
      <c r="I504" s="2"/>
      <c r="J504" s="256"/>
      <c r="K504" s="2"/>
      <c r="L504" s="2"/>
      <c r="M504" s="2"/>
      <c r="N504" s="2"/>
      <c r="O504" s="2"/>
      <c r="P504" s="6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3"/>
      <c r="AH504" s="95"/>
      <c r="AI504" s="3"/>
      <c r="AJ504" s="256"/>
      <c r="AK504" s="3"/>
      <c r="AL504" s="3"/>
      <c r="AM504" s="2"/>
      <c r="AN504" s="2"/>
      <c r="AO504" s="2"/>
      <c r="AP504" s="2"/>
      <c r="AQ504" s="2"/>
      <c r="AR504" s="257"/>
      <c r="AS504" s="2"/>
      <c r="AT504" s="2"/>
      <c r="AU504" s="2"/>
      <c r="AV504" s="3"/>
      <c r="AW504" s="258"/>
      <c r="AX504" s="3"/>
      <c r="AY504" s="257"/>
      <c r="AZ504" s="259"/>
      <c r="BA504" s="259"/>
      <c r="BB504" s="259"/>
      <c r="BC504" s="259"/>
      <c r="BD504" s="259"/>
      <c r="BE504" s="259"/>
      <c r="BF504" s="259"/>
      <c r="BG504" s="259"/>
      <c r="BH504" s="259"/>
      <c r="BI504" s="259"/>
      <c r="BJ504" s="259"/>
      <c r="BK504" s="259"/>
      <c r="BL504" s="259"/>
      <c r="BM504" s="259"/>
      <c r="BN504" s="152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/>
      <c r="DL504" s="3"/>
      <c r="DM504" s="3"/>
      <c r="DN504" s="3"/>
      <c r="DO504" s="3"/>
      <c r="DP504" s="3"/>
      <c r="DQ504" s="3"/>
      <c r="DR504" s="3"/>
      <c r="DS504" s="3"/>
      <c r="DT504" s="3"/>
      <c r="DU504" s="3"/>
    </row>
    <row r="505" ht="12.75" customHeight="1">
      <c r="A505" s="3"/>
      <c r="B505" s="2"/>
      <c r="C505" s="2"/>
      <c r="D505" s="2"/>
      <c r="E505" s="2"/>
      <c r="F505" s="2"/>
      <c r="G505" s="2"/>
      <c r="H505" s="2"/>
      <c r="I505" s="2"/>
      <c r="J505" s="256"/>
      <c r="K505" s="2"/>
      <c r="L505" s="2"/>
      <c r="M505" s="2"/>
      <c r="N505" s="2"/>
      <c r="O505" s="2"/>
      <c r="P505" s="6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3"/>
      <c r="AH505" s="95"/>
      <c r="AI505" s="3"/>
      <c r="AJ505" s="256"/>
      <c r="AK505" s="3"/>
      <c r="AL505" s="3"/>
      <c r="AM505" s="2"/>
      <c r="AN505" s="2"/>
      <c r="AO505" s="2"/>
      <c r="AP505" s="2"/>
      <c r="AQ505" s="2"/>
      <c r="AR505" s="257"/>
      <c r="AS505" s="2"/>
      <c r="AT505" s="2"/>
      <c r="AU505" s="2"/>
      <c r="AV505" s="3"/>
      <c r="AW505" s="258"/>
      <c r="AX505" s="3"/>
      <c r="AY505" s="257"/>
      <c r="AZ505" s="259"/>
      <c r="BA505" s="259"/>
      <c r="BB505" s="259"/>
      <c r="BC505" s="259"/>
      <c r="BD505" s="259"/>
      <c r="BE505" s="259"/>
      <c r="BF505" s="259"/>
      <c r="BG505" s="259"/>
      <c r="BH505" s="259"/>
      <c r="BI505" s="259"/>
      <c r="BJ505" s="259"/>
      <c r="BK505" s="259"/>
      <c r="BL505" s="259"/>
      <c r="BM505" s="259"/>
      <c r="BN505" s="152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  <c r="DI505" s="3"/>
      <c r="DJ505" s="3"/>
      <c r="DK505" s="3"/>
      <c r="DL505" s="3"/>
      <c r="DM505" s="3"/>
      <c r="DN505" s="3"/>
      <c r="DO505" s="3"/>
      <c r="DP505" s="3"/>
      <c r="DQ505" s="3"/>
      <c r="DR505" s="3"/>
      <c r="DS505" s="3"/>
      <c r="DT505" s="3"/>
      <c r="DU505" s="3"/>
    </row>
    <row r="506" ht="12.75" customHeight="1">
      <c r="A506" s="3"/>
      <c r="B506" s="2"/>
      <c r="C506" s="2"/>
      <c r="D506" s="2"/>
      <c r="E506" s="2"/>
      <c r="F506" s="2"/>
      <c r="G506" s="2"/>
      <c r="H506" s="2"/>
      <c r="I506" s="2"/>
      <c r="J506" s="256"/>
      <c r="K506" s="2"/>
      <c r="L506" s="2"/>
      <c r="M506" s="2"/>
      <c r="N506" s="2"/>
      <c r="O506" s="2"/>
      <c r="P506" s="6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3"/>
      <c r="AH506" s="95"/>
      <c r="AI506" s="3"/>
      <c r="AJ506" s="256"/>
      <c r="AK506" s="3"/>
      <c r="AL506" s="3"/>
      <c r="AM506" s="2"/>
      <c r="AN506" s="2"/>
      <c r="AO506" s="2"/>
      <c r="AP506" s="2"/>
      <c r="AQ506" s="2"/>
      <c r="AR506" s="257"/>
      <c r="AS506" s="2"/>
      <c r="AT506" s="2"/>
      <c r="AU506" s="2"/>
      <c r="AV506" s="3"/>
      <c r="AW506" s="258"/>
      <c r="AX506" s="3"/>
      <c r="AY506" s="257"/>
      <c r="AZ506" s="259"/>
      <c r="BA506" s="259"/>
      <c r="BB506" s="259"/>
      <c r="BC506" s="259"/>
      <c r="BD506" s="259"/>
      <c r="BE506" s="259"/>
      <c r="BF506" s="259"/>
      <c r="BG506" s="259"/>
      <c r="BH506" s="259"/>
      <c r="BI506" s="259"/>
      <c r="BJ506" s="259"/>
      <c r="BK506" s="259"/>
      <c r="BL506" s="259"/>
      <c r="BM506" s="259"/>
      <c r="BN506" s="152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  <c r="DH506" s="3"/>
      <c r="DI506" s="3"/>
      <c r="DJ506" s="3"/>
      <c r="DK506" s="3"/>
      <c r="DL506" s="3"/>
      <c r="DM506" s="3"/>
      <c r="DN506" s="3"/>
      <c r="DO506" s="3"/>
      <c r="DP506" s="3"/>
      <c r="DQ506" s="3"/>
      <c r="DR506" s="3"/>
      <c r="DS506" s="3"/>
      <c r="DT506" s="3"/>
      <c r="DU506" s="3"/>
    </row>
    <row r="507" ht="12.75" customHeight="1">
      <c r="A507" s="3"/>
      <c r="B507" s="2"/>
      <c r="C507" s="2"/>
      <c r="D507" s="2"/>
      <c r="E507" s="2"/>
      <c r="F507" s="2"/>
      <c r="G507" s="2"/>
      <c r="H507" s="2"/>
      <c r="I507" s="2"/>
      <c r="J507" s="256"/>
      <c r="K507" s="2"/>
      <c r="L507" s="2"/>
      <c r="M507" s="2"/>
      <c r="N507" s="2"/>
      <c r="O507" s="2"/>
      <c r="P507" s="6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3"/>
      <c r="AH507" s="95"/>
      <c r="AI507" s="3"/>
      <c r="AJ507" s="256"/>
      <c r="AK507" s="3"/>
      <c r="AL507" s="3"/>
      <c r="AM507" s="2"/>
      <c r="AN507" s="2"/>
      <c r="AO507" s="2"/>
      <c r="AP507" s="2"/>
      <c r="AQ507" s="2"/>
      <c r="AR507" s="257"/>
      <c r="AS507" s="2"/>
      <c r="AT507" s="2"/>
      <c r="AU507" s="2"/>
      <c r="AV507" s="3"/>
      <c r="AW507" s="258"/>
      <c r="AX507" s="3"/>
      <c r="AY507" s="257"/>
      <c r="AZ507" s="259"/>
      <c r="BA507" s="259"/>
      <c r="BB507" s="259"/>
      <c r="BC507" s="259"/>
      <c r="BD507" s="259"/>
      <c r="BE507" s="259"/>
      <c r="BF507" s="259"/>
      <c r="BG507" s="259"/>
      <c r="BH507" s="259"/>
      <c r="BI507" s="259"/>
      <c r="BJ507" s="259"/>
      <c r="BK507" s="259"/>
      <c r="BL507" s="259"/>
      <c r="BM507" s="259"/>
      <c r="BN507" s="152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  <c r="DH507" s="3"/>
      <c r="DI507" s="3"/>
      <c r="DJ507" s="3"/>
      <c r="DK507" s="3"/>
      <c r="DL507" s="3"/>
      <c r="DM507" s="3"/>
      <c r="DN507" s="3"/>
      <c r="DO507" s="3"/>
      <c r="DP507" s="3"/>
      <c r="DQ507" s="3"/>
      <c r="DR507" s="3"/>
      <c r="DS507" s="3"/>
      <c r="DT507" s="3"/>
      <c r="DU507" s="3"/>
    </row>
    <row r="508" ht="12.75" customHeight="1">
      <c r="A508" s="3"/>
      <c r="B508" s="2"/>
      <c r="C508" s="2"/>
      <c r="D508" s="2"/>
      <c r="E508" s="2"/>
      <c r="F508" s="2"/>
      <c r="G508" s="2"/>
      <c r="H508" s="2"/>
      <c r="I508" s="2"/>
      <c r="J508" s="256"/>
      <c r="K508" s="2"/>
      <c r="L508" s="2"/>
      <c r="M508" s="2"/>
      <c r="N508" s="2"/>
      <c r="O508" s="2"/>
      <c r="P508" s="6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3"/>
      <c r="AH508" s="95"/>
      <c r="AI508" s="3"/>
      <c r="AJ508" s="256"/>
      <c r="AK508" s="3"/>
      <c r="AL508" s="3"/>
      <c r="AM508" s="2"/>
      <c r="AN508" s="2"/>
      <c r="AO508" s="2"/>
      <c r="AP508" s="2"/>
      <c r="AQ508" s="2"/>
      <c r="AR508" s="257"/>
      <c r="AS508" s="2"/>
      <c r="AT508" s="2"/>
      <c r="AU508" s="2"/>
      <c r="AV508" s="3"/>
      <c r="AW508" s="258"/>
      <c r="AX508" s="3"/>
      <c r="AY508" s="257"/>
      <c r="AZ508" s="259"/>
      <c r="BA508" s="259"/>
      <c r="BB508" s="259"/>
      <c r="BC508" s="259"/>
      <c r="BD508" s="259"/>
      <c r="BE508" s="259"/>
      <c r="BF508" s="259"/>
      <c r="BG508" s="259"/>
      <c r="BH508" s="259"/>
      <c r="BI508" s="259"/>
      <c r="BJ508" s="259"/>
      <c r="BK508" s="259"/>
      <c r="BL508" s="259"/>
      <c r="BM508" s="259"/>
      <c r="BN508" s="152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  <c r="DI508" s="3"/>
      <c r="DJ508" s="3"/>
      <c r="DK508" s="3"/>
      <c r="DL508" s="3"/>
      <c r="DM508" s="3"/>
      <c r="DN508" s="3"/>
      <c r="DO508" s="3"/>
      <c r="DP508" s="3"/>
      <c r="DQ508" s="3"/>
      <c r="DR508" s="3"/>
      <c r="DS508" s="3"/>
      <c r="DT508" s="3"/>
      <c r="DU508" s="3"/>
    </row>
    <row r="509" ht="12.75" customHeight="1">
      <c r="A509" s="3"/>
      <c r="B509" s="2"/>
      <c r="C509" s="2"/>
      <c r="D509" s="2"/>
      <c r="E509" s="2"/>
      <c r="F509" s="2"/>
      <c r="G509" s="2"/>
      <c r="H509" s="2"/>
      <c r="I509" s="2"/>
      <c r="J509" s="256"/>
      <c r="K509" s="2"/>
      <c r="L509" s="2"/>
      <c r="M509" s="2"/>
      <c r="N509" s="2"/>
      <c r="O509" s="2"/>
      <c r="P509" s="6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3"/>
      <c r="AH509" s="95"/>
      <c r="AI509" s="3"/>
      <c r="AJ509" s="256"/>
      <c r="AK509" s="3"/>
      <c r="AL509" s="3"/>
      <c r="AM509" s="2"/>
      <c r="AN509" s="2"/>
      <c r="AO509" s="2"/>
      <c r="AP509" s="2"/>
      <c r="AQ509" s="2"/>
      <c r="AR509" s="257"/>
      <c r="AS509" s="2"/>
      <c r="AT509" s="2"/>
      <c r="AU509" s="2"/>
      <c r="AV509" s="3"/>
      <c r="AW509" s="258"/>
      <c r="AX509" s="3"/>
      <c r="AY509" s="257"/>
      <c r="AZ509" s="259"/>
      <c r="BA509" s="259"/>
      <c r="BB509" s="259"/>
      <c r="BC509" s="259"/>
      <c r="BD509" s="259"/>
      <c r="BE509" s="259"/>
      <c r="BF509" s="259"/>
      <c r="BG509" s="259"/>
      <c r="BH509" s="259"/>
      <c r="BI509" s="259"/>
      <c r="BJ509" s="259"/>
      <c r="BK509" s="259"/>
      <c r="BL509" s="259"/>
      <c r="BM509" s="259"/>
      <c r="BN509" s="152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  <c r="DJ509" s="3"/>
      <c r="DK509" s="3"/>
      <c r="DL509" s="3"/>
      <c r="DM509" s="3"/>
      <c r="DN509" s="3"/>
      <c r="DO509" s="3"/>
      <c r="DP509" s="3"/>
      <c r="DQ509" s="3"/>
      <c r="DR509" s="3"/>
      <c r="DS509" s="3"/>
      <c r="DT509" s="3"/>
      <c r="DU509" s="3"/>
    </row>
    <row r="510" ht="12.75" customHeight="1">
      <c r="A510" s="3"/>
      <c r="B510" s="2"/>
      <c r="C510" s="2"/>
      <c r="D510" s="2"/>
      <c r="E510" s="2"/>
      <c r="F510" s="2"/>
      <c r="G510" s="2"/>
      <c r="H510" s="2"/>
      <c r="I510" s="2"/>
      <c r="J510" s="256"/>
      <c r="K510" s="2"/>
      <c r="L510" s="2"/>
      <c r="M510" s="2"/>
      <c r="N510" s="2"/>
      <c r="O510" s="2"/>
      <c r="P510" s="6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3"/>
      <c r="AH510" s="95"/>
      <c r="AI510" s="3"/>
      <c r="AJ510" s="256"/>
      <c r="AK510" s="3"/>
      <c r="AL510" s="3"/>
      <c r="AM510" s="2"/>
      <c r="AN510" s="2"/>
      <c r="AO510" s="2"/>
      <c r="AP510" s="2"/>
      <c r="AQ510" s="2"/>
      <c r="AR510" s="257"/>
      <c r="AS510" s="2"/>
      <c r="AT510" s="2"/>
      <c r="AU510" s="2"/>
      <c r="AV510" s="3"/>
      <c r="AW510" s="258"/>
      <c r="AX510" s="3"/>
      <c r="AY510" s="257"/>
      <c r="AZ510" s="259"/>
      <c r="BA510" s="259"/>
      <c r="BB510" s="259"/>
      <c r="BC510" s="259"/>
      <c r="BD510" s="259"/>
      <c r="BE510" s="259"/>
      <c r="BF510" s="259"/>
      <c r="BG510" s="259"/>
      <c r="BH510" s="259"/>
      <c r="BI510" s="259"/>
      <c r="BJ510" s="259"/>
      <c r="BK510" s="259"/>
      <c r="BL510" s="259"/>
      <c r="BM510" s="259"/>
      <c r="BN510" s="152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  <c r="DH510" s="3"/>
      <c r="DI510" s="3"/>
      <c r="DJ510" s="3"/>
      <c r="DK510" s="3"/>
      <c r="DL510" s="3"/>
      <c r="DM510" s="3"/>
      <c r="DN510" s="3"/>
      <c r="DO510" s="3"/>
      <c r="DP510" s="3"/>
      <c r="DQ510" s="3"/>
      <c r="DR510" s="3"/>
      <c r="DS510" s="3"/>
      <c r="DT510" s="3"/>
      <c r="DU510" s="3"/>
    </row>
    <row r="511" ht="12.75" customHeight="1">
      <c r="A511" s="3"/>
      <c r="B511" s="2"/>
      <c r="C511" s="2"/>
      <c r="D511" s="2"/>
      <c r="E511" s="2"/>
      <c r="F511" s="2"/>
      <c r="G511" s="2"/>
      <c r="H511" s="2"/>
      <c r="I511" s="2"/>
      <c r="J511" s="256"/>
      <c r="K511" s="2"/>
      <c r="L511" s="2"/>
      <c r="M511" s="2"/>
      <c r="N511" s="2"/>
      <c r="O511" s="2"/>
      <c r="P511" s="6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3"/>
      <c r="AH511" s="95"/>
      <c r="AI511" s="3"/>
      <c r="AJ511" s="256"/>
      <c r="AK511" s="3"/>
      <c r="AL511" s="3"/>
      <c r="AM511" s="2"/>
      <c r="AN511" s="2"/>
      <c r="AO511" s="2"/>
      <c r="AP511" s="2"/>
      <c r="AQ511" s="2"/>
      <c r="AR511" s="257"/>
      <c r="AS511" s="2"/>
      <c r="AT511" s="2"/>
      <c r="AU511" s="2"/>
      <c r="AV511" s="3"/>
      <c r="AW511" s="258"/>
      <c r="AX511" s="3"/>
      <c r="AY511" s="257"/>
      <c r="AZ511" s="259"/>
      <c r="BA511" s="259"/>
      <c r="BB511" s="259"/>
      <c r="BC511" s="259"/>
      <c r="BD511" s="259"/>
      <c r="BE511" s="259"/>
      <c r="BF511" s="259"/>
      <c r="BG511" s="259"/>
      <c r="BH511" s="259"/>
      <c r="BI511" s="259"/>
      <c r="BJ511" s="259"/>
      <c r="BK511" s="259"/>
      <c r="BL511" s="259"/>
      <c r="BM511" s="259"/>
      <c r="BN511" s="152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</row>
    <row r="512" ht="12.75" customHeight="1">
      <c r="A512" s="3"/>
      <c r="B512" s="2"/>
      <c r="C512" s="2"/>
      <c r="D512" s="2"/>
      <c r="E512" s="2"/>
      <c r="F512" s="2"/>
      <c r="G512" s="2"/>
      <c r="H512" s="2"/>
      <c r="I512" s="2"/>
      <c r="J512" s="256"/>
      <c r="K512" s="2"/>
      <c r="L512" s="2"/>
      <c r="M512" s="2"/>
      <c r="N512" s="2"/>
      <c r="O512" s="2"/>
      <c r="P512" s="6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3"/>
      <c r="AH512" s="95"/>
      <c r="AI512" s="3"/>
      <c r="AJ512" s="256"/>
      <c r="AK512" s="3"/>
      <c r="AL512" s="3"/>
      <c r="AM512" s="2"/>
      <c r="AN512" s="2"/>
      <c r="AO512" s="2"/>
      <c r="AP512" s="2"/>
      <c r="AQ512" s="2"/>
      <c r="AR512" s="257"/>
      <c r="AS512" s="2"/>
      <c r="AT512" s="2"/>
      <c r="AU512" s="2"/>
      <c r="AV512" s="3"/>
      <c r="AW512" s="258"/>
      <c r="AX512" s="3"/>
      <c r="AY512" s="257"/>
      <c r="AZ512" s="259"/>
      <c r="BA512" s="259"/>
      <c r="BB512" s="259"/>
      <c r="BC512" s="259"/>
      <c r="BD512" s="259"/>
      <c r="BE512" s="259"/>
      <c r="BF512" s="259"/>
      <c r="BG512" s="259"/>
      <c r="BH512" s="259"/>
      <c r="BI512" s="259"/>
      <c r="BJ512" s="259"/>
      <c r="BK512" s="259"/>
      <c r="BL512" s="259"/>
      <c r="BM512" s="259"/>
      <c r="BN512" s="152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  <c r="DM512" s="3"/>
      <c r="DN512" s="3"/>
      <c r="DO512" s="3"/>
      <c r="DP512" s="3"/>
      <c r="DQ512" s="3"/>
      <c r="DR512" s="3"/>
      <c r="DS512" s="3"/>
      <c r="DT512" s="3"/>
      <c r="DU512" s="3"/>
    </row>
    <row r="513" ht="12.75" customHeight="1">
      <c r="A513" s="3"/>
      <c r="B513" s="2"/>
      <c r="C513" s="2"/>
      <c r="D513" s="2"/>
      <c r="E513" s="2"/>
      <c r="F513" s="2"/>
      <c r="G513" s="2"/>
      <c r="H513" s="2"/>
      <c r="I513" s="2"/>
      <c r="J513" s="256"/>
      <c r="K513" s="2"/>
      <c r="L513" s="2"/>
      <c r="M513" s="2"/>
      <c r="N513" s="2"/>
      <c r="O513" s="2"/>
      <c r="P513" s="6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3"/>
      <c r="AH513" s="95"/>
      <c r="AI513" s="3"/>
      <c r="AJ513" s="256"/>
      <c r="AK513" s="3"/>
      <c r="AL513" s="3"/>
      <c r="AM513" s="2"/>
      <c r="AN513" s="2"/>
      <c r="AO513" s="2"/>
      <c r="AP513" s="2"/>
      <c r="AQ513" s="2"/>
      <c r="AR513" s="257"/>
      <c r="AS513" s="2"/>
      <c r="AT513" s="2"/>
      <c r="AU513" s="2"/>
      <c r="AV513" s="3"/>
      <c r="AW513" s="258"/>
      <c r="AX513" s="3"/>
      <c r="AY513" s="257"/>
      <c r="AZ513" s="259"/>
      <c r="BA513" s="259"/>
      <c r="BB513" s="259"/>
      <c r="BC513" s="259"/>
      <c r="BD513" s="259"/>
      <c r="BE513" s="259"/>
      <c r="BF513" s="259"/>
      <c r="BG513" s="259"/>
      <c r="BH513" s="259"/>
      <c r="BI513" s="259"/>
      <c r="BJ513" s="259"/>
      <c r="BK513" s="259"/>
      <c r="BL513" s="259"/>
      <c r="BM513" s="259"/>
      <c r="BN513" s="152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  <c r="DH513" s="3"/>
      <c r="DI513" s="3"/>
      <c r="DJ513" s="3"/>
      <c r="DK513" s="3"/>
      <c r="DL513" s="3"/>
      <c r="DM513" s="3"/>
      <c r="DN513" s="3"/>
      <c r="DO513" s="3"/>
      <c r="DP513" s="3"/>
      <c r="DQ513" s="3"/>
      <c r="DR513" s="3"/>
      <c r="DS513" s="3"/>
      <c r="DT513" s="3"/>
      <c r="DU513" s="3"/>
    </row>
    <row r="514" ht="12.75" customHeight="1">
      <c r="A514" s="3"/>
      <c r="B514" s="2"/>
      <c r="C514" s="2"/>
      <c r="D514" s="2"/>
      <c r="E514" s="2"/>
      <c r="F514" s="2"/>
      <c r="G514" s="2"/>
      <c r="H514" s="2"/>
      <c r="I514" s="2"/>
      <c r="J514" s="256"/>
      <c r="K514" s="2"/>
      <c r="L514" s="2"/>
      <c r="M514" s="2"/>
      <c r="N514" s="2"/>
      <c r="O514" s="2"/>
      <c r="P514" s="6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3"/>
      <c r="AH514" s="95"/>
      <c r="AI514" s="3"/>
      <c r="AJ514" s="256"/>
      <c r="AK514" s="3"/>
      <c r="AL514" s="3"/>
      <c r="AM514" s="2"/>
      <c r="AN514" s="2"/>
      <c r="AO514" s="2"/>
      <c r="AP514" s="2"/>
      <c r="AQ514" s="2"/>
      <c r="AR514" s="257"/>
      <c r="AS514" s="2"/>
      <c r="AT514" s="2"/>
      <c r="AU514" s="2"/>
      <c r="AV514" s="3"/>
      <c r="AW514" s="258"/>
      <c r="AX514" s="3"/>
      <c r="AY514" s="257"/>
      <c r="AZ514" s="259"/>
      <c r="BA514" s="259"/>
      <c r="BB514" s="259"/>
      <c r="BC514" s="259"/>
      <c r="BD514" s="259"/>
      <c r="BE514" s="259"/>
      <c r="BF514" s="259"/>
      <c r="BG514" s="259"/>
      <c r="BH514" s="259"/>
      <c r="BI514" s="259"/>
      <c r="BJ514" s="259"/>
      <c r="BK514" s="259"/>
      <c r="BL514" s="259"/>
      <c r="BM514" s="259"/>
      <c r="BN514" s="152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3"/>
      <c r="DK514" s="3"/>
      <c r="DL514" s="3"/>
      <c r="DM514" s="3"/>
      <c r="DN514" s="3"/>
      <c r="DO514" s="3"/>
      <c r="DP514" s="3"/>
      <c r="DQ514" s="3"/>
      <c r="DR514" s="3"/>
      <c r="DS514" s="3"/>
      <c r="DT514" s="3"/>
      <c r="DU514" s="3"/>
    </row>
    <row r="515" ht="12.75" customHeight="1">
      <c r="A515" s="3"/>
      <c r="B515" s="2"/>
      <c r="C515" s="2"/>
      <c r="D515" s="2"/>
      <c r="E515" s="2"/>
      <c r="F515" s="2"/>
      <c r="G515" s="2"/>
      <c r="H515" s="2"/>
      <c r="I515" s="2"/>
      <c r="J515" s="256"/>
      <c r="K515" s="2"/>
      <c r="L515" s="2"/>
      <c r="M515" s="2"/>
      <c r="N515" s="2"/>
      <c r="O515" s="2"/>
      <c r="P515" s="6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3"/>
      <c r="AH515" s="95"/>
      <c r="AI515" s="3"/>
      <c r="AJ515" s="256"/>
      <c r="AK515" s="3"/>
      <c r="AL515" s="3"/>
      <c r="AM515" s="2"/>
      <c r="AN515" s="2"/>
      <c r="AO515" s="2"/>
      <c r="AP515" s="2"/>
      <c r="AQ515" s="2"/>
      <c r="AR515" s="257"/>
      <c r="AS515" s="2"/>
      <c r="AT515" s="2"/>
      <c r="AU515" s="2"/>
      <c r="AV515" s="3"/>
      <c r="AW515" s="258"/>
      <c r="AX515" s="3"/>
      <c r="AY515" s="257"/>
      <c r="AZ515" s="259"/>
      <c r="BA515" s="259"/>
      <c r="BB515" s="259"/>
      <c r="BC515" s="259"/>
      <c r="BD515" s="259"/>
      <c r="BE515" s="259"/>
      <c r="BF515" s="259"/>
      <c r="BG515" s="259"/>
      <c r="BH515" s="259"/>
      <c r="BI515" s="259"/>
      <c r="BJ515" s="259"/>
      <c r="BK515" s="259"/>
      <c r="BL515" s="259"/>
      <c r="BM515" s="259"/>
      <c r="BN515" s="152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3"/>
      <c r="DK515" s="3"/>
      <c r="DL515" s="3"/>
      <c r="DM515" s="3"/>
      <c r="DN515" s="3"/>
      <c r="DO515" s="3"/>
      <c r="DP515" s="3"/>
      <c r="DQ515" s="3"/>
      <c r="DR515" s="3"/>
      <c r="DS515" s="3"/>
      <c r="DT515" s="3"/>
      <c r="DU515" s="3"/>
    </row>
    <row r="516" ht="12.75" customHeight="1">
      <c r="A516" s="3"/>
      <c r="B516" s="2"/>
      <c r="C516" s="2"/>
      <c r="D516" s="2"/>
      <c r="E516" s="2"/>
      <c r="F516" s="2"/>
      <c r="G516" s="2"/>
      <c r="H516" s="2"/>
      <c r="I516" s="2"/>
      <c r="J516" s="256"/>
      <c r="K516" s="2"/>
      <c r="L516" s="2"/>
      <c r="M516" s="2"/>
      <c r="N516" s="2"/>
      <c r="O516" s="2"/>
      <c r="P516" s="6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3"/>
      <c r="AH516" s="95"/>
      <c r="AI516" s="3"/>
      <c r="AJ516" s="256"/>
      <c r="AK516" s="3"/>
      <c r="AL516" s="3"/>
      <c r="AM516" s="2"/>
      <c r="AN516" s="2"/>
      <c r="AO516" s="2"/>
      <c r="AP516" s="2"/>
      <c r="AQ516" s="2"/>
      <c r="AR516" s="257"/>
      <c r="AS516" s="2"/>
      <c r="AT516" s="2"/>
      <c r="AU516" s="2"/>
      <c r="AV516" s="3"/>
      <c r="AW516" s="258"/>
      <c r="AX516" s="3"/>
      <c r="AY516" s="257"/>
      <c r="AZ516" s="259"/>
      <c r="BA516" s="259"/>
      <c r="BB516" s="259"/>
      <c r="BC516" s="259"/>
      <c r="BD516" s="259"/>
      <c r="BE516" s="259"/>
      <c r="BF516" s="259"/>
      <c r="BG516" s="259"/>
      <c r="BH516" s="259"/>
      <c r="BI516" s="259"/>
      <c r="BJ516" s="259"/>
      <c r="BK516" s="259"/>
      <c r="BL516" s="259"/>
      <c r="BM516" s="259"/>
      <c r="BN516" s="152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3"/>
      <c r="DK516" s="3"/>
      <c r="DL516" s="3"/>
      <c r="DM516" s="3"/>
      <c r="DN516" s="3"/>
      <c r="DO516" s="3"/>
      <c r="DP516" s="3"/>
      <c r="DQ516" s="3"/>
      <c r="DR516" s="3"/>
      <c r="DS516" s="3"/>
      <c r="DT516" s="3"/>
      <c r="DU516" s="3"/>
    </row>
    <row r="517" ht="12.75" customHeight="1">
      <c r="A517" s="3"/>
      <c r="B517" s="2"/>
      <c r="C517" s="2"/>
      <c r="D517" s="2"/>
      <c r="E517" s="2"/>
      <c r="F517" s="2"/>
      <c r="G517" s="2"/>
      <c r="H517" s="2"/>
      <c r="I517" s="2"/>
      <c r="J517" s="256"/>
      <c r="K517" s="2"/>
      <c r="L517" s="2"/>
      <c r="M517" s="2"/>
      <c r="N517" s="2"/>
      <c r="O517" s="2"/>
      <c r="P517" s="6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3"/>
      <c r="AH517" s="95"/>
      <c r="AI517" s="3"/>
      <c r="AJ517" s="256"/>
      <c r="AK517" s="3"/>
      <c r="AL517" s="3"/>
      <c r="AM517" s="2"/>
      <c r="AN517" s="2"/>
      <c r="AO517" s="2"/>
      <c r="AP517" s="2"/>
      <c r="AQ517" s="2"/>
      <c r="AR517" s="257"/>
      <c r="AS517" s="2"/>
      <c r="AT517" s="2"/>
      <c r="AU517" s="2"/>
      <c r="AV517" s="3"/>
      <c r="AW517" s="258"/>
      <c r="AX517" s="3"/>
      <c r="AY517" s="257"/>
      <c r="AZ517" s="259"/>
      <c r="BA517" s="259"/>
      <c r="BB517" s="259"/>
      <c r="BC517" s="259"/>
      <c r="BD517" s="259"/>
      <c r="BE517" s="259"/>
      <c r="BF517" s="259"/>
      <c r="BG517" s="259"/>
      <c r="BH517" s="259"/>
      <c r="BI517" s="259"/>
      <c r="BJ517" s="259"/>
      <c r="BK517" s="259"/>
      <c r="BL517" s="259"/>
      <c r="BM517" s="259"/>
      <c r="BN517" s="152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  <c r="DI517" s="3"/>
      <c r="DJ517" s="3"/>
      <c r="DK517" s="3"/>
      <c r="DL517" s="3"/>
      <c r="DM517" s="3"/>
      <c r="DN517" s="3"/>
      <c r="DO517" s="3"/>
      <c r="DP517" s="3"/>
      <c r="DQ517" s="3"/>
      <c r="DR517" s="3"/>
      <c r="DS517" s="3"/>
      <c r="DT517" s="3"/>
      <c r="DU517" s="3"/>
    </row>
    <row r="518" ht="12.75" customHeight="1">
      <c r="A518" s="3"/>
      <c r="B518" s="2"/>
      <c r="C518" s="2"/>
      <c r="D518" s="2"/>
      <c r="E518" s="2"/>
      <c r="F518" s="2"/>
      <c r="G518" s="2"/>
      <c r="H518" s="2"/>
      <c r="I518" s="2"/>
      <c r="J518" s="256"/>
      <c r="K518" s="2"/>
      <c r="L518" s="2"/>
      <c r="M518" s="2"/>
      <c r="N518" s="2"/>
      <c r="O518" s="2"/>
      <c r="P518" s="6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3"/>
      <c r="AH518" s="95"/>
      <c r="AI518" s="3"/>
      <c r="AJ518" s="256"/>
      <c r="AK518" s="3"/>
      <c r="AL518" s="3"/>
      <c r="AM518" s="2"/>
      <c r="AN518" s="2"/>
      <c r="AO518" s="2"/>
      <c r="AP518" s="2"/>
      <c r="AQ518" s="2"/>
      <c r="AR518" s="257"/>
      <c r="AS518" s="2"/>
      <c r="AT518" s="2"/>
      <c r="AU518" s="2"/>
      <c r="AV518" s="3"/>
      <c r="AW518" s="258"/>
      <c r="AX518" s="3"/>
      <c r="AY518" s="257"/>
      <c r="AZ518" s="259"/>
      <c r="BA518" s="259"/>
      <c r="BB518" s="259"/>
      <c r="BC518" s="259"/>
      <c r="BD518" s="259"/>
      <c r="BE518" s="259"/>
      <c r="BF518" s="259"/>
      <c r="BG518" s="259"/>
      <c r="BH518" s="259"/>
      <c r="BI518" s="259"/>
      <c r="BJ518" s="259"/>
      <c r="BK518" s="259"/>
      <c r="BL518" s="259"/>
      <c r="BM518" s="259"/>
      <c r="BN518" s="152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  <c r="DI518" s="3"/>
      <c r="DJ518" s="3"/>
      <c r="DK518" s="3"/>
      <c r="DL518" s="3"/>
      <c r="DM518" s="3"/>
      <c r="DN518" s="3"/>
      <c r="DO518" s="3"/>
      <c r="DP518" s="3"/>
      <c r="DQ518" s="3"/>
      <c r="DR518" s="3"/>
      <c r="DS518" s="3"/>
      <c r="DT518" s="3"/>
      <c r="DU518" s="3"/>
    </row>
    <row r="519" ht="12.75" customHeight="1">
      <c r="A519" s="3"/>
      <c r="B519" s="2"/>
      <c r="C519" s="2"/>
      <c r="D519" s="2"/>
      <c r="E519" s="2"/>
      <c r="F519" s="2"/>
      <c r="G519" s="2"/>
      <c r="H519" s="2"/>
      <c r="I519" s="2"/>
      <c r="J519" s="256"/>
      <c r="K519" s="2"/>
      <c r="L519" s="2"/>
      <c r="M519" s="2"/>
      <c r="N519" s="2"/>
      <c r="O519" s="2"/>
      <c r="P519" s="6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3"/>
      <c r="AH519" s="95"/>
      <c r="AI519" s="3"/>
      <c r="AJ519" s="256"/>
      <c r="AK519" s="3"/>
      <c r="AL519" s="3"/>
      <c r="AM519" s="2"/>
      <c r="AN519" s="2"/>
      <c r="AO519" s="2"/>
      <c r="AP519" s="2"/>
      <c r="AQ519" s="2"/>
      <c r="AR519" s="257"/>
      <c r="AS519" s="2"/>
      <c r="AT519" s="2"/>
      <c r="AU519" s="2"/>
      <c r="AV519" s="3"/>
      <c r="AW519" s="258"/>
      <c r="AX519" s="3"/>
      <c r="AY519" s="257"/>
      <c r="AZ519" s="259"/>
      <c r="BA519" s="259"/>
      <c r="BB519" s="259"/>
      <c r="BC519" s="259"/>
      <c r="BD519" s="259"/>
      <c r="BE519" s="259"/>
      <c r="BF519" s="259"/>
      <c r="BG519" s="259"/>
      <c r="BH519" s="259"/>
      <c r="BI519" s="259"/>
      <c r="BJ519" s="259"/>
      <c r="BK519" s="259"/>
      <c r="BL519" s="259"/>
      <c r="BM519" s="259"/>
      <c r="BN519" s="152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  <c r="DH519" s="3"/>
      <c r="DI519" s="3"/>
      <c r="DJ519" s="3"/>
      <c r="DK519" s="3"/>
      <c r="DL519" s="3"/>
      <c r="DM519" s="3"/>
      <c r="DN519" s="3"/>
      <c r="DO519" s="3"/>
      <c r="DP519" s="3"/>
      <c r="DQ519" s="3"/>
      <c r="DR519" s="3"/>
      <c r="DS519" s="3"/>
      <c r="DT519" s="3"/>
      <c r="DU519" s="3"/>
    </row>
    <row r="520" ht="12.75" customHeight="1">
      <c r="A520" s="3"/>
      <c r="B520" s="2"/>
      <c r="C520" s="2"/>
      <c r="D520" s="2"/>
      <c r="E520" s="2"/>
      <c r="F520" s="2"/>
      <c r="G520" s="2"/>
      <c r="H520" s="2"/>
      <c r="I520" s="2"/>
      <c r="J520" s="256"/>
      <c r="K520" s="2"/>
      <c r="L520" s="2"/>
      <c r="M520" s="2"/>
      <c r="N520" s="2"/>
      <c r="O520" s="2"/>
      <c r="P520" s="6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3"/>
      <c r="AH520" s="95"/>
      <c r="AI520" s="3"/>
      <c r="AJ520" s="256"/>
      <c r="AK520" s="3"/>
      <c r="AL520" s="3"/>
      <c r="AM520" s="2"/>
      <c r="AN520" s="2"/>
      <c r="AO520" s="2"/>
      <c r="AP520" s="2"/>
      <c r="AQ520" s="2"/>
      <c r="AR520" s="257"/>
      <c r="AS520" s="2"/>
      <c r="AT520" s="2"/>
      <c r="AU520" s="2"/>
      <c r="AV520" s="3"/>
      <c r="AW520" s="258"/>
      <c r="AX520" s="3"/>
      <c r="AY520" s="257"/>
      <c r="AZ520" s="259"/>
      <c r="BA520" s="259"/>
      <c r="BB520" s="259"/>
      <c r="BC520" s="259"/>
      <c r="BD520" s="259"/>
      <c r="BE520" s="259"/>
      <c r="BF520" s="259"/>
      <c r="BG520" s="259"/>
      <c r="BH520" s="259"/>
      <c r="BI520" s="259"/>
      <c r="BJ520" s="259"/>
      <c r="BK520" s="259"/>
      <c r="BL520" s="259"/>
      <c r="BM520" s="259"/>
      <c r="BN520" s="152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/>
      <c r="DL520" s="3"/>
      <c r="DM520" s="3"/>
      <c r="DN520" s="3"/>
      <c r="DO520" s="3"/>
      <c r="DP520" s="3"/>
      <c r="DQ520" s="3"/>
      <c r="DR520" s="3"/>
      <c r="DS520" s="3"/>
      <c r="DT520" s="3"/>
      <c r="DU520" s="3"/>
    </row>
    <row r="521" ht="12.75" customHeight="1">
      <c r="A521" s="3"/>
      <c r="B521" s="2"/>
      <c r="C521" s="2"/>
      <c r="D521" s="2"/>
      <c r="E521" s="2"/>
      <c r="F521" s="2"/>
      <c r="G521" s="2"/>
      <c r="H521" s="2"/>
      <c r="I521" s="2"/>
      <c r="J521" s="256"/>
      <c r="K521" s="2"/>
      <c r="L521" s="2"/>
      <c r="M521" s="2"/>
      <c r="N521" s="2"/>
      <c r="O521" s="2"/>
      <c r="P521" s="6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3"/>
      <c r="AH521" s="95"/>
      <c r="AI521" s="3"/>
      <c r="AJ521" s="256"/>
      <c r="AK521" s="3"/>
      <c r="AL521" s="3"/>
      <c r="AM521" s="2"/>
      <c r="AN521" s="2"/>
      <c r="AO521" s="2"/>
      <c r="AP521" s="2"/>
      <c r="AQ521" s="2"/>
      <c r="AR521" s="257"/>
      <c r="AS521" s="2"/>
      <c r="AT521" s="2"/>
      <c r="AU521" s="2"/>
      <c r="AV521" s="3"/>
      <c r="AW521" s="258"/>
      <c r="AX521" s="3"/>
      <c r="AY521" s="257"/>
      <c r="AZ521" s="259"/>
      <c r="BA521" s="259"/>
      <c r="BB521" s="259"/>
      <c r="BC521" s="259"/>
      <c r="BD521" s="259"/>
      <c r="BE521" s="259"/>
      <c r="BF521" s="259"/>
      <c r="BG521" s="259"/>
      <c r="BH521" s="259"/>
      <c r="BI521" s="259"/>
      <c r="BJ521" s="259"/>
      <c r="BK521" s="259"/>
      <c r="BL521" s="259"/>
      <c r="BM521" s="259"/>
      <c r="BN521" s="152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  <c r="DJ521" s="3"/>
      <c r="DK521" s="3"/>
      <c r="DL521" s="3"/>
      <c r="DM521" s="3"/>
      <c r="DN521" s="3"/>
      <c r="DO521" s="3"/>
      <c r="DP521" s="3"/>
      <c r="DQ521" s="3"/>
      <c r="DR521" s="3"/>
      <c r="DS521" s="3"/>
      <c r="DT521" s="3"/>
      <c r="DU521" s="3"/>
    </row>
    <row r="522" ht="12.75" customHeight="1">
      <c r="A522" s="3"/>
      <c r="B522" s="2"/>
      <c r="C522" s="2"/>
      <c r="D522" s="2"/>
      <c r="E522" s="2"/>
      <c r="F522" s="2"/>
      <c r="G522" s="2"/>
      <c r="H522" s="2"/>
      <c r="I522" s="2"/>
      <c r="J522" s="256"/>
      <c r="K522" s="2"/>
      <c r="L522" s="2"/>
      <c r="M522" s="2"/>
      <c r="N522" s="2"/>
      <c r="O522" s="2"/>
      <c r="P522" s="6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3"/>
      <c r="AH522" s="95"/>
      <c r="AI522" s="3"/>
      <c r="AJ522" s="256"/>
      <c r="AK522" s="3"/>
      <c r="AL522" s="3"/>
      <c r="AM522" s="2"/>
      <c r="AN522" s="2"/>
      <c r="AO522" s="2"/>
      <c r="AP522" s="2"/>
      <c r="AQ522" s="2"/>
      <c r="AR522" s="257"/>
      <c r="AS522" s="2"/>
      <c r="AT522" s="2"/>
      <c r="AU522" s="2"/>
      <c r="AV522" s="3"/>
      <c r="AW522" s="258"/>
      <c r="AX522" s="3"/>
      <c r="AY522" s="257"/>
      <c r="AZ522" s="259"/>
      <c r="BA522" s="259"/>
      <c r="BB522" s="259"/>
      <c r="BC522" s="259"/>
      <c r="BD522" s="259"/>
      <c r="BE522" s="259"/>
      <c r="BF522" s="259"/>
      <c r="BG522" s="259"/>
      <c r="BH522" s="259"/>
      <c r="BI522" s="259"/>
      <c r="BJ522" s="259"/>
      <c r="BK522" s="259"/>
      <c r="BL522" s="259"/>
      <c r="BM522" s="259"/>
      <c r="BN522" s="152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  <c r="DH522" s="3"/>
      <c r="DI522" s="3"/>
      <c r="DJ522" s="3"/>
      <c r="DK522" s="3"/>
      <c r="DL522" s="3"/>
      <c r="DM522" s="3"/>
      <c r="DN522" s="3"/>
      <c r="DO522" s="3"/>
      <c r="DP522" s="3"/>
      <c r="DQ522" s="3"/>
      <c r="DR522" s="3"/>
      <c r="DS522" s="3"/>
      <c r="DT522" s="3"/>
      <c r="DU522" s="3"/>
    </row>
    <row r="523" ht="12.75" customHeight="1">
      <c r="A523" s="3"/>
      <c r="B523" s="2"/>
      <c r="C523" s="2"/>
      <c r="D523" s="2"/>
      <c r="E523" s="2"/>
      <c r="F523" s="2"/>
      <c r="G523" s="2"/>
      <c r="H523" s="2"/>
      <c r="I523" s="2"/>
      <c r="J523" s="256"/>
      <c r="K523" s="2"/>
      <c r="L523" s="2"/>
      <c r="M523" s="2"/>
      <c r="N523" s="2"/>
      <c r="O523" s="2"/>
      <c r="P523" s="6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3"/>
      <c r="AH523" s="95"/>
      <c r="AI523" s="3"/>
      <c r="AJ523" s="256"/>
      <c r="AK523" s="3"/>
      <c r="AL523" s="3"/>
      <c r="AM523" s="2"/>
      <c r="AN523" s="2"/>
      <c r="AO523" s="2"/>
      <c r="AP523" s="2"/>
      <c r="AQ523" s="2"/>
      <c r="AR523" s="257"/>
      <c r="AS523" s="2"/>
      <c r="AT523" s="2"/>
      <c r="AU523" s="2"/>
      <c r="AV523" s="3"/>
      <c r="AW523" s="258"/>
      <c r="AX523" s="3"/>
      <c r="AY523" s="257"/>
      <c r="AZ523" s="259"/>
      <c r="BA523" s="259"/>
      <c r="BB523" s="259"/>
      <c r="BC523" s="259"/>
      <c r="BD523" s="259"/>
      <c r="BE523" s="259"/>
      <c r="BF523" s="259"/>
      <c r="BG523" s="259"/>
      <c r="BH523" s="259"/>
      <c r="BI523" s="259"/>
      <c r="BJ523" s="259"/>
      <c r="BK523" s="259"/>
      <c r="BL523" s="259"/>
      <c r="BM523" s="259"/>
      <c r="BN523" s="152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  <c r="DH523" s="3"/>
      <c r="DI523" s="3"/>
      <c r="DJ523" s="3"/>
      <c r="DK523" s="3"/>
      <c r="DL523" s="3"/>
      <c r="DM523" s="3"/>
      <c r="DN523" s="3"/>
      <c r="DO523" s="3"/>
      <c r="DP523" s="3"/>
      <c r="DQ523" s="3"/>
      <c r="DR523" s="3"/>
      <c r="DS523" s="3"/>
      <c r="DT523" s="3"/>
      <c r="DU523" s="3"/>
    </row>
    <row r="524" ht="12.75" customHeight="1">
      <c r="A524" s="3"/>
      <c r="B524" s="2"/>
      <c r="C524" s="2"/>
      <c r="D524" s="2"/>
      <c r="E524" s="2"/>
      <c r="F524" s="2"/>
      <c r="G524" s="2"/>
      <c r="H524" s="2"/>
      <c r="I524" s="2"/>
      <c r="J524" s="256"/>
      <c r="K524" s="2"/>
      <c r="L524" s="2"/>
      <c r="M524" s="2"/>
      <c r="N524" s="2"/>
      <c r="O524" s="2"/>
      <c r="P524" s="6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3"/>
      <c r="AH524" s="95"/>
      <c r="AI524" s="3"/>
      <c r="AJ524" s="256"/>
      <c r="AK524" s="3"/>
      <c r="AL524" s="3"/>
      <c r="AM524" s="2"/>
      <c r="AN524" s="2"/>
      <c r="AO524" s="2"/>
      <c r="AP524" s="2"/>
      <c r="AQ524" s="2"/>
      <c r="AR524" s="257"/>
      <c r="AS524" s="2"/>
      <c r="AT524" s="2"/>
      <c r="AU524" s="2"/>
      <c r="AV524" s="3"/>
      <c r="AW524" s="258"/>
      <c r="AX524" s="3"/>
      <c r="AY524" s="257"/>
      <c r="AZ524" s="259"/>
      <c r="BA524" s="259"/>
      <c r="BB524" s="259"/>
      <c r="BC524" s="259"/>
      <c r="BD524" s="259"/>
      <c r="BE524" s="259"/>
      <c r="BF524" s="259"/>
      <c r="BG524" s="259"/>
      <c r="BH524" s="259"/>
      <c r="BI524" s="259"/>
      <c r="BJ524" s="259"/>
      <c r="BK524" s="259"/>
      <c r="BL524" s="259"/>
      <c r="BM524" s="259"/>
      <c r="BN524" s="152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  <c r="DH524" s="3"/>
      <c r="DI524" s="3"/>
      <c r="DJ524" s="3"/>
      <c r="DK524" s="3"/>
      <c r="DL524" s="3"/>
      <c r="DM524" s="3"/>
      <c r="DN524" s="3"/>
      <c r="DO524" s="3"/>
      <c r="DP524" s="3"/>
      <c r="DQ524" s="3"/>
      <c r="DR524" s="3"/>
      <c r="DS524" s="3"/>
      <c r="DT524" s="3"/>
      <c r="DU524" s="3"/>
    </row>
    <row r="525" ht="12.75" customHeight="1">
      <c r="A525" s="3"/>
      <c r="B525" s="2"/>
      <c r="C525" s="2"/>
      <c r="D525" s="2"/>
      <c r="E525" s="2"/>
      <c r="F525" s="2"/>
      <c r="G525" s="2"/>
      <c r="H525" s="2"/>
      <c r="I525" s="2"/>
      <c r="J525" s="256"/>
      <c r="K525" s="2"/>
      <c r="L525" s="2"/>
      <c r="M525" s="2"/>
      <c r="N525" s="2"/>
      <c r="O525" s="2"/>
      <c r="P525" s="6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3"/>
      <c r="AH525" s="95"/>
      <c r="AI525" s="3"/>
      <c r="AJ525" s="256"/>
      <c r="AK525" s="3"/>
      <c r="AL525" s="3"/>
      <c r="AM525" s="2"/>
      <c r="AN525" s="2"/>
      <c r="AO525" s="2"/>
      <c r="AP525" s="2"/>
      <c r="AQ525" s="2"/>
      <c r="AR525" s="257"/>
      <c r="AS525" s="2"/>
      <c r="AT525" s="2"/>
      <c r="AU525" s="2"/>
      <c r="AV525" s="3"/>
      <c r="AW525" s="258"/>
      <c r="AX525" s="3"/>
      <c r="AY525" s="257"/>
      <c r="AZ525" s="259"/>
      <c r="BA525" s="259"/>
      <c r="BB525" s="259"/>
      <c r="BC525" s="259"/>
      <c r="BD525" s="259"/>
      <c r="BE525" s="259"/>
      <c r="BF525" s="259"/>
      <c r="BG525" s="259"/>
      <c r="BH525" s="259"/>
      <c r="BI525" s="259"/>
      <c r="BJ525" s="259"/>
      <c r="BK525" s="259"/>
      <c r="BL525" s="259"/>
      <c r="BM525" s="259"/>
      <c r="BN525" s="152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  <c r="DH525" s="3"/>
      <c r="DI525" s="3"/>
      <c r="DJ525" s="3"/>
      <c r="DK525" s="3"/>
      <c r="DL525" s="3"/>
      <c r="DM525" s="3"/>
      <c r="DN525" s="3"/>
      <c r="DO525" s="3"/>
      <c r="DP525" s="3"/>
      <c r="DQ525" s="3"/>
      <c r="DR525" s="3"/>
      <c r="DS525" s="3"/>
      <c r="DT525" s="3"/>
      <c r="DU525" s="3"/>
    </row>
    <row r="526" ht="12.75" customHeight="1">
      <c r="A526" s="3"/>
      <c r="B526" s="2"/>
      <c r="C526" s="2"/>
      <c r="D526" s="2"/>
      <c r="E526" s="2"/>
      <c r="F526" s="2"/>
      <c r="G526" s="2"/>
      <c r="H526" s="2"/>
      <c r="I526" s="2"/>
      <c r="J526" s="256"/>
      <c r="K526" s="2"/>
      <c r="L526" s="2"/>
      <c r="M526" s="2"/>
      <c r="N526" s="2"/>
      <c r="O526" s="2"/>
      <c r="P526" s="6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3"/>
      <c r="AH526" s="95"/>
      <c r="AI526" s="3"/>
      <c r="AJ526" s="256"/>
      <c r="AK526" s="3"/>
      <c r="AL526" s="3"/>
      <c r="AM526" s="2"/>
      <c r="AN526" s="2"/>
      <c r="AO526" s="2"/>
      <c r="AP526" s="2"/>
      <c r="AQ526" s="2"/>
      <c r="AR526" s="257"/>
      <c r="AS526" s="2"/>
      <c r="AT526" s="2"/>
      <c r="AU526" s="2"/>
      <c r="AV526" s="3"/>
      <c r="AW526" s="258"/>
      <c r="AX526" s="3"/>
      <c r="AY526" s="257"/>
      <c r="AZ526" s="259"/>
      <c r="BA526" s="259"/>
      <c r="BB526" s="259"/>
      <c r="BC526" s="259"/>
      <c r="BD526" s="259"/>
      <c r="BE526" s="259"/>
      <c r="BF526" s="259"/>
      <c r="BG526" s="259"/>
      <c r="BH526" s="259"/>
      <c r="BI526" s="259"/>
      <c r="BJ526" s="259"/>
      <c r="BK526" s="259"/>
      <c r="BL526" s="259"/>
      <c r="BM526" s="259"/>
      <c r="BN526" s="152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  <c r="DF526" s="3"/>
      <c r="DG526" s="3"/>
      <c r="DH526" s="3"/>
      <c r="DI526" s="3"/>
      <c r="DJ526" s="3"/>
      <c r="DK526" s="3"/>
      <c r="DL526" s="3"/>
      <c r="DM526" s="3"/>
      <c r="DN526" s="3"/>
      <c r="DO526" s="3"/>
      <c r="DP526" s="3"/>
      <c r="DQ526" s="3"/>
      <c r="DR526" s="3"/>
      <c r="DS526" s="3"/>
      <c r="DT526" s="3"/>
      <c r="DU526" s="3"/>
    </row>
    <row r="527" ht="12.75" customHeight="1">
      <c r="A527" s="3"/>
      <c r="B527" s="2"/>
      <c r="C527" s="2"/>
      <c r="D527" s="2"/>
      <c r="E527" s="2"/>
      <c r="F527" s="2"/>
      <c r="G527" s="2"/>
      <c r="H527" s="2"/>
      <c r="I527" s="2"/>
      <c r="J527" s="256"/>
      <c r="K527" s="2"/>
      <c r="L527" s="2"/>
      <c r="M527" s="2"/>
      <c r="N527" s="2"/>
      <c r="O527" s="2"/>
      <c r="P527" s="6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3"/>
      <c r="AH527" s="95"/>
      <c r="AI527" s="3"/>
      <c r="AJ527" s="256"/>
      <c r="AK527" s="3"/>
      <c r="AL527" s="3"/>
      <c r="AM527" s="2"/>
      <c r="AN527" s="2"/>
      <c r="AO527" s="2"/>
      <c r="AP527" s="2"/>
      <c r="AQ527" s="2"/>
      <c r="AR527" s="257"/>
      <c r="AS527" s="2"/>
      <c r="AT527" s="2"/>
      <c r="AU527" s="2"/>
      <c r="AV527" s="3"/>
      <c r="AW527" s="258"/>
      <c r="AX527" s="3"/>
      <c r="AY527" s="257"/>
      <c r="AZ527" s="259"/>
      <c r="BA527" s="259"/>
      <c r="BB527" s="259"/>
      <c r="BC527" s="259"/>
      <c r="BD527" s="259"/>
      <c r="BE527" s="259"/>
      <c r="BF527" s="259"/>
      <c r="BG527" s="259"/>
      <c r="BH527" s="259"/>
      <c r="BI527" s="259"/>
      <c r="BJ527" s="259"/>
      <c r="BK527" s="259"/>
      <c r="BL527" s="259"/>
      <c r="BM527" s="259"/>
      <c r="BN527" s="152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  <c r="DH527" s="3"/>
      <c r="DI527" s="3"/>
      <c r="DJ527" s="3"/>
      <c r="DK527" s="3"/>
      <c r="DL527" s="3"/>
      <c r="DM527" s="3"/>
      <c r="DN527" s="3"/>
      <c r="DO527" s="3"/>
      <c r="DP527" s="3"/>
      <c r="DQ527" s="3"/>
      <c r="DR527" s="3"/>
      <c r="DS527" s="3"/>
      <c r="DT527" s="3"/>
      <c r="DU527" s="3"/>
    </row>
    <row r="528" ht="12.75" customHeight="1">
      <c r="A528" s="3"/>
      <c r="B528" s="2"/>
      <c r="C528" s="2"/>
      <c r="D528" s="2"/>
      <c r="E528" s="2"/>
      <c r="F528" s="2"/>
      <c r="G528" s="2"/>
      <c r="H528" s="2"/>
      <c r="I528" s="2"/>
      <c r="J528" s="256"/>
      <c r="K528" s="2"/>
      <c r="L528" s="2"/>
      <c r="M528" s="2"/>
      <c r="N528" s="2"/>
      <c r="O528" s="2"/>
      <c r="P528" s="6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3"/>
      <c r="AH528" s="95"/>
      <c r="AI528" s="3"/>
      <c r="AJ528" s="256"/>
      <c r="AK528" s="3"/>
      <c r="AL528" s="3"/>
      <c r="AM528" s="2"/>
      <c r="AN528" s="2"/>
      <c r="AO528" s="2"/>
      <c r="AP528" s="2"/>
      <c r="AQ528" s="2"/>
      <c r="AR528" s="257"/>
      <c r="AS528" s="2"/>
      <c r="AT528" s="2"/>
      <c r="AU528" s="2"/>
      <c r="AV528" s="3"/>
      <c r="AW528" s="258"/>
      <c r="AX528" s="3"/>
      <c r="AY528" s="257"/>
      <c r="AZ528" s="259"/>
      <c r="BA528" s="259"/>
      <c r="BB528" s="259"/>
      <c r="BC528" s="259"/>
      <c r="BD528" s="259"/>
      <c r="BE528" s="259"/>
      <c r="BF528" s="259"/>
      <c r="BG528" s="259"/>
      <c r="BH528" s="259"/>
      <c r="BI528" s="259"/>
      <c r="BJ528" s="259"/>
      <c r="BK528" s="259"/>
      <c r="BL528" s="259"/>
      <c r="BM528" s="259"/>
      <c r="BN528" s="152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  <c r="DH528" s="3"/>
      <c r="DI528" s="3"/>
      <c r="DJ528" s="3"/>
      <c r="DK528" s="3"/>
      <c r="DL528" s="3"/>
      <c r="DM528" s="3"/>
      <c r="DN528" s="3"/>
      <c r="DO528" s="3"/>
      <c r="DP528" s="3"/>
      <c r="DQ528" s="3"/>
      <c r="DR528" s="3"/>
      <c r="DS528" s="3"/>
      <c r="DT528" s="3"/>
      <c r="DU528" s="3"/>
    </row>
    <row r="529" ht="12.75" customHeight="1">
      <c r="A529" s="3"/>
      <c r="B529" s="2"/>
      <c r="C529" s="2"/>
      <c r="D529" s="2"/>
      <c r="E529" s="2"/>
      <c r="F529" s="2"/>
      <c r="G529" s="2"/>
      <c r="H529" s="2"/>
      <c r="I529" s="2"/>
      <c r="J529" s="256"/>
      <c r="K529" s="2"/>
      <c r="L529" s="2"/>
      <c r="M529" s="2"/>
      <c r="N529" s="2"/>
      <c r="O529" s="2"/>
      <c r="P529" s="6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3"/>
      <c r="AH529" s="95"/>
      <c r="AI529" s="3"/>
      <c r="AJ529" s="256"/>
      <c r="AK529" s="3"/>
      <c r="AL529" s="3"/>
      <c r="AM529" s="2"/>
      <c r="AN529" s="2"/>
      <c r="AO529" s="2"/>
      <c r="AP529" s="2"/>
      <c r="AQ529" s="2"/>
      <c r="AR529" s="257"/>
      <c r="AS529" s="2"/>
      <c r="AT529" s="2"/>
      <c r="AU529" s="2"/>
      <c r="AV529" s="3"/>
      <c r="AW529" s="258"/>
      <c r="AX529" s="3"/>
      <c r="AY529" s="257"/>
      <c r="AZ529" s="259"/>
      <c r="BA529" s="259"/>
      <c r="BB529" s="259"/>
      <c r="BC529" s="259"/>
      <c r="BD529" s="259"/>
      <c r="BE529" s="259"/>
      <c r="BF529" s="259"/>
      <c r="BG529" s="259"/>
      <c r="BH529" s="259"/>
      <c r="BI529" s="259"/>
      <c r="BJ529" s="259"/>
      <c r="BK529" s="259"/>
      <c r="BL529" s="259"/>
      <c r="BM529" s="259"/>
      <c r="BN529" s="152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  <c r="DJ529" s="3"/>
      <c r="DK529" s="3"/>
      <c r="DL529" s="3"/>
      <c r="DM529" s="3"/>
      <c r="DN529" s="3"/>
      <c r="DO529" s="3"/>
      <c r="DP529" s="3"/>
      <c r="DQ529" s="3"/>
      <c r="DR529" s="3"/>
      <c r="DS529" s="3"/>
      <c r="DT529" s="3"/>
      <c r="DU529" s="3"/>
    </row>
    <row r="530" ht="12.75" customHeight="1">
      <c r="A530" s="3"/>
      <c r="B530" s="2"/>
      <c r="C530" s="2"/>
      <c r="D530" s="2"/>
      <c r="E530" s="2"/>
      <c r="F530" s="2"/>
      <c r="G530" s="2"/>
      <c r="H530" s="2"/>
      <c r="I530" s="2"/>
      <c r="J530" s="256"/>
      <c r="K530" s="2"/>
      <c r="L530" s="2"/>
      <c r="M530" s="2"/>
      <c r="N530" s="2"/>
      <c r="O530" s="2"/>
      <c r="P530" s="6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3"/>
      <c r="AH530" s="95"/>
      <c r="AI530" s="3"/>
      <c r="AJ530" s="256"/>
      <c r="AK530" s="3"/>
      <c r="AL530" s="3"/>
      <c r="AM530" s="2"/>
      <c r="AN530" s="2"/>
      <c r="AO530" s="2"/>
      <c r="AP530" s="2"/>
      <c r="AQ530" s="2"/>
      <c r="AR530" s="257"/>
      <c r="AS530" s="2"/>
      <c r="AT530" s="2"/>
      <c r="AU530" s="2"/>
      <c r="AV530" s="3"/>
      <c r="AW530" s="258"/>
      <c r="AX530" s="3"/>
      <c r="AY530" s="257"/>
      <c r="AZ530" s="259"/>
      <c r="BA530" s="259"/>
      <c r="BB530" s="259"/>
      <c r="BC530" s="259"/>
      <c r="BD530" s="259"/>
      <c r="BE530" s="259"/>
      <c r="BF530" s="259"/>
      <c r="BG530" s="259"/>
      <c r="BH530" s="259"/>
      <c r="BI530" s="259"/>
      <c r="BJ530" s="259"/>
      <c r="BK530" s="259"/>
      <c r="BL530" s="259"/>
      <c r="BM530" s="259"/>
      <c r="BN530" s="152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  <c r="DI530" s="3"/>
      <c r="DJ530" s="3"/>
      <c r="DK530" s="3"/>
      <c r="DL530" s="3"/>
      <c r="DM530" s="3"/>
      <c r="DN530" s="3"/>
      <c r="DO530" s="3"/>
      <c r="DP530" s="3"/>
      <c r="DQ530" s="3"/>
      <c r="DR530" s="3"/>
      <c r="DS530" s="3"/>
      <c r="DT530" s="3"/>
      <c r="DU530" s="3"/>
    </row>
    <row r="531" ht="12.75" customHeight="1">
      <c r="A531" s="3"/>
      <c r="B531" s="2"/>
      <c r="C531" s="2"/>
      <c r="D531" s="2"/>
      <c r="E531" s="2"/>
      <c r="F531" s="2"/>
      <c r="G531" s="2"/>
      <c r="H531" s="2"/>
      <c r="I531" s="2"/>
      <c r="J531" s="256"/>
      <c r="K531" s="2"/>
      <c r="L531" s="2"/>
      <c r="M531" s="2"/>
      <c r="N531" s="2"/>
      <c r="O531" s="2"/>
      <c r="P531" s="6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3"/>
      <c r="AH531" s="95"/>
      <c r="AI531" s="3"/>
      <c r="AJ531" s="256"/>
      <c r="AK531" s="3"/>
      <c r="AL531" s="3"/>
      <c r="AM531" s="2"/>
      <c r="AN531" s="2"/>
      <c r="AO531" s="2"/>
      <c r="AP531" s="2"/>
      <c r="AQ531" s="2"/>
      <c r="AR531" s="257"/>
      <c r="AS531" s="2"/>
      <c r="AT531" s="2"/>
      <c r="AU531" s="2"/>
      <c r="AV531" s="3"/>
      <c r="AW531" s="258"/>
      <c r="AX531" s="3"/>
      <c r="AY531" s="257"/>
      <c r="AZ531" s="259"/>
      <c r="BA531" s="259"/>
      <c r="BB531" s="259"/>
      <c r="BC531" s="259"/>
      <c r="BD531" s="259"/>
      <c r="BE531" s="259"/>
      <c r="BF531" s="259"/>
      <c r="BG531" s="259"/>
      <c r="BH531" s="259"/>
      <c r="BI531" s="259"/>
      <c r="BJ531" s="259"/>
      <c r="BK531" s="259"/>
      <c r="BL531" s="259"/>
      <c r="BM531" s="259"/>
      <c r="BN531" s="152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  <c r="DH531" s="3"/>
      <c r="DI531" s="3"/>
      <c r="DJ531" s="3"/>
      <c r="DK531" s="3"/>
      <c r="DL531" s="3"/>
      <c r="DM531" s="3"/>
      <c r="DN531" s="3"/>
      <c r="DO531" s="3"/>
      <c r="DP531" s="3"/>
      <c r="DQ531" s="3"/>
      <c r="DR531" s="3"/>
      <c r="DS531" s="3"/>
      <c r="DT531" s="3"/>
      <c r="DU531" s="3"/>
    </row>
    <row r="532" ht="12.75" customHeight="1">
      <c r="A532" s="3"/>
      <c r="B532" s="2"/>
      <c r="C532" s="2"/>
      <c r="D532" s="2"/>
      <c r="E532" s="2"/>
      <c r="F532" s="2"/>
      <c r="G532" s="2"/>
      <c r="H532" s="2"/>
      <c r="I532" s="2"/>
      <c r="J532" s="256"/>
      <c r="K532" s="2"/>
      <c r="L532" s="2"/>
      <c r="M532" s="2"/>
      <c r="N532" s="2"/>
      <c r="O532" s="2"/>
      <c r="P532" s="6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3"/>
      <c r="AH532" s="95"/>
      <c r="AI532" s="3"/>
      <c r="AJ532" s="256"/>
      <c r="AK532" s="3"/>
      <c r="AL532" s="3"/>
      <c r="AM532" s="2"/>
      <c r="AN532" s="2"/>
      <c r="AO532" s="2"/>
      <c r="AP532" s="2"/>
      <c r="AQ532" s="2"/>
      <c r="AR532" s="257"/>
      <c r="AS532" s="2"/>
      <c r="AT532" s="2"/>
      <c r="AU532" s="2"/>
      <c r="AV532" s="3"/>
      <c r="AW532" s="258"/>
      <c r="AX532" s="3"/>
      <c r="AY532" s="257"/>
      <c r="AZ532" s="259"/>
      <c r="BA532" s="259"/>
      <c r="BB532" s="259"/>
      <c r="BC532" s="259"/>
      <c r="BD532" s="259"/>
      <c r="BE532" s="259"/>
      <c r="BF532" s="259"/>
      <c r="BG532" s="259"/>
      <c r="BH532" s="259"/>
      <c r="BI532" s="259"/>
      <c r="BJ532" s="259"/>
      <c r="BK532" s="259"/>
      <c r="BL532" s="259"/>
      <c r="BM532" s="259"/>
      <c r="BN532" s="152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  <c r="DG532" s="3"/>
      <c r="DH532" s="3"/>
      <c r="DI532" s="3"/>
      <c r="DJ532" s="3"/>
      <c r="DK532" s="3"/>
      <c r="DL532" s="3"/>
      <c r="DM532" s="3"/>
      <c r="DN532" s="3"/>
      <c r="DO532" s="3"/>
      <c r="DP532" s="3"/>
      <c r="DQ532" s="3"/>
      <c r="DR532" s="3"/>
      <c r="DS532" s="3"/>
      <c r="DT532" s="3"/>
      <c r="DU532" s="3"/>
    </row>
    <row r="533" ht="12.75" customHeight="1">
      <c r="A533" s="3"/>
      <c r="B533" s="2"/>
      <c r="C533" s="2"/>
      <c r="D533" s="2"/>
      <c r="E533" s="2"/>
      <c r="F533" s="2"/>
      <c r="G533" s="2"/>
      <c r="H533" s="2"/>
      <c r="I533" s="2"/>
      <c r="J533" s="256"/>
      <c r="K533" s="2"/>
      <c r="L533" s="2"/>
      <c r="M533" s="2"/>
      <c r="N533" s="2"/>
      <c r="O533" s="2"/>
      <c r="P533" s="6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3"/>
      <c r="AH533" s="95"/>
      <c r="AI533" s="3"/>
      <c r="AJ533" s="256"/>
      <c r="AK533" s="3"/>
      <c r="AL533" s="3"/>
      <c r="AM533" s="2"/>
      <c r="AN533" s="2"/>
      <c r="AO533" s="2"/>
      <c r="AP533" s="2"/>
      <c r="AQ533" s="2"/>
      <c r="AR533" s="257"/>
      <c r="AS533" s="2"/>
      <c r="AT533" s="2"/>
      <c r="AU533" s="2"/>
      <c r="AV533" s="3"/>
      <c r="AW533" s="258"/>
      <c r="AX533" s="3"/>
      <c r="AY533" s="257"/>
      <c r="AZ533" s="259"/>
      <c r="BA533" s="259"/>
      <c r="BB533" s="259"/>
      <c r="BC533" s="259"/>
      <c r="BD533" s="259"/>
      <c r="BE533" s="259"/>
      <c r="BF533" s="259"/>
      <c r="BG533" s="259"/>
      <c r="BH533" s="259"/>
      <c r="BI533" s="259"/>
      <c r="BJ533" s="259"/>
      <c r="BK533" s="259"/>
      <c r="BL533" s="259"/>
      <c r="BM533" s="259"/>
      <c r="BN533" s="152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  <c r="DJ533" s="3"/>
      <c r="DK533" s="3"/>
      <c r="DL533" s="3"/>
      <c r="DM533" s="3"/>
      <c r="DN533" s="3"/>
      <c r="DO533" s="3"/>
      <c r="DP533" s="3"/>
      <c r="DQ533" s="3"/>
      <c r="DR533" s="3"/>
      <c r="DS533" s="3"/>
      <c r="DT533" s="3"/>
      <c r="DU533" s="3"/>
    </row>
    <row r="534" ht="12.75" customHeight="1">
      <c r="A534" s="3"/>
      <c r="B534" s="2"/>
      <c r="C534" s="2"/>
      <c r="D534" s="2"/>
      <c r="E534" s="2"/>
      <c r="F534" s="2"/>
      <c r="G534" s="2"/>
      <c r="H534" s="2"/>
      <c r="I534" s="2"/>
      <c r="J534" s="256"/>
      <c r="K534" s="2"/>
      <c r="L534" s="2"/>
      <c r="M534" s="2"/>
      <c r="N534" s="2"/>
      <c r="O534" s="2"/>
      <c r="P534" s="6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3"/>
      <c r="AH534" s="95"/>
      <c r="AI534" s="3"/>
      <c r="AJ534" s="256"/>
      <c r="AK534" s="3"/>
      <c r="AL534" s="3"/>
      <c r="AM534" s="2"/>
      <c r="AN534" s="2"/>
      <c r="AO534" s="2"/>
      <c r="AP534" s="2"/>
      <c r="AQ534" s="2"/>
      <c r="AR534" s="257"/>
      <c r="AS534" s="2"/>
      <c r="AT534" s="2"/>
      <c r="AU534" s="2"/>
      <c r="AV534" s="3"/>
      <c r="AW534" s="258"/>
      <c r="AX534" s="3"/>
      <c r="AY534" s="257"/>
      <c r="AZ534" s="259"/>
      <c r="BA534" s="259"/>
      <c r="BB534" s="259"/>
      <c r="BC534" s="259"/>
      <c r="BD534" s="259"/>
      <c r="BE534" s="259"/>
      <c r="BF534" s="259"/>
      <c r="BG534" s="259"/>
      <c r="BH534" s="259"/>
      <c r="BI534" s="259"/>
      <c r="BJ534" s="259"/>
      <c r="BK534" s="259"/>
      <c r="BL534" s="259"/>
      <c r="BM534" s="259"/>
      <c r="BN534" s="152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  <c r="DH534" s="3"/>
      <c r="DI534" s="3"/>
      <c r="DJ534" s="3"/>
      <c r="DK534" s="3"/>
      <c r="DL534" s="3"/>
      <c r="DM534" s="3"/>
      <c r="DN534" s="3"/>
      <c r="DO534" s="3"/>
      <c r="DP534" s="3"/>
      <c r="DQ534" s="3"/>
      <c r="DR534" s="3"/>
      <c r="DS534" s="3"/>
      <c r="DT534" s="3"/>
      <c r="DU534" s="3"/>
    </row>
    <row r="535" ht="12.75" customHeight="1">
      <c r="A535" s="3"/>
      <c r="B535" s="2"/>
      <c r="C535" s="2"/>
      <c r="D535" s="2"/>
      <c r="E535" s="2"/>
      <c r="F535" s="2"/>
      <c r="G535" s="2"/>
      <c r="H535" s="2"/>
      <c r="I535" s="2"/>
      <c r="J535" s="256"/>
      <c r="K535" s="2"/>
      <c r="L535" s="2"/>
      <c r="M535" s="2"/>
      <c r="N535" s="2"/>
      <c r="O535" s="2"/>
      <c r="P535" s="6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3"/>
      <c r="AH535" s="95"/>
      <c r="AI535" s="3"/>
      <c r="AJ535" s="256"/>
      <c r="AK535" s="3"/>
      <c r="AL535" s="3"/>
      <c r="AM535" s="2"/>
      <c r="AN535" s="2"/>
      <c r="AO535" s="2"/>
      <c r="AP535" s="2"/>
      <c r="AQ535" s="2"/>
      <c r="AR535" s="257"/>
      <c r="AS535" s="2"/>
      <c r="AT535" s="2"/>
      <c r="AU535" s="2"/>
      <c r="AV535" s="3"/>
      <c r="AW535" s="258"/>
      <c r="AX535" s="3"/>
      <c r="AY535" s="257"/>
      <c r="AZ535" s="259"/>
      <c r="BA535" s="259"/>
      <c r="BB535" s="259"/>
      <c r="BC535" s="259"/>
      <c r="BD535" s="259"/>
      <c r="BE535" s="259"/>
      <c r="BF535" s="259"/>
      <c r="BG535" s="259"/>
      <c r="BH535" s="259"/>
      <c r="BI535" s="259"/>
      <c r="BJ535" s="259"/>
      <c r="BK535" s="259"/>
      <c r="BL535" s="259"/>
      <c r="BM535" s="259"/>
      <c r="BN535" s="152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  <c r="DL535" s="3"/>
      <c r="DM535" s="3"/>
      <c r="DN535" s="3"/>
      <c r="DO535" s="3"/>
      <c r="DP535" s="3"/>
      <c r="DQ535" s="3"/>
      <c r="DR535" s="3"/>
      <c r="DS535" s="3"/>
      <c r="DT535" s="3"/>
      <c r="DU535" s="3"/>
    </row>
    <row r="536" ht="12.75" customHeight="1">
      <c r="A536" s="3"/>
      <c r="B536" s="2"/>
      <c r="C536" s="2"/>
      <c r="D536" s="2"/>
      <c r="E536" s="2"/>
      <c r="F536" s="2"/>
      <c r="G536" s="2"/>
      <c r="H536" s="2"/>
      <c r="I536" s="2"/>
      <c r="J536" s="256"/>
      <c r="K536" s="2"/>
      <c r="L536" s="2"/>
      <c r="M536" s="2"/>
      <c r="N536" s="2"/>
      <c r="O536" s="2"/>
      <c r="P536" s="6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3"/>
      <c r="AH536" s="95"/>
      <c r="AI536" s="3"/>
      <c r="AJ536" s="256"/>
      <c r="AK536" s="3"/>
      <c r="AL536" s="3"/>
      <c r="AM536" s="2"/>
      <c r="AN536" s="2"/>
      <c r="AO536" s="2"/>
      <c r="AP536" s="2"/>
      <c r="AQ536" s="2"/>
      <c r="AR536" s="257"/>
      <c r="AS536" s="2"/>
      <c r="AT536" s="2"/>
      <c r="AU536" s="2"/>
      <c r="AV536" s="3"/>
      <c r="AW536" s="258"/>
      <c r="AX536" s="3"/>
      <c r="AY536" s="257"/>
      <c r="AZ536" s="259"/>
      <c r="BA536" s="259"/>
      <c r="BB536" s="259"/>
      <c r="BC536" s="259"/>
      <c r="BD536" s="259"/>
      <c r="BE536" s="259"/>
      <c r="BF536" s="259"/>
      <c r="BG536" s="259"/>
      <c r="BH536" s="259"/>
      <c r="BI536" s="259"/>
      <c r="BJ536" s="259"/>
      <c r="BK536" s="259"/>
      <c r="BL536" s="259"/>
      <c r="BM536" s="259"/>
      <c r="BN536" s="152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/>
      <c r="DL536" s="3"/>
      <c r="DM536" s="3"/>
      <c r="DN536" s="3"/>
      <c r="DO536" s="3"/>
      <c r="DP536" s="3"/>
      <c r="DQ536" s="3"/>
      <c r="DR536" s="3"/>
      <c r="DS536" s="3"/>
      <c r="DT536" s="3"/>
      <c r="DU536" s="3"/>
    </row>
    <row r="537" ht="12.75" customHeight="1">
      <c r="A537" s="3"/>
      <c r="B537" s="2"/>
      <c r="C537" s="2"/>
      <c r="D537" s="2"/>
      <c r="E537" s="2"/>
      <c r="F537" s="2"/>
      <c r="G537" s="2"/>
      <c r="H537" s="2"/>
      <c r="I537" s="2"/>
      <c r="J537" s="256"/>
      <c r="K537" s="2"/>
      <c r="L537" s="2"/>
      <c r="M537" s="2"/>
      <c r="N537" s="2"/>
      <c r="O537" s="2"/>
      <c r="P537" s="6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3"/>
      <c r="AH537" s="95"/>
      <c r="AI537" s="3"/>
      <c r="AJ537" s="256"/>
      <c r="AK537" s="3"/>
      <c r="AL537" s="3"/>
      <c r="AM537" s="2"/>
      <c r="AN537" s="2"/>
      <c r="AO537" s="2"/>
      <c r="AP537" s="2"/>
      <c r="AQ537" s="2"/>
      <c r="AR537" s="257"/>
      <c r="AS537" s="2"/>
      <c r="AT537" s="2"/>
      <c r="AU537" s="2"/>
      <c r="AV537" s="3"/>
      <c r="AW537" s="258"/>
      <c r="AX537" s="3"/>
      <c r="AY537" s="257"/>
      <c r="AZ537" s="259"/>
      <c r="BA537" s="259"/>
      <c r="BB537" s="259"/>
      <c r="BC537" s="259"/>
      <c r="BD537" s="259"/>
      <c r="BE537" s="259"/>
      <c r="BF537" s="259"/>
      <c r="BG537" s="259"/>
      <c r="BH537" s="259"/>
      <c r="BI537" s="259"/>
      <c r="BJ537" s="259"/>
      <c r="BK537" s="259"/>
      <c r="BL537" s="259"/>
      <c r="BM537" s="259"/>
      <c r="BN537" s="152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  <c r="DI537" s="3"/>
      <c r="DJ537" s="3"/>
      <c r="DK537" s="3"/>
      <c r="DL537" s="3"/>
      <c r="DM537" s="3"/>
      <c r="DN537" s="3"/>
      <c r="DO537" s="3"/>
      <c r="DP537" s="3"/>
      <c r="DQ537" s="3"/>
      <c r="DR537" s="3"/>
      <c r="DS537" s="3"/>
      <c r="DT537" s="3"/>
      <c r="DU537" s="3"/>
    </row>
    <row r="538" ht="12.75" customHeight="1">
      <c r="A538" s="3"/>
      <c r="B538" s="2"/>
      <c r="C538" s="2"/>
      <c r="D538" s="2"/>
      <c r="E538" s="2"/>
      <c r="F538" s="2"/>
      <c r="G538" s="2"/>
      <c r="H538" s="2"/>
      <c r="I538" s="2"/>
      <c r="J538" s="256"/>
      <c r="K538" s="2"/>
      <c r="L538" s="2"/>
      <c r="M538" s="2"/>
      <c r="N538" s="2"/>
      <c r="O538" s="2"/>
      <c r="P538" s="6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3"/>
      <c r="AH538" s="95"/>
      <c r="AI538" s="3"/>
      <c r="AJ538" s="256"/>
      <c r="AK538" s="3"/>
      <c r="AL538" s="3"/>
      <c r="AM538" s="2"/>
      <c r="AN538" s="2"/>
      <c r="AO538" s="2"/>
      <c r="AP538" s="2"/>
      <c r="AQ538" s="2"/>
      <c r="AR538" s="257"/>
      <c r="AS538" s="2"/>
      <c r="AT538" s="2"/>
      <c r="AU538" s="2"/>
      <c r="AV538" s="3"/>
      <c r="AW538" s="258"/>
      <c r="AX538" s="3"/>
      <c r="AY538" s="257"/>
      <c r="AZ538" s="259"/>
      <c r="BA538" s="259"/>
      <c r="BB538" s="259"/>
      <c r="BC538" s="259"/>
      <c r="BD538" s="259"/>
      <c r="BE538" s="259"/>
      <c r="BF538" s="259"/>
      <c r="BG538" s="259"/>
      <c r="BH538" s="259"/>
      <c r="BI538" s="259"/>
      <c r="BJ538" s="259"/>
      <c r="BK538" s="259"/>
      <c r="BL538" s="259"/>
      <c r="BM538" s="259"/>
      <c r="BN538" s="152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  <c r="DH538" s="3"/>
      <c r="DI538" s="3"/>
      <c r="DJ538" s="3"/>
      <c r="DK538" s="3"/>
      <c r="DL538" s="3"/>
      <c r="DM538" s="3"/>
      <c r="DN538" s="3"/>
      <c r="DO538" s="3"/>
      <c r="DP538" s="3"/>
      <c r="DQ538" s="3"/>
      <c r="DR538" s="3"/>
      <c r="DS538" s="3"/>
      <c r="DT538" s="3"/>
      <c r="DU538" s="3"/>
    </row>
    <row r="539" ht="12.75" customHeight="1">
      <c r="A539" s="3"/>
      <c r="B539" s="2"/>
      <c r="C539" s="2"/>
      <c r="D539" s="2"/>
      <c r="E539" s="2"/>
      <c r="F539" s="2"/>
      <c r="G539" s="2"/>
      <c r="H539" s="2"/>
      <c r="I539" s="2"/>
      <c r="J539" s="256"/>
      <c r="K539" s="2"/>
      <c r="L539" s="2"/>
      <c r="M539" s="2"/>
      <c r="N539" s="2"/>
      <c r="O539" s="2"/>
      <c r="P539" s="6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3"/>
      <c r="AH539" s="95"/>
      <c r="AI539" s="3"/>
      <c r="AJ539" s="256"/>
      <c r="AK539" s="3"/>
      <c r="AL539" s="3"/>
      <c r="AM539" s="2"/>
      <c r="AN539" s="2"/>
      <c r="AO539" s="2"/>
      <c r="AP539" s="2"/>
      <c r="AQ539" s="2"/>
      <c r="AR539" s="257"/>
      <c r="AS539" s="2"/>
      <c r="AT539" s="2"/>
      <c r="AU539" s="2"/>
      <c r="AV539" s="3"/>
      <c r="AW539" s="258"/>
      <c r="AX539" s="3"/>
      <c r="AY539" s="257"/>
      <c r="AZ539" s="259"/>
      <c r="BA539" s="259"/>
      <c r="BB539" s="259"/>
      <c r="BC539" s="259"/>
      <c r="BD539" s="259"/>
      <c r="BE539" s="259"/>
      <c r="BF539" s="259"/>
      <c r="BG539" s="259"/>
      <c r="BH539" s="259"/>
      <c r="BI539" s="259"/>
      <c r="BJ539" s="259"/>
      <c r="BK539" s="259"/>
      <c r="BL539" s="259"/>
      <c r="BM539" s="259"/>
      <c r="BN539" s="152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  <c r="DJ539" s="3"/>
      <c r="DK539" s="3"/>
      <c r="DL539" s="3"/>
      <c r="DM539" s="3"/>
      <c r="DN539" s="3"/>
      <c r="DO539" s="3"/>
      <c r="DP539" s="3"/>
      <c r="DQ539" s="3"/>
      <c r="DR539" s="3"/>
      <c r="DS539" s="3"/>
      <c r="DT539" s="3"/>
      <c r="DU539" s="3"/>
    </row>
    <row r="540" ht="12.75" customHeight="1">
      <c r="A540" s="3"/>
      <c r="B540" s="2"/>
      <c r="C540" s="2"/>
      <c r="D540" s="2"/>
      <c r="E540" s="2"/>
      <c r="F540" s="2"/>
      <c r="G540" s="2"/>
      <c r="H540" s="2"/>
      <c r="I540" s="2"/>
      <c r="J540" s="256"/>
      <c r="K540" s="2"/>
      <c r="L540" s="2"/>
      <c r="M540" s="2"/>
      <c r="N540" s="2"/>
      <c r="O540" s="2"/>
      <c r="P540" s="6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3"/>
      <c r="AH540" s="95"/>
      <c r="AI540" s="3"/>
      <c r="AJ540" s="256"/>
      <c r="AK540" s="3"/>
      <c r="AL540" s="3"/>
      <c r="AM540" s="2"/>
      <c r="AN540" s="2"/>
      <c r="AO540" s="2"/>
      <c r="AP540" s="2"/>
      <c r="AQ540" s="2"/>
      <c r="AR540" s="257"/>
      <c r="AS540" s="2"/>
      <c r="AT540" s="2"/>
      <c r="AU540" s="2"/>
      <c r="AV540" s="3"/>
      <c r="AW540" s="258"/>
      <c r="AX540" s="3"/>
      <c r="AY540" s="257"/>
      <c r="AZ540" s="259"/>
      <c r="BA540" s="259"/>
      <c r="BB540" s="259"/>
      <c r="BC540" s="259"/>
      <c r="BD540" s="259"/>
      <c r="BE540" s="259"/>
      <c r="BF540" s="259"/>
      <c r="BG540" s="259"/>
      <c r="BH540" s="259"/>
      <c r="BI540" s="259"/>
      <c r="BJ540" s="259"/>
      <c r="BK540" s="259"/>
      <c r="BL540" s="259"/>
      <c r="BM540" s="259"/>
      <c r="BN540" s="152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  <c r="DI540" s="3"/>
      <c r="DJ540" s="3"/>
      <c r="DK540" s="3"/>
      <c r="DL540" s="3"/>
      <c r="DM540" s="3"/>
      <c r="DN540" s="3"/>
      <c r="DO540" s="3"/>
      <c r="DP540" s="3"/>
      <c r="DQ540" s="3"/>
      <c r="DR540" s="3"/>
      <c r="DS540" s="3"/>
      <c r="DT540" s="3"/>
      <c r="DU540" s="3"/>
    </row>
    <row r="541" ht="12.75" customHeight="1">
      <c r="A541" s="3"/>
      <c r="B541" s="2"/>
      <c r="C541" s="2"/>
      <c r="D541" s="2"/>
      <c r="E541" s="2"/>
      <c r="F541" s="2"/>
      <c r="G541" s="2"/>
      <c r="H541" s="2"/>
      <c r="I541" s="2"/>
      <c r="J541" s="256"/>
      <c r="K541" s="2"/>
      <c r="L541" s="2"/>
      <c r="M541" s="2"/>
      <c r="N541" s="2"/>
      <c r="O541" s="2"/>
      <c r="P541" s="6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3"/>
      <c r="AH541" s="95"/>
      <c r="AI541" s="3"/>
      <c r="AJ541" s="256"/>
      <c r="AK541" s="3"/>
      <c r="AL541" s="3"/>
      <c r="AM541" s="2"/>
      <c r="AN541" s="2"/>
      <c r="AO541" s="2"/>
      <c r="AP541" s="2"/>
      <c r="AQ541" s="2"/>
      <c r="AR541" s="257"/>
      <c r="AS541" s="2"/>
      <c r="AT541" s="2"/>
      <c r="AU541" s="2"/>
      <c r="AV541" s="3"/>
      <c r="AW541" s="258"/>
      <c r="AX541" s="3"/>
      <c r="AY541" s="257"/>
      <c r="AZ541" s="259"/>
      <c r="BA541" s="259"/>
      <c r="BB541" s="259"/>
      <c r="BC541" s="259"/>
      <c r="BD541" s="259"/>
      <c r="BE541" s="259"/>
      <c r="BF541" s="259"/>
      <c r="BG541" s="259"/>
      <c r="BH541" s="259"/>
      <c r="BI541" s="259"/>
      <c r="BJ541" s="259"/>
      <c r="BK541" s="259"/>
      <c r="BL541" s="259"/>
      <c r="BM541" s="259"/>
      <c r="BN541" s="152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  <c r="DL541" s="3"/>
      <c r="DM541" s="3"/>
      <c r="DN541" s="3"/>
      <c r="DO541" s="3"/>
      <c r="DP541" s="3"/>
      <c r="DQ541" s="3"/>
      <c r="DR541" s="3"/>
      <c r="DS541" s="3"/>
      <c r="DT541" s="3"/>
      <c r="DU541" s="3"/>
    </row>
    <row r="542" ht="12.75" customHeight="1">
      <c r="A542" s="3"/>
      <c r="B542" s="2"/>
      <c r="C542" s="2"/>
      <c r="D542" s="2"/>
      <c r="E542" s="2"/>
      <c r="F542" s="2"/>
      <c r="G542" s="2"/>
      <c r="H542" s="2"/>
      <c r="I542" s="2"/>
      <c r="J542" s="256"/>
      <c r="K542" s="2"/>
      <c r="L542" s="2"/>
      <c r="M542" s="2"/>
      <c r="N542" s="2"/>
      <c r="O542" s="2"/>
      <c r="P542" s="6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3"/>
      <c r="AH542" s="95"/>
      <c r="AI542" s="3"/>
      <c r="AJ542" s="256"/>
      <c r="AK542" s="3"/>
      <c r="AL542" s="3"/>
      <c r="AM542" s="2"/>
      <c r="AN542" s="2"/>
      <c r="AO542" s="2"/>
      <c r="AP542" s="2"/>
      <c r="AQ542" s="2"/>
      <c r="AR542" s="257"/>
      <c r="AS542" s="2"/>
      <c r="AT542" s="2"/>
      <c r="AU542" s="2"/>
      <c r="AV542" s="3"/>
      <c r="AW542" s="258"/>
      <c r="AX542" s="3"/>
      <c r="AY542" s="257"/>
      <c r="AZ542" s="259"/>
      <c r="BA542" s="259"/>
      <c r="BB542" s="259"/>
      <c r="BC542" s="259"/>
      <c r="BD542" s="259"/>
      <c r="BE542" s="259"/>
      <c r="BF542" s="259"/>
      <c r="BG542" s="259"/>
      <c r="BH542" s="259"/>
      <c r="BI542" s="259"/>
      <c r="BJ542" s="259"/>
      <c r="BK542" s="259"/>
      <c r="BL542" s="259"/>
      <c r="BM542" s="259"/>
      <c r="BN542" s="152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  <c r="DM542" s="3"/>
      <c r="DN542" s="3"/>
      <c r="DO542" s="3"/>
      <c r="DP542" s="3"/>
      <c r="DQ542" s="3"/>
      <c r="DR542" s="3"/>
      <c r="DS542" s="3"/>
      <c r="DT542" s="3"/>
      <c r="DU542" s="3"/>
    </row>
    <row r="543" ht="12.75" customHeight="1">
      <c r="A543" s="3"/>
      <c r="B543" s="2"/>
      <c r="C543" s="2"/>
      <c r="D543" s="2"/>
      <c r="E543" s="2"/>
      <c r="F543" s="2"/>
      <c r="G543" s="2"/>
      <c r="H543" s="2"/>
      <c r="I543" s="2"/>
      <c r="J543" s="256"/>
      <c r="K543" s="2"/>
      <c r="L543" s="2"/>
      <c r="M543" s="2"/>
      <c r="N543" s="2"/>
      <c r="O543" s="2"/>
      <c r="P543" s="6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3"/>
      <c r="AH543" s="95"/>
      <c r="AI543" s="3"/>
      <c r="AJ543" s="256"/>
      <c r="AK543" s="3"/>
      <c r="AL543" s="3"/>
      <c r="AM543" s="2"/>
      <c r="AN543" s="2"/>
      <c r="AO543" s="2"/>
      <c r="AP543" s="2"/>
      <c r="AQ543" s="2"/>
      <c r="AR543" s="257"/>
      <c r="AS543" s="2"/>
      <c r="AT543" s="2"/>
      <c r="AU543" s="2"/>
      <c r="AV543" s="3"/>
      <c r="AW543" s="258"/>
      <c r="AX543" s="3"/>
      <c r="AY543" s="257"/>
      <c r="AZ543" s="259"/>
      <c r="BA543" s="259"/>
      <c r="BB543" s="259"/>
      <c r="BC543" s="259"/>
      <c r="BD543" s="259"/>
      <c r="BE543" s="259"/>
      <c r="BF543" s="259"/>
      <c r="BG543" s="259"/>
      <c r="BH543" s="259"/>
      <c r="BI543" s="259"/>
      <c r="BJ543" s="259"/>
      <c r="BK543" s="259"/>
      <c r="BL543" s="259"/>
      <c r="BM543" s="259"/>
      <c r="BN543" s="152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  <c r="DJ543" s="3"/>
      <c r="DK543" s="3"/>
      <c r="DL543" s="3"/>
      <c r="DM543" s="3"/>
      <c r="DN543" s="3"/>
      <c r="DO543" s="3"/>
      <c r="DP543" s="3"/>
      <c r="DQ543" s="3"/>
      <c r="DR543" s="3"/>
      <c r="DS543" s="3"/>
      <c r="DT543" s="3"/>
      <c r="DU543" s="3"/>
    </row>
    <row r="544" ht="12.75" customHeight="1">
      <c r="A544" s="3"/>
      <c r="B544" s="2"/>
      <c r="C544" s="2"/>
      <c r="D544" s="2"/>
      <c r="E544" s="2"/>
      <c r="F544" s="2"/>
      <c r="G544" s="2"/>
      <c r="H544" s="2"/>
      <c r="I544" s="2"/>
      <c r="J544" s="256"/>
      <c r="K544" s="2"/>
      <c r="L544" s="2"/>
      <c r="M544" s="2"/>
      <c r="N544" s="2"/>
      <c r="O544" s="2"/>
      <c r="P544" s="6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3"/>
      <c r="AH544" s="95"/>
      <c r="AI544" s="3"/>
      <c r="AJ544" s="256"/>
      <c r="AK544" s="3"/>
      <c r="AL544" s="3"/>
      <c r="AM544" s="2"/>
      <c r="AN544" s="2"/>
      <c r="AO544" s="2"/>
      <c r="AP544" s="2"/>
      <c r="AQ544" s="2"/>
      <c r="AR544" s="257"/>
      <c r="AS544" s="2"/>
      <c r="AT544" s="2"/>
      <c r="AU544" s="2"/>
      <c r="AV544" s="3"/>
      <c r="AW544" s="258"/>
      <c r="AX544" s="3"/>
      <c r="AY544" s="257"/>
      <c r="AZ544" s="259"/>
      <c r="BA544" s="259"/>
      <c r="BB544" s="259"/>
      <c r="BC544" s="259"/>
      <c r="BD544" s="259"/>
      <c r="BE544" s="259"/>
      <c r="BF544" s="259"/>
      <c r="BG544" s="259"/>
      <c r="BH544" s="259"/>
      <c r="BI544" s="259"/>
      <c r="BJ544" s="259"/>
      <c r="BK544" s="259"/>
      <c r="BL544" s="259"/>
      <c r="BM544" s="259"/>
      <c r="BN544" s="152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  <c r="DI544" s="3"/>
      <c r="DJ544" s="3"/>
      <c r="DK544" s="3"/>
      <c r="DL544" s="3"/>
      <c r="DM544" s="3"/>
      <c r="DN544" s="3"/>
      <c r="DO544" s="3"/>
      <c r="DP544" s="3"/>
      <c r="DQ544" s="3"/>
      <c r="DR544" s="3"/>
      <c r="DS544" s="3"/>
      <c r="DT544" s="3"/>
      <c r="DU544" s="3"/>
    </row>
    <row r="545" ht="12.75" customHeight="1">
      <c r="A545" s="3"/>
      <c r="B545" s="2"/>
      <c r="C545" s="2"/>
      <c r="D545" s="2"/>
      <c r="E545" s="2"/>
      <c r="F545" s="2"/>
      <c r="G545" s="2"/>
      <c r="H545" s="2"/>
      <c r="I545" s="2"/>
      <c r="J545" s="256"/>
      <c r="K545" s="2"/>
      <c r="L545" s="2"/>
      <c r="M545" s="2"/>
      <c r="N545" s="2"/>
      <c r="O545" s="2"/>
      <c r="P545" s="6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3"/>
      <c r="AH545" s="95"/>
      <c r="AI545" s="3"/>
      <c r="AJ545" s="256"/>
      <c r="AK545" s="3"/>
      <c r="AL545" s="3"/>
      <c r="AM545" s="2"/>
      <c r="AN545" s="2"/>
      <c r="AO545" s="2"/>
      <c r="AP545" s="2"/>
      <c r="AQ545" s="2"/>
      <c r="AR545" s="257"/>
      <c r="AS545" s="2"/>
      <c r="AT545" s="2"/>
      <c r="AU545" s="2"/>
      <c r="AV545" s="3"/>
      <c r="AW545" s="258"/>
      <c r="AX545" s="3"/>
      <c r="AY545" s="257"/>
      <c r="AZ545" s="259"/>
      <c r="BA545" s="259"/>
      <c r="BB545" s="259"/>
      <c r="BC545" s="259"/>
      <c r="BD545" s="259"/>
      <c r="BE545" s="259"/>
      <c r="BF545" s="259"/>
      <c r="BG545" s="259"/>
      <c r="BH545" s="259"/>
      <c r="BI545" s="259"/>
      <c r="BJ545" s="259"/>
      <c r="BK545" s="259"/>
      <c r="BL545" s="259"/>
      <c r="BM545" s="259"/>
      <c r="BN545" s="152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  <c r="DH545" s="3"/>
      <c r="DI545" s="3"/>
      <c r="DJ545" s="3"/>
      <c r="DK545" s="3"/>
      <c r="DL545" s="3"/>
      <c r="DM545" s="3"/>
      <c r="DN545" s="3"/>
      <c r="DO545" s="3"/>
      <c r="DP545" s="3"/>
      <c r="DQ545" s="3"/>
      <c r="DR545" s="3"/>
      <c r="DS545" s="3"/>
      <c r="DT545" s="3"/>
      <c r="DU545" s="3"/>
    </row>
    <row r="546" ht="12.75" customHeight="1">
      <c r="A546" s="3"/>
      <c r="B546" s="2"/>
      <c r="C546" s="2"/>
      <c r="D546" s="2"/>
      <c r="E546" s="2"/>
      <c r="F546" s="2"/>
      <c r="G546" s="2"/>
      <c r="H546" s="2"/>
      <c r="I546" s="2"/>
      <c r="J546" s="256"/>
      <c r="K546" s="2"/>
      <c r="L546" s="2"/>
      <c r="M546" s="2"/>
      <c r="N546" s="2"/>
      <c r="O546" s="2"/>
      <c r="P546" s="6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3"/>
      <c r="AH546" s="95"/>
      <c r="AI546" s="3"/>
      <c r="AJ546" s="256"/>
      <c r="AK546" s="3"/>
      <c r="AL546" s="3"/>
      <c r="AM546" s="2"/>
      <c r="AN546" s="2"/>
      <c r="AO546" s="2"/>
      <c r="AP546" s="2"/>
      <c r="AQ546" s="2"/>
      <c r="AR546" s="257"/>
      <c r="AS546" s="2"/>
      <c r="AT546" s="2"/>
      <c r="AU546" s="2"/>
      <c r="AV546" s="3"/>
      <c r="AW546" s="258"/>
      <c r="AX546" s="3"/>
      <c r="AY546" s="257"/>
      <c r="AZ546" s="259"/>
      <c r="BA546" s="259"/>
      <c r="BB546" s="259"/>
      <c r="BC546" s="259"/>
      <c r="BD546" s="259"/>
      <c r="BE546" s="259"/>
      <c r="BF546" s="259"/>
      <c r="BG546" s="259"/>
      <c r="BH546" s="259"/>
      <c r="BI546" s="259"/>
      <c r="BJ546" s="259"/>
      <c r="BK546" s="259"/>
      <c r="BL546" s="259"/>
      <c r="BM546" s="259"/>
      <c r="BN546" s="152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  <c r="DJ546" s="3"/>
      <c r="DK546" s="3"/>
      <c r="DL546" s="3"/>
      <c r="DM546" s="3"/>
      <c r="DN546" s="3"/>
      <c r="DO546" s="3"/>
      <c r="DP546" s="3"/>
      <c r="DQ546" s="3"/>
      <c r="DR546" s="3"/>
      <c r="DS546" s="3"/>
      <c r="DT546" s="3"/>
      <c r="DU546" s="3"/>
    </row>
    <row r="547" ht="12.75" customHeight="1">
      <c r="A547" s="3"/>
      <c r="B547" s="2"/>
      <c r="C547" s="2"/>
      <c r="D547" s="2"/>
      <c r="E547" s="2"/>
      <c r="F547" s="2"/>
      <c r="G547" s="2"/>
      <c r="H547" s="2"/>
      <c r="I547" s="2"/>
      <c r="J547" s="256"/>
      <c r="K547" s="2"/>
      <c r="L547" s="2"/>
      <c r="M547" s="2"/>
      <c r="N547" s="2"/>
      <c r="O547" s="2"/>
      <c r="P547" s="6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3"/>
      <c r="AH547" s="95"/>
      <c r="AI547" s="3"/>
      <c r="AJ547" s="256"/>
      <c r="AK547" s="3"/>
      <c r="AL547" s="3"/>
      <c r="AM547" s="2"/>
      <c r="AN547" s="2"/>
      <c r="AO547" s="2"/>
      <c r="AP547" s="2"/>
      <c r="AQ547" s="2"/>
      <c r="AR547" s="257"/>
      <c r="AS547" s="2"/>
      <c r="AT547" s="2"/>
      <c r="AU547" s="2"/>
      <c r="AV547" s="3"/>
      <c r="AW547" s="258"/>
      <c r="AX547" s="3"/>
      <c r="AY547" s="257"/>
      <c r="AZ547" s="259"/>
      <c r="BA547" s="259"/>
      <c r="BB547" s="259"/>
      <c r="BC547" s="259"/>
      <c r="BD547" s="259"/>
      <c r="BE547" s="259"/>
      <c r="BF547" s="259"/>
      <c r="BG547" s="259"/>
      <c r="BH547" s="259"/>
      <c r="BI547" s="259"/>
      <c r="BJ547" s="259"/>
      <c r="BK547" s="259"/>
      <c r="BL547" s="259"/>
      <c r="BM547" s="259"/>
      <c r="BN547" s="152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  <c r="DH547" s="3"/>
      <c r="DI547" s="3"/>
      <c r="DJ547" s="3"/>
      <c r="DK547" s="3"/>
      <c r="DL547" s="3"/>
      <c r="DM547" s="3"/>
      <c r="DN547" s="3"/>
      <c r="DO547" s="3"/>
      <c r="DP547" s="3"/>
      <c r="DQ547" s="3"/>
      <c r="DR547" s="3"/>
      <c r="DS547" s="3"/>
      <c r="DT547" s="3"/>
      <c r="DU547" s="3"/>
    </row>
    <row r="548" ht="12.75" customHeight="1">
      <c r="A548" s="3"/>
      <c r="B548" s="2"/>
      <c r="C548" s="2"/>
      <c r="D548" s="2"/>
      <c r="E548" s="2"/>
      <c r="F548" s="2"/>
      <c r="G548" s="2"/>
      <c r="H548" s="2"/>
      <c r="I548" s="2"/>
      <c r="J548" s="256"/>
      <c r="K548" s="2"/>
      <c r="L548" s="2"/>
      <c r="M548" s="2"/>
      <c r="N548" s="2"/>
      <c r="O548" s="2"/>
      <c r="P548" s="6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3"/>
      <c r="AH548" s="95"/>
      <c r="AI548" s="3"/>
      <c r="AJ548" s="256"/>
      <c r="AK548" s="3"/>
      <c r="AL548" s="3"/>
      <c r="AM548" s="2"/>
      <c r="AN548" s="2"/>
      <c r="AO548" s="2"/>
      <c r="AP548" s="2"/>
      <c r="AQ548" s="2"/>
      <c r="AR548" s="257"/>
      <c r="AS548" s="2"/>
      <c r="AT548" s="2"/>
      <c r="AU548" s="2"/>
      <c r="AV548" s="3"/>
      <c r="AW548" s="258"/>
      <c r="AX548" s="3"/>
      <c r="AY548" s="257"/>
      <c r="AZ548" s="259"/>
      <c r="BA548" s="259"/>
      <c r="BB548" s="259"/>
      <c r="BC548" s="259"/>
      <c r="BD548" s="259"/>
      <c r="BE548" s="259"/>
      <c r="BF548" s="259"/>
      <c r="BG548" s="259"/>
      <c r="BH548" s="259"/>
      <c r="BI548" s="259"/>
      <c r="BJ548" s="259"/>
      <c r="BK548" s="259"/>
      <c r="BL548" s="259"/>
      <c r="BM548" s="259"/>
      <c r="BN548" s="152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  <c r="DH548" s="3"/>
      <c r="DI548" s="3"/>
      <c r="DJ548" s="3"/>
      <c r="DK548" s="3"/>
      <c r="DL548" s="3"/>
      <c r="DM548" s="3"/>
      <c r="DN548" s="3"/>
      <c r="DO548" s="3"/>
      <c r="DP548" s="3"/>
      <c r="DQ548" s="3"/>
      <c r="DR548" s="3"/>
      <c r="DS548" s="3"/>
      <c r="DT548" s="3"/>
      <c r="DU548" s="3"/>
    </row>
    <row r="549" ht="12.75" customHeight="1">
      <c r="A549" s="3"/>
      <c r="B549" s="2"/>
      <c r="C549" s="2"/>
      <c r="D549" s="2"/>
      <c r="E549" s="2"/>
      <c r="F549" s="2"/>
      <c r="G549" s="2"/>
      <c r="H549" s="2"/>
      <c r="I549" s="2"/>
      <c r="J549" s="256"/>
      <c r="K549" s="2"/>
      <c r="L549" s="2"/>
      <c r="M549" s="2"/>
      <c r="N549" s="2"/>
      <c r="O549" s="2"/>
      <c r="P549" s="6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3"/>
      <c r="AH549" s="95"/>
      <c r="AI549" s="3"/>
      <c r="AJ549" s="256"/>
      <c r="AK549" s="3"/>
      <c r="AL549" s="3"/>
      <c r="AM549" s="2"/>
      <c r="AN549" s="2"/>
      <c r="AO549" s="2"/>
      <c r="AP549" s="2"/>
      <c r="AQ549" s="2"/>
      <c r="AR549" s="257"/>
      <c r="AS549" s="2"/>
      <c r="AT549" s="2"/>
      <c r="AU549" s="2"/>
      <c r="AV549" s="3"/>
      <c r="AW549" s="258"/>
      <c r="AX549" s="3"/>
      <c r="AY549" s="257"/>
      <c r="AZ549" s="259"/>
      <c r="BA549" s="259"/>
      <c r="BB549" s="259"/>
      <c r="BC549" s="259"/>
      <c r="BD549" s="259"/>
      <c r="BE549" s="259"/>
      <c r="BF549" s="259"/>
      <c r="BG549" s="259"/>
      <c r="BH549" s="259"/>
      <c r="BI549" s="259"/>
      <c r="BJ549" s="259"/>
      <c r="BK549" s="259"/>
      <c r="BL549" s="259"/>
      <c r="BM549" s="259"/>
      <c r="BN549" s="152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  <c r="DI549" s="3"/>
      <c r="DJ549" s="3"/>
      <c r="DK549" s="3"/>
      <c r="DL549" s="3"/>
      <c r="DM549" s="3"/>
      <c r="DN549" s="3"/>
      <c r="DO549" s="3"/>
      <c r="DP549" s="3"/>
      <c r="DQ549" s="3"/>
      <c r="DR549" s="3"/>
      <c r="DS549" s="3"/>
      <c r="DT549" s="3"/>
      <c r="DU549" s="3"/>
    </row>
    <row r="550" ht="12.75" customHeight="1">
      <c r="A550" s="3"/>
      <c r="B550" s="2"/>
      <c r="C550" s="2"/>
      <c r="D550" s="2"/>
      <c r="E550" s="2"/>
      <c r="F550" s="2"/>
      <c r="G550" s="2"/>
      <c r="H550" s="2"/>
      <c r="I550" s="2"/>
      <c r="J550" s="256"/>
      <c r="K550" s="2"/>
      <c r="L550" s="2"/>
      <c r="M550" s="2"/>
      <c r="N550" s="2"/>
      <c r="O550" s="2"/>
      <c r="P550" s="6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3"/>
      <c r="AH550" s="95"/>
      <c r="AI550" s="3"/>
      <c r="AJ550" s="256"/>
      <c r="AK550" s="3"/>
      <c r="AL550" s="3"/>
      <c r="AM550" s="2"/>
      <c r="AN550" s="2"/>
      <c r="AO550" s="2"/>
      <c r="AP550" s="2"/>
      <c r="AQ550" s="2"/>
      <c r="AR550" s="257"/>
      <c r="AS550" s="2"/>
      <c r="AT550" s="2"/>
      <c r="AU550" s="2"/>
      <c r="AV550" s="3"/>
      <c r="AW550" s="258"/>
      <c r="AX550" s="3"/>
      <c r="AY550" s="257"/>
      <c r="AZ550" s="259"/>
      <c r="BA550" s="259"/>
      <c r="BB550" s="259"/>
      <c r="BC550" s="259"/>
      <c r="BD550" s="259"/>
      <c r="BE550" s="259"/>
      <c r="BF550" s="259"/>
      <c r="BG550" s="259"/>
      <c r="BH550" s="259"/>
      <c r="BI550" s="259"/>
      <c r="BJ550" s="259"/>
      <c r="BK550" s="259"/>
      <c r="BL550" s="259"/>
      <c r="BM550" s="259"/>
      <c r="BN550" s="152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  <c r="DF550" s="3"/>
      <c r="DG550" s="3"/>
      <c r="DH550" s="3"/>
      <c r="DI550" s="3"/>
      <c r="DJ550" s="3"/>
      <c r="DK550" s="3"/>
      <c r="DL550" s="3"/>
      <c r="DM550" s="3"/>
      <c r="DN550" s="3"/>
      <c r="DO550" s="3"/>
      <c r="DP550" s="3"/>
      <c r="DQ550" s="3"/>
      <c r="DR550" s="3"/>
      <c r="DS550" s="3"/>
      <c r="DT550" s="3"/>
      <c r="DU550" s="3"/>
    </row>
    <row r="551" ht="12.75" customHeight="1">
      <c r="A551" s="3"/>
      <c r="B551" s="2"/>
      <c r="C551" s="2"/>
      <c r="D551" s="2"/>
      <c r="E551" s="2"/>
      <c r="F551" s="2"/>
      <c r="G551" s="2"/>
      <c r="H551" s="2"/>
      <c r="I551" s="2"/>
      <c r="J551" s="256"/>
      <c r="K551" s="2"/>
      <c r="L551" s="2"/>
      <c r="M551" s="2"/>
      <c r="N551" s="2"/>
      <c r="O551" s="2"/>
      <c r="P551" s="6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3"/>
      <c r="AH551" s="95"/>
      <c r="AI551" s="3"/>
      <c r="AJ551" s="256"/>
      <c r="AK551" s="3"/>
      <c r="AL551" s="3"/>
      <c r="AM551" s="2"/>
      <c r="AN551" s="2"/>
      <c r="AO551" s="2"/>
      <c r="AP551" s="2"/>
      <c r="AQ551" s="2"/>
      <c r="AR551" s="257"/>
      <c r="AS551" s="2"/>
      <c r="AT551" s="2"/>
      <c r="AU551" s="2"/>
      <c r="AV551" s="3"/>
      <c r="AW551" s="258"/>
      <c r="AX551" s="3"/>
      <c r="AY551" s="257"/>
      <c r="AZ551" s="259"/>
      <c r="BA551" s="259"/>
      <c r="BB551" s="259"/>
      <c r="BC551" s="259"/>
      <c r="BD551" s="259"/>
      <c r="BE551" s="259"/>
      <c r="BF551" s="259"/>
      <c r="BG551" s="259"/>
      <c r="BH551" s="259"/>
      <c r="BI551" s="259"/>
      <c r="BJ551" s="259"/>
      <c r="BK551" s="259"/>
      <c r="BL551" s="259"/>
      <c r="BM551" s="259"/>
      <c r="BN551" s="152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  <c r="DG551" s="3"/>
      <c r="DH551" s="3"/>
      <c r="DI551" s="3"/>
      <c r="DJ551" s="3"/>
      <c r="DK551" s="3"/>
      <c r="DL551" s="3"/>
      <c r="DM551" s="3"/>
      <c r="DN551" s="3"/>
      <c r="DO551" s="3"/>
      <c r="DP551" s="3"/>
      <c r="DQ551" s="3"/>
      <c r="DR551" s="3"/>
      <c r="DS551" s="3"/>
      <c r="DT551" s="3"/>
      <c r="DU551" s="3"/>
    </row>
    <row r="552" ht="12.75" customHeight="1">
      <c r="A552" s="3"/>
      <c r="B552" s="2"/>
      <c r="C552" s="2"/>
      <c r="D552" s="2"/>
      <c r="E552" s="2"/>
      <c r="F552" s="2"/>
      <c r="G552" s="2"/>
      <c r="H552" s="2"/>
      <c r="I552" s="2"/>
      <c r="J552" s="256"/>
      <c r="K552" s="2"/>
      <c r="L552" s="2"/>
      <c r="M552" s="2"/>
      <c r="N552" s="2"/>
      <c r="O552" s="2"/>
      <c r="P552" s="6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3"/>
      <c r="AH552" s="95"/>
      <c r="AI552" s="3"/>
      <c r="AJ552" s="256"/>
      <c r="AK552" s="3"/>
      <c r="AL552" s="3"/>
      <c r="AM552" s="2"/>
      <c r="AN552" s="2"/>
      <c r="AO552" s="2"/>
      <c r="AP552" s="2"/>
      <c r="AQ552" s="2"/>
      <c r="AR552" s="257"/>
      <c r="AS552" s="2"/>
      <c r="AT552" s="2"/>
      <c r="AU552" s="2"/>
      <c r="AV552" s="3"/>
      <c r="AW552" s="258"/>
      <c r="AX552" s="3"/>
      <c r="AY552" s="257"/>
      <c r="AZ552" s="259"/>
      <c r="BA552" s="259"/>
      <c r="BB552" s="259"/>
      <c r="BC552" s="259"/>
      <c r="BD552" s="259"/>
      <c r="BE552" s="259"/>
      <c r="BF552" s="259"/>
      <c r="BG552" s="259"/>
      <c r="BH552" s="259"/>
      <c r="BI552" s="259"/>
      <c r="BJ552" s="259"/>
      <c r="BK552" s="259"/>
      <c r="BL552" s="259"/>
      <c r="BM552" s="259"/>
      <c r="BN552" s="152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  <c r="DF552" s="3"/>
      <c r="DG552" s="3"/>
      <c r="DH552" s="3"/>
      <c r="DI552" s="3"/>
      <c r="DJ552" s="3"/>
      <c r="DK552" s="3"/>
      <c r="DL552" s="3"/>
      <c r="DM552" s="3"/>
      <c r="DN552" s="3"/>
      <c r="DO552" s="3"/>
      <c r="DP552" s="3"/>
      <c r="DQ552" s="3"/>
      <c r="DR552" s="3"/>
      <c r="DS552" s="3"/>
      <c r="DT552" s="3"/>
      <c r="DU552" s="3"/>
    </row>
    <row r="553" ht="12.75" customHeight="1">
      <c r="A553" s="3"/>
      <c r="B553" s="2"/>
      <c r="C553" s="2"/>
      <c r="D553" s="2"/>
      <c r="E553" s="2"/>
      <c r="F553" s="2"/>
      <c r="G553" s="2"/>
      <c r="H553" s="2"/>
      <c r="I553" s="2"/>
      <c r="J553" s="256"/>
      <c r="K553" s="2"/>
      <c r="L553" s="2"/>
      <c r="M553" s="2"/>
      <c r="N553" s="2"/>
      <c r="O553" s="2"/>
      <c r="P553" s="6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3"/>
      <c r="AH553" s="95"/>
      <c r="AI553" s="3"/>
      <c r="AJ553" s="256"/>
      <c r="AK553" s="3"/>
      <c r="AL553" s="3"/>
      <c r="AM553" s="2"/>
      <c r="AN553" s="2"/>
      <c r="AO553" s="2"/>
      <c r="AP553" s="2"/>
      <c r="AQ553" s="2"/>
      <c r="AR553" s="257"/>
      <c r="AS553" s="2"/>
      <c r="AT553" s="2"/>
      <c r="AU553" s="2"/>
      <c r="AV553" s="3"/>
      <c r="AW553" s="258"/>
      <c r="AX553" s="3"/>
      <c r="AY553" s="257"/>
      <c r="AZ553" s="259"/>
      <c r="BA553" s="259"/>
      <c r="BB553" s="259"/>
      <c r="BC553" s="259"/>
      <c r="BD553" s="259"/>
      <c r="BE553" s="259"/>
      <c r="BF553" s="259"/>
      <c r="BG553" s="259"/>
      <c r="BH553" s="259"/>
      <c r="BI553" s="259"/>
      <c r="BJ553" s="259"/>
      <c r="BK553" s="259"/>
      <c r="BL553" s="259"/>
      <c r="BM553" s="259"/>
      <c r="BN553" s="152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  <c r="DH553" s="3"/>
      <c r="DI553" s="3"/>
      <c r="DJ553" s="3"/>
      <c r="DK553" s="3"/>
      <c r="DL553" s="3"/>
      <c r="DM553" s="3"/>
      <c r="DN553" s="3"/>
      <c r="DO553" s="3"/>
      <c r="DP553" s="3"/>
      <c r="DQ553" s="3"/>
      <c r="DR553" s="3"/>
      <c r="DS553" s="3"/>
      <c r="DT553" s="3"/>
      <c r="DU553" s="3"/>
    </row>
    <row r="554" ht="12.75" customHeight="1">
      <c r="A554" s="3"/>
      <c r="B554" s="2"/>
      <c r="C554" s="2"/>
      <c r="D554" s="2"/>
      <c r="E554" s="2"/>
      <c r="F554" s="2"/>
      <c r="G554" s="2"/>
      <c r="H554" s="2"/>
      <c r="I554" s="2"/>
      <c r="J554" s="256"/>
      <c r="K554" s="2"/>
      <c r="L554" s="2"/>
      <c r="M554" s="2"/>
      <c r="N554" s="2"/>
      <c r="O554" s="2"/>
      <c r="P554" s="6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3"/>
      <c r="AH554" s="95"/>
      <c r="AI554" s="3"/>
      <c r="AJ554" s="256"/>
      <c r="AK554" s="3"/>
      <c r="AL554" s="3"/>
      <c r="AM554" s="2"/>
      <c r="AN554" s="2"/>
      <c r="AO554" s="2"/>
      <c r="AP554" s="2"/>
      <c r="AQ554" s="2"/>
      <c r="AR554" s="257"/>
      <c r="AS554" s="2"/>
      <c r="AT554" s="2"/>
      <c r="AU554" s="2"/>
      <c r="AV554" s="3"/>
      <c r="AW554" s="258"/>
      <c r="AX554" s="3"/>
      <c r="AY554" s="257"/>
      <c r="AZ554" s="259"/>
      <c r="BA554" s="259"/>
      <c r="BB554" s="259"/>
      <c r="BC554" s="259"/>
      <c r="BD554" s="259"/>
      <c r="BE554" s="259"/>
      <c r="BF554" s="259"/>
      <c r="BG554" s="259"/>
      <c r="BH554" s="259"/>
      <c r="BI554" s="259"/>
      <c r="BJ554" s="259"/>
      <c r="BK554" s="259"/>
      <c r="BL554" s="259"/>
      <c r="BM554" s="259"/>
      <c r="BN554" s="152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  <c r="DH554" s="3"/>
      <c r="DI554" s="3"/>
      <c r="DJ554" s="3"/>
      <c r="DK554" s="3"/>
      <c r="DL554" s="3"/>
      <c r="DM554" s="3"/>
      <c r="DN554" s="3"/>
      <c r="DO554" s="3"/>
      <c r="DP554" s="3"/>
      <c r="DQ554" s="3"/>
      <c r="DR554" s="3"/>
      <c r="DS554" s="3"/>
      <c r="DT554" s="3"/>
      <c r="DU554" s="3"/>
    </row>
    <row r="555" ht="12.75" customHeight="1">
      <c r="A555" s="3"/>
      <c r="B555" s="2"/>
      <c r="C555" s="2"/>
      <c r="D555" s="2"/>
      <c r="E555" s="2"/>
      <c r="F555" s="2"/>
      <c r="G555" s="2"/>
      <c r="H555" s="2"/>
      <c r="I555" s="2"/>
      <c r="J555" s="256"/>
      <c r="K555" s="2"/>
      <c r="L555" s="2"/>
      <c r="M555" s="2"/>
      <c r="N555" s="2"/>
      <c r="O555" s="2"/>
      <c r="P555" s="6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3"/>
      <c r="AH555" s="95"/>
      <c r="AI555" s="3"/>
      <c r="AJ555" s="256"/>
      <c r="AK555" s="3"/>
      <c r="AL555" s="3"/>
      <c r="AM555" s="2"/>
      <c r="AN555" s="2"/>
      <c r="AO555" s="2"/>
      <c r="AP555" s="2"/>
      <c r="AQ555" s="2"/>
      <c r="AR555" s="257"/>
      <c r="AS555" s="2"/>
      <c r="AT555" s="2"/>
      <c r="AU555" s="2"/>
      <c r="AV555" s="3"/>
      <c r="AW555" s="258"/>
      <c r="AX555" s="3"/>
      <c r="AY555" s="257"/>
      <c r="AZ555" s="259"/>
      <c r="BA555" s="259"/>
      <c r="BB555" s="259"/>
      <c r="BC555" s="259"/>
      <c r="BD555" s="259"/>
      <c r="BE555" s="259"/>
      <c r="BF555" s="259"/>
      <c r="BG555" s="259"/>
      <c r="BH555" s="259"/>
      <c r="BI555" s="259"/>
      <c r="BJ555" s="259"/>
      <c r="BK555" s="259"/>
      <c r="BL555" s="259"/>
      <c r="BM555" s="259"/>
      <c r="BN555" s="152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  <c r="DF555" s="3"/>
      <c r="DG555" s="3"/>
      <c r="DH555" s="3"/>
      <c r="DI555" s="3"/>
      <c r="DJ555" s="3"/>
      <c r="DK555" s="3"/>
      <c r="DL555" s="3"/>
      <c r="DM555" s="3"/>
      <c r="DN555" s="3"/>
      <c r="DO555" s="3"/>
      <c r="DP555" s="3"/>
      <c r="DQ555" s="3"/>
      <c r="DR555" s="3"/>
      <c r="DS555" s="3"/>
      <c r="DT555" s="3"/>
      <c r="DU555" s="3"/>
    </row>
    <row r="556" ht="12.75" customHeight="1">
      <c r="A556" s="3"/>
      <c r="B556" s="2"/>
      <c r="C556" s="2"/>
      <c r="D556" s="2"/>
      <c r="E556" s="2"/>
      <c r="F556" s="2"/>
      <c r="G556" s="2"/>
      <c r="H556" s="2"/>
      <c r="I556" s="2"/>
      <c r="J556" s="256"/>
      <c r="K556" s="2"/>
      <c r="L556" s="2"/>
      <c r="M556" s="2"/>
      <c r="N556" s="2"/>
      <c r="O556" s="2"/>
      <c r="P556" s="6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3"/>
      <c r="AH556" s="95"/>
      <c r="AI556" s="3"/>
      <c r="AJ556" s="256"/>
      <c r="AK556" s="3"/>
      <c r="AL556" s="3"/>
      <c r="AM556" s="2"/>
      <c r="AN556" s="2"/>
      <c r="AO556" s="2"/>
      <c r="AP556" s="2"/>
      <c r="AQ556" s="2"/>
      <c r="AR556" s="257"/>
      <c r="AS556" s="2"/>
      <c r="AT556" s="2"/>
      <c r="AU556" s="2"/>
      <c r="AV556" s="3"/>
      <c r="AW556" s="258"/>
      <c r="AX556" s="3"/>
      <c r="AY556" s="257"/>
      <c r="AZ556" s="259"/>
      <c r="BA556" s="259"/>
      <c r="BB556" s="259"/>
      <c r="BC556" s="259"/>
      <c r="BD556" s="259"/>
      <c r="BE556" s="259"/>
      <c r="BF556" s="259"/>
      <c r="BG556" s="259"/>
      <c r="BH556" s="259"/>
      <c r="BI556" s="259"/>
      <c r="BJ556" s="259"/>
      <c r="BK556" s="259"/>
      <c r="BL556" s="259"/>
      <c r="BM556" s="259"/>
      <c r="BN556" s="152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  <c r="DG556" s="3"/>
      <c r="DH556" s="3"/>
      <c r="DI556" s="3"/>
      <c r="DJ556" s="3"/>
      <c r="DK556" s="3"/>
      <c r="DL556" s="3"/>
      <c r="DM556" s="3"/>
      <c r="DN556" s="3"/>
      <c r="DO556" s="3"/>
      <c r="DP556" s="3"/>
      <c r="DQ556" s="3"/>
      <c r="DR556" s="3"/>
      <c r="DS556" s="3"/>
      <c r="DT556" s="3"/>
      <c r="DU556" s="3"/>
    </row>
    <row r="557" ht="12.75" customHeight="1">
      <c r="A557" s="3"/>
      <c r="B557" s="2"/>
      <c r="C557" s="2"/>
      <c r="D557" s="2"/>
      <c r="E557" s="2"/>
      <c r="F557" s="2"/>
      <c r="G557" s="2"/>
      <c r="H557" s="2"/>
      <c r="I557" s="2"/>
      <c r="J557" s="256"/>
      <c r="K557" s="2"/>
      <c r="L557" s="2"/>
      <c r="M557" s="2"/>
      <c r="N557" s="2"/>
      <c r="O557" s="2"/>
      <c r="P557" s="6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3"/>
      <c r="AH557" s="95"/>
      <c r="AI557" s="3"/>
      <c r="AJ557" s="256"/>
      <c r="AK557" s="3"/>
      <c r="AL557" s="3"/>
      <c r="AM557" s="2"/>
      <c r="AN557" s="2"/>
      <c r="AO557" s="2"/>
      <c r="AP557" s="2"/>
      <c r="AQ557" s="2"/>
      <c r="AR557" s="257"/>
      <c r="AS557" s="2"/>
      <c r="AT557" s="2"/>
      <c r="AU557" s="2"/>
      <c r="AV557" s="3"/>
      <c r="AW557" s="258"/>
      <c r="AX557" s="3"/>
      <c r="AY557" s="257"/>
      <c r="AZ557" s="259"/>
      <c r="BA557" s="259"/>
      <c r="BB557" s="259"/>
      <c r="BC557" s="259"/>
      <c r="BD557" s="259"/>
      <c r="BE557" s="259"/>
      <c r="BF557" s="259"/>
      <c r="BG557" s="259"/>
      <c r="BH557" s="259"/>
      <c r="BI557" s="259"/>
      <c r="BJ557" s="259"/>
      <c r="BK557" s="259"/>
      <c r="BL557" s="259"/>
      <c r="BM557" s="259"/>
      <c r="BN557" s="152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  <c r="DF557" s="3"/>
      <c r="DG557" s="3"/>
      <c r="DH557" s="3"/>
      <c r="DI557" s="3"/>
      <c r="DJ557" s="3"/>
      <c r="DK557" s="3"/>
      <c r="DL557" s="3"/>
      <c r="DM557" s="3"/>
      <c r="DN557" s="3"/>
      <c r="DO557" s="3"/>
      <c r="DP557" s="3"/>
      <c r="DQ557" s="3"/>
      <c r="DR557" s="3"/>
      <c r="DS557" s="3"/>
      <c r="DT557" s="3"/>
      <c r="DU557" s="3"/>
    </row>
    <row r="558" ht="12.75" customHeight="1">
      <c r="A558" s="3"/>
      <c r="B558" s="2"/>
      <c r="C558" s="2"/>
      <c r="D558" s="2"/>
      <c r="E558" s="2"/>
      <c r="F558" s="2"/>
      <c r="G558" s="2"/>
      <c r="H558" s="2"/>
      <c r="I558" s="2"/>
      <c r="J558" s="256"/>
      <c r="K558" s="2"/>
      <c r="L558" s="2"/>
      <c r="M558" s="2"/>
      <c r="N558" s="2"/>
      <c r="O558" s="2"/>
      <c r="P558" s="6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3"/>
      <c r="AH558" s="95"/>
      <c r="AI558" s="3"/>
      <c r="AJ558" s="256"/>
      <c r="AK558" s="3"/>
      <c r="AL558" s="3"/>
      <c r="AM558" s="2"/>
      <c r="AN558" s="2"/>
      <c r="AO558" s="2"/>
      <c r="AP558" s="2"/>
      <c r="AQ558" s="2"/>
      <c r="AR558" s="257"/>
      <c r="AS558" s="2"/>
      <c r="AT558" s="2"/>
      <c r="AU558" s="2"/>
      <c r="AV558" s="3"/>
      <c r="AW558" s="258"/>
      <c r="AX558" s="3"/>
      <c r="AY558" s="257"/>
      <c r="AZ558" s="259"/>
      <c r="BA558" s="259"/>
      <c r="BB558" s="259"/>
      <c r="BC558" s="259"/>
      <c r="BD558" s="259"/>
      <c r="BE558" s="259"/>
      <c r="BF558" s="259"/>
      <c r="BG558" s="259"/>
      <c r="BH558" s="259"/>
      <c r="BI558" s="259"/>
      <c r="BJ558" s="259"/>
      <c r="BK558" s="259"/>
      <c r="BL558" s="259"/>
      <c r="BM558" s="259"/>
      <c r="BN558" s="152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  <c r="DE558" s="3"/>
      <c r="DF558" s="3"/>
      <c r="DG558" s="3"/>
      <c r="DH558" s="3"/>
      <c r="DI558" s="3"/>
      <c r="DJ558" s="3"/>
      <c r="DK558" s="3"/>
      <c r="DL558" s="3"/>
      <c r="DM558" s="3"/>
      <c r="DN558" s="3"/>
      <c r="DO558" s="3"/>
      <c r="DP558" s="3"/>
      <c r="DQ558" s="3"/>
      <c r="DR558" s="3"/>
      <c r="DS558" s="3"/>
      <c r="DT558" s="3"/>
      <c r="DU558" s="3"/>
    </row>
    <row r="559" ht="12.75" customHeight="1">
      <c r="A559" s="3"/>
      <c r="B559" s="2"/>
      <c r="C559" s="2"/>
      <c r="D559" s="2"/>
      <c r="E559" s="2"/>
      <c r="F559" s="2"/>
      <c r="G559" s="2"/>
      <c r="H559" s="2"/>
      <c r="I559" s="2"/>
      <c r="J559" s="256"/>
      <c r="K559" s="2"/>
      <c r="L559" s="2"/>
      <c r="M559" s="2"/>
      <c r="N559" s="2"/>
      <c r="O559" s="2"/>
      <c r="P559" s="6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3"/>
      <c r="AH559" s="95"/>
      <c r="AI559" s="3"/>
      <c r="AJ559" s="256"/>
      <c r="AK559" s="3"/>
      <c r="AL559" s="3"/>
      <c r="AM559" s="2"/>
      <c r="AN559" s="2"/>
      <c r="AO559" s="2"/>
      <c r="AP559" s="2"/>
      <c r="AQ559" s="2"/>
      <c r="AR559" s="257"/>
      <c r="AS559" s="2"/>
      <c r="AT559" s="2"/>
      <c r="AU559" s="2"/>
      <c r="AV559" s="3"/>
      <c r="AW559" s="258"/>
      <c r="AX559" s="3"/>
      <c r="AY559" s="257"/>
      <c r="AZ559" s="259"/>
      <c r="BA559" s="259"/>
      <c r="BB559" s="259"/>
      <c r="BC559" s="259"/>
      <c r="BD559" s="259"/>
      <c r="BE559" s="259"/>
      <c r="BF559" s="259"/>
      <c r="BG559" s="259"/>
      <c r="BH559" s="259"/>
      <c r="BI559" s="259"/>
      <c r="BJ559" s="259"/>
      <c r="BK559" s="259"/>
      <c r="BL559" s="259"/>
      <c r="BM559" s="259"/>
      <c r="BN559" s="152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  <c r="DH559" s="3"/>
      <c r="DI559" s="3"/>
      <c r="DJ559" s="3"/>
      <c r="DK559" s="3"/>
      <c r="DL559" s="3"/>
      <c r="DM559" s="3"/>
      <c r="DN559" s="3"/>
      <c r="DO559" s="3"/>
      <c r="DP559" s="3"/>
      <c r="DQ559" s="3"/>
      <c r="DR559" s="3"/>
      <c r="DS559" s="3"/>
      <c r="DT559" s="3"/>
      <c r="DU559" s="3"/>
    </row>
    <row r="560" ht="12.75" customHeight="1">
      <c r="A560" s="3"/>
      <c r="B560" s="2"/>
      <c r="C560" s="2"/>
      <c r="D560" s="2"/>
      <c r="E560" s="2"/>
      <c r="F560" s="2"/>
      <c r="G560" s="2"/>
      <c r="H560" s="2"/>
      <c r="I560" s="2"/>
      <c r="J560" s="256"/>
      <c r="K560" s="2"/>
      <c r="L560" s="2"/>
      <c r="M560" s="2"/>
      <c r="N560" s="2"/>
      <c r="O560" s="2"/>
      <c r="P560" s="6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3"/>
      <c r="AH560" s="95"/>
      <c r="AI560" s="3"/>
      <c r="AJ560" s="256"/>
      <c r="AK560" s="3"/>
      <c r="AL560" s="3"/>
      <c r="AM560" s="2"/>
      <c r="AN560" s="2"/>
      <c r="AO560" s="2"/>
      <c r="AP560" s="2"/>
      <c r="AQ560" s="2"/>
      <c r="AR560" s="257"/>
      <c r="AS560" s="2"/>
      <c r="AT560" s="2"/>
      <c r="AU560" s="2"/>
      <c r="AV560" s="3"/>
      <c r="AW560" s="258"/>
      <c r="AX560" s="3"/>
      <c r="AY560" s="257"/>
      <c r="AZ560" s="259"/>
      <c r="BA560" s="259"/>
      <c r="BB560" s="259"/>
      <c r="BC560" s="259"/>
      <c r="BD560" s="259"/>
      <c r="BE560" s="259"/>
      <c r="BF560" s="259"/>
      <c r="BG560" s="259"/>
      <c r="BH560" s="259"/>
      <c r="BI560" s="259"/>
      <c r="BJ560" s="259"/>
      <c r="BK560" s="259"/>
      <c r="BL560" s="259"/>
      <c r="BM560" s="259"/>
      <c r="BN560" s="152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  <c r="DE560" s="3"/>
      <c r="DF560" s="3"/>
      <c r="DG560" s="3"/>
      <c r="DH560" s="3"/>
      <c r="DI560" s="3"/>
      <c r="DJ560" s="3"/>
      <c r="DK560" s="3"/>
      <c r="DL560" s="3"/>
      <c r="DM560" s="3"/>
      <c r="DN560" s="3"/>
      <c r="DO560" s="3"/>
      <c r="DP560" s="3"/>
      <c r="DQ560" s="3"/>
      <c r="DR560" s="3"/>
      <c r="DS560" s="3"/>
      <c r="DT560" s="3"/>
      <c r="DU560" s="3"/>
    </row>
    <row r="561" ht="12.75" customHeight="1">
      <c r="A561" s="3"/>
      <c r="B561" s="2"/>
      <c r="C561" s="2"/>
      <c r="D561" s="2"/>
      <c r="E561" s="2"/>
      <c r="F561" s="2"/>
      <c r="G561" s="2"/>
      <c r="H561" s="2"/>
      <c r="I561" s="2"/>
      <c r="J561" s="256"/>
      <c r="K561" s="2"/>
      <c r="L561" s="2"/>
      <c r="M561" s="2"/>
      <c r="N561" s="2"/>
      <c r="O561" s="2"/>
      <c r="P561" s="6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3"/>
      <c r="AH561" s="95"/>
      <c r="AI561" s="3"/>
      <c r="AJ561" s="256"/>
      <c r="AK561" s="3"/>
      <c r="AL561" s="3"/>
      <c r="AM561" s="2"/>
      <c r="AN561" s="2"/>
      <c r="AO561" s="2"/>
      <c r="AP561" s="2"/>
      <c r="AQ561" s="2"/>
      <c r="AR561" s="257"/>
      <c r="AS561" s="2"/>
      <c r="AT561" s="2"/>
      <c r="AU561" s="2"/>
      <c r="AV561" s="3"/>
      <c r="AW561" s="258"/>
      <c r="AX561" s="3"/>
      <c r="AY561" s="257"/>
      <c r="AZ561" s="259"/>
      <c r="BA561" s="259"/>
      <c r="BB561" s="259"/>
      <c r="BC561" s="259"/>
      <c r="BD561" s="259"/>
      <c r="BE561" s="259"/>
      <c r="BF561" s="259"/>
      <c r="BG561" s="259"/>
      <c r="BH561" s="259"/>
      <c r="BI561" s="259"/>
      <c r="BJ561" s="259"/>
      <c r="BK561" s="259"/>
      <c r="BL561" s="259"/>
      <c r="BM561" s="259"/>
      <c r="BN561" s="152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  <c r="DF561" s="3"/>
      <c r="DG561" s="3"/>
      <c r="DH561" s="3"/>
      <c r="DI561" s="3"/>
      <c r="DJ561" s="3"/>
      <c r="DK561" s="3"/>
      <c r="DL561" s="3"/>
      <c r="DM561" s="3"/>
      <c r="DN561" s="3"/>
      <c r="DO561" s="3"/>
      <c r="DP561" s="3"/>
      <c r="DQ561" s="3"/>
      <c r="DR561" s="3"/>
      <c r="DS561" s="3"/>
      <c r="DT561" s="3"/>
      <c r="DU561" s="3"/>
    </row>
    <row r="562" ht="12.75" customHeight="1">
      <c r="A562" s="3"/>
      <c r="B562" s="2"/>
      <c r="C562" s="2"/>
      <c r="D562" s="2"/>
      <c r="E562" s="2"/>
      <c r="F562" s="2"/>
      <c r="G562" s="2"/>
      <c r="H562" s="2"/>
      <c r="I562" s="2"/>
      <c r="J562" s="256"/>
      <c r="K562" s="2"/>
      <c r="L562" s="2"/>
      <c r="M562" s="2"/>
      <c r="N562" s="2"/>
      <c r="O562" s="2"/>
      <c r="P562" s="6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3"/>
      <c r="AH562" s="95"/>
      <c r="AI562" s="3"/>
      <c r="AJ562" s="256"/>
      <c r="AK562" s="3"/>
      <c r="AL562" s="3"/>
      <c r="AM562" s="2"/>
      <c r="AN562" s="2"/>
      <c r="AO562" s="2"/>
      <c r="AP562" s="2"/>
      <c r="AQ562" s="2"/>
      <c r="AR562" s="257"/>
      <c r="AS562" s="2"/>
      <c r="AT562" s="2"/>
      <c r="AU562" s="2"/>
      <c r="AV562" s="3"/>
      <c r="AW562" s="258"/>
      <c r="AX562" s="3"/>
      <c r="AY562" s="257"/>
      <c r="AZ562" s="259"/>
      <c r="BA562" s="259"/>
      <c r="BB562" s="259"/>
      <c r="BC562" s="259"/>
      <c r="BD562" s="259"/>
      <c r="BE562" s="259"/>
      <c r="BF562" s="259"/>
      <c r="BG562" s="259"/>
      <c r="BH562" s="259"/>
      <c r="BI562" s="259"/>
      <c r="BJ562" s="259"/>
      <c r="BK562" s="259"/>
      <c r="BL562" s="259"/>
      <c r="BM562" s="259"/>
      <c r="BN562" s="152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  <c r="DE562" s="3"/>
      <c r="DF562" s="3"/>
      <c r="DG562" s="3"/>
      <c r="DH562" s="3"/>
      <c r="DI562" s="3"/>
      <c r="DJ562" s="3"/>
      <c r="DK562" s="3"/>
      <c r="DL562" s="3"/>
      <c r="DM562" s="3"/>
      <c r="DN562" s="3"/>
      <c r="DO562" s="3"/>
      <c r="DP562" s="3"/>
      <c r="DQ562" s="3"/>
      <c r="DR562" s="3"/>
      <c r="DS562" s="3"/>
      <c r="DT562" s="3"/>
      <c r="DU562" s="3"/>
    </row>
    <row r="563" ht="12.75" customHeight="1">
      <c r="A563" s="3"/>
      <c r="B563" s="2"/>
      <c r="C563" s="2"/>
      <c r="D563" s="2"/>
      <c r="E563" s="2"/>
      <c r="F563" s="2"/>
      <c r="G563" s="2"/>
      <c r="H563" s="2"/>
      <c r="I563" s="2"/>
      <c r="J563" s="256"/>
      <c r="K563" s="2"/>
      <c r="L563" s="2"/>
      <c r="M563" s="2"/>
      <c r="N563" s="2"/>
      <c r="O563" s="2"/>
      <c r="P563" s="6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3"/>
      <c r="AH563" s="95"/>
      <c r="AI563" s="3"/>
      <c r="AJ563" s="256"/>
      <c r="AK563" s="3"/>
      <c r="AL563" s="3"/>
      <c r="AM563" s="2"/>
      <c r="AN563" s="2"/>
      <c r="AO563" s="2"/>
      <c r="AP563" s="2"/>
      <c r="AQ563" s="2"/>
      <c r="AR563" s="257"/>
      <c r="AS563" s="2"/>
      <c r="AT563" s="2"/>
      <c r="AU563" s="2"/>
      <c r="AV563" s="3"/>
      <c r="AW563" s="258"/>
      <c r="AX563" s="3"/>
      <c r="AY563" s="257"/>
      <c r="AZ563" s="259"/>
      <c r="BA563" s="259"/>
      <c r="BB563" s="259"/>
      <c r="BC563" s="259"/>
      <c r="BD563" s="259"/>
      <c r="BE563" s="259"/>
      <c r="BF563" s="259"/>
      <c r="BG563" s="259"/>
      <c r="BH563" s="259"/>
      <c r="BI563" s="259"/>
      <c r="BJ563" s="259"/>
      <c r="BK563" s="259"/>
      <c r="BL563" s="259"/>
      <c r="BM563" s="259"/>
      <c r="BN563" s="152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  <c r="DF563" s="3"/>
      <c r="DG563" s="3"/>
      <c r="DH563" s="3"/>
      <c r="DI563" s="3"/>
      <c r="DJ563" s="3"/>
      <c r="DK563" s="3"/>
      <c r="DL563" s="3"/>
      <c r="DM563" s="3"/>
      <c r="DN563" s="3"/>
      <c r="DO563" s="3"/>
      <c r="DP563" s="3"/>
      <c r="DQ563" s="3"/>
      <c r="DR563" s="3"/>
      <c r="DS563" s="3"/>
      <c r="DT563" s="3"/>
      <c r="DU563" s="3"/>
    </row>
    <row r="564" ht="12.75" customHeight="1">
      <c r="A564" s="3"/>
      <c r="B564" s="2"/>
      <c r="C564" s="2"/>
      <c r="D564" s="2"/>
      <c r="E564" s="2"/>
      <c r="F564" s="2"/>
      <c r="G564" s="2"/>
      <c r="H564" s="2"/>
      <c r="I564" s="2"/>
      <c r="J564" s="256"/>
      <c r="K564" s="2"/>
      <c r="L564" s="2"/>
      <c r="M564" s="2"/>
      <c r="N564" s="2"/>
      <c r="O564" s="2"/>
      <c r="P564" s="6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3"/>
      <c r="AH564" s="95"/>
      <c r="AI564" s="3"/>
      <c r="AJ564" s="256"/>
      <c r="AK564" s="3"/>
      <c r="AL564" s="3"/>
      <c r="AM564" s="2"/>
      <c r="AN564" s="2"/>
      <c r="AO564" s="2"/>
      <c r="AP564" s="2"/>
      <c r="AQ564" s="2"/>
      <c r="AR564" s="257"/>
      <c r="AS564" s="2"/>
      <c r="AT564" s="2"/>
      <c r="AU564" s="2"/>
      <c r="AV564" s="3"/>
      <c r="AW564" s="258"/>
      <c r="AX564" s="3"/>
      <c r="AY564" s="257"/>
      <c r="AZ564" s="259"/>
      <c r="BA564" s="259"/>
      <c r="BB564" s="259"/>
      <c r="BC564" s="259"/>
      <c r="BD564" s="259"/>
      <c r="BE564" s="259"/>
      <c r="BF564" s="259"/>
      <c r="BG564" s="259"/>
      <c r="BH564" s="259"/>
      <c r="BI564" s="259"/>
      <c r="BJ564" s="259"/>
      <c r="BK564" s="259"/>
      <c r="BL564" s="259"/>
      <c r="BM564" s="259"/>
      <c r="BN564" s="152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  <c r="DE564" s="3"/>
      <c r="DF564" s="3"/>
      <c r="DG564" s="3"/>
      <c r="DH564" s="3"/>
      <c r="DI564" s="3"/>
      <c r="DJ564" s="3"/>
      <c r="DK564" s="3"/>
      <c r="DL564" s="3"/>
      <c r="DM564" s="3"/>
      <c r="DN564" s="3"/>
      <c r="DO564" s="3"/>
      <c r="DP564" s="3"/>
      <c r="DQ564" s="3"/>
      <c r="DR564" s="3"/>
      <c r="DS564" s="3"/>
      <c r="DT564" s="3"/>
      <c r="DU564" s="3"/>
    </row>
    <row r="565" ht="12.75" customHeight="1">
      <c r="A565" s="3"/>
      <c r="B565" s="2"/>
      <c r="C565" s="2"/>
      <c r="D565" s="2"/>
      <c r="E565" s="2"/>
      <c r="F565" s="2"/>
      <c r="G565" s="2"/>
      <c r="H565" s="2"/>
      <c r="I565" s="2"/>
      <c r="J565" s="256"/>
      <c r="K565" s="2"/>
      <c r="L565" s="2"/>
      <c r="M565" s="2"/>
      <c r="N565" s="2"/>
      <c r="O565" s="2"/>
      <c r="P565" s="6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3"/>
      <c r="AH565" s="95"/>
      <c r="AI565" s="3"/>
      <c r="AJ565" s="256"/>
      <c r="AK565" s="3"/>
      <c r="AL565" s="3"/>
      <c r="AM565" s="2"/>
      <c r="AN565" s="2"/>
      <c r="AO565" s="2"/>
      <c r="AP565" s="2"/>
      <c r="AQ565" s="2"/>
      <c r="AR565" s="257"/>
      <c r="AS565" s="2"/>
      <c r="AT565" s="2"/>
      <c r="AU565" s="2"/>
      <c r="AV565" s="3"/>
      <c r="AW565" s="258"/>
      <c r="AX565" s="3"/>
      <c r="AY565" s="257"/>
      <c r="AZ565" s="259"/>
      <c r="BA565" s="259"/>
      <c r="BB565" s="259"/>
      <c r="BC565" s="259"/>
      <c r="BD565" s="259"/>
      <c r="BE565" s="259"/>
      <c r="BF565" s="259"/>
      <c r="BG565" s="259"/>
      <c r="BH565" s="259"/>
      <c r="BI565" s="259"/>
      <c r="BJ565" s="259"/>
      <c r="BK565" s="259"/>
      <c r="BL565" s="259"/>
      <c r="BM565" s="259"/>
      <c r="BN565" s="152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  <c r="DE565" s="3"/>
      <c r="DF565" s="3"/>
      <c r="DG565" s="3"/>
      <c r="DH565" s="3"/>
      <c r="DI565" s="3"/>
      <c r="DJ565" s="3"/>
      <c r="DK565" s="3"/>
      <c r="DL565" s="3"/>
      <c r="DM565" s="3"/>
      <c r="DN565" s="3"/>
      <c r="DO565" s="3"/>
      <c r="DP565" s="3"/>
      <c r="DQ565" s="3"/>
      <c r="DR565" s="3"/>
      <c r="DS565" s="3"/>
      <c r="DT565" s="3"/>
      <c r="DU565" s="3"/>
    </row>
    <row r="566" ht="12.75" customHeight="1">
      <c r="A566" s="3"/>
      <c r="B566" s="2"/>
      <c r="C566" s="2"/>
      <c r="D566" s="2"/>
      <c r="E566" s="2"/>
      <c r="F566" s="2"/>
      <c r="G566" s="2"/>
      <c r="H566" s="2"/>
      <c r="I566" s="2"/>
      <c r="J566" s="256"/>
      <c r="K566" s="2"/>
      <c r="L566" s="2"/>
      <c r="M566" s="2"/>
      <c r="N566" s="2"/>
      <c r="O566" s="2"/>
      <c r="P566" s="6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3"/>
      <c r="AH566" s="95"/>
      <c r="AI566" s="3"/>
      <c r="AJ566" s="256"/>
      <c r="AK566" s="3"/>
      <c r="AL566" s="3"/>
      <c r="AM566" s="2"/>
      <c r="AN566" s="2"/>
      <c r="AO566" s="2"/>
      <c r="AP566" s="2"/>
      <c r="AQ566" s="2"/>
      <c r="AR566" s="257"/>
      <c r="AS566" s="2"/>
      <c r="AT566" s="2"/>
      <c r="AU566" s="2"/>
      <c r="AV566" s="3"/>
      <c r="AW566" s="258"/>
      <c r="AX566" s="3"/>
      <c r="AY566" s="257"/>
      <c r="AZ566" s="259"/>
      <c r="BA566" s="259"/>
      <c r="BB566" s="259"/>
      <c r="BC566" s="259"/>
      <c r="BD566" s="259"/>
      <c r="BE566" s="259"/>
      <c r="BF566" s="259"/>
      <c r="BG566" s="259"/>
      <c r="BH566" s="259"/>
      <c r="BI566" s="259"/>
      <c r="BJ566" s="259"/>
      <c r="BK566" s="259"/>
      <c r="BL566" s="259"/>
      <c r="BM566" s="259"/>
      <c r="BN566" s="152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  <c r="DF566" s="3"/>
      <c r="DG566" s="3"/>
      <c r="DH566" s="3"/>
      <c r="DI566" s="3"/>
      <c r="DJ566" s="3"/>
      <c r="DK566" s="3"/>
      <c r="DL566" s="3"/>
      <c r="DM566" s="3"/>
      <c r="DN566" s="3"/>
      <c r="DO566" s="3"/>
      <c r="DP566" s="3"/>
      <c r="DQ566" s="3"/>
      <c r="DR566" s="3"/>
      <c r="DS566" s="3"/>
      <c r="DT566" s="3"/>
      <c r="DU566" s="3"/>
    </row>
    <row r="567" ht="12.75" customHeight="1">
      <c r="A567" s="3"/>
      <c r="B567" s="2"/>
      <c r="C567" s="2"/>
      <c r="D567" s="2"/>
      <c r="E567" s="2"/>
      <c r="F567" s="2"/>
      <c r="G567" s="2"/>
      <c r="H567" s="2"/>
      <c r="I567" s="2"/>
      <c r="J567" s="256"/>
      <c r="K567" s="2"/>
      <c r="L567" s="2"/>
      <c r="M567" s="2"/>
      <c r="N567" s="2"/>
      <c r="O567" s="2"/>
      <c r="P567" s="6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3"/>
      <c r="AH567" s="95"/>
      <c r="AI567" s="3"/>
      <c r="AJ567" s="256"/>
      <c r="AK567" s="3"/>
      <c r="AL567" s="3"/>
      <c r="AM567" s="2"/>
      <c r="AN567" s="2"/>
      <c r="AO567" s="2"/>
      <c r="AP567" s="2"/>
      <c r="AQ567" s="2"/>
      <c r="AR567" s="257"/>
      <c r="AS567" s="2"/>
      <c r="AT567" s="2"/>
      <c r="AU567" s="2"/>
      <c r="AV567" s="3"/>
      <c r="AW567" s="258"/>
      <c r="AX567" s="3"/>
      <c r="AY567" s="257"/>
      <c r="AZ567" s="259"/>
      <c r="BA567" s="259"/>
      <c r="BB567" s="259"/>
      <c r="BC567" s="259"/>
      <c r="BD567" s="259"/>
      <c r="BE567" s="259"/>
      <c r="BF567" s="259"/>
      <c r="BG567" s="259"/>
      <c r="BH567" s="259"/>
      <c r="BI567" s="259"/>
      <c r="BJ567" s="259"/>
      <c r="BK567" s="259"/>
      <c r="BL567" s="259"/>
      <c r="BM567" s="259"/>
      <c r="BN567" s="152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  <c r="DE567" s="3"/>
      <c r="DF567" s="3"/>
      <c r="DG567" s="3"/>
      <c r="DH567" s="3"/>
      <c r="DI567" s="3"/>
      <c r="DJ567" s="3"/>
      <c r="DK567" s="3"/>
      <c r="DL567" s="3"/>
      <c r="DM567" s="3"/>
      <c r="DN567" s="3"/>
      <c r="DO567" s="3"/>
      <c r="DP567" s="3"/>
      <c r="DQ567" s="3"/>
      <c r="DR567" s="3"/>
      <c r="DS567" s="3"/>
      <c r="DT567" s="3"/>
      <c r="DU567" s="3"/>
    </row>
    <row r="568" ht="12.75" customHeight="1">
      <c r="A568" s="3"/>
      <c r="B568" s="2"/>
      <c r="C568" s="2"/>
      <c r="D568" s="2"/>
      <c r="E568" s="2"/>
      <c r="F568" s="2"/>
      <c r="G568" s="2"/>
      <c r="H568" s="2"/>
      <c r="I568" s="2"/>
      <c r="J568" s="256"/>
      <c r="K568" s="2"/>
      <c r="L568" s="2"/>
      <c r="M568" s="2"/>
      <c r="N568" s="2"/>
      <c r="O568" s="2"/>
      <c r="P568" s="6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3"/>
      <c r="AH568" s="95"/>
      <c r="AI568" s="3"/>
      <c r="AJ568" s="256"/>
      <c r="AK568" s="3"/>
      <c r="AL568" s="3"/>
      <c r="AM568" s="2"/>
      <c r="AN568" s="2"/>
      <c r="AO568" s="2"/>
      <c r="AP568" s="2"/>
      <c r="AQ568" s="2"/>
      <c r="AR568" s="257"/>
      <c r="AS568" s="2"/>
      <c r="AT568" s="2"/>
      <c r="AU568" s="2"/>
      <c r="AV568" s="3"/>
      <c r="AW568" s="258"/>
      <c r="AX568" s="3"/>
      <c r="AY568" s="257"/>
      <c r="AZ568" s="259"/>
      <c r="BA568" s="259"/>
      <c r="BB568" s="259"/>
      <c r="BC568" s="259"/>
      <c r="BD568" s="259"/>
      <c r="BE568" s="259"/>
      <c r="BF568" s="259"/>
      <c r="BG568" s="259"/>
      <c r="BH568" s="259"/>
      <c r="BI568" s="259"/>
      <c r="BJ568" s="259"/>
      <c r="BK568" s="259"/>
      <c r="BL568" s="259"/>
      <c r="BM568" s="259"/>
      <c r="BN568" s="152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  <c r="DE568" s="3"/>
      <c r="DF568" s="3"/>
      <c r="DG568" s="3"/>
      <c r="DH568" s="3"/>
      <c r="DI568" s="3"/>
      <c r="DJ568" s="3"/>
      <c r="DK568" s="3"/>
      <c r="DL568" s="3"/>
      <c r="DM568" s="3"/>
      <c r="DN568" s="3"/>
      <c r="DO568" s="3"/>
      <c r="DP568" s="3"/>
      <c r="DQ568" s="3"/>
      <c r="DR568" s="3"/>
      <c r="DS568" s="3"/>
      <c r="DT568" s="3"/>
      <c r="DU568" s="3"/>
    </row>
    <row r="569" ht="12.75" customHeight="1">
      <c r="A569" s="3"/>
      <c r="B569" s="2"/>
      <c r="C569" s="2"/>
      <c r="D569" s="2"/>
      <c r="E569" s="2"/>
      <c r="F569" s="2"/>
      <c r="G569" s="2"/>
      <c r="H569" s="2"/>
      <c r="I569" s="2"/>
      <c r="J569" s="256"/>
      <c r="K569" s="2"/>
      <c r="L569" s="2"/>
      <c r="M569" s="2"/>
      <c r="N569" s="2"/>
      <c r="O569" s="2"/>
      <c r="P569" s="6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3"/>
      <c r="AH569" s="95"/>
      <c r="AI569" s="3"/>
      <c r="AJ569" s="256"/>
      <c r="AK569" s="3"/>
      <c r="AL569" s="3"/>
      <c r="AM569" s="2"/>
      <c r="AN569" s="2"/>
      <c r="AO569" s="2"/>
      <c r="AP569" s="2"/>
      <c r="AQ569" s="2"/>
      <c r="AR569" s="257"/>
      <c r="AS569" s="2"/>
      <c r="AT569" s="2"/>
      <c r="AU569" s="2"/>
      <c r="AV569" s="3"/>
      <c r="AW569" s="258"/>
      <c r="AX569" s="3"/>
      <c r="AY569" s="257"/>
      <c r="AZ569" s="259"/>
      <c r="BA569" s="259"/>
      <c r="BB569" s="259"/>
      <c r="BC569" s="259"/>
      <c r="BD569" s="259"/>
      <c r="BE569" s="259"/>
      <c r="BF569" s="259"/>
      <c r="BG569" s="259"/>
      <c r="BH569" s="259"/>
      <c r="BI569" s="259"/>
      <c r="BJ569" s="259"/>
      <c r="BK569" s="259"/>
      <c r="BL569" s="259"/>
      <c r="BM569" s="259"/>
      <c r="BN569" s="152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  <c r="DE569" s="3"/>
      <c r="DF569" s="3"/>
      <c r="DG569" s="3"/>
      <c r="DH569" s="3"/>
      <c r="DI569" s="3"/>
      <c r="DJ569" s="3"/>
      <c r="DK569" s="3"/>
      <c r="DL569" s="3"/>
      <c r="DM569" s="3"/>
      <c r="DN569" s="3"/>
      <c r="DO569" s="3"/>
      <c r="DP569" s="3"/>
      <c r="DQ569" s="3"/>
      <c r="DR569" s="3"/>
      <c r="DS569" s="3"/>
      <c r="DT569" s="3"/>
      <c r="DU569" s="3"/>
    </row>
    <row r="570" ht="12.75" customHeight="1">
      <c r="A570" s="3"/>
      <c r="B570" s="2"/>
      <c r="C570" s="2"/>
      <c r="D570" s="2"/>
      <c r="E570" s="2"/>
      <c r="F570" s="2"/>
      <c r="G570" s="2"/>
      <c r="H570" s="2"/>
      <c r="I570" s="2"/>
      <c r="J570" s="256"/>
      <c r="K570" s="2"/>
      <c r="L570" s="2"/>
      <c r="M570" s="2"/>
      <c r="N570" s="2"/>
      <c r="O570" s="2"/>
      <c r="P570" s="6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3"/>
      <c r="AH570" s="95"/>
      <c r="AI570" s="3"/>
      <c r="AJ570" s="256"/>
      <c r="AK570" s="3"/>
      <c r="AL570" s="3"/>
      <c r="AM570" s="2"/>
      <c r="AN570" s="2"/>
      <c r="AO570" s="2"/>
      <c r="AP570" s="2"/>
      <c r="AQ570" s="2"/>
      <c r="AR570" s="257"/>
      <c r="AS570" s="2"/>
      <c r="AT570" s="2"/>
      <c r="AU570" s="2"/>
      <c r="AV570" s="3"/>
      <c r="AW570" s="258"/>
      <c r="AX570" s="3"/>
      <c r="AY570" s="257"/>
      <c r="AZ570" s="259"/>
      <c r="BA570" s="259"/>
      <c r="BB570" s="259"/>
      <c r="BC570" s="259"/>
      <c r="BD570" s="259"/>
      <c r="BE570" s="259"/>
      <c r="BF570" s="259"/>
      <c r="BG570" s="259"/>
      <c r="BH570" s="259"/>
      <c r="BI570" s="259"/>
      <c r="BJ570" s="259"/>
      <c r="BK570" s="259"/>
      <c r="BL570" s="259"/>
      <c r="BM570" s="259"/>
      <c r="BN570" s="152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  <c r="DE570" s="3"/>
      <c r="DF570" s="3"/>
      <c r="DG570" s="3"/>
      <c r="DH570" s="3"/>
      <c r="DI570" s="3"/>
      <c r="DJ570" s="3"/>
      <c r="DK570" s="3"/>
      <c r="DL570" s="3"/>
      <c r="DM570" s="3"/>
      <c r="DN570" s="3"/>
      <c r="DO570" s="3"/>
      <c r="DP570" s="3"/>
      <c r="DQ570" s="3"/>
      <c r="DR570" s="3"/>
      <c r="DS570" s="3"/>
      <c r="DT570" s="3"/>
      <c r="DU570" s="3"/>
    </row>
    <row r="571" ht="12.75" customHeight="1">
      <c r="A571" s="3"/>
      <c r="B571" s="2"/>
      <c r="C571" s="2"/>
      <c r="D571" s="2"/>
      <c r="E571" s="2"/>
      <c r="F571" s="2"/>
      <c r="G571" s="2"/>
      <c r="H571" s="2"/>
      <c r="I571" s="2"/>
      <c r="J571" s="256"/>
      <c r="K571" s="2"/>
      <c r="L571" s="2"/>
      <c r="M571" s="2"/>
      <c r="N571" s="2"/>
      <c r="O571" s="2"/>
      <c r="P571" s="6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3"/>
      <c r="AH571" s="95"/>
      <c r="AI571" s="3"/>
      <c r="AJ571" s="256"/>
      <c r="AK571" s="3"/>
      <c r="AL571" s="3"/>
      <c r="AM571" s="2"/>
      <c r="AN571" s="2"/>
      <c r="AO571" s="2"/>
      <c r="AP571" s="2"/>
      <c r="AQ571" s="2"/>
      <c r="AR571" s="257"/>
      <c r="AS571" s="2"/>
      <c r="AT571" s="2"/>
      <c r="AU571" s="2"/>
      <c r="AV571" s="3"/>
      <c r="AW571" s="258"/>
      <c r="AX571" s="3"/>
      <c r="AY571" s="257"/>
      <c r="AZ571" s="259"/>
      <c r="BA571" s="259"/>
      <c r="BB571" s="259"/>
      <c r="BC571" s="259"/>
      <c r="BD571" s="259"/>
      <c r="BE571" s="259"/>
      <c r="BF571" s="259"/>
      <c r="BG571" s="259"/>
      <c r="BH571" s="259"/>
      <c r="BI571" s="259"/>
      <c r="BJ571" s="259"/>
      <c r="BK571" s="259"/>
      <c r="BL571" s="259"/>
      <c r="BM571" s="259"/>
      <c r="BN571" s="152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  <c r="DE571" s="3"/>
      <c r="DF571" s="3"/>
      <c r="DG571" s="3"/>
      <c r="DH571" s="3"/>
      <c r="DI571" s="3"/>
      <c r="DJ571" s="3"/>
      <c r="DK571" s="3"/>
      <c r="DL571" s="3"/>
      <c r="DM571" s="3"/>
      <c r="DN571" s="3"/>
      <c r="DO571" s="3"/>
      <c r="DP571" s="3"/>
      <c r="DQ571" s="3"/>
      <c r="DR571" s="3"/>
      <c r="DS571" s="3"/>
      <c r="DT571" s="3"/>
      <c r="DU571" s="3"/>
    </row>
    <row r="572" ht="12.75" customHeight="1">
      <c r="A572" s="3"/>
      <c r="B572" s="2"/>
      <c r="C572" s="2"/>
      <c r="D572" s="2"/>
      <c r="E572" s="2"/>
      <c r="F572" s="2"/>
      <c r="G572" s="2"/>
      <c r="H572" s="2"/>
      <c r="I572" s="2"/>
      <c r="J572" s="256"/>
      <c r="K572" s="2"/>
      <c r="L572" s="2"/>
      <c r="M572" s="2"/>
      <c r="N572" s="2"/>
      <c r="O572" s="2"/>
      <c r="P572" s="6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3"/>
      <c r="AH572" s="95"/>
      <c r="AI572" s="3"/>
      <c r="AJ572" s="256"/>
      <c r="AK572" s="3"/>
      <c r="AL572" s="3"/>
      <c r="AM572" s="2"/>
      <c r="AN572" s="2"/>
      <c r="AO572" s="2"/>
      <c r="AP572" s="2"/>
      <c r="AQ572" s="2"/>
      <c r="AR572" s="257"/>
      <c r="AS572" s="2"/>
      <c r="AT572" s="2"/>
      <c r="AU572" s="2"/>
      <c r="AV572" s="3"/>
      <c r="AW572" s="258"/>
      <c r="AX572" s="3"/>
      <c r="AY572" s="257"/>
      <c r="AZ572" s="259"/>
      <c r="BA572" s="259"/>
      <c r="BB572" s="259"/>
      <c r="BC572" s="259"/>
      <c r="BD572" s="259"/>
      <c r="BE572" s="259"/>
      <c r="BF572" s="259"/>
      <c r="BG572" s="259"/>
      <c r="BH572" s="259"/>
      <c r="BI572" s="259"/>
      <c r="BJ572" s="259"/>
      <c r="BK572" s="259"/>
      <c r="BL572" s="259"/>
      <c r="BM572" s="259"/>
      <c r="BN572" s="152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  <c r="DE572" s="3"/>
      <c r="DF572" s="3"/>
      <c r="DG572" s="3"/>
      <c r="DH572" s="3"/>
      <c r="DI572" s="3"/>
      <c r="DJ572" s="3"/>
      <c r="DK572" s="3"/>
      <c r="DL572" s="3"/>
      <c r="DM572" s="3"/>
      <c r="DN572" s="3"/>
      <c r="DO572" s="3"/>
      <c r="DP572" s="3"/>
      <c r="DQ572" s="3"/>
      <c r="DR572" s="3"/>
      <c r="DS572" s="3"/>
      <c r="DT572" s="3"/>
      <c r="DU572" s="3"/>
    </row>
    <row r="573" ht="12.75" customHeight="1">
      <c r="A573" s="3"/>
      <c r="B573" s="2"/>
      <c r="C573" s="2"/>
      <c r="D573" s="2"/>
      <c r="E573" s="2"/>
      <c r="F573" s="2"/>
      <c r="G573" s="2"/>
      <c r="H573" s="2"/>
      <c r="I573" s="2"/>
      <c r="J573" s="256"/>
      <c r="K573" s="2"/>
      <c r="L573" s="2"/>
      <c r="M573" s="2"/>
      <c r="N573" s="2"/>
      <c r="O573" s="2"/>
      <c r="P573" s="6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3"/>
      <c r="AH573" s="95"/>
      <c r="AI573" s="3"/>
      <c r="AJ573" s="256"/>
      <c r="AK573" s="3"/>
      <c r="AL573" s="3"/>
      <c r="AM573" s="2"/>
      <c r="AN573" s="2"/>
      <c r="AO573" s="2"/>
      <c r="AP573" s="2"/>
      <c r="AQ573" s="2"/>
      <c r="AR573" s="257"/>
      <c r="AS573" s="2"/>
      <c r="AT573" s="2"/>
      <c r="AU573" s="2"/>
      <c r="AV573" s="3"/>
      <c r="AW573" s="258"/>
      <c r="AX573" s="3"/>
      <c r="AY573" s="257"/>
      <c r="AZ573" s="259"/>
      <c r="BA573" s="259"/>
      <c r="BB573" s="259"/>
      <c r="BC573" s="259"/>
      <c r="BD573" s="259"/>
      <c r="BE573" s="259"/>
      <c r="BF573" s="259"/>
      <c r="BG573" s="259"/>
      <c r="BH573" s="259"/>
      <c r="BI573" s="259"/>
      <c r="BJ573" s="259"/>
      <c r="BK573" s="259"/>
      <c r="BL573" s="259"/>
      <c r="BM573" s="259"/>
      <c r="BN573" s="152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  <c r="DG573" s="3"/>
      <c r="DH573" s="3"/>
      <c r="DI573" s="3"/>
      <c r="DJ573" s="3"/>
      <c r="DK573" s="3"/>
      <c r="DL573" s="3"/>
      <c r="DM573" s="3"/>
      <c r="DN573" s="3"/>
      <c r="DO573" s="3"/>
      <c r="DP573" s="3"/>
      <c r="DQ573" s="3"/>
      <c r="DR573" s="3"/>
      <c r="DS573" s="3"/>
      <c r="DT573" s="3"/>
      <c r="DU573" s="3"/>
    </row>
    <row r="574" ht="12.75" customHeight="1">
      <c r="A574" s="3"/>
      <c r="B574" s="2"/>
      <c r="C574" s="2"/>
      <c r="D574" s="2"/>
      <c r="E574" s="2"/>
      <c r="F574" s="2"/>
      <c r="G574" s="2"/>
      <c r="H574" s="2"/>
      <c r="I574" s="2"/>
      <c r="J574" s="256"/>
      <c r="K574" s="2"/>
      <c r="L574" s="2"/>
      <c r="M574" s="2"/>
      <c r="N574" s="2"/>
      <c r="O574" s="2"/>
      <c r="P574" s="6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3"/>
      <c r="AH574" s="95"/>
      <c r="AI574" s="3"/>
      <c r="AJ574" s="256"/>
      <c r="AK574" s="3"/>
      <c r="AL574" s="3"/>
      <c r="AM574" s="2"/>
      <c r="AN574" s="2"/>
      <c r="AO574" s="2"/>
      <c r="AP574" s="2"/>
      <c r="AQ574" s="2"/>
      <c r="AR574" s="257"/>
      <c r="AS574" s="2"/>
      <c r="AT574" s="2"/>
      <c r="AU574" s="2"/>
      <c r="AV574" s="3"/>
      <c r="AW574" s="258"/>
      <c r="AX574" s="3"/>
      <c r="AY574" s="257"/>
      <c r="AZ574" s="259"/>
      <c r="BA574" s="259"/>
      <c r="BB574" s="259"/>
      <c r="BC574" s="259"/>
      <c r="BD574" s="259"/>
      <c r="BE574" s="259"/>
      <c r="BF574" s="259"/>
      <c r="BG574" s="259"/>
      <c r="BH574" s="259"/>
      <c r="BI574" s="259"/>
      <c r="BJ574" s="259"/>
      <c r="BK574" s="259"/>
      <c r="BL574" s="259"/>
      <c r="BM574" s="259"/>
      <c r="BN574" s="152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  <c r="DH574" s="3"/>
      <c r="DI574" s="3"/>
      <c r="DJ574" s="3"/>
      <c r="DK574" s="3"/>
      <c r="DL574" s="3"/>
      <c r="DM574" s="3"/>
      <c r="DN574" s="3"/>
      <c r="DO574" s="3"/>
      <c r="DP574" s="3"/>
      <c r="DQ574" s="3"/>
      <c r="DR574" s="3"/>
      <c r="DS574" s="3"/>
      <c r="DT574" s="3"/>
      <c r="DU574" s="3"/>
    </row>
    <row r="575" ht="12.75" customHeight="1">
      <c r="A575" s="3"/>
      <c r="B575" s="2"/>
      <c r="C575" s="2"/>
      <c r="D575" s="2"/>
      <c r="E575" s="2"/>
      <c r="F575" s="2"/>
      <c r="G575" s="2"/>
      <c r="H575" s="2"/>
      <c r="I575" s="2"/>
      <c r="J575" s="256"/>
      <c r="K575" s="2"/>
      <c r="L575" s="2"/>
      <c r="M575" s="2"/>
      <c r="N575" s="2"/>
      <c r="O575" s="2"/>
      <c r="P575" s="6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3"/>
      <c r="AH575" s="95"/>
      <c r="AI575" s="3"/>
      <c r="AJ575" s="256"/>
      <c r="AK575" s="3"/>
      <c r="AL575" s="3"/>
      <c r="AM575" s="2"/>
      <c r="AN575" s="2"/>
      <c r="AO575" s="2"/>
      <c r="AP575" s="2"/>
      <c r="AQ575" s="2"/>
      <c r="AR575" s="257"/>
      <c r="AS575" s="2"/>
      <c r="AT575" s="2"/>
      <c r="AU575" s="2"/>
      <c r="AV575" s="3"/>
      <c r="AW575" s="258"/>
      <c r="AX575" s="3"/>
      <c r="AY575" s="257"/>
      <c r="AZ575" s="259"/>
      <c r="BA575" s="259"/>
      <c r="BB575" s="259"/>
      <c r="BC575" s="259"/>
      <c r="BD575" s="259"/>
      <c r="BE575" s="259"/>
      <c r="BF575" s="259"/>
      <c r="BG575" s="259"/>
      <c r="BH575" s="259"/>
      <c r="BI575" s="259"/>
      <c r="BJ575" s="259"/>
      <c r="BK575" s="259"/>
      <c r="BL575" s="259"/>
      <c r="BM575" s="259"/>
      <c r="BN575" s="152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  <c r="DH575" s="3"/>
      <c r="DI575" s="3"/>
      <c r="DJ575" s="3"/>
      <c r="DK575" s="3"/>
      <c r="DL575" s="3"/>
      <c r="DM575" s="3"/>
      <c r="DN575" s="3"/>
      <c r="DO575" s="3"/>
      <c r="DP575" s="3"/>
      <c r="DQ575" s="3"/>
      <c r="DR575" s="3"/>
      <c r="DS575" s="3"/>
      <c r="DT575" s="3"/>
      <c r="DU575" s="3"/>
    </row>
    <row r="576" ht="12.75" customHeight="1">
      <c r="A576" s="3"/>
      <c r="B576" s="2"/>
      <c r="C576" s="2"/>
      <c r="D576" s="2"/>
      <c r="E576" s="2"/>
      <c r="F576" s="2"/>
      <c r="G576" s="2"/>
      <c r="H576" s="2"/>
      <c r="I576" s="2"/>
      <c r="J576" s="256"/>
      <c r="K576" s="2"/>
      <c r="L576" s="2"/>
      <c r="M576" s="2"/>
      <c r="N576" s="2"/>
      <c r="O576" s="2"/>
      <c r="P576" s="6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3"/>
      <c r="AH576" s="95"/>
      <c r="AI576" s="3"/>
      <c r="AJ576" s="256"/>
      <c r="AK576" s="3"/>
      <c r="AL576" s="3"/>
      <c r="AM576" s="2"/>
      <c r="AN576" s="2"/>
      <c r="AO576" s="2"/>
      <c r="AP576" s="2"/>
      <c r="AQ576" s="2"/>
      <c r="AR576" s="257"/>
      <c r="AS576" s="2"/>
      <c r="AT576" s="2"/>
      <c r="AU576" s="2"/>
      <c r="AV576" s="3"/>
      <c r="AW576" s="258"/>
      <c r="AX576" s="3"/>
      <c r="AY576" s="257"/>
      <c r="AZ576" s="259"/>
      <c r="BA576" s="259"/>
      <c r="BB576" s="259"/>
      <c r="BC576" s="259"/>
      <c r="BD576" s="259"/>
      <c r="BE576" s="259"/>
      <c r="BF576" s="259"/>
      <c r="BG576" s="259"/>
      <c r="BH576" s="259"/>
      <c r="BI576" s="259"/>
      <c r="BJ576" s="259"/>
      <c r="BK576" s="259"/>
      <c r="BL576" s="259"/>
      <c r="BM576" s="259"/>
      <c r="BN576" s="152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  <c r="DH576" s="3"/>
      <c r="DI576" s="3"/>
      <c r="DJ576" s="3"/>
      <c r="DK576" s="3"/>
      <c r="DL576" s="3"/>
      <c r="DM576" s="3"/>
      <c r="DN576" s="3"/>
      <c r="DO576" s="3"/>
      <c r="DP576" s="3"/>
      <c r="DQ576" s="3"/>
      <c r="DR576" s="3"/>
      <c r="DS576" s="3"/>
      <c r="DT576" s="3"/>
      <c r="DU576" s="3"/>
    </row>
    <row r="577" ht="12.75" customHeight="1">
      <c r="A577" s="3"/>
      <c r="B577" s="2"/>
      <c r="C577" s="2"/>
      <c r="D577" s="2"/>
      <c r="E577" s="2"/>
      <c r="F577" s="2"/>
      <c r="G577" s="2"/>
      <c r="H577" s="2"/>
      <c r="I577" s="2"/>
      <c r="J577" s="256"/>
      <c r="K577" s="2"/>
      <c r="L577" s="2"/>
      <c r="M577" s="2"/>
      <c r="N577" s="2"/>
      <c r="O577" s="2"/>
      <c r="P577" s="6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3"/>
      <c r="AH577" s="95"/>
      <c r="AI577" s="3"/>
      <c r="AJ577" s="256"/>
      <c r="AK577" s="3"/>
      <c r="AL577" s="3"/>
      <c r="AM577" s="2"/>
      <c r="AN577" s="2"/>
      <c r="AO577" s="2"/>
      <c r="AP577" s="2"/>
      <c r="AQ577" s="2"/>
      <c r="AR577" s="257"/>
      <c r="AS577" s="2"/>
      <c r="AT577" s="2"/>
      <c r="AU577" s="2"/>
      <c r="AV577" s="3"/>
      <c r="AW577" s="258"/>
      <c r="AX577" s="3"/>
      <c r="AY577" s="257"/>
      <c r="AZ577" s="259"/>
      <c r="BA577" s="259"/>
      <c r="BB577" s="259"/>
      <c r="BC577" s="259"/>
      <c r="BD577" s="259"/>
      <c r="BE577" s="259"/>
      <c r="BF577" s="259"/>
      <c r="BG577" s="259"/>
      <c r="BH577" s="259"/>
      <c r="BI577" s="259"/>
      <c r="BJ577" s="259"/>
      <c r="BK577" s="259"/>
      <c r="BL577" s="259"/>
      <c r="BM577" s="259"/>
      <c r="BN577" s="152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  <c r="DE577" s="3"/>
      <c r="DF577" s="3"/>
      <c r="DG577" s="3"/>
      <c r="DH577" s="3"/>
      <c r="DI577" s="3"/>
      <c r="DJ577" s="3"/>
      <c r="DK577" s="3"/>
      <c r="DL577" s="3"/>
      <c r="DM577" s="3"/>
      <c r="DN577" s="3"/>
      <c r="DO577" s="3"/>
      <c r="DP577" s="3"/>
      <c r="DQ577" s="3"/>
      <c r="DR577" s="3"/>
      <c r="DS577" s="3"/>
      <c r="DT577" s="3"/>
      <c r="DU577" s="3"/>
    </row>
    <row r="578" ht="12.75" customHeight="1">
      <c r="A578" s="3"/>
      <c r="B578" s="2"/>
      <c r="C578" s="2"/>
      <c r="D578" s="2"/>
      <c r="E578" s="2"/>
      <c r="F578" s="2"/>
      <c r="G578" s="2"/>
      <c r="H578" s="2"/>
      <c r="I578" s="2"/>
      <c r="J578" s="256"/>
      <c r="K578" s="2"/>
      <c r="L578" s="2"/>
      <c r="M578" s="2"/>
      <c r="N578" s="2"/>
      <c r="O578" s="2"/>
      <c r="P578" s="6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3"/>
      <c r="AH578" s="95"/>
      <c r="AI578" s="3"/>
      <c r="AJ578" s="256"/>
      <c r="AK578" s="3"/>
      <c r="AL578" s="3"/>
      <c r="AM578" s="2"/>
      <c r="AN578" s="2"/>
      <c r="AO578" s="2"/>
      <c r="AP578" s="2"/>
      <c r="AQ578" s="2"/>
      <c r="AR578" s="257"/>
      <c r="AS578" s="2"/>
      <c r="AT578" s="2"/>
      <c r="AU578" s="2"/>
      <c r="AV578" s="3"/>
      <c r="AW578" s="258"/>
      <c r="AX578" s="3"/>
      <c r="AY578" s="257"/>
      <c r="AZ578" s="259"/>
      <c r="BA578" s="259"/>
      <c r="BB578" s="259"/>
      <c r="BC578" s="259"/>
      <c r="BD578" s="259"/>
      <c r="BE578" s="259"/>
      <c r="BF578" s="259"/>
      <c r="BG578" s="259"/>
      <c r="BH578" s="259"/>
      <c r="BI578" s="259"/>
      <c r="BJ578" s="259"/>
      <c r="BK578" s="259"/>
      <c r="BL578" s="259"/>
      <c r="BM578" s="259"/>
      <c r="BN578" s="152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  <c r="DE578" s="3"/>
      <c r="DF578" s="3"/>
      <c r="DG578" s="3"/>
      <c r="DH578" s="3"/>
      <c r="DI578" s="3"/>
      <c r="DJ578" s="3"/>
      <c r="DK578" s="3"/>
      <c r="DL578" s="3"/>
      <c r="DM578" s="3"/>
      <c r="DN578" s="3"/>
      <c r="DO578" s="3"/>
      <c r="DP578" s="3"/>
      <c r="DQ578" s="3"/>
      <c r="DR578" s="3"/>
      <c r="DS578" s="3"/>
      <c r="DT578" s="3"/>
      <c r="DU578" s="3"/>
    </row>
    <row r="579" ht="12.75" customHeight="1">
      <c r="A579" s="3"/>
      <c r="B579" s="2"/>
      <c r="C579" s="2"/>
      <c r="D579" s="2"/>
      <c r="E579" s="2"/>
      <c r="F579" s="2"/>
      <c r="G579" s="2"/>
      <c r="H579" s="2"/>
      <c r="I579" s="2"/>
      <c r="J579" s="256"/>
      <c r="K579" s="2"/>
      <c r="L579" s="2"/>
      <c r="M579" s="2"/>
      <c r="N579" s="2"/>
      <c r="O579" s="2"/>
      <c r="P579" s="6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3"/>
      <c r="AH579" s="95"/>
      <c r="AI579" s="3"/>
      <c r="AJ579" s="256"/>
      <c r="AK579" s="3"/>
      <c r="AL579" s="3"/>
      <c r="AM579" s="2"/>
      <c r="AN579" s="2"/>
      <c r="AO579" s="2"/>
      <c r="AP579" s="2"/>
      <c r="AQ579" s="2"/>
      <c r="AR579" s="257"/>
      <c r="AS579" s="2"/>
      <c r="AT579" s="2"/>
      <c r="AU579" s="2"/>
      <c r="AV579" s="3"/>
      <c r="AW579" s="258"/>
      <c r="AX579" s="3"/>
      <c r="AY579" s="257"/>
      <c r="AZ579" s="259"/>
      <c r="BA579" s="259"/>
      <c r="BB579" s="259"/>
      <c r="BC579" s="259"/>
      <c r="BD579" s="259"/>
      <c r="BE579" s="259"/>
      <c r="BF579" s="259"/>
      <c r="BG579" s="259"/>
      <c r="BH579" s="259"/>
      <c r="BI579" s="259"/>
      <c r="BJ579" s="259"/>
      <c r="BK579" s="259"/>
      <c r="BL579" s="259"/>
      <c r="BM579" s="259"/>
      <c r="BN579" s="152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  <c r="DH579" s="3"/>
      <c r="DI579" s="3"/>
      <c r="DJ579" s="3"/>
      <c r="DK579" s="3"/>
      <c r="DL579" s="3"/>
      <c r="DM579" s="3"/>
      <c r="DN579" s="3"/>
      <c r="DO579" s="3"/>
      <c r="DP579" s="3"/>
      <c r="DQ579" s="3"/>
      <c r="DR579" s="3"/>
      <c r="DS579" s="3"/>
      <c r="DT579" s="3"/>
      <c r="DU579" s="3"/>
    </row>
    <row r="580" ht="12.75" customHeight="1">
      <c r="A580" s="3"/>
      <c r="B580" s="2"/>
      <c r="C580" s="2"/>
      <c r="D580" s="2"/>
      <c r="E580" s="2"/>
      <c r="F580" s="2"/>
      <c r="G580" s="2"/>
      <c r="H580" s="2"/>
      <c r="I580" s="2"/>
      <c r="J580" s="256"/>
      <c r="K580" s="2"/>
      <c r="L580" s="2"/>
      <c r="M580" s="2"/>
      <c r="N580" s="2"/>
      <c r="O580" s="2"/>
      <c r="P580" s="6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3"/>
      <c r="AH580" s="95"/>
      <c r="AI580" s="3"/>
      <c r="AJ580" s="256"/>
      <c r="AK580" s="3"/>
      <c r="AL580" s="3"/>
      <c r="AM580" s="2"/>
      <c r="AN580" s="2"/>
      <c r="AO580" s="2"/>
      <c r="AP580" s="2"/>
      <c r="AQ580" s="2"/>
      <c r="AR580" s="257"/>
      <c r="AS580" s="2"/>
      <c r="AT580" s="2"/>
      <c r="AU580" s="2"/>
      <c r="AV580" s="3"/>
      <c r="AW580" s="258"/>
      <c r="AX580" s="3"/>
      <c r="AY580" s="257"/>
      <c r="AZ580" s="259"/>
      <c r="BA580" s="259"/>
      <c r="BB580" s="259"/>
      <c r="BC580" s="259"/>
      <c r="BD580" s="259"/>
      <c r="BE580" s="259"/>
      <c r="BF580" s="259"/>
      <c r="BG580" s="259"/>
      <c r="BH580" s="259"/>
      <c r="BI580" s="259"/>
      <c r="BJ580" s="259"/>
      <c r="BK580" s="259"/>
      <c r="BL580" s="259"/>
      <c r="BM580" s="259"/>
      <c r="BN580" s="152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</row>
    <row r="581" ht="12.75" customHeight="1">
      <c r="A581" s="3"/>
      <c r="B581" s="2"/>
      <c r="C581" s="2"/>
      <c r="D581" s="2"/>
      <c r="E581" s="2"/>
      <c r="F581" s="2"/>
      <c r="G581" s="2"/>
      <c r="H581" s="2"/>
      <c r="I581" s="2"/>
      <c r="J581" s="256"/>
      <c r="K581" s="2"/>
      <c r="L581" s="2"/>
      <c r="M581" s="2"/>
      <c r="N581" s="2"/>
      <c r="O581" s="2"/>
      <c r="P581" s="6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3"/>
      <c r="AH581" s="95"/>
      <c r="AI581" s="3"/>
      <c r="AJ581" s="256"/>
      <c r="AK581" s="3"/>
      <c r="AL581" s="3"/>
      <c r="AM581" s="2"/>
      <c r="AN581" s="2"/>
      <c r="AO581" s="2"/>
      <c r="AP581" s="2"/>
      <c r="AQ581" s="2"/>
      <c r="AR581" s="257"/>
      <c r="AS581" s="2"/>
      <c r="AT581" s="2"/>
      <c r="AU581" s="2"/>
      <c r="AV581" s="3"/>
      <c r="AW581" s="258"/>
      <c r="AX581" s="3"/>
      <c r="AY581" s="257"/>
      <c r="AZ581" s="259"/>
      <c r="BA581" s="259"/>
      <c r="BB581" s="259"/>
      <c r="BC581" s="259"/>
      <c r="BD581" s="259"/>
      <c r="BE581" s="259"/>
      <c r="BF581" s="259"/>
      <c r="BG581" s="259"/>
      <c r="BH581" s="259"/>
      <c r="BI581" s="259"/>
      <c r="BJ581" s="259"/>
      <c r="BK581" s="259"/>
      <c r="BL581" s="259"/>
      <c r="BM581" s="259"/>
      <c r="BN581" s="152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  <c r="DJ581" s="3"/>
      <c r="DK581" s="3"/>
      <c r="DL581" s="3"/>
      <c r="DM581" s="3"/>
      <c r="DN581" s="3"/>
      <c r="DO581" s="3"/>
      <c r="DP581" s="3"/>
      <c r="DQ581" s="3"/>
      <c r="DR581" s="3"/>
      <c r="DS581" s="3"/>
      <c r="DT581" s="3"/>
      <c r="DU581" s="3"/>
    </row>
    <row r="582" ht="12.75" customHeight="1">
      <c r="A582" s="3"/>
      <c r="B582" s="2"/>
      <c r="C582" s="2"/>
      <c r="D582" s="2"/>
      <c r="E582" s="2"/>
      <c r="F582" s="2"/>
      <c r="G582" s="2"/>
      <c r="H582" s="2"/>
      <c r="I582" s="2"/>
      <c r="J582" s="256"/>
      <c r="K582" s="2"/>
      <c r="L582" s="2"/>
      <c r="M582" s="2"/>
      <c r="N582" s="2"/>
      <c r="O582" s="2"/>
      <c r="P582" s="6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3"/>
      <c r="AH582" s="95"/>
      <c r="AI582" s="3"/>
      <c r="AJ582" s="256"/>
      <c r="AK582" s="3"/>
      <c r="AL582" s="3"/>
      <c r="AM582" s="2"/>
      <c r="AN582" s="2"/>
      <c r="AO582" s="2"/>
      <c r="AP582" s="2"/>
      <c r="AQ582" s="2"/>
      <c r="AR582" s="257"/>
      <c r="AS582" s="2"/>
      <c r="AT582" s="2"/>
      <c r="AU582" s="2"/>
      <c r="AV582" s="3"/>
      <c r="AW582" s="258"/>
      <c r="AX582" s="3"/>
      <c r="AY582" s="257"/>
      <c r="AZ582" s="259"/>
      <c r="BA582" s="259"/>
      <c r="BB582" s="259"/>
      <c r="BC582" s="259"/>
      <c r="BD582" s="259"/>
      <c r="BE582" s="259"/>
      <c r="BF582" s="259"/>
      <c r="BG582" s="259"/>
      <c r="BH582" s="259"/>
      <c r="BI582" s="259"/>
      <c r="BJ582" s="259"/>
      <c r="BK582" s="259"/>
      <c r="BL582" s="259"/>
      <c r="BM582" s="259"/>
      <c r="BN582" s="152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  <c r="DF582" s="3"/>
      <c r="DG582" s="3"/>
      <c r="DH582" s="3"/>
      <c r="DI582" s="3"/>
      <c r="DJ582" s="3"/>
      <c r="DK582" s="3"/>
      <c r="DL582" s="3"/>
      <c r="DM582" s="3"/>
      <c r="DN582" s="3"/>
      <c r="DO582" s="3"/>
      <c r="DP582" s="3"/>
      <c r="DQ582" s="3"/>
      <c r="DR582" s="3"/>
      <c r="DS582" s="3"/>
      <c r="DT582" s="3"/>
      <c r="DU582" s="3"/>
    </row>
    <row r="583" ht="12.75" customHeight="1">
      <c r="A583" s="3"/>
      <c r="B583" s="2"/>
      <c r="C583" s="2"/>
      <c r="D583" s="2"/>
      <c r="E583" s="2"/>
      <c r="F583" s="2"/>
      <c r="G583" s="2"/>
      <c r="H583" s="2"/>
      <c r="I583" s="2"/>
      <c r="J583" s="256"/>
      <c r="K583" s="2"/>
      <c r="L583" s="2"/>
      <c r="M583" s="2"/>
      <c r="N583" s="2"/>
      <c r="O583" s="2"/>
      <c r="P583" s="6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3"/>
      <c r="AH583" s="95"/>
      <c r="AI583" s="3"/>
      <c r="AJ583" s="256"/>
      <c r="AK583" s="3"/>
      <c r="AL583" s="3"/>
      <c r="AM583" s="2"/>
      <c r="AN583" s="2"/>
      <c r="AO583" s="2"/>
      <c r="AP583" s="2"/>
      <c r="AQ583" s="2"/>
      <c r="AR583" s="257"/>
      <c r="AS583" s="2"/>
      <c r="AT583" s="2"/>
      <c r="AU583" s="2"/>
      <c r="AV583" s="3"/>
      <c r="AW583" s="258"/>
      <c r="AX583" s="3"/>
      <c r="AY583" s="257"/>
      <c r="AZ583" s="259"/>
      <c r="BA583" s="259"/>
      <c r="BB583" s="259"/>
      <c r="BC583" s="259"/>
      <c r="BD583" s="259"/>
      <c r="BE583" s="259"/>
      <c r="BF583" s="259"/>
      <c r="BG583" s="259"/>
      <c r="BH583" s="259"/>
      <c r="BI583" s="259"/>
      <c r="BJ583" s="259"/>
      <c r="BK583" s="259"/>
      <c r="BL583" s="259"/>
      <c r="BM583" s="259"/>
      <c r="BN583" s="152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  <c r="DJ583" s="3"/>
      <c r="DK583" s="3"/>
      <c r="DL583" s="3"/>
      <c r="DM583" s="3"/>
      <c r="DN583" s="3"/>
      <c r="DO583" s="3"/>
      <c r="DP583" s="3"/>
      <c r="DQ583" s="3"/>
      <c r="DR583" s="3"/>
      <c r="DS583" s="3"/>
      <c r="DT583" s="3"/>
      <c r="DU583" s="3"/>
    </row>
    <row r="584" ht="12.75" customHeight="1">
      <c r="A584" s="3"/>
      <c r="B584" s="2"/>
      <c r="C584" s="2"/>
      <c r="D584" s="2"/>
      <c r="E584" s="2"/>
      <c r="F584" s="2"/>
      <c r="G584" s="2"/>
      <c r="H584" s="2"/>
      <c r="I584" s="2"/>
      <c r="J584" s="256"/>
      <c r="K584" s="2"/>
      <c r="L584" s="2"/>
      <c r="M584" s="2"/>
      <c r="N584" s="2"/>
      <c r="O584" s="2"/>
      <c r="P584" s="6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3"/>
      <c r="AH584" s="95"/>
      <c r="AI584" s="3"/>
      <c r="AJ584" s="256"/>
      <c r="AK584" s="3"/>
      <c r="AL584" s="3"/>
      <c r="AM584" s="2"/>
      <c r="AN584" s="2"/>
      <c r="AO584" s="2"/>
      <c r="AP584" s="2"/>
      <c r="AQ584" s="2"/>
      <c r="AR584" s="257"/>
      <c r="AS584" s="2"/>
      <c r="AT584" s="2"/>
      <c r="AU584" s="2"/>
      <c r="AV584" s="3"/>
      <c r="AW584" s="258"/>
      <c r="AX584" s="3"/>
      <c r="AY584" s="257"/>
      <c r="AZ584" s="259"/>
      <c r="BA584" s="259"/>
      <c r="BB584" s="259"/>
      <c r="BC584" s="259"/>
      <c r="BD584" s="259"/>
      <c r="BE584" s="259"/>
      <c r="BF584" s="259"/>
      <c r="BG584" s="259"/>
      <c r="BH584" s="259"/>
      <c r="BI584" s="259"/>
      <c r="BJ584" s="259"/>
      <c r="BK584" s="259"/>
      <c r="BL584" s="259"/>
      <c r="BM584" s="259"/>
      <c r="BN584" s="152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3"/>
      <c r="DK584" s="3"/>
      <c r="DL584" s="3"/>
      <c r="DM584" s="3"/>
      <c r="DN584" s="3"/>
      <c r="DO584" s="3"/>
      <c r="DP584" s="3"/>
      <c r="DQ584" s="3"/>
      <c r="DR584" s="3"/>
      <c r="DS584" s="3"/>
      <c r="DT584" s="3"/>
      <c r="DU584" s="3"/>
    </row>
    <row r="585" ht="12.75" customHeight="1">
      <c r="A585" s="3"/>
      <c r="B585" s="2"/>
      <c r="C585" s="2"/>
      <c r="D585" s="2"/>
      <c r="E585" s="2"/>
      <c r="F585" s="2"/>
      <c r="G585" s="2"/>
      <c r="H585" s="2"/>
      <c r="I585" s="2"/>
      <c r="J585" s="256"/>
      <c r="K585" s="2"/>
      <c r="L585" s="2"/>
      <c r="M585" s="2"/>
      <c r="N585" s="2"/>
      <c r="O585" s="2"/>
      <c r="P585" s="6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3"/>
      <c r="AH585" s="95"/>
      <c r="AI585" s="3"/>
      <c r="AJ585" s="256"/>
      <c r="AK585" s="3"/>
      <c r="AL585" s="3"/>
      <c r="AM585" s="2"/>
      <c r="AN585" s="2"/>
      <c r="AO585" s="2"/>
      <c r="AP585" s="2"/>
      <c r="AQ585" s="2"/>
      <c r="AR585" s="257"/>
      <c r="AS585" s="2"/>
      <c r="AT585" s="2"/>
      <c r="AU585" s="2"/>
      <c r="AV585" s="3"/>
      <c r="AW585" s="258"/>
      <c r="AX585" s="3"/>
      <c r="AY585" s="257"/>
      <c r="AZ585" s="259"/>
      <c r="BA585" s="259"/>
      <c r="BB585" s="259"/>
      <c r="BC585" s="259"/>
      <c r="BD585" s="259"/>
      <c r="BE585" s="259"/>
      <c r="BF585" s="259"/>
      <c r="BG585" s="259"/>
      <c r="BH585" s="259"/>
      <c r="BI585" s="259"/>
      <c r="BJ585" s="259"/>
      <c r="BK585" s="259"/>
      <c r="BL585" s="259"/>
      <c r="BM585" s="259"/>
      <c r="BN585" s="152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  <c r="DL585" s="3"/>
      <c r="DM585" s="3"/>
      <c r="DN585" s="3"/>
      <c r="DO585" s="3"/>
      <c r="DP585" s="3"/>
      <c r="DQ585" s="3"/>
      <c r="DR585" s="3"/>
      <c r="DS585" s="3"/>
      <c r="DT585" s="3"/>
      <c r="DU585" s="3"/>
    </row>
    <row r="586" ht="12.75" customHeight="1">
      <c r="A586" s="3"/>
      <c r="B586" s="2"/>
      <c r="C586" s="2"/>
      <c r="D586" s="2"/>
      <c r="E586" s="2"/>
      <c r="F586" s="2"/>
      <c r="G586" s="2"/>
      <c r="H586" s="2"/>
      <c r="I586" s="2"/>
      <c r="J586" s="256"/>
      <c r="K586" s="2"/>
      <c r="L586" s="2"/>
      <c r="M586" s="2"/>
      <c r="N586" s="2"/>
      <c r="O586" s="2"/>
      <c r="P586" s="6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3"/>
      <c r="AH586" s="95"/>
      <c r="AI586" s="3"/>
      <c r="AJ586" s="256"/>
      <c r="AK586" s="3"/>
      <c r="AL586" s="3"/>
      <c r="AM586" s="2"/>
      <c r="AN586" s="2"/>
      <c r="AO586" s="2"/>
      <c r="AP586" s="2"/>
      <c r="AQ586" s="2"/>
      <c r="AR586" s="257"/>
      <c r="AS586" s="2"/>
      <c r="AT586" s="2"/>
      <c r="AU586" s="2"/>
      <c r="AV586" s="3"/>
      <c r="AW586" s="258"/>
      <c r="AX586" s="3"/>
      <c r="AY586" s="257"/>
      <c r="AZ586" s="259"/>
      <c r="BA586" s="259"/>
      <c r="BB586" s="259"/>
      <c r="BC586" s="259"/>
      <c r="BD586" s="259"/>
      <c r="BE586" s="259"/>
      <c r="BF586" s="259"/>
      <c r="BG586" s="259"/>
      <c r="BH586" s="259"/>
      <c r="BI586" s="259"/>
      <c r="BJ586" s="259"/>
      <c r="BK586" s="259"/>
      <c r="BL586" s="259"/>
      <c r="BM586" s="259"/>
      <c r="BN586" s="152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  <c r="DG586" s="3"/>
      <c r="DH586" s="3"/>
      <c r="DI586" s="3"/>
      <c r="DJ586" s="3"/>
      <c r="DK586" s="3"/>
      <c r="DL586" s="3"/>
      <c r="DM586" s="3"/>
      <c r="DN586" s="3"/>
      <c r="DO586" s="3"/>
      <c r="DP586" s="3"/>
      <c r="DQ586" s="3"/>
      <c r="DR586" s="3"/>
      <c r="DS586" s="3"/>
      <c r="DT586" s="3"/>
      <c r="DU586" s="3"/>
    </row>
    <row r="587" ht="12.75" customHeight="1">
      <c r="A587" s="3"/>
      <c r="B587" s="2"/>
      <c r="C587" s="2"/>
      <c r="D587" s="2"/>
      <c r="E587" s="2"/>
      <c r="F587" s="2"/>
      <c r="G587" s="2"/>
      <c r="H587" s="2"/>
      <c r="I587" s="2"/>
      <c r="J587" s="256"/>
      <c r="K587" s="2"/>
      <c r="L587" s="2"/>
      <c r="M587" s="2"/>
      <c r="N587" s="2"/>
      <c r="O587" s="2"/>
      <c r="P587" s="6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3"/>
      <c r="AH587" s="95"/>
      <c r="AI587" s="3"/>
      <c r="AJ587" s="256"/>
      <c r="AK587" s="3"/>
      <c r="AL587" s="3"/>
      <c r="AM587" s="2"/>
      <c r="AN587" s="2"/>
      <c r="AO587" s="2"/>
      <c r="AP587" s="2"/>
      <c r="AQ587" s="2"/>
      <c r="AR587" s="257"/>
      <c r="AS587" s="2"/>
      <c r="AT587" s="2"/>
      <c r="AU587" s="2"/>
      <c r="AV587" s="3"/>
      <c r="AW587" s="258"/>
      <c r="AX587" s="3"/>
      <c r="AY587" s="257"/>
      <c r="AZ587" s="259"/>
      <c r="BA587" s="259"/>
      <c r="BB587" s="259"/>
      <c r="BC587" s="259"/>
      <c r="BD587" s="259"/>
      <c r="BE587" s="259"/>
      <c r="BF587" s="259"/>
      <c r="BG587" s="259"/>
      <c r="BH587" s="259"/>
      <c r="BI587" s="259"/>
      <c r="BJ587" s="259"/>
      <c r="BK587" s="259"/>
      <c r="BL587" s="259"/>
      <c r="BM587" s="259"/>
      <c r="BN587" s="152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  <c r="DH587" s="3"/>
      <c r="DI587" s="3"/>
      <c r="DJ587" s="3"/>
      <c r="DK587" s="3"/>
      <c r="DL587" s="3"/>
      <c r="DM587" s="3"/>
      <c r="DN587" s="3"/>
      <c r="DO587" s="3"/>
      <c r="DP587" s="3"/>
      <c r="DQ587" s="3"/>
      <c r="DR587" s="3"/>
      <c r="DS587" s="3"/>
      <c r="DT587" s="3"/>
      <c r="DU587" s="3"/>
    </row>
    <row r="588" ht="12.75" customHeight="1">
      <c r="A588" s="3"/>
      <c r="B588" s="2"/>
      <c r="C588" s="2"/>
      <c r="D588" s="2"/>
      <c r="E588" s="2"/>
      <c r="F588" s="2"/>
      <c r="G588" s="2"/>
      <c r="H588" s="2"/>
      <c r="I588" s="2"/>
      <c r="J588" s="256"/>
      <c r="K588" s="2"/>
      <c r="L588" s="2"/>
      <c r="M588" s="2"/>
      <c r="N588" s="2"/>
      <c r="O588" s="2"/>
      <c r="P588" s="6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3"/>
      <c r="AH588" s="95"/>
      <c r="AI588" s="3"/>
      <c r="AJ588" s="256"/>
      <c r="AK588" s="3"/>
      <c r="AL588" s="3"/>
      <c r="AM588" s="2"/>
      <c r="AN588" s="2"/>
      <c r="AO588" s="2"/>
      <c r="AP588" s="2"/>
      <c r="AQ588" s="2"/>
      <c r="AR588" s="257"/>
      <c r="AS588" s="2"/>
      <c r="AT588" s="2"/>
      <c r="AU588" s="2"/>
      <c r="AV588" s="3"/>
      <c r="AW588" s="258"/>
      <c r="AX588" s="3"/>
      <c r="AY588" s="257"/>
      <c r="AZ588" s="259"/>
      <c r="BA588" s="259"/>
      <c r="BB588" s="259"/>
      <c r="BC588" s="259"/>
      <c r="BD588" s="259"/>
      <c r="BE588" s="259"/>
      <c r="BF588" s="259"/>
      <c r="BG588" s="259"/>
      <c r="BH588" s="259"/>
      <c r="BI588" s="259"/>
      <c r="BJ588" s="259"/>
      <c r="BK588" s="259"/>
      <c r="BL588" s="259"/>
      <c r="BM588" s="259"/>
      <c r="BN588" s="152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  <c r="DH588" s="3"/>
      <c r="DI588" s="3"/>
      <c r="DJ588" s="3"/>
      <c r="DK588" s="3"/>
      <c r="DL588" s="3"/>
      <c r="DM588" s="3"/>
      <c r="DN588" s="3"/>
      <c r="DO588" s="3"/>
      <c r="DP588" s="3"/>
      <c r="DQ588" s="3"/>
      <c r="DR588" s="3"/>
      <c r="DS588" s="3"/>
      <c r="DT588" s="3"/>
      <c r="DU588" s="3"/>
    </row>
    <row r="589" ht="12.75" customHeight="1">
      <c r="A589" s="3"/>
      <c r="B589" s="2"/>
      <c r="C589" s="2"/>
      <c r="D589" s="2"/>
      <c r="E589" s="2"/>
      <c r="F589" s="2"/>
      <c r="G589" s="2"/>
      <c r="H589" s="2"/>
      <c r="I589" s="2"/>
      <c r="J589" s="256"/>
      <c r="K589" s="2"/>
      <c r="L589" s="2"/>
      <c r="M589" s="2"/>
      <c r="N589" s="2"/>
      <c r="O589" s="2"/>
      <c r="P589" s="6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3"/>
      <c r="AH589" s="95"/>
      <c r="AI589" s="3"/>
      <c r="AJ589" s="256"/>
      <c r="AK589" s="3"/>
      <c r="AL589" s="3"/>
      <c r="AM589" s="2"/>
      <c r="AN589" s="2"/>
      <c r="AO589" s="2"/>
      <c r="AP589" s="2"/>
      <c r="AQ589" s="2"/>
      <c r="AR589" s="257"/>
      <c r="AS589" s="2"/>
      <c r="AT589" s="2"/>
      <c r="AU589" s="2"/>
      <c r="AV589" s="3"/>
      <c r="AW589" s="258"/>
      <c r="AX589" s="3"/>
      <c r="AY589" s="257"/>
      <c r="AZ589" s="259"/>
      <c r="BA589" s="259"/>
      <c r="BB589" s="259"/>
      <c r="BC589" s="259"/>
      <c r="BD589" s="259"/>
      <c r="BE589" s="259"/>
      <c r="BF589" s="259"/>
      <c r="BG589" s="259"/>
      <c r="BH589" s="259"/>
      <c r="BI589" s="259"/>
      <c r="BJ589" s="259"/>
      <c r="BK589" s="259"/>
      <c r="BL589" s="259"/>
      <c r="BM589" s="259"/>
      <c r="BN589" s="152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  <c r="DH589" s="3"/>
      <c r="DI589" s="3"/>
      <c r="DJ589" s="3"/>
      <c r="DK589" s="3"/>
      <c r="DL589" s="3"/>
      <c r="DM589" s="3"/>
      <c r="DN589" s="3"/>
      <c r="DO589" s="3"/>
      <c r="DP589" s="3"/>
      <c r="DQ589" s="3"/>
      <c r="DR589" s="3"/>
      <c r="DS589" s="3"/>
      <c r="DT589" s="3"/>
      <c r="DU589" s="3"/>
    </row>
    <row r="590" ht="12.75" customHeight="1">
      <c r="A590" s="3"/>
      <c r="B590" s="2"/>
      <c r="C590" s="2"/>
      <c r="D590" s="2"/>
      <c r="E590" s="2"/>
      <c r="F590" s="2"/>
      <c r="G590" s="2"/>
      <c r="H590" s="2"/>
      <c r="I590" s="2"/>
      <c r="J590" s="256"/>
      <c r="K590" s="2"/>
      <c r="L590" s="2"/>
      <c r="M590" s="2"/>
      <c r="N590" s="2"/>
      <c r="O590" s="2"/>
      <c r="P590" s="6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3"/>
      <c r="AH590" s="95"/>
      <c r="AI590" s="3"/>
      <c r="AJ590" s="256"/>
      <c r="AK590" s="3"/>
      <c r="AL590" s="3"/>
      <c r="AM590" s="2"/>
      <c r="AN590" s="2"/>
      <c r="AO590" s="2"/>
      <c r="AP590" s="2"/>
      <c r="AQ590" s="2"/>
      <c r="AR590" s="257"/>
      <c r="AS590" s="2"/>
      <c r="AT590" s="2"/>
      <c r="AU590" s="2"/>
      <c r="AV590" s="3"/>
      <c r="AW590" s="258"/>
      <c r="AX590" s="3"/>
      <c r="AY590" s="257"/>
      <c r="AZ590" s="259"/>
      <c r="BA590" s="259"/>
      <c r="BB590" s="259"/>
      <c r="BC590" s="259"/>
      <c r="BD590" s="259"/>
      <c r="BE590" s="259"/>
      <c r="BF590" s="259"/>
      <c r="BG590" s="259"/>
      <c r="BH590" s="259"/>
      <c r="BI590" s="259"/>
      <c r="BJ590" s="259"/>
      <c r="BK590" s="259"/>
      <c r="BL590" s="259"/>
      <c r="BM590" s="259"/>
      <c r="BN590" s="152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  <c r="DH590" s="3"/>
      <c r="DI590" s="3"/>
      <c r="DJ590" s="3"/>
      <c r="DK590" s="3"/>
      <c r="DL590" s="3"/>
      <c r="DM590" s="3"/>
      <c r="DN590" s="3"/>
      <c r="DO590" s="3"/>
      <c r="DP590" s="3"/>
      <c r="DQ590" s="3"/>
      <c r="DR590" s="3"/>
      <c r="DS590" s="3"/>
      <c r="DT590" s="3"/>
      <c r="DU590" s="3"/>
    </row>
    <row r="591" ht="12.75" customHeight="1">
      <c r="A591" s="3"/>
      <c r="B591" s="2"/>
      <c r="C591" s="2"/>
      <c r="D591" s="2"/>
      <c r="E591" s="2"/>
      <c r="F591" s="2"/>
      <c r="G591" s="2"/>
      <c r="H591" s="2"/>
      <c r="I591" s="2"/>
      <c r="J591" s="256"/>
      <c r="K591" s="2"/>
      <c r="L591" s="2"/>
      <c r="M591" s="2"/>
      <c r="N591" s="2"/>
      <c r="O591" s="2"/>
      <c r="P591" s="6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3"/>
      <c r="AH591" s="95"/>
      <c r="AI591" s="3"/>
      <c r="AJ591" s="256"/>
      <c r="AK591" s="3"/>
      <c r="AL591" s="3"/>
      <c r="AM591" s="2"/>
      <c r="AN591" s="2"/>
      <c r="AO591" s="2"/>
      <c r="AP591" s="2"/>
      <c r="AQ591" s="2"/>
      <c r="AR591" s="257"/>
      <c r="AS591" s="2"/>
      <c r="AT591" s="2"/>
      <c r="AU591" s="2"/>
      <c r="AV591" s="3"/>
      <c r="AW591" s="258"/>
      <c r="AX591" s="3"/>
      <c r="AY591" s="257"/>
      <c r="AZ591" s="259"/>
      <c r="BA591" s="259"/>
      <c r="BB591" s="259"/>
      <c r="BC591" s="259"/>
      <c r="BD591" s="259"/>
      <c r="BE591" s="259"/>
      <c r="BF591" s="259"/>
      <c r="BG591" s="259"/>
      <c r="BH591" s="259"/>
      <c r="BI591" s="259"/>
      <c r="BJ591" s="259"/>
      <c r="BK591" s="259"/>
      <c r="BL591" s="259"/>
      <c r="BM591" s="259"/>
      <c r="BN591" s="152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  <c r="DH591" s="3"/>
      <c r="DI591" s="3"/>
      <c r="DJ591" s="3"/>
      <c r="DK591" s="3"/>
      <c r="DL591" s="3"/>
      <c r="DM591" s="3"/>
      <c r="DN591" s="3"/>
      <c r="DO591" s="3"/>
      <c r="DP591" s="3"/>
      <c r="DQ591" s="3"/>
      <c r="DR591" s="3"/>
      <c r="DS591" s="3"/>
      <c r="DT591" s="3"/>
      <c r="DU591" s="3"/>
    </row>
    <row r="592" ht="12.75" customHeight="1">
      <c r="A592" s="3"/>
      <c r="B592" s="2"/>
      <c r="C592" s="2"/>
      <c r="D592" s="2"/>
      <c r="E592" s="2"/>
      <c r="F592" s="2"/>
      <c r="G592" s="2"/>
      <c r="H592" s="2"/>
      <c r="I592" s="2"/>
      <c r="J592" s="256"/>
      <c r="K592" s="2"/>
      <c r="L592" s="2"/>
      <c r="M592" s="2"/>
      <c r="N592" s="2"/>
      <c r="O592" s="2"/>
      <c r="P592" s="6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3"/>
      <c r="AH592" s="95"/>
      <c r="AI592" s="3"/>
      <c r="AJ592" s="256"/>
      <c r="AK592" s="3"/>
      <c r="AL592" s="3"/>
      <c r="AM592" s="2"/>
      <c r="AN592" s="2"/>
      <c r="AO592" s="2"/>
      <c r="AP592" s="2"/>
      <c r="AQ592" s="2"/>
      <c r="AR592" s="257"/>
      <c r="AS592" s="2"/>
      <c r="AT592" s="2"/>
      <c r="AU592" s="2"/>
      <c r="AV592" s="3"/>
      <c r="AW592" s="258"/>
      <c r="AX592" s="3"/>
      <c r="AY592" s="257"/>
      <c r="AZ592" s="259"/>
      <c r="BA592" s="259"/>
      <c r="BB592" s="259"/>
      <c r="BC592" s="259"/>
      <c r="BD592" s="259"/>
      <c r="BE592" s="259"/>
      <c r="BF592" s="259"/>
      <c r="BG592" s="259"/>
      <c r="BH592" s="259"/>
      <c r="BI592" s="259"/>
      <c r="BJ592" s="259"/>
      <c r="BK592" s="259"/>
      <c r="BL592" s="259"/>
      <c r="BM592" s="259"/>
      <c r="BN592" s="152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  <c r="DH592" s="3"/>
      <c r="DI592" s="3"/>
      <c r="DJ592" s="3"/>
      <c r="DK592" s="3"/>
      <c r="DL592" s="3"/>
      <c r="DM592" s="3"/>
      <c r="DN592" s="3"/>
      <c r="DO592" s="3"/>
      <c r="DP592" s="3"/>
      <c r="DQ592" s="3"/>
      <c r="DR592" s="3"/>
      <c r="DS592" s="3"/>
      <c r="DT592" s="3"/>
      <c r="DU592" s="3"/>
    </row>
    <row r="593" ht="12.75" customHeight="1">
      <c r="A593" s="3"/>
      <c r="B593" s="2"/>
      <c r="C593" s="2"/>
      <c r="D593" s="2"/>
      <c r="E593" s="2"/>
      <c r="F593" s="2"/>
      <c r="G593" s="2"/>
      <c r="H593" s="2"/>
      <c r="I593" s="2"/>
      <c r="J593" s="256"/>
      <c r="K593" s="2"/>
      <c r="L593" s="2"/>
      <c r="M593" s="2"/>
      <c r="N593" s="2"/>
      <c r="O593" s="2"/>
      <c r="P593" s="6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3"/>
      <c r="AH593" s="95"/>
      <c r="AI593" s="3"/>
      <c r="AJ593" s="256"/>
      <c r="AK593" s="3"/>
      <c r="AL593" s="3"/>
      <c r="AM593" s="2"/>
      <c r="AN593" s="2"/>
      <c r="AO593" s="2"/>
      <c r="AP593" s="2"/>
      <c r="AQ593" s="2"/>
      <c r="AR593" s="257"/>
      <c r="AS593" s="2"/>
      <c r="AT593" s="2"/>
      <c r="AU593" s="2"/>
      <c r="AV593" s="3"/>
      <c r="AW593" s="258"/>
      <c r="AX593" s="3"/>
      <c r="AY593" s="257"/>
      <c r="AZ593" s="259"/>
      <c r="BA593" s="259"/>
      <c r="BB593" s="259"/>
      <c r="BC593" s="259"/>
      <c r="BD593" s="259"/>
      <c r="BE593" s="259"/>
      <c r="BF593" s="259"/>
      <c r="BG593" s="259"/>
      <c r="BH593" s="259"/>
      <c r="BI593" s="259"/>
      <c r="BJ593" s="259"/>
      <c r="BK593" s="259"/>
      <c r="BL593" s="259"/>
      <c r="BM593" s="259"/>
      <c r="BN593" s="152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  <c r="DH593" s="3"/>
      <c r="DI593" s="3"/>
      <c r="DJ593" s="3"/>
      <c r="DK593" s="3"/>
      <c r="DL593" s="3"/>
      <c r="DM593" s="3"/>
      <c r="DN593" s="3"/>
      <c r="DO593" s="3"/>
      <c r="DP593" s="3"/>
      <c r="DQ593" s="3"/>
      <c r="DR593" s="3"/>
      <c r="DS593" s="3"/>
      <c r="DT593" s="3"/>
      <c r="DU593" s="3"/>
    </row>
    <row r="594" ht="12.75" customHeight="1">
      <c r="A594" s="3"/>
      <c r="B594" s="2"/>
      <c r="C594" s="2"/>
      <c r="D594" s="2"/>
      <c r="E594" s="2"/>
      <c r="F594" s="2"/>
      <c r="G594" s="2"/>
      <c r="H594" s="2"/>
      <c r="I594" s="2"/>
      <c r="J594" s="256"/>
      <c r="K594" s="2"/>
      <c r="L594" s="2"/>
      <c r="M594" s="2"/>
      <c r="N594" s="2"/>
      <c r="O594" s="2"/>
      <c r="P594" s="6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3"/>
      <c r="AH594" s="95"/>
      <c r="AI594" s="3"/>
      <c r="AJ594" s="256"/>
      <c r="AK594" s="3"/>
      <c r="AL594" s="3"/>
      <c r="AM594" s="2"/>
      <c r="AN594" s="2"/>
      <c r="AO594" s="2"/>
      <c r="AP594" s="2"/>
      <c r="AQ594" s="2"/>
      <c r="AR594" s="257"/>
      <c r="AS594" s="2"/>
      <c r="AT594" s="2"/>
      <c r="AU594" s="2"/>
      <c r="AV594" s="3"/>
      <c r="AW594" s="258"/>
      <c r="AX594" s="3"/>
      <c r="AY594" s="257"/>
      <c r="AZ594" s="259"/>
      <c r="BA594" s="259"/>
      <c r="BB594" s="259"/>
      <c r="BC594" s="259"/>
      <c r="BD594" s="259"/>
      <c r="BE594" s="259"/>
      <c r="BF594" s="259"/>
      <c r="BG594" s="259"/>
      <c r="BH594" s="259"/>
      <c r="BI594" s="259"/>
      <c r="BJ594" s="259"/>
      <c r="BK594" s="259"/>
      <c r="BL594" s="259"/>
      <c r="BM594" s="259"/>
      <c r="BN594" s="152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  <c r="DG594" s="3"/>
      <c r="DH594" s="3"/>
      <c r="DI594" s="3"/>
      <c r="DJ594" s="3"/>
      <c r="DK594" s="3"/>
      <c r="DL594" s="3"/>
      <c r="DM594" s="3"/>
      <c r="DN594" s="3"/>
      <c r="DO594" s="3"/>
      <c r="DP594" s="3"/>
      <c r="DQ594" s="3"/>
      <c r="DR594" s="3"/>
      <c r="DS594" s="3"/>
      <c r="DT594" s="3"/>
      <c r="DU594" s="3"/>
    </row>
    <row r="595" ht="12.75" customHeight="1">
      <c r="A595" s="3"/>
      <c r="B595" s="2"/>
      <c r="C595" s="2"/>
      <c r="D595" s="2"/>
      <c r="E595" s="2"/>
      <c r="F595" s="2"/>
      <c r="G595" s="2"/>
      <c r="H595" s="2"/>
      <c r="I595" s="2"/>
      <c r="J595" s="256"/>
      <c r="K595" s="2"/>
      <c r="L595" s="2"/>
      <c r="M595" s="2"/>
      <c r="N595" s="2"/>
      <c r="O595" s="2"/>
      <c r="P595" s="6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3"/>
      <c r="AH595" s="95"/>
      <c r="AI595" s="3"/>
      <c r="AJ595" s="256"/>
      <c r="AK595" s="3"/>
      <c r="AL595" s="3"/>
      <c r="AM595" s="2"/>
      <c r="AN595" s="2"/>
      <c r="AO595" s="2"/>
      <c r="AP595" s="2"/>
      <c r="AQ595" s="2"/>
      <c r="AR595" s="257"/>
      <c r="AS595" s="2"/>
      <c r="AT595" s="2"/>
      <c r="AU595" s="2"/>
      <c r="AV595" s="3"/>
      <c r="AW595" s="258"/>
      <c r="AX595" s="3"/>
      <c r="AY595" s="257"/>
      <c r="AZ595" s="259"/>
      <c r="BA595" s="259"/>
      <c r="BB595" s="259"/>
      <c r="BC595" s="259"/>
      <c r="BD595" s="259"/>
      <c r="BE595" s="259"/>
      <c r="BF595" s="259"/>
      <c r="BG595" s="259"/>
      <c r="BH595" s="259"/>
      <c r="BI595" s="259"/>
      <c r="BJ595" s="259"/>
      <c r="BK595" s="259"/>
      <c r="BL595" s="259"/>
      <c r="BM595" s="259"/>
      <c r="BN595" s="152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  <c r="DF595" s="3"/>
      <c r="DG595" s="3"/>
      <c r="DH595" s="3"/>
      <c r="DI595" s="3"/>
      <c r="DJ595" s="3"/>
      <c r="DK595" s="3"/>
      <c r="DL595" s="3"/>
      <c r="DM595" s="3"/>
      <c r="DN595" s="3"/>
      <c r="DO595" s="3"/>
      <c r="DP595" s="3"/>
      <c r="DQ595" s="3"/>
      <c r="DR595" s="3"/>
      <c r="DS595" s="3"/>
      <c r="DT595" s="3"/>
      <c r="DU595" s="3"/>
    </row>
    <row r="596" ht="12.75" customHeight="1">
      <c r="A596" s="3"/>
      <c r="B596" s="2"/>
      <c r="C596" s="2"/>
      <c r="D596" s="2"/>
      <c r="E596" s="2"/>
      <c r="F596" s="2"/>
      <c r="G596" s="2"/>
      <c r="H596" s="2"/>
      <c r="I596" s="2"/>
      <c r="J596" s="256"/>
      <c r="K596" s="2"/>
      <c r="L596" s="2"/>
      <c r="M596" s="2"/>
      <c r="N596" s="2"/>
      <c r="O596" s="2"/>
      <c r="P596" s="6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3"/>
      <c r="AH596" s="95"/>
      <c r="AI596" s="3"/>
      <c r="AJ596" s="256"/>
      <c r="AK596" s="3"/>
      <c r="AL596" s="3"/>
      <c r="AM596" s="2"/>
      <c r="AN596" s="2"/>
      <c r="AO596" s="2"/>
      <c r="AP596" s="2"/>
      <c r="AQ596" s="2"/>
      <c r="AR596" s="257"/>
      <c r="AS596" s="2"/>
      <c r="AT596" s="2"/>
      <c r="AU596" s="2"/>
      <c r="AV596" s="3"/>
      <c r="AW596" s="258"/>
      <c r="AX596" s="3"/>
      <c r="AY596" s="257"/>
      <c r="AZ596" s="259"/>
      <c r="BA596" s="259"/>
      <c r="BB596" s="259"/>
      <c r="BC596" s="259"/>
      <c r="BD596" s="259"/>
      <c r="BE596" s="259"/>
      <c r="BF596" s="259"/>
      <c r="BG596" s="259"/>
      <c r="BH596" s="259"/>
      <c r="BI596" s="259"/>
      <c r="BJ596" s="259"/>
      <c r="BK596" s="259"/>
      <c r="BL596" s="259"/>
      <c r="BM596" s="259"/>
      <c r="BN596" s="152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  <c r="DG596" s="3"/>
      <c r="DH596" s="3"/>
      <c r="DI596" s="3"/>
      <c r="DJ596" s="3"/>
      <c r="DK596" s="3"/>
      <c r="DL596" s="3"/>
      <c r="DM596" s="3"/>
      <c r="DN596" s="3"/>
      <c r="DO596" s="3"/>
      <c r="DP596" s="3"/>
      <c r="DQ596" s="3"/>
      <c r="DR596" s="3"/>
      <c r="DS596" s="3"/>
      <c r="DT596" s="3"/>
      <c r="DU596" s="3"/>
    </row>
    <row r="597" ht="12.75" customHeight="1">
      <c r="A597" s="3"/>
      <c r="B597" s="2"/>
      <c r="C597" s="2"/>
      <c r="D597" s="2"/>
      <c r="E597" s="2"/>
      <c r="F597" s="2"/>
      <c r="G597" s="2"/>
      <c r="H597" s="2"/>
      <c r="I597" s="2"/>
      <c r="J597" s="256"/>
      <c r="K597" s="2"/>
      <c r="L597" s="2"/>
      <c r="M597" s="2"/>
      <c r="N597" s="2"/>
      <c r="O597" s="2"/>
      <c r="P597" s="6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3"/>
      <c r="AH597" s="95"/>
      <c r="AI597" s="3"/>
      <c r="AJ597" s="256"/>
      <c r="AK597" s="3"/>
      <c r="AL597" s="3"/>
      <c r="AM597" s="2"/>
      <c r="AN597" s="2"/>
      <c r="AO597" s="2"/>
      <c r="AP597" s="2"/>
      <c r="AQ597" s="2"/>
      <c r="AR597" s="257"/>
      <c r="AS597" s="2"/>
      <c r="AT597" s="2"/>
      <c r="AU597" s="2"/>
      <c r="AV597" s="3"/>
      <c r="AW597" s="258"/>
      <c r="AX597" s="3"/>
      <c r="AY597" s="257"/>
      <c r="AZ597" s="259"/>
      <c r="BA597" s="259"/>
      <c r="BB597" s="259"/>
      <c r="BC597" s="259"/>
      <c r="BD597" s="259"/>
      <c r="BE597" s="259"/>
      <c r="BF597" s="259"/>
      <c r="BG597" s="259"/>
      <c r="BH597" s="259"/>
      <c r="BI597" s="259"/>
      <c r="BJ597" s="259"/>
      <c r="BK597" s="259"/>
      <c r="BL597" s="259"/>
      <c r="BM597" s="259"/>
      <c r="BN597" s="152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  <c r="DH597" s="3"/>
      <c r="DI597" s="3"/>
      <c r="DJ597" s="3"/>
      <c r="DK597" s="3"/>
      <c r="DL597" s="3"/>
      <c r="DM597" s="3"/>
      <c r="DN597" s="3"/>
      <c r="DO597" s="3"/>
      <c r="DP597" s="3"/>
      <c r="DQ597" s="3"/>
      <c r="DR597" s="3"/>
      <c r="DS597" s="3"/>
      <c r="DT597" s="3"/>
      <c r="DU597" s="3"/>
    </row>
    <row r="598" ht="12.75" customHeight="1">
      <c r="A598" s="3"/>
      <c r="B598" s="2"/>
      <c r="C598" s="2"/>
      <c r="D598" s="2"/>
      <c r="E598" s="2"/>
      <c r="F598" s="2"/>
      <c r="G598" s="2"/>
      <c r="H598" s="2"/>
      <c r="I598" s="2"/>
      <c r="J598" s="256"/>
      <c r="K598" s="2"/>
      <c r="L598" s="2"/>
      <c r="M598" s="2"/>
      <c r="N598" s="2"/>
      <c r="O598" s="2"/>
      <c r="P598" s="6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3"/>
      <c r="AH598" s="95"/>
      <c r="AI598" s="3"/>
      <c r="AJ598" s="256"/>
      <c r="AK598" s="3"/>
      <c r="AL598" s="3"/>
      <c r="AM598" s="2"/>
      <c r="AN598" s="2"/>
      <c r="AO598" s="2"/>
      <c r="AP598" s="2"/>
      <c r="AQ598" s="2"/>
      <c r="AR598" s="257"/>
      <c r="AS598" s="2"/>
      <c r="AT598" s="2"/>
      <c r="AU598" s="2"/>
      <c r="AV598" s="3"/>
      <c r="AW598" s="258"/>
      <c r="AX598" s="3"/>
      <c r="AY598" s="257"/>
      <c r="AZ598" s="259"/>
      <c r="BA598" s="259"/>
      <c r="BB598" s="259"/>
      <c r="BC598" s="259"/>
      <c r="BD598" s="259"/>
      <c r="BE598" s="259"/>
      <c r="BF598" s="259"/>
      <c r="BG598" s="259"/>
      <c r="BH598" s="259"/>
      <c r="BI598" s="259"/>
      <c r="BJ598" s="259"/>
      <c r="BK598" s="259"/>
      <c r="BL598" s="259"/>
      <c r="BM598" s="259"/>
      <c r="BN598" s="152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  <c r="DG598" s="3"/>
      <c r="DH598" s="3"/>
      <c r="DI598" s="3"/>
      <c r="DJ598" s="3"/>
      <c r="DK598" s="3"/>
      <c r="DL598" s="3"/>
      <c r="DM598" s="3"/>
      <c r="DN598" s="3"/>
      <c r="DO598" s="3"/>
      <c r="DP598" s="3"/>
      <c r="DQ598" s="3"/>
      <c r="DR598" s="3"/>
      <c r="DS598" s="3"/>
      <c r="DT598" s="3"/>
      <c r="DU598" s="3"/>
    </row>
    <row r="599" ht="12.75" customHeight="1">
      <c r="A599" s="3"/>
      <c r="B599" s="2"/>
      <c r="C599" s="2"/>
      <c r="D599" s="2"/>
      <c r="E599" s="2"/>
      <c r="F599" s="2"/>
      <c r="G599" s="2"/>
      <c r="H599" s="2"/>
      <c r="I599" s="2"/>
      <c r="J599" s="256"/>
      <c r="K599" s="2"/>
      <c r="L599" s="2"/>
      <c r="M599" s="2"/>
      <c r="N599" s="2"/>
      <c r="O599" s="2"/>
      <c r="P599" s="6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3"/>
      <c r="AH599" s="95"/>
      <c r="AI599" s="3"/>
      <c r="AJ599" s="256"/>
      <c r="AK599" s="3"/>
      <c r="AL599" s="3"/>
      <c r="AM599" s="2"/>
      <c r="AN599" s="2"/>
      <c r="AO599" s="2"/>
      <c r="AP599" s="2"/>
      <c r="AQ599" s="2"/>
      <c r="AR599" s="257"/>
      <c r="AS599" s="2"/>
      <c r="AT599" s="2"/>
      <c r="AU599" s="2"/>
      <c r="AV599" s="3"/>
      <c r="AW599" s="258"/>
      <c r="AX599" s="3"/>
      <c r="AY599" s="257"/>
      <c r="AZ599" s="259"/>
      <c r="BA599" s="259"/>
      <c r="BB599" s="259"/>
      <c r="BC599" s="259"/>
      <c r="BD599" s="259"/>
      <c r="BE599" s="259"/>
      <c r="BF599" s="259"/>
      <c r="BG599" s="259"/>
      <c r="BH599" s="259"/>
      <c r="BI599" s="259"/>
      <c r="BJ599" s="259"/>
      <c r="BK599" s="259"/>
      <c r="BL599" s="259"/>
      <c r="BM599" s="259"/>
      <c r="BN599" s="152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  <c r="DG599" s="3"/>
      <c r="DH599" s="3"/>
      <c r="DI599" s="3"/>
      <c r="DJ599" s="3"/>
      <c r="DK599" s="3"/>
      <c r="DL599" s="3"/>
      <c r="DM599" s="3"/>
      <c r="DN599" s="3"/>
      <c r="DO599" s="3"/>
      <c r="DP599" s="3"/>
      <c r="DQ599" s="3"/>
      <c r="DR599" s="3"/>
      <c r="DS599" s="3"/>
      <c r="DT599" s="3"/>
      <c r="DU599" s="3"/>
    </row>
    <row r="600" ht="12.75" customHeight="1">
      <c r="A600" s="3"/>
      <c r="B600" s="2"/>
      <c r="C600" s="2"/>
      <c r="D600" s="2"/>
      <c r="E600" s="2"/>
      <c r="F600" s="2"/>
      <c r="G600" s="2"/>
      <c r="H600" s="2"/>
      <c r="I600" s="2"/>
      <c r="J600" s="256"/>
      <c r="K600" s="2"/>
      <c r="L600" s="2"/>
      <c r="M600" s="2"/>
      <c r="N600" s="2"/>
      <c r="O600" s="2"/>
      <c r="P600" s="6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3"/>
      <c r="AH600" s="95"/>
      <c r="AI600" s="3"/>
      <c r="AJ600" s="256"/>
      <c r="AK600" s="3"/>
      <c r="AL600" s="3"/>
      <c r="AM600" s="2"/>
      <c r="AN600" s="2"/>
      <c r="AO600" s="2"/>
      <c r="AP600" s="2"/>
      <c r="AQ600" s="2"/>
      <c r="AR600" s="257"/>
      <c r="AS600" s="2"/>
      <c r="AT600" s="2"/>
      <c r="AU600" s="2"/>
      <c r="AV600" s="3"/>
      <c r="AW600" s="258"/>
      <c r="AX600" s="3"/>
      <c r="AY600" s="257"/>
      <c r="AZ600" s="259"/>
      <c r="BA600" s="259"/>
      <c r="BB600" s="259"/>
      <c r="BC600" s="259"/>
      <c r="BD600" s="259"/>
      <c r="BE600" s="259"/>
      <c r="BF600" s="259"/>
      <c r="BG600" s="259"/>
      <c r="BH600" s="259"/>
      <c r="BI600" s="259"/>
      <c r="BJ600" s="259"/>
      <c r="BK600" s="259"/>
      <c r="BL600" s="259"/>
      <c r="BM600" s="259"/>
      <c r="BN600" s="152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  <c r="DE600" s="3"/>
      <c r="DF600" s="3"/>
      <c r="DG600" s="3"/>
      <c r="DH600" s="3"/>
      <c r="DI600" s="3"/>
      <c r="DJ600" s="3"/>
      <c r="DK600" s="3"/>
      <c r="DL600" s="3"/>
      <c r="DM600" s="3"/>
      <c r="DN600" s="3"/>
      <c r="DO600" s="3"/>
      <c r="DP600" s="3"/>
      <c r="DQ600" s="3"/>
      <c r="DR600" s="3"/>
      <c r="DS600" s="3"/>
      <c r="DT600" s="3"/>
      <c r="DU600" s="3"/>
    </row>
    <row r="601" ht="12.75" customHeight="1">
      <c r="A601" s="3"/>
      <c r="B601" s="2"/>
      <c r="C601" s="2"/>
      <c r="D601" s="2"/>
      <c r="E601" s="2"/>
      <c r="F601" s="2"/>
      <c r="G601" s="2"/>
      <c r="H601" s="2"/>
      <c r="I601" s="2"/>
      <c r="J601" s="256"/>
      <c r="K601" s="2"/>
      <c r="L601" s="2"/>
      <c r="M601" s="2"/>
      <c r="N601" s="2"/>
      <c r="O601" s="2"/>
      <c r="P601" s="6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3"/>
      <c r="AH601" s="95"/>
      <c r="AI601" s="3"/>
      <c r="AJ601" s="256"/>
      <c r="AK601" s="3"/>
      <c r="AL601" s="3"/>
      <c r="AM601" s="2"/>
      <c r="AN601" s="2"/>
      <c r="AO601" s="2"/>
      <c r="AP601" s="2"/>
      <c r="AQ601" s="2"/>
      <c r="AR601" s="257"/>
      <c r="AS601" s="2"/>
      <c r="AT601" s="2"/>
      <c r="AU601" s="2"/>
      <c r="AV601" s="3"/>
      <c r="AW601" s="258"/>
      <c r="AX601" s="3"/>
      <c r="AY601" s="257"/>
      <c r="AZ601" s="259"/>
      <c r="BA601" s="259"/>
      <c r="BB601" s="259"/>
      <c r="BC601" s="259"/>
      <c r="BD601" s="259"/>
      <c r="BE601" s="259"/>
      <c r="BF601" s="259"/>
      <c r="BG601" s="259"/>
      <c r="BH601" s="259"/>
      <c r="BI601" s="259"/>
      <c r="BJ601" s="259"/>
      <c r="BK601" s="259"/>
      <c r="BL601" s="259"/>
      <c r="BM601" s="259"/>
      <c r="BN601" s="152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  <c r="DH601" s="3"/>
      <c r="DI601" s="3"/>
      <c r="DJ601" s="3"/>
      <c r="DK601" s="3"/>
      <c r="DL601" s="3"/>
      <c r="DM601" s="3"/>
      <c r="DN601" s="3"/>
      <c r="DO601" s="3"/>
      <c r="DP601" s="3"/>
      <c r="DQ601" s="3"/>
      <c r="DR601" s="3"/>
      <c r="DS601" s="3"/>
      <c r="DT601" s="3"/>
      <c r="DU601" s="3"/>
    </row>
    <row r="602" ht="12.75" customHeight="1">
      <c r="A602" s="3"/>
      <c r="B602" s="2"/>
      <c r="C602" s="2"/>
      <c r="D602" s="2"/>
      <c r="E602" s="2"/>
      <c r="F602" s="2"/>
      <c r="G602" s="2"/>
      <c r="H602" s="2"/>
      <c r="I602" s="2"/>
      <c r="J602" s="256"/>
      <c r="K602" s="2"/>
      <c r="L602" s="2"/>
      <c r="M602" s="2"/>
      <c r="N602" s="2"/>
      <c r="O602" s="2"/>
      <c r="P602" s="6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3"/>
      <c r="AH602" s="95"/>
      <c r="AI602" s="3"/>
      <c r="AJ602" s="256"/>
      <c r="AK602" s="3"/>
      <c r="AL602" s="3"/>
      <c r="AM602" s="2"/>
      <c r="AN602" s="2"/>
      <c r="AO602" s="2"/>
      <c r="AP602" s="2"/>
      <c r="AQ602" s="2"/>
      <c r="AR602" s="257"/>
      <c r="AS602" s="2"/>
      <c r="AT602" s="2"/>
      <c r="AU602" s="2"/>
      <c r="AV602" s="3"/>
      <c r="AW602" s="258"/>
      <c r="AX602" s="3"/>
      <c r="AY602" s="257"/>
      <c r="AZ602" s="259"/>
      <c r="BA602" s="259"/>
      <c r="BB602" s="259"/>
      <c r="BC602" s="259"/>
      <c r="BD602" s="259"/>
      <c r="BE602" s="259"/>
      <c r="BF602" s="259"/>
      <c r="BG602" s="259"/>
      <c r="BH602" s="259"/>
      <c r="BI602" s="259"/>
      <c r="BJ602" s="259"/>
      <c r="BK602" s="259"/>
      <c r="BL602" s="259"/>
      <c r="BM602" s="259"/>
      <c r="BN602" s="152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  <c r="DH602" s="3"/>
      <c r="DI602" s="3"/>
      <c r="DJ602" s="3"/>
      <c r="DK602" s="3"/>
      <c r="DL602" s="3"/>
      <c r="DM602" s="3"/>
      <c r="DN602" s="3"/>
      <c r="DO602" s="3"/>
      <c r="DP602" s="3"/>
      <c r="DQ602" s="3"/>
      <c r="DR602" s="3"/>
      <c r="DS602" s="3"/>
      <c r="DT602" s="3"/>
      <c r="DU602" s="3"/>
    </row>
    <row r="603" ht="12.75" customHeight="1">
      <c r="A603" s="3"/>
      <c r="B603" s="2"/>
      <c r="C603" s="2"/>
      <c r="D603" s="2"/>
      <c r="E603" s="2"/>
      <c r="F603" s="2"/>
      <c r="G603" s="2"/>
      <c r="H603" s="2"/>
      <c r="I603" s="2"/>
      <c r="J603" s="256"/>
      <c r="K603" s="2"/>
      <c r="L603" s="2"/>
      <c r="M603" s="2"/>
      <c r="N603" s="2"/>
      <c r="O603" s="2"/>
      <c r="P603" s="6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3"/>
      <c r="AH603" s="95"/>
      <c r="AI603" s="3"/>
      <c r="AJ603" s="256"/>
      <c r="AK603" s="3"/>
      <c r="AL603" s="3"/>
      <c r="AM603" s="2"/>
      <c r="AN603" s="2"/>
      <c r="AO603" s="2"/>
      <c r="AP603" s="2"/>
      <c r="AQ603" s="2"/>
      <c r="AR603" s="257"/>
      <c r="AS603" s="2"/>
      <c r="AT603" s="2"/>
      <c r="AU603" s="2"/>
      <c r="AV603" s="3"/>
      <c r="AW603" s="258"/>
      <c r="AX603" s="3"/>
      <c r="AY603" s="257"/>
      <c r="AZ603" s="259"/>
      <c r="BA603" s="259"/>
      <c r="BB603" s="259"/>
      <c r="BC603" s="259"/>
      <c r="BD603" s="259"/>
      <c r="BE603" s="259"/>
      <c r="BF603" s="259"/>
      <c r="BG603" s="259"/>
      <c r="BH603" s="259"/>
      <c r="BI603" s="259"/>
      <c r="BJ603" s="259"/>
      <c r="BK603" s="259"/>
      <c r="BL603" s="259"/>
      <c r="BM603" s="259"/>
      <c r="BN603" s="152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/>
      <c r="DL603" s="3"/>
      <c r="DM603" s="3"/>
      <c r="DN603" s="3"/>
      <c r="DO603" s="3"/>
      <c r="DP603" s="3"/>
      <c r="DQ603" s="3"/>
      <c r="DR603" s="3"/>
      <c r="DS603" s="3"/>
      <c r="DT603" s="3"/>
      <c r="DU603" s="3"/>
    </row>
    <row r="604" ht="12.75" customHeight="1">
      <c r="A604" s="3"/>
      <c r="B604" s="2"/>
      <c r="C604" s="2"/>
      <c r="D604" s="2"/>
      <c r="E604" s="2"/>
      <c r="F604" s="2"/>
      <c r="G604" s="2"/>
      <c r="H604" s="2"/>
      <c r="I604" s="2"/>
      <c r="J604" s="256"/>
      <c r="K604" s="2"/>
      <c r="L604" s="2"/>
      <c r="M604" s="2"/>
      <c r="N604" s="2"/>
      <c r="O604" s="2"/>
      <c r="P604" s="6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3"/>
      <c r="AH604" s="95"/>
      <c r="AI604" s="3"/>
      <c r="AJ604" s="256"/>
      <c r="AK604" s="3"/>
      <c r="AL604" s="3"/>
      <c r="AM604" s="2"/>
      <c r="AN604" s="2"/>
      <c r="AO604" s="2"/>
      <c r="AP604" s="2"/>
      <c r="AQ604" s="2"/>
      <c r="AR604" s="257"/>
      <c r="AS604" s="2"/>
      <c r="AT604" s="2"/>
      <c r="AU604" s="2"/>
      <c r="AV604" s="3"/>
      <c r="AW604" s="258"/>
      <c r="AX604" s="3"/>
      <c r="AY604" s="257"/>
      <c r="AZ604" s="259"/>
      <c r="BA604" s="259"/>
      <c r="BB604" s="259"/>
      <c r="BC604" s="259"/>
      <c r="BD604" s="259"/>
      <c r="BE604" s="259"/>
      <c r="BF604" s="259"/>
      <c r="BG604" s="259"/>
      <c r="BH604" s="259"/>
      <c r="BI604" s="259"/>
      <c r="BJ604" s="259"/>
      <c r="BK604" s="259"/>
      <c r="BL604" s="259"/>
      <c r="BM604" s="259"/>
      <c r="BN604" s="152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  <c r="DF604" s="3"/>
      <c r="DG604" s="3"/>
      <c r="DH604" s="3"/>
      <c r="DI604" s="3"/>
      <c r="DJ604" s="3"/>
      <c r="DK604" s="3"/>
      <c r="DL604" s="3"/>
      <c r="DM604" s="3"/>
      <c r="DN604" s="3"/>
      <c r="DO604" s="3"/>
      <c r="DP604" s="3"/>
      <c r="DQ604" s="3"/>
      <c r="DR604" s="3"/>
      <c r="DS604" s="3"/>
      <c r="DT604" s="3"/>
      <c r="DU604" s="3"/>
    </row>
    <row r="605" ht="12.75" customHeight="1">
      <c r="A605" s="3"/>
      <c r="B605" s="2"/>
      <c r="C605" s="2"/>
      <c r="D605" s="2"/>
      <c r="E605" s="2"/>
      <c r="F605" s="2"/>
      <c r="G605" s="2"/>
      <c r="H605" s="2"/>
      <c r="I605" s="2"/>
      <c r="J605" s="256"/>
      <c r="K605" s="2"/>
      <c r="L605" s="2"/>
      <c r="M605" s="2"/>
      <c r="N605" s="2"/>
      <c r="O605" s="2"/>
      <c r="P605" s="6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3"/>
      <c r="AH605" s="95"/>
      <c r="AI605" s="3"/>
      <c r="AJ605" s="256"/>
      <c r="AK605" s="3"/>
      <c r="AL605" s="3"/>
      <c r="AM605" s="2"/>
      <c r="AN605" s="2"/>
      <c r="AO605" s="2"/>
      <c r="AP605" s="2"/>
      <c r="AQ605" s="2"/>
      <c r="AR605" s="257"/>
      <c r="AS605" s="2"/>
      <c r="AT605" s="2"/>
      <c r="AU605" s="2"/>
      <c r="AV605" s="3"/>
      <c r="AW605" s="258"/>
      <c r="AX605" s="3"/>
      <c r="AY605" s="257"/>
      <c r="AZ605" s="259"/>
      <c r="BA605" s="259"/>
      <c r="BB605" s="259"/>
      <c r="BC605" s="259"/>
      <c r="BD605" s="259"/>
      <c r="BE605" s="259"/>
      <c r="BF605" s="259"/>
      <c r="BG605" s="259"/>
      <c r="BH605" s="259"/>
      <c r="BI605" s="259"/>
      <c r="BJ605" s="259"/>
      <c r="BK605" s="259"/>
      <c r="BL605" s="259"/>
      <c r="BM605" s="259"/>
      <c r="BN605" s="152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  <c r="DH605" s="3"/>
      <c r="DI605" s="3"/>
      <c r="DJ605" s="3"/>
      <c r="DK605" s="3"/>
      <c r="DL605" s="3"/>
      <c r="DM605" s="3"/>
      <c r="DN605" s="3"/>
      <c r="DO605" s="3"/>
      <c r="DP605" s="3"/>
      <c r="DQ605" s="3"/>
      <c r="DR605" s="3"/>
      <c r="DS605" s="3"/>
      <c r="DT605" s="3"/>
      <c r="DU605" s="3"/>
    </row>
    <row r="606" ht="12.75" customHeight="1">
      <c r="A606" s="3"/>
      <c r="B606" s="2"/>
      <c r="C606" s="2"/>
      <c r="D606" s="2"/>
      <c r="E606" s="2"/>
      <c r="F606" s="2"/>
      <c r="G606" s="2"/>
      <c r="H606" s="2"/>
      <c r="I606" s="2"/>
      <c r="J606" s="256"/>
      <c r="K606" s="2"/>
      <c r="L606" s="2"/>
      <c r="M606" s="2"/>
      <c r="N606" s="2"/>
      <c r="O606" s="2"/>
      <c r="P606" s="6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3"/>
      <c r="AH606" s="95"/>
      <c r="AI606" s="3"/>
      <c r="AJ606" s="256"/>
      <c r="AK606" s="3"/>
      <c r="AL606" s="3"/>
      <c r="AM606" s="2"/>
      <c r="AN606" s="2"/>
      <c r="AO606" s="2"/>
      <c r="AP606" s="2"/>
      <c r="AQ606" s="2"/>
      <c r="AR606" s="257"/>
      <c r="AS606" s="2"/>
      <c r="AT606" s="2"/>
      <c r="AU606" s="2"/>
      <c r="AV606" s="3"/>
      <c r="AW606" s="258"/>
      <c r="AX606" s="3"/>
      <c r="AY606" s="257"/>
      <c r="AZ606" s="259"/>
      <c r="BA606" s="259"/>
      <c r="BB606" s="259"/>
      <c r="BC606" s="259"/>
      <c r="BD606" s="259"/>
      <c r="BE606" s="259"/>
      <c r="BF606" s="259"/>
      <c r="BG606" s="259"/>
      <c r="BH606" s="259"/>
      <c r="BI606" s="259"/>
      <c r="BJ606" s="259"/>
      <c r="BK606" s="259"/>
      <c r="BL606" s="259"/>
      <c r="BM606" s="259"/>
      <c r="BN606" s="152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  <c r="DE606" s="3"/>
      <c r="DF606" s="3"/>
      <c r="DG606" s="3"/>
      <c r="DH606" s="3"/>
      <c r="DI606" s="3"/>
      <c r="DJ606" s="3"/>
      <c r="DK606" s="3"/>
      <c r="DL606" s="3"/>
      <c r="DM606" s="3"/>
      <c r="DN606" s="3"/>
      <c r="DO606" s="3"/>
      <c r="DP606" s="3"/>
      <c r="DQ606" s="3"/>
      <c r="DR606" s="3"/>
      <c r="DS606" s="3"/>
      <c r="DT606" s="3"/>
      <c r="DU606" s="3"/>
    </row>
    <row r="607" ht="12.75" customHeight="1">
      <c r="A607" s="3"/>
      <c r="B607" s="2"/>
      <c r="C607" s="2"/>
      <c r="D607" s="2"/>
      <c r="E607" s="2"/>
      <c r="F607" s="2"/>
      <c r="G607" s="2"/>
      <c r="H607" s="2"/>
      <c r="I607" s="2"/>
      <c r="J607" s="256"/>
      <c r="K607" s="2"/>
      <c r="L607" s="2"/>
      <c r="M607" s="2"/>
      <c r="N607" s="2"/>
      <c r="O607" s="2"/>
      <c r="P607" s="6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3"/>
      <c r="AH607" s="95"/>
      <c r="AI607" s="3"/>
      <c r="AJ607" s="256"/>
      <c r="AK607" s="3"/>
      <c r="AL607" s="3"/>
      <c r="AM607" s="2"/>
      <c r="AN607" s="2"/>
      <c r="AO607" s="2"/>
      <c r="AP607" s="2"/>
      <c r="AQ607" s="2"/>
      <c r="AR607" s="257"/>
      <c r="AS607" s="2"/>
      <c r="AT607" s="2"/>
      <c r="AU607" s="2"/>
      <c r="AV607" s="3"/>
      <c r="AW607" s="258"/>
      <c r="AX607" s="3"/>
      <c r="AY607" s="257"/>
      <c r="AZ607" s="259"/>
      <c r="BA607" s="259"/>
      <c r="BB607" s="259"/>
      <c r="BC607" s="259"/>
      <c r="BD607" s="259"/>
      <c r="BE607" s="259"/>
      <c r="BF607" s="259"/>
      <c r="BG607" s="259"/>
      <c r="BH607" s="259"/>
      <c r="BI607" s="259"/>
      <c r="BJ607" s="259"/>
      <c r="BK607" s="259"/>
      <c r="BL607" s="259"/>
      <c r="BM607" s="259"/>
      <c r="BN607" s="152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  <c r="DE607" s="3"/>
      <c r="DF607" s="3"/>
      <c r="DG607" s="3"/>
      <c r="DH607" s="3"/>
      <c r="DI607" s="3"/>
      <c r="DJ607" s="3"/>
      <c r="DK607" s="3"/>
      <c r="DL607" s="3"/>
      <c r="DM607" s="3"/>
      <c r="DN607" s="3"/>
      <c r="DO607" s="3"/>
      <c r="DP607" s="3"/>
      <c r="DQ607" s="3"/>
      <c r="DR607" s="3"/>
      <c r="DS607" s="3"/>
      <c r="DT607" s="3"/>
      <c r="DU607" s="3"/>
    </row>
    <row r="608" ht="12.75" customHeight="1">
      <c r="A608" s="3"/>
      <c r="B608" s="2"/>
      <c r="C608" s="2"/>
      <c r="D608" s="2"/>
      <c r="E608" s="2"/>
      <c r="F608" s="2"/>
      <c r="G608" s="2"/>
      <c r="H608" s="2"/>
      <c r="I608" s="2"/>
      <c r="J608" s="256"/>
      <c r="K608" s="2"/>
      <c r="L608" s="2"/>
      <c r="M608" s="2"/>
      <c r="N608" s="2"/>
      <c r="O608" s="2"/>
      <c r="P608" s="6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3"/>
      <c r="AH608" s="95"/>
      <c r="AI608" s="3"/>
      <c r="AJ608" s="256"/>
      <c r="AK608" s="3"/>
      <c r="AL608" s="3"/>
      <c r="AM608" s="2"/>
      <c r="AN608" s="2"/>
      <c r="AO608" s="2"/>
      <c r="AP608" s="2"/>
      <c r="AQ608" s="2"/>
      <c r="AR608" s="257"/>
      <c r="AS608" s="2"/>
      <c r="AT608" s="2"/>
      <c r="AU608" s="2"/>
      <c r="AV608" s="3"/>
      <c r="AW608" s="258"/>
      <c r="AX608" s="3"/>
      <c r="AY608" s="257"/>
      <c r="AZ608" s="259"/>
      <c r="BA608" s="259"/>
      <c r="BB608" s="259"/>
      <c r="BC608" s="259"/>
      <c r="BD608" s="259"/>
      <c r="BE608" s="259"/>
      <c r="BF608" s="259"/>
      <c r="BG608" s="259"/>
      <c r="BH608" s="259"/>
      <c r="BI608" s="259"/>
      <c r="BJ608" s="259"/>
      <c r="BK608" s="259"/>
      <c r="BL608" s="259"/>
      <c r="BM608" s="259"/>
      <c r="BN608" s="152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  <c r="DF608" s="3"/>
      <c r="DG608" s="3"/>
      <c r="DH608" s="3"/>
      <c r="DI608" s="3"/>
      <c r="DJ608" s="3"/>
      <c r="DK608" s="3"/>
      <c r="DL608" s="3"/>
      <c r="DM608" s="3"/>
      <c r="DN608" s="3"/>
      <c r="DO608" s="3"/>
      <c r="DP608" s="3"/>
      <c r="DQ608" s="3"/>
      <c r="DR608" s="3"/>
      <c r="DS608" s="3"/>
      <c r="DT608" s="3"/>
      <c r="DU608" s="3"/>
    </row>
    <row r="609" ht="12.75" customHeight="1">
      <c r="A609" s="3"/>
      <c r="B609" s="2"/>
      <c r="C609" s="2"/>
      <c r="D609" s="2"/>
      <c r="E609" s="2"/>
      <c r="F609" s="2"/>
      <c r="G609" s="2"/>
      <c r="H609" s="2"/>
      <c r="I609" s="2"/>
      <c r="J609" s="256"/>
      <c r="K609" s="2"/>
      <c r="L609" s="2"/>
      <c r="M609" s="2"/>
      <c r="N609" s="2"/>
      <c r="O609" s="2"/>
      <c r="P609" s="6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3"/>
      <c r="AH609" s="95"/>
      <c r="AI609" s="3"/>
      <c r="AJ609" s="256"/>
      <c r="AK609" s="3"/>
      <c r="AL609" s="3"/>
      <c r="AM609" s="2"/>
      <c r="AN609" s="2"/>
      <c r="AO609" s="2"/>
      <c r="AP609" s="2"/>
      <c r="AQ609" s="2"/>
      <c r="AR609" s="257"/>
      <c r="AS609" s="2"/>
      <c r="AT609" s="2"/>
      <c r="AU609" s="2"/>
      <c r="AV609" s="3"/>
      <c r="AW609" s="258"/>
      <c r="AX609" s="3"/>
      <c r="AY609" s="257"/>
      <c r="AZ609" s="259"/>
      <c r="BA609" s="259"/>
      <c r="BB609" s="259"/>
      <c r="BC609" s="259"/>
      <c r="BD609" s="259"/>
      <c r="BE609" s="259"/>
      <c r="BF609" s="259"/>
      <c r="BG609" s="259"/>
      <c r="BH609" s="259"/>
      <c r="BI609" s="259"/>
      <c r="BJ609" s="259"/>
      <c r="BK609" s="259"/>
      <c r="BL609" s="259"/>
      <c r="BM609" s="259"/>
      <c r="BN609" s="152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  <c r="DE609" s="3"/>
      <c r="DF609" s="3"/>
      <c r="DG609" s="3"/>
      <c r="DH609" s="3"/>
      <c r="DI609" s="3"/>
      <c r="DJ609" s="3"/>
      <c r="DK609" s="3"/>
      <c r="DL609" s="3"/>
      <c r="DM609" s="3"/>
      <c r="DN609" s="3"/>
      <c r="DO609" s="3"/>
      <c r="DP609" s="3"/>
      <c r="DQ609" s="3"/>
      <c r="DR609" s="3"/>
      <c r="DS609" s="3"/>
      <c r="DT609" s="3"/>
      <c r="DU609" s="3"/>
    </row>
    <row r="610" ht="12.75" customHeight="1">
      <c r="A610" s="3"/>
      <c r="B610" s="2"/>
      <c r="C610" s="2"/>
      <c r="D610" s="2"/>
      <c r="E610" s="2"/>
      <c r="F610" s="2"/>
      <c r="G610" s="2"/>
      <c r="H610" s="2"/>
      <c r="I610" s="2"/>
      <c r="J610" s="256"/>
      <c r="K610" s="2"/>
      <c r="L610" s="2"/>
      <c r="M610" s="2"/>
      <c r="N610" s="2"/>
      <c r="O610" s="2"/>
      <c r="P610" s="6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3"/>
      <c r="AH610" s="95"/>
      <c r="AI610" s="3"/>
      <c r="AJ610" s="256"/>
      <c r="AK610" s="3"/>
      <c r="AL610" s="3"/>
      <c r="AM610" s="2"/>
      <c r="AN610" s="2"/>
      <c r="AO610" s="2"/>
      <c r="AP610" s="2"/>
      <c r="AQ610" s="2"/>
      <c r="AR610" s="257"/>
      <c r="AS610" s="2"/>
      <c r="AT610" s="2"/>
      <c r="AU610" s="2"/>
      <c r="AV610" s="3"/>
      <c r="AW610" s="258"/>
      <c r="AX610" s="3"/>
      <c r="AY610" s="257"/>
      <c r="AZ610" s="259"/>
      <c r="BA610" s="259"/>
      <c r="BB610" s="259"/>
      <c r="BC610" s="259"/>
      <c r="BD610" s="259"/>
      <c r="BE610" s="259"/>
      <c r="BF610" s="259"/>
      <c r="BG610" s="259"/>
      <c r="BH610" s="259"/>
      <c r="BI610" s="259"/>
      <c r="BJ610" s="259"/>
      <c r="BK610" s="259"/>
      <c r="BL610" s="259"/>
      <c r="BM610" s="259"/>
      <c r="BN610" s="152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3"/>
      <c r="DK610" s="3"/>
      <c r="DL610" s="3"/>
      <c r="DM610" s="3"/>
      <c r="DN610" s="3"/>
      <c r="DO610" s="3"/>
      <c r="DP610" s="3"/>
      <c r="DQ610" s="3"/>
      <c r="DR610" s="3"/>
      <c r="DS610" s="3"/>
      <c r="DT610" s="3"/>
      <c r="DU610" s="3"/>
    </row>
    <row r="611" ht="12.75" customHeight="1">
      <c r="A611" s="3"/>
      <c r="B611" s="2"/>
      <c r="C611" s="2"/>
      <c r="D611" s="2"/>
      <c r="E611" s="2"/>
      <c r="F611" s="2"/>
      <c r="G611" s="2"/>
      <c r="H611" s="2"/>
      <c r="I611" s="2"/>
      <c r="J611" s="256"/>
      <c r="K611" s="2"/>
      <c r="L611" s="2"/>
      <c r="M611" s="2"/>
      <c r="N611" s="2"/>
      <c r="O611" s="2"/>
      <c r="P611" s="6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3"/>
      <c r="AH611" s="95"/>
      <c r="AI611" s="3"/>
      <c r="AJ611" s="256"/>
      <c r="AK611" s="3"/>
      <c r="AL611" s="3"/>
      <c r="AM611" s="2"/>
      <c r="AN611" s="2"/>
      <c r="AO611" s="2"/>
      <c r="AP611" s="2"/>
      <c r="AQ611" s="2"/>
      <c r="AR611" s="257"/>
      <c r="AS611" s="2"/>
      <c r="AT611" s="2"/>
      <c r="AU611" s="2"/>
      <c r="AV611" s="3"/>
      <c r="AW611" s="258"/>
      <c r="AX611" s="3"/>
      <c r="AY611" s="257"/>
      <c r="AZ611" s="259"/>
      <c r="BA611" s="259"/>
      <c r="BB611" s="259"/>
      <c r="BC611" s="259"/>
      <c r="BD611" s="259"/>
      <c r="BE611" s="259"/>
      <c r="BF611" s="259"/>
      <c r="BG611" s="259"/>
      <c r="BH611" s="259"/>
      <c r="BI611" s="259"/>
      <c r="BJ611" s="259"/>
      <c r="BK611" s="259"/>
      <c r="BL611" s="259"/>
      <c r="BM611" s="259"/>
      <c r="BN611" s="152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G611" s="3"/>
      <c r="DH611" s="3"/>
      <c r="DI611" s="3"/>
      <c r="DJ611" s="3"/>
      <c r="DK611" s="3"/>
      <c r="DL611" s="3"/>
      <c r="DM611" s="3"/>
      <c r="DN611" s="3"/>
      <c r="DO611" s="3"/>
      <c r="DP611" s="3"/>
      <c r="DQ611" s="3"/>
      <c r="DR611" s="3"/>
      <c r="DS611" s="3"/>
      <c r="DT611" s="3"/>
      <c r="DU611" s="3"/>
    </row>
    <row r="612" ht="12.75" customHeight="1">
      <c r="A612" s="3"/>
      <c r="B612" s="2"/>
      <c r="C612" s="2"/>
      <c r="D612" s="2"/>
      <c r="E612" s="2"/>
      <c r="F612" s="2"/>
      <c r="G612" s="2"/>
      <c r="H612" s="2"/>
      <c r="I612" s="2"/>
      <c r="J612" s="256"/>
      <c r="K612" s="2"/>
      <c r="L612" s="2"/>
      <c r="M612" s="2"/>
      <c r="N612" s="2"/>
      <c r="O612" s="2"/>
      <c r="P612" s="6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3"/>
      <c r="AH612" s="95"/>
      <c r="AI612" s="3"/>
      <c r="AJ612" s="256"/>
      <c r="AK612" s="3"/>
      <c r="AL612" s="3"/>
      <c r="AM612" s="2"/>
      <c r="AN612" s="2"/>
      <c r="AO612" s="2"/>
      <c r="AP612" s="2"/>
      <c r="AQ612" s="2"/>
      <c r="AR612" s="257"/>
      <c r="AS612" s="2"/>
      <c r="AT612" s="2"/>
      <c r="AU612" s="2"/>
      <c r="AV612" s="3"/>
      <c r="AW612" s="258"/>
      <c r="AX612" s="3"/>
      <c r="AY612" s="257"/>
      <c r="AZ612" s="259"/>
      <c r="BA612" s="259"/>
      <c r="BB612" s="259"/>
      <c r="BC612" s="259"/>
      <c r="BD612" s="259"/>
      <c r="BE612" s="259"/>
      <c r="BF612" s="259"/>
      <c r="BG612" s="259"/>
      <c r="BH612" s="259"/>
      <c r="BI612" s="259"/>
      <c r="BJ612" s="259"/>
      <c r="BK612" s="259"/>
      <c r="BL612" s="259"/>
      <c r="BM612" s="259"/>
      <c r="BN612" s="152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  <c r="DI612" s="3"/>
      <c r="DJ612" s="3"/>
      <c r="DK612" s="3"/>
      <c r="DL612" s="3"/>
      <c r="DM612" s="3"/>
      <c r="DN612" s="3"/>
      <c r="DO612" s="3"/>
      <c r="DP612" s="3"/>
      <c r="DQ612" s="3"/>
      <c r="DR612" s="3"/>
      <c r="DS612" s="3"/>
      <c r="DT612" s="3"/>
      <c r="DU612" s="3"/>
    </row>
    <row r="613" ht="12.75" customHeight="1">
      <c r="A613" s="3"/>
      <c r="B613" s="2"/>
      <c r="C613" s="2"/>
      <c r="D613" s="2"/>
      <c r="E613" s="2"/>
      <c r="F613" s="2"/>
      <c r="G613" s="2"/>
      <c r="H613" s="2"/>
      <c r="I613" s="2"/>
      <c r="J613" s="256"/>
      <c r="K613" s="2"/>
      <c r="L613" s="2"/>
      <c r="M613" s="2"/>
      <c r="N613" s="2"/>
      <c r="O613" s="2"/>
      <c r="P613" s="6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3"/>
      <c r="AH613" s="95"/>
      <c r="AI613" s="3"/>
      <c r="AJ613" s="256"/>
      <c r="AK613" s="3"/>
      <c r="AL613" s="3"/>
      <c r="AM613" s="2"/>
      <c r="AN613" s="2"/>
      <c r="AO613" s="2"/>
      <c r="AP613" s="2"/>
      <c r="AQ613" s="2"/>
      <c r="AR613" s="257"/>
      <c r="AS613" s="2"/>
      <c r="AT613" s="2"/>
      <c r="AU613" s="2"/>
      <c r="AV613" s="3"/>
      <c r="AW613" s="258"/>
      <c r="AX613" s="3"/>
      <c r="AY613" s="257"/>
      <c r="AZ613" s="259"/>
      <c r="BA613" s="259"/>
      <c r="BB613" s="259"/>
      <c r="BC613" s="259"/>
      <c r="BD613" s="259"/>
      <c r="BE613" s="259"/>
      <c r="BF613" s="259"/>
      <c r="BG613" s="259"/>
      <c r="BH613" s="259"/>
      <c r="BI613" s="259"/>
      <c r="BJ613" s="259"/>
      <c r="BK613" s="259"/>
      <c r="BL613" s="259"/>
      <c r="BM613" s="259"/>
      <c r="BN613" s="152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/>
      <c r="DI613" s="3"/>
      <c r="DJ613" s="3"/>
      <c r="DK613" s="3"/>
      <c r="DL613" s="3"/>
      <c r="DM613" s="3"/>
      <c r="DN613" s="3"/>
      <c r="DO613" s="3"/>
      <c r="DP613" s="3"/>
      <c r="DQ613" s="3"/>
      <c r="DR613" s="3"/>
      <c r="DS613" s="3"/>
      <c r="DT613" s="3"/>
      <c r="DU613" s="3"/>
    </row>
    <row r="614" ht="12.75" customHeight="1">
      <c r="A614" s="3"/>
      <c r="B614" s="2"/>
      <c r="C614" s="2"/>
      <c r="D614" s="2"/>
      <c r="E614" s="2"/>
      <c r="F614" s="2"/>
      <c r="G614" s="2"/>
      <c r="H614" s="2"/>
      <c r="I614" s="2"/>
      <c r="J614" s="256"/>
      <c r="K614" s="2"/>
      <c r="L614" s="2"/>
      <c r="M614" s="2"/>
      <c r="N614" s="2"/>
      <c r="O614" s="2"/>
      <c r="P614" s="6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3"/>
      <c r="AH614" s="95"/>
      <c r="AI614" s="3"/>
      <c r="AJ614" s="256"/>
      <c r="AK614" s="3"/>
      <c r="AL614" s="3"/>
      <c r="AM614" s="2"/>
      <c r="AN614" s="2"/>
      <c r="AO614" s="2"/>
      <c r="AP614" s="2"/>
      <c r="AQ614" s="2"/>
      <c r="AR614" s="257"/>
      <c r="AS614" s="2"/>
      <c r="AT614" s="2"/>
      <c r="AU614" s="2"/>
      <c r="AV614" s="3"/>
      <c r="AW614" s="258"/>
      <c r="AX614" s="3"/>
      <c r="AY614" s="257"/>
      <c r="AZ614" s="259"/>
      <c r="BA614" s="259"/>
      <c r="BB614" s="259"/>
      <c r="BC614" s="259"/>
      <c r="BD614" s="259"/>
      <c r="BE614" s="259"/>
      <c r="BF614" s="259"/>
      <c r="BG614" s="259"/>
      <c r="BH614" s="259"/>
      <c r="BI614" s="259"/>
      <c r="BJ614" s="259"/>
      <c r="BK614" s="259"/>
      <c r="BL614" s="259"/>
      <c r="BM614" s="259"/>
      <c r="BN614" s="152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  <c r="DH614" s="3"/>
      <c r="DI614" s="3"/>
      <c r="DJ614" s="3"/>
      <c r="DK614" s="3"/>
      <c r="DL614" s="3"/>
      <c r="DM614" s="3"/>
      <c r="DN614" s="3"/>
      <c r="DO614" s="3"/>
      <c r="DP614" s="3"/>
      <c r="DQ614" s="3"/>
      <c r="DR614" s="3"/>
      <c r="DS614" s="3"/>
      <c r="DT614" s="3"/>
      <c r="DU614" s="3"/>
    </row>
    <row r="615" ht="12.75" customHeight="1">
      <c r="A615" s="3"/>
      <c r="B615" s="2"/>
      <c r="C615" s="2"/>
      <c r="D615" s="2"/>
      <c r="E615" s="2"/>
      <c r="F615" s="2"/>
      <c r="G615" s="2"/>
      <c r="H615" s="2"/>
      <c r="I615" s="2"/>
      <c r="J615" s="256"/>
      <c r="K615" s="2"/>
      <c r="L615" s="2"/>
      <c r="M615" s="2"/>
      <c r="N615" s="2"/>
      <c r="O615" s="2"/>
      <c r="P615" s="6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3"/>
      <c r="AH615" s="95"/>
      <c r="AI615" s="3"/>
      <c r="AJ615" s="256"/>
      <c r="AK615" s="3"/>
      <c r="AL615" s="3"/>
      <c r="AM615" s="2"/>
      <c r="AN615" s="2"/>
      <c r="AO615" s="2"/>
      <c r="AP615" s="2"/>
      <c r="AQ615" s="2"/>
      <c r="AR615" s="257"/>
      <c r="AS615" s="2"/>
      <c r="AT615" s="2"/>
      <c r="AU615" s="2"/>
      <c r="AV615" s="3"/>
      <c r="AW615" s="258"/>
      <c r="AX615" s="3"/>
      <c r="AY615" s="257"/>
      <c r="AZ615" s="259"/>
      <c r="BA615" s="259"/>
      <c r="BB615" s="259"/>
      <c r="BC615" s="259"/>
      <c r="BD615" s="259"/>
      <c r="BE615" s="259"/>
      <c r="BF615" s="259"/>
      <c r="BG615" s="259"/>
      <c r="BH615" s="259"/>
      <c r="BI615" s="259"/>
      <c r="BJ615" s="259"/>
      <c r="BK615" s="259"/>
      <c r="BL615" s="259"/>
      <c r="BM615" s="259"/>
      <c r="BN615" s="152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  <c r="DH615" s="3"/>
      <c r="DI615" s="3"/>
      <c r="DJ615" s="3"/>
      <c r="DK615" s="3"/>
      <c r="DL615" s="3"/>
      <c r="DM615" s="3"/>
      <c r="DN615" s="3"/>
      <c r="DO615" s="3"/>
      <c r="DP615" s="3"/>
      <c r="DQ615" s="3"/>
      <c r="DR615" s="3"/>
      <c r="DS615" s="3"/>
      <c r="DT615" s="3"/>
      <c r="DU615" s="3"/>
    </row>
    <row r="616" ht="12.75" customHeight="1">
      <c r="A616" s="3"/>
      <c r="B616" s="2"/>
      <c r="C616" s="2"/>
      <c r="D616" s="2"/>
      <c r="E616" s="2"/>
      <c r="F616" s="2"/>
      <c r="G616" s="2"/>
      <c r="H616" s="2"/>
      <c r="I616" s="2"/>
      <c r="J616" s="256"/>
      <c r="K616" s="2"/>
      <c r="L616" s="2"/>
      <c r="M616" s="2"/>
      <c r="N616" s="2"/>
      <c r="O616" s="2"/>
      <c r="P616" s="6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3"/>
      <c r="AH616" s="95"/>
      <c r="AI616" s="3"/>
      <c r="AJ616" s="256"/>
      <c r="AK616" s="3"/>
      <c r="AL616" s="3"/>
      <c r="AM616" s="2"/>
      <c r="AN616" s="2"/>
      <c r="AO616" s="2"/>
      <c r="AP616" s="2"/>
      <c r="AQ616" s="2"/>
      <c r="AR616" s="257"/>
      <c r="AS616" s="2"/>
      <c r="AT616" s="2"/>
      <c r="AU616" s="2"/>
      <c r="AV616" s="3"/>
      <c r="AW616" s="258"/>
      <c r="AX616" s="3"/>
      <c r="AY616" s="257"/>
      <c r="AZ616" s="259"/>
      <c r="BA616" s="259"/>
      <c r="BB616" s="259"/>
      <c r="BC616" s="259"/>
      <c r="BD616" s="259"/>
      <c r="BE616" s="259"/>
      <c r="BF616" s="259"/>
      <c r="BG616" s="259"/>
      <c r="BH616" s="259"/>
      <c r="BI616" s="259"/>
      <c r="BJ616" s="259"/>
      <c r="BK616" s="259"/>
      <c r="BL616" s="259"/>
      <c r="BM616" s="259"/>
      <c r="BN616" s="152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  <c r="DH616" s="3"/>
      <c r="DI616" s="3"/>
      <c r="DJ616" s="3"/>
      <c r="DK616" s="3"/>
      <c r="DL616" s="3"/>
      <c r="DM616" s="3"/>
      <c r="DN616" s="3"/>
      <c r="DO616" s="3"/>
      <c r="DP616" s="3"/>
      <c r="DQ616" s="3"/>
      <c r="DR616" s="3"/>
      <c r="DS616" s="3"/>
      <c r="DT616" s="3"/>
      <c r="DU616" s="3"/>
    </row>
    <row r="617" ht="12.75" customHeight="1">
      <c r="A617" s="3"/>
      <c r="B617" s="2"/>
      <c r="C617" s="2"/>
      <c r="D617" s="2"/>
      <c r="E617" s="2"/>
      <c r="F617" s="2"/>
      <c r="G617" s="2"/>
      <c r="H617" s="2"/>
      <c r="I617" s="2"/>
      <c r="J617" s="256"/>
      <c r="K617" s="2"/>
      <c r="L617" s="2"/>
      <c r="M617" s="2"/>
      <c r="N617" s="2"/>
      <c r="O617" s="2"/>
      <c r="P617" s="6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3"/>
      <c r="AH617" s="95"/>
      <c r="AI617" s="3"/>
      <c r="AJ617" s="256"/>
      <c r="AK617" s="3"/>
      <c r="AL617" s="3"/>
      <c r="AM617" s="2"/>
      <c r="AN617" s="2"/>
      <c r="AO617" s="2"/>
      <c r="AP617" s="2"/>
      <c r="AQ617" s="2"/>
      <c r="AR617" s="257"/>
      <c r="AS617" s="2"/>
      <c r="AT617" s="2"/>
      <c r="AU617" s="2"/>
      <c r="AV617" s="3"/>
      <c r="AW617" s="258"/>
      <c r="AX617" s="3"/>
      <c r="AY617" s="257"/>
      <c r="AZ617" s="259"/>
      <c r="BA617" s="259"/>
      <c r="BB617" s="259"/>
      <c r="BC617" s="259"/>
      <c r="BD617" s="259"/>
      <c r="BE617" s="259"/>
      <c r="BF617" s="259"/>
      <c r="BG617" s="259"/>
      <c r="BH617" s="259"/>
      <c r="BI617" s="259"/>
      <c r="BJ617" s="259"/>
      <c r="BK617" s="259"/>
      <c r="BL617" s="259"/>
      <c r="BM617" s="259"/>
      <c r="BN617" s="152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3"/>
      <c r="DH617" s="3"/>
      <c r="DI617" s="3"/>
      <c r="DJ617" s="3"/>
      <c r="DK617" s="3"/>
      <c r="DL617" s="3"/>
      <c r="DM617" s="3"/>
      <c r="DN617" s="3"/>
      <c r="DO617" s="3"/>
      <c r="DP617" s="3"/>
      <c r="DQ617" s="3"/>
      <c r="DR617" s="3"/>
      <c r="DS617" s="3"/>
      <c r="DT617" s="3"/>
      <c r="DU617" s="3"/>
    </row>
    <row r="618" ht="12.75" customHeight="1">
      <c r="A618" s="3"/>
      <c r="B618" s="2"/>
      <c r="C618" s="2"/>
      <c r="D618" s="2"/>
      <c r="E618" s="2"/>
      <c r="F618" s="2"/>
      <c r="G618" s="2"/>
      <c r="H618" s="2"/>
      <c r="I618" s="2"/>
      <c r="J618" s="256"/>
      <c r="K618" s="2"/>
      <c r="L618" s="2"/>
      <c r="M618" s="2"/>
      <c r="N618" s="2"/>
      <c r="O618" s="2"/>
      <c r="P618" s="6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3"/>
      <c r="AH618" s="95"/>
      <c r="AI618" s="3"/>
      <c r="AJ618" s="256"/>
      <c r="AK618" s="3"/>
      <c r="AL618" s="3"/>
      <c r="AM618" s="2"/>
      <c r="AN618" s="2"/>
      <c r="AO618" s="2"/>
      <c r="AP618" s="2"/>
      <c r="AQ618" s="2"/>
      <c r="AR618" s="257"/>
      <c r="AS618" s="2"/>
      <c r="AT618" s="2"/>
      <c r="AU618" s="2"/>
      <c r="AV618" s="3"/>
      <c r="AW618" s="258"/>
      <c r="AX618" s="3"/>
      <c r="AY618" s="257"/>
      <c r="AZ618" s="259"/>
      <c r="BA618" s="259"/>
      <c r="BB618" s="259"/>
      <c r="BC618" s="259"/>
      <c r="BD618" s="259"/>
      <c r="BE618" s="259"/>
      <c r="BF618" s="259"/>
      <c r="BG618" s="259"/>
      <c r="BH618" s="259"/>
      <c r="BI618" s="259"/>
      <c r="BJ618" s="259"/>
      <c r="BK618" s="259"/>
      <c r="BL618" s="259"/>
      <c r="BM618" s="259"/>
      <c r="BN618" s="152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  <c r="DH618" s="3"/>
      <c r="DI618" s="3"/>
      <c r="DJ618" s="3"/>
      <c r="DK618" s="3"/>
      <c r="DL618" s="3"/>
      <c r="DM618" s="3"/>
      <c r="DN618" s="3"/>
      <c r="DO618" s="3"/>
      <c r="DP618" s="3"/>
      <c r="DQ618" s="3"/>
      <c r="DR618" s="3"/>
      <c r="DS618" s="3"/>
      <c r="DT618" s="3"/>
      <c r="DU618" s="3"/>
    </row>
    <row r="619" ht="12.75" customHeight="1">
      <c r="A619" s="3"/>
      <c r="B619" s="2"/>
      <c r="C619" s="2"/>
      <c r="D619" s="2"/>
      <c r="E619" s="2"/>
      <c r="F619" s="2"/>
      <c r="G619" s="2"/>
      <c r="H619" s="2"/>
      <c r="I619" s="2"/>
      <c r="J619" s="256"/>
      <c r="K619" s="2"/>
      <c r="L619" s="2"/>
      <c r="M619" s="2"/>
      <c r="N619" s="2"/>
      <c r="O619" s="2"/>
      <c r="P619" s="6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3"/>
      <c r="AH619" s="95"/>
      <c r="AI619" s="3"/>
      <c r="AJ619" s="256"/>
      <c r="AK619" s="3"/>
      <c r="AL619" s="3"/>
      <c r="AM619" s="2"/>
      <c r="AN619" s="2"/>
      <c r="AO619" s="2"/>
      <c r="AP619" s="2"/>
      <c r="AQ619" s="2"/>
      <c r="AR619" s="257"/>
      <c r="AS619" s="2"/>
      <c r="AT619" s="2"/>
      <c r="AU619" s="2"/>
      <c r="AV619" s="3"/>
      <c r="AW619" s="258"/>
      <c r="AX619" s="3"/>
      <c r="AY619" s="257"/>
      <c r="AZ619" s="259"/>
      <c r="BA619" s="259"/>
      <c r="BB619" s="259"/>
      <c r="BC619" s="259"/>
      <c r="BD619" s="259"/>
      <c r="BE619" s="259"/>
      <c r="BF619" s="259"/>
      <c r="BG619" s="259"/>
      <c r="BH619" s="259"/>
      <c r="BI619" s="259"/>
      <c r="BJ619" s="259"/>
      <c r="BK619" s="259"/>
      <c r="BL619" s="259"/>
      <c r="BM619" s="259"/>
      <c r="BN619" s="152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  <c r="DH619" s="3"/>
      <c r="DI619" s="3"/>
      <c r="DJ619" s="3"/>
      <c r="DK619" s="3"/>
      <c r="DL619" s="3"/>
      <c r="DM619" s="3"/>
      <c r="DN619" s="3"/>
      <c r="DO619" s="3"/>
      <c r="DP619" s="3"/>
      <c r="DQ619" s="3"/>
      <c r="DR619" s="3"/>
      <c r="DS619" s="3"/>
      <c r="DT619" s="3"/>
      <c r="DU619" s="3"/>
    </row>
    <row r="620" ht="12.75" customHeight="1">
      <c r="A620" s="3"/>
      <c r="B620" s="2"/>
      <c r="C620" s="2"/>
      <c r="D620" s="2"/>
      <c r="E620" s="2"/>
      <c r="F620" s="2"/>
      <c r="G620" s="2"/>
      <c r="H620" s="2"/>
      <c r="I620" s="2"/>
      <c r="J620" s="256"/>
      <c r="K620" s="2"/>
      <c r="L620" s="2"/>
      <c r="M620" s="2"/>
      <c r="N620" s="2"/>
      <c r="O620" s="2"/>
      <c r="P620" s="6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3"/>
      <c r="AH620" s="95"/>
      <c r="AI620" s="3"/>
      <c r="AJ620" s="256"/>
      <c r="AK620" s="3"/>
      <c r="AL620" s="3"/>
      <c r="AM620" s="2"/>
      <c r="AN620" s="2"/>
      <c r="AO620" s="2"/>
      <c r="AP620" s="2"/>
      <c r="AQ620" s="2"/>
      <c r="AR620" s="257"/>
      <c r="AS620" s="2"/>
      <c r="AT620" s="2"/>
      <c r="AU620" s="2"/>
      <c r="AV620" s="3"/>
      <c r="AW620" s="258"/>
      <c r="AX620" s="3"/>
      <c r="AY620" s="257"/>
      <c r="AZ620" s="259"/>
      <c r="BA620" s="259"/>
      <c r="BB620" s="259"/>
      <c r="BC620" s="259"/>
      <c r="BD620" s="259"/>
      <c r="BE620" s="259"/>
      <c r="BF620" s="259"/>
      <c r="BG620" s="259"/>
      <c r="BH620" s="259"/>
      <c r="BI620" s="259"/>
      <c r="BJ620" s="259"/>
      <c r="BK620" s="259"/>
      <c r="BL620" s="259"/>
      <c r="BM620" s="259"/>
      <c r="BN620" s="152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  <c r="DH620" s="3"/>
      <c r="DI620" s="3"/>
      <c r="DJ620" s="3"/>
      <c r="DK620" s="3"/>
      <c r="DL620" s="3"/>
      <c r="DM620" s="3"/>
      <c r="DN620" s="3"/>
      <c r="DO620" s="3"/>
      <c r="DP620" s="3"/>
      <c r="DQ620" s="3"/>
      <c r="DR620" s="3"/>
      <c r="DS620" s="3"/>
      <c r="DT620" s="3"/>
      <c r="DU620" s="3"/>
    </row>
    <row r="621" ht="12.75" customHeight="1">
      <c r="A621" s="3"/>
      <c r="B621" s="2"/>
      <c r="C621" s="2"/>
      <c r="D621" s="2"/>
      <c r="E621" s="2"/>
      <c r="F621" s="2"/>
      <c r="G621" s="2"/>
      <c r="H621" s="2"/>
      <c r="I621" s="2"/>
      <c r="J621" s="256"/>
      <c r="K621" s="2"/>
      <c r="L621" s="2"/>
      <c r="M621" s="2"/>
      <c r="N621" s="2"/>
      <c r="O621" s="2"/>
      <c r="P621" s="6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3"/>
      <c r="AH621" s="95"/>
      <c r="AI621" s="3"/>
      <c r="AJ621" s="256"/>
      <c r="AK621" s="3"/>
      <c r="AL621" s="3"/>
      <c r="AM621" s="2"/>
      <c r="AN621" s="2"/>
      <c r="AO621" s="2"/>
      <c r="AP621" s="2"/>
      <c r="AQ621" s="2"/>
      <c r="AR621" s="257"/>
      <c r="AS621" s="2"/>
      <c r="AT621" s="2"/>
      <c r="AU621" s="2"/>
      <c r="AV621" s="3"/>
      <c r="AW621" s="258"/>
      <c r="AX621" s="3"/>
      <c r="AY621" s="257"/>
      <c r="AZ621" s="259"/>
      <c r="BA621" s="259"/>
      <c r="BB621" s="259"/>
      <c r="BC621" s="259"/>
      <c r="BD621" s="259"/>
      <c r="BE621" s="259"/>
      <c r="BF621" s="259"/>
      <c r="BG621" s="259"/>
      <c r="BH621" s="259"/>
      <c r="BI621" s="259"/>
      <c r="BJ621" s="259"/>
      <c r="BK621" s="259"/>
      <c r="BL621" s="259"/>
      <c r="BM621" s="259"/>
      <c r="BN621" s="152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  <c r="DH621" s="3"/>
      <c r="DI621" s="3"/>
      <c r="DJ621" s="3"/>
      <c r="DK621" s="3"/>
      <c r="DL621" s="3"/>
      <c r="DM621" s="3"/>
      <c r="DN621" s="3"/>
      <c r="DO621" s="3"/>
      <c r="DP621" s="3"/>
      <c r="DQ621" s="3"/>
      <c r="DR621" s="3"/>
      <c r="DS621" s="3"/>
      <c r="DT621" s="3"/>
      <c r="DU621" s="3"/>
    </row>
    <row r="622" ht="12.75" customHeight="1">
      <c r="A622" s="3"/>
      <c r="B622" s="2"/>
      <c r="C622" s="2"/>
      <c r="D622" s="2"/>
      <c r="E622" s="2"/>
      <c r="F622" s="2"/>
      <c r="G622" s="2"/>
      <c r="H622" s="2"/>
      <c r="I622" s="2"/>
      <c r="J622" s="256"/>
      <c r="K622" s="2"/>
      <c r="L622" s="2"/>
      <c r="M622" s="2"/>
      <c r="N622" s="2"/>
      <c r="O622" s="2"/>
      <c r="P622" s="6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3"/>
      <c r="AH622" s="95"/>
      <c r="AI622" s="3"/>
      <c r="AJ622" s="256"/>
      <c r="AK622" s="3"/>
      <c r="AL622" s="3"/>
      <c r="AM622" s="2"/>
      <c r="AN622" s="2"/>
      <c r="AO622" s="2"/>
      <c r="AP622" s="2"/>
      <c r="AQ622" s="2"/>
      <c r="AR622" s="257"/>
      <c r="AS622" s="2"/>
      <c r="AT622" s="2"/>
      <c r="AU622" s="2"/>
      <c r="AV622" s="3"/>
      <c r="AW622" s="258"/>
      <c r="AX622" s="3"/>
      <c r="AY622" s="257"/>
      <c r="AZ622" s="259"/>
      <c r="BA622" s="259"/>
      <c r="BB622" s="259"/>
      <c r="BC622" s="259"/>
      <c r="BD622" s="259"/>
      <c r="BE622" s="259"/>
      <c r="BF622" s="259"/>
      <c r="BG622" s="259"/>
      <c r="BH622" s="259"/>
      <c r="BI622" s="259"/>
      <c r="BJ622" s="259"/>
      <c r="BK622" s="259"/>
      <c r="BL622" s="259"/>
      <c r="BM622" s="259"/>
      <c r="BN622" s="152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  <c r="DH622" s="3"/>
      <c r="DI622" s="3"/>
      <c r="DJ622" s="3"/>
      <c r="DK622" s="3"/>
      <c r="DL622" s="3"/>
      <c r="DM622" s="3"/>
      <c r="DN622" s="3"/>
      <c r="DO622" s="3"/>
      <c r="DP622" s="3"/>
      <c r="DQ622" s="3"/>
      <c r="DR622" s="3"/>
      <c r="DS622" s="3"/>
      <c r="DT622" s="3"/>
      <c r="DU622" s="3"/>
    </row>
    <row r="623" ht="12.75" customHeight="1">
      <c r="A623" s="3"/>
      <c r="B623" s="2"/>
      <c r="C623" s="2"/>
      <c r="D623" s="2"/>
      <c r="E623" s="2"/>
      <c r="F623" s="2"/>
      <c r="G623" s="2"/>
      <c r="H623" s="2"/>
      <c r="I623" s="2"/>
      <c r="J623" s="256"/>
      <c r="K623" s="2"/>
      <c r="L623" s="2"/>
      <c r="M623" s="2"/>
      <c r="N623" s="2"/>
      <c r="O623" s="2"/>
      <c r="P623" s="6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3"/>
      <c r="AH623" s="95"/>
      <c r="AI623" s="3"/>
      <c r="AJ623" s="256"/>
      <c r="AK623" s="3"/>
      <c r="AL623" s="3"/>
      <c r="AM623" s="2"/>
      <c r="AN623" s="2"/>
      <c r="AO623" s="2"/>
      <c r="AP623" s="2"/>
      <c r="AQ623" s="2"/>
      <c r="AR623" s="257"/>
      <c r="AS623" s="2"/>
      <c r="AT623" s="2"/>
      <c r="AU623" s="2"/>
      <c r="AV623" s="3"/>
      <c r="AW623" s="258"/>
      <c r="AX623" s="3"/>
      <c r="AY623" s="257"/>
      <c r="AZ623" s="259"/>
      <c r="BA623" s="259"/>
      <c r="BB623" s="259"/>
      <c r="BC623" s="259"/>
      <c r="BD623" s="259"/>
      <c r="BE623" s="259"/>
      <c r="BF623" s="259"/>
      <c r="BG623" s="259"/>
      <c r="BH623" s="259"/>
      <c r="BI623" s="259"/>
      <c r="BJ623" s="259"/>
      <c r="BK623" s="259"/>
      <c r="BL623" s="259"/>
      <c r="BM623" s="259"/>
      <c r="BN623" s="152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  <c r="DG623" s="3"/>
      <c r="DH623" s="3"/>
      <c r="DI623" s="3"/>
      <c r="DJ623" s="3"/>
      <c r="DK623" s="3"/>
      <c r="DL623" s="3"/>
      <c r="DM623" s="3"/>
      <c r="DN623" s="3"/>
      <c r="DO623" s="3"/>
      <c r="DP623" s="3"/>
      <c r="DQ623" s="3"/>
      <c r="DR623" s="3"/>
      <c r="DS623" s="3"/>
      <c r="DT623" s="3"/>
      <c r="DU623" s="3"/>
    </row>
    <row r="624" ht="12.75" customHeight="1">
      <c r="A624" s="3"/>
      <c r="B624" s="2"/>
      <c r="C624" s="2"/>
      <c r="D624" s="2"/>
      <c r="E624" s="2"/>
      <c r="F624" s="2"/>
      <c r="G624" s="2"/>
      <c r="H624" s="2"/>
      <c r="I624" s="2"/>
      <c r="J624" s="256"/>
      <c r="K624" s="2"/>
      <c r="L624" s="2"/>
      <c r="M624" s="2"/>
      <c r="N624" s="2"/>
      <c r="O624" s="2"/>
      <c r="P624" s="6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3"/>
      <c r="AH624" s="95"/>
      <c r="AI624" s="3"/>
      <c r="AJ624" s="256"/>
      <c r="AK624" s="3"/>
      <c r="AL624" s="3"/>
      <c r="AM624" s="2"/>
      <c r="AN624" s="2"/>
      <c r="AO624" s="2"/>
      <c r="AP624" s="2"/>
      <c r="AQ624" s="2"/>
      <c r="AR624" s="257"/>
      <c r="AS624" s="2"/>
      <c r="AT624" s="2"/>
      <c r="AU624" s="2"/>
      <c r="AV624" s="3"/>
      <c r="AW624" s="258"/>
      <c r="AX624" s="3"/>
      <c r="AY624" s="257"/>
      <c r="AZ624" s="259"/>
      <c r="BA624" s="259"/>
      <c r="BB624" s="259"/>
      <c r="BC624" s="259"/>
      <c r="BD624" s="259"/>
      <c r="BE624" s="259"/>
      <c r="BF624" s="259"/>
      <c r="BG624" s="259"/>
      <c r="BH624" s="259"/>
      <c r="BI624" s="259"/>
      <c r="BJ624" s="259"/>
      <c r="BK624" s="259"/>
      <c r="BL624" s="259"/>
      <c r="BM624" s="259"/>
      <c r="BN624" s="152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  <c r="DG624" s="3"/>
      <c r="DH624" s="3"/>
      <c r="DI624" s="3"/>
      <c r="DJ624" s="3"/>
      <c r="DK624" s="3"/>
      <c r="DL624" s="3"/>
      <c r="DM624" s="3"/>
      <c r="DN624" s="3"/>
      <c r="DO624" s="3"/>
      <c r="DP624" s="3"/>
      <c r="DQ624" s="3"/>
      <c r="DR624" s="3"/>
      <c r="DS624" s="3"/>
      <c r="DT624" s="3"/>
      <c r="DU624" s="3"/>
    </row>
    <row r="625" ht="12.75" customHeight="1">
      <c r="A625" s="3"/>
      <c r="B625" s="2"/>
      <c r="C625" s="2"/>
      <c r="D625" s="2"/>
      <c r="E625" s="2"/>
      <c r="F625" s="2"/>
      <c r="G625" s="2"/>
      <c r="H625" s="2"/>
      <c r="I625" s="2"/>
      <c r="J625" s="256"/>
      <c r="K625" s="2"/>
      <c r="L625" s="2"/>
      <c r="M625" s="2"/>
      <c r="N625" s="2"/>
      <c r="O625" s="2"/>
      <c r="P625" s="6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3"/>
      <c r="AH625" s="95"/>
      <c r="AI625" s="3"/>
      <c r="AJ625" s="256"/>
      <c r="AK625" s="3"/>
      <c r="AL625" s="3"/>
      <c r="AM625" s="2"/>
      <c r="AN625" s="2"/>
      <c r="AO625" s="2"/>
      <c r="AP625" s="2"/>
      <c r="AQ625" s="2"/>
      <c r="AR625" s="257"/>
      <c r="AS625" s="2"/>
      <c r="AT625" s="2"/>
      <c r="AU625" s="2"/>
      <c r="AV625" s="3"/>
      <c r="AW625" s="258"/>
      <c r="AX625" s="3"/>
      <c r="AY625" s="257"/>
      <c r="AZ625" s="259"/>
      <c r="BA625" s="259"/>
      <c r="BB625" s="259"/>
      <c r="BC625" s="259"/>
      <c r="BD625" s="259"/>
      <c r="BE625" s="259"/>
      <c r="BF625" s="259"/>
      <c r="BG625" s="259"/>
      <c r="BH625" s="259"/>
      <c r="BI625" s="259"/>
      <c r="BJ625" s="259"/>
      <c r="BK625" s="259"/>
      <c r="BL625" s="259"/>
      <c r="BM625" s="259"/>
      <c r="BN625" s="152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  <c r="DG625" s="3"/>
      <c r="DH625" s="3"/>
      <c r="DI625" s="3"/>
      <c r="DJ625" s="3"/>
      <c r="DK625" s="3"/>
      <c r="DL625" s="3"/>
      <c r="DM625" s="3"/>
      <c r="DN625" s="3"/>
      <c r="DO625" s="3"/>
      <c r="DP625" s="3"/>
      <c r="DQ625" s="3"/>
      <c r="DR625" s="3"/>
      <c r="DS625" s="3"/>
      <c r="DT625" s="3"/>
      <c r="DU625" s="3"/>
    </row>
    <row r="626" ht="12.75" customHeight="1">
      <c r="A626" s="3"/>
      <c r="B626" s="2"/>
      <c r="C626" s="2"/>
      <c r="D626" s="2"/>
      <c r="E626" s="2"/>
      <c r="F626" s="2"/>
      <c r="G626" s="2"/>
      <c r="H626" s="2"/>
      <c r="I626" s="2"/>
      <c r="J626" s="256"/>
      <c r="K626" s="2"/>
      <c r="L626" s="2"/>
      <c r="M626" s="2"/>
      <c r="N626" s="2"/>
      <c r="O626" s="2"/>
      <c r="P626" s="6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3"/>
      <c r="AH626" s="95"/>
      <c r="AI626" s="3"/>
      <c r="AJ626" s="256"/>
      <c r="AK626" s="3"/>
      <c r="AL626" s="3"/>
      <c r="AM626" s="2"/>
      <c r="AN626" s="2"/>
      <c r="AO626" s="2"/>
      <c r="AP626" s="2"/>
      <c r="AQ626" s="2"/>
      <c r="AR626" s="257"/>
      <c r="AS626" s="2"/>
      <c r="AT626" s="2"/>
      <c r="AU626" s="2"/>
      <c r="AV626" s="3"/>
      <c r="AW626" s="258"/>
      <c r="AX626" s="3"/>
      <c r="AY626" s="257"/>
      <c r="AZ626" s="259"/>
      <c r="BA626" s="259"/>
      <c r="BB626" s="259"/>
      <c r="BC626" s="259"/>
      <c r="BD626" s="259"/>
      <c r="BE626" s="259"/>
      <c r="BF626" s="259"/>
      <c r="BG626" s="259"/>
      <c r="BH626" s="259"/>
      <c r="BI626" s="259"/>
      <c r="BJ626" s="259"/>
      <c r="BK626" s="259"/>
      <c r="BL626" s="259"/>
      <c r="BM626" s="259"/>
      <c r="BN626" s="152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  <c r="DE626" s="3"/>
      <c r="DF626" s="3"/>
      <c r="DG626" s="3"/>
      <c r="DH626" s="3"/>
      <c r="DI626" s="3"/>
      <c r="DJ626" s="3"/>
      <c r="DK626" s="3"/>
      <c r="DL626" s="3"/>
      <c r="DM626" s="3"/>
      <c r="DN626" s="3"/>
      <c r="DO626" s="3"/>
      <c r="DP626" s="3"/>
      <c r="DQ626" s="3"/>
      <c r="DR626" s="3"/>
      <c r="DS626" s="3"/>
      <c r="DT626" s="3"/>
      <c r="DU626" s="3"/>
    </row>
    <row r="627" ht="12.75" customHeight="1">
      <c r="A627" s="3"/>
      <c r="B627" s="2"/>
      <c r="C627" s="2"/>
      <c r="D627" s="2"/>
      <c r="E627" s="2"/>
      <c r="F627" s="2"/>
      <c r="G627" s="2"/>
      <c r="H627" s="2"/>
      <c r="I627" s="2"/>
      <c r="J627" s="256"/>
      <c r="K627" s="2"/>
      <c r="L627" s="2"/>
      <c r="M627" s="2"/>
      <c r="N627" s="2"/>
      <c r="O627" s="2"/>
      <c r="P627" s="6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3"/>
      <c r="AH627" s="95"/>
      <c r="AI627" s="3"/>
      <c r="AJ627" s="256"/>
      <c r="AK627" s="3"/>
      <c r="AL627" s="3"/>
      <c r="AM627" s="2"/>
      <c r="AN627" s="2"/>
      <c r="AO627" s="2"/>
      <c r="AP627" s="2"/>
      <c r="AQ627" s="2"/>
      <c r="AR627" s="257"/>
      <c r="AS627" s="2"/>
      <c r="AT627" s="2"/>
      <c r="AU627" s="2"/>
      <c r="AV627" s="3"/>
      <c r="AW627" s="258"/>
      <c r="AX627" s="3"/>
      <c r="AY627" s="257"/>
      <c r="AZ627" s="259"/>
      <c r="BA627" s="259"/>
      <c r="BB627" s="259"/>
      <c r="BC627" s="259"/>
      <c r="BD627" s="259"/>
      <c r="BE627" s="259"/>
      <c r="BF627" s="259"/>
      <c r="BG627" s="259"/>
      <c r="BH627" s="259"/>
      <c r="BI627" s="259"/>
      <c r="BJ627" s="259"/>
      <c r="BK627" s="259"/>
      <c r="BL627" s="259"/>
      <c r="BM627" s="259"/>
      <c r="BN627" s="152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  <c r="DF627" s="3"/>
      <c r="DG627" s="3"/>
      <c r="DH627" s="3"/>
      <c r="DI627" s="3"/>
      <c r="DJ627" s="3"/>
      <c r="DK627" s="3"/>
      <c r="DL627" s="3"/>
      <c r="DM627" s="3"/>
      <c r="DN627" s="3"/>
      <c r="DO627" s="3"/>
      <c r="DP627" s="3"/>
      <c r="DQ627" s="3"/>
      <c r="DR627" s="3"/>
      <c r="DS627" s="3"/>
      <c r="DT627" s="3"/>
      <c r="DU627" s="3"/>
    </row>
    <row r="628" ht="12.75" customHeight="1">
      <c r="A628" s="3"/>
      <c r="B628" s="2"/>
      <c r="C628" s="2"/>
      <c r="D628" s="2"/>
      <c r="E628" s="2"/>
      <c r="F628" s="2"/>
      <c r="G628" s="2"/>
      <c r="H628" s="2"/>
      <c r="I628" s="2"/>
      <c r="J628" s="256"/>
      <c r="K628" s="2"/>
      <c r="L628" s="2"/>
      <c r="M628" s="2"/>
      <c r="N628" s="2"/>
      <c r="O628" s="2"/>
      <c r="P628" s="6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3"/>
      <c r="AH628" s="95"/>
      <c r="AI628" s="3"/>
      <c r="AJ628" s="256"/>
      <c r="AK628" s="3"/>
      <c r="AL628" s="3"/>
      <c r="AM628" s="2"/>
      <c r="AN628" s="2"/>
      <c r="AO628" s="2"/>
      <c r="AP628" s="2"/>
      <c r="AQ628" s="2"/>
      <c r="AR628" s="257"/>
      <c r="AS628" s="2"/>
      <c r="AT628" s="2"/>
      <c r="AU628" s="2"/>
      <c r="AV628" s="3"/>
      <c r="AW628" s="258"/>
      <c r="AX628" s="3"/>
      <c r="AY628" s="257"/>
      <c r="AZ628" s="259"/>
      <c r="BA628" s="259"/>
      <c r="BB628" s="259"/>
      <c r="BC628" s="259"/>
      <c r="BD628" s="259"/>
      <c r="BE628" s="259"/>
      <c r="BF628" s="259"/>
      <c r="BG628" s="259"/>
      <c r="BH628" s="259"/>
      <c r="BI628" s="259"/>
      <c r="BJ628" s="259"/>
      <c r="BK628" s="259"/>
      <c r="BL628" s="259"/>
      <c r="BM628" s="259"/>
      <c r="BN628" s="152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  <c r="DF628" s="3"/>
      <c r="DG628" s="3"/>
      <c r="DH628" s="3"/>
      <c r="DI628" s="3"/>
      <c r="DJ628" s="3"/>
      <c r="DK628" s="3"/>
      <c r="DL628" s="3"/>
      <c r="DM628" s="3"/>
      <c r="DN628" s="3"/>
      <c r="DO628" s="3"/>
      <c r="DP628" s="3"/>
      <c r="DQ628" s="3"/>
      <c r="DR628" s="3"/>
      <c r="DS628" s="3"/>
      <c r="DT628" s="3"/>
      <c r="DU628" s="3"/>
    </row>
    <row r="629" ht="12.75" customHeight="1">
      <c r="A629" s="3"/>
      <c r="B629" s="2"/>
      <c r="C629" s="2"/>
      <c r="D629" s="2"/>
      <c r="E629" s="2"/>
      <c r="F629" s="2"/>
      <c r="G629" s="2"/>
      <c r="H629" s="2"/>
      <c r="I629" s="2"/>
      <c r="J629" s="256"/>
      <c r="K629" s="2"/>
      <c r="L629" s="2"/>
      <c r="M629" s="2"/>
      <c r="N629" s="2"/>
      <c r="O629" s="2"/>
      <c r="P629" s="6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3"/>
      <c r="AH629" s="95"/>
      <c r="AI629" s="3"/>
      <c r="AJ629" s="256"/>
      <c r="AK629" s="3"/>
      <c r="AL629" s="3"/>
      <c r="AM629" s="2"/>
      <c r="AN629" s="2"/>
      <c r="AO629" s="2"/>
      <c r="AP629" s="2"/>
      <c r="AQ629" s="2"/>
      <c r="AR629" s="257"/>
      <c r="AS629" s="2"/>
      <c r="AT629" s="2"/>
      <c r="AU629" s="2"/>
      <c r="AV629" s="3"/>
      <c r="AW629" s="258"/>
      <c r="AX629" s="3"/>
      <c r="AY629" s="257"/>
      <c r="AZ629" s="259"/>
      <c r="BA629" s="259"/>
      <c r="BB629" s="259"/>
      <c r="BC629" s="259"/>
      <c r="BD629" s="259"/>
      <c r="BE629" s="259"/>
      <c r="BF629" s="259"/>
      <c r="BG629" s="259"/>
      <c r="BH629" s="259"/>
      <c r="BI629" s="259"/>
      <c r="BJ629" s="259"/>
      <c r="BK629" s="259"/>
      <c r="BL629" s="259"/>
      <c r="BM629" s="259"/>
      <c r="BN629" s="152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  <c r="DF629" s="3"/>
      <c r="DG629" s="3"/>
      <c r="DH629" s="3"/>
      <c r="DI629" s="3"/>
      <c r="DJ629" s="3"/>
      <c r="DK629" s="3"/>
      <c r="DL629" s="3"/>
      <c r="DM629" s="3"/>
      <c r="DN629" s="3"/>
      <c r="DO629" s="3"/>
      <c r="DP629" s="3"/>
      <c r="DQ629" s="3"/>
      <c r="DR629" s="3"/>
      <c r="DS629" s="3"/>
      <c r="DT629" s="3"/>
      <c r="DU629" s="3"/>
    </row>
    <row r="630" ht="12.75" customHeight="1">
      <c r="A630" s="3"/>
      <c r="B630" s="2"/>
      <c r="C630" s="2"/>
      <c r="D630" s="2"/>
      <c r="E630" s="2"/>
      <c r="F630" s="2"/>
      <c r="G630" s="2"/>
      <c r="H630" s="2"/>
      <c r="I630" s="2"/>
      <c r="J630" s="256"/>
      <c r="K630" s="2"/>
      <c r="L630" s="2"/>
      <c r="M630" s="2"/>
      <c r="N630" s="2"/>
      <c r="O630" s="2"/>
      <c r="P630" s="6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3"/>
      <c r="AH630" s="95"/>
      <c r="AI630" s="3"/>
      <c r="AJ630" s="256"/>
      <c r="AK630" s="3"/>
      <c r="AL630" s="3"/>
      <c r="AM630" s="2"/>
      <c r="AN630" s="2"/>
      <c r="AO630" s="2"/>
      <c r="AP630" s="2"/>
      <c r="AQ630" s="2"/>
      <c r="AR630" s="257"/>
      <c r="AS630" s="2"/>
      <c r="AT630" s="2"/>
      <c r="AU630" s="2"/>
      <c r="AV630" s="3"/>
      <c r="AW630" s="258"/>
      <c r="AX630" s="3"/>
      <c r="AY630" s="257"/>
      <c r="AZ630" s="259"/>
      <c r="BA630" s="259"/>
      <c r="BB630" s="259"/>
      <c r="BC630" s="259"/>
      <c r="BD630" s="259"/>
      <c r="BE630" s="259"/>
      <c r="BF630" s="259"/>
      <c r="BG630" s="259"/>
      <c r="BH630" s="259"/>
      <c r="BI630" s="259"/>
      <c r="BJ630" s="259"/>
      <c r="BK630" s="259"/>
      <c r="BL630" s="259"/>
      <c r="BM630" s="259"/>
      <c r="BN630" s="152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  <c r="DE630" s="3"/>
      <c r="DF630" s="3"/>
      <c r="DG630" s="3"/>
      <c r="DH630" s="3"/>
      <c r="DI630" s="3"/>
      <c r="DJ630" s="3"/>
      <c r="DK630" s="3"/>
      <c r="DL630" s="3"/>
      <c r="DM630" s="3"/>
      <c r="DN630" s="3"/>
      <c r="DO630" s="3"/>
      <c r="DP630" s="3"/>
      <c r="DQ630" s="3"/>
      <c r="DR630" s="3"/>
      <c r="DS630" s="3"/>
      <c r="DT630" s="3"/>
      <c r="DU630" s="3"/>
    </row>
    <row r="631" ht="12.75" customHeight="1">
      <c r="A631" s="3"/>
      <c r="B631" s="2"/>
      <c r="C631" s="2"/>
      <c r="D631" s="2"/>
      <c r="E631" s="2"/>
      <c r="F631" s="2"/>
      <c r="G631" s="2"/>
      <c r="H631" s="2"/>
      <c r="I631" s="2"/>
      <c r="J631" s="256"/>
      <c r="K631" s="2"/>
      <c r="L631" s="2"/>
      <c r="M631" s="2"/>
      <c r="N631" s="2"/>
      <c r="O631" s="2"/>
      <c r="P631" s="6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3"/>
      <c r="AH631" s="95"/>
      <c r="AI631" s="3"/>
      <c r="AJ631" s="256"/>
      <c r="AK631" s="3"/>
      <c r="AL631" s="3"/>
      <c r="AM631" s="2"/>
      <c r="AN631" s="2"/>
      <c r="AO631" s="2"/>
      <c r="AP631" s="2"/>
      <c r="AQ631" s="2"/>
      <c r="AR631" s="257"/>
      <c r="AS631" s="2"/>
      <c r="AT631" s="2"/>
      <c r="AU631" s="2"/>
      <c r="AV631" s="3"/>
      <c r="AW631" s="258"/>
      <c r="AX631" s="3"/>
      <c r="AY631" s="257"/>
      <c r="AZ631" s="259"/>
      <c r="BA631" s="259"/>
      <c r="BB631" s="259"/>
      <c r="BC631" s="259"/>
      <c r="BD631" s="259"/>
      <c r="BE631" s="259"/>
      <c r="BF631" s="259"/>
      <c r="BG631" s="259"/>
      <c r="BH631" s="259"/>
      <c r="BI631" s="259"/>
      <c r="BJ631" s="259"/>
      <c r="BK631" s="259"/>
      <c r="BL631" s="259"/>
      <c r="BM631" s="259"/>
      <c r="BN631" s="152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  <c r="DH631" s="3"/>
      <c r="DI631" s="3"/>
      <c r="DJ631" s="3"/>
      <c r="DK631" s="3"/>
      <c r="DL631" s="3"/>
      <c r="DM631" s="3"/>
      <c r="DN631" s="3"/>
      <c r="DO631" s="3"/>
      <c r="DP631" s="3"/>
      <c r="DQ631" s="3"/>
      <c r="DR631" s="3"/>
      <c r="DS631" s="3"/>
      <c r="DT631" s="3"/>
      <c r="DU631" s="3"/>
    </row>
    <row r="632" ht="12.75" customHeight="1">
      <c r="A632" s="3"/>
      <c r="B632" s="2"/>
      <c r="C632" s="2"/>
      <c r="D632" s="2"/>
      <c r="E632" s="2"/>
      <c r="F632" s="2"/>
      <c r="G632" s="2"/>
      <c r="H632" s="2"/>
      <c r="I632" s="2"/>
      <c r="J632" s="256"/>
      <c r="K632" s="2"/>
      <c r="L632" s="2"/>
      <c r="M632" s="2"/>
      <c r="N632" s="2"/>
      <c r="O632" s="2"/>
      <c r="P632" s="6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3"/>
      <c r="AH632" s="95"/>
      <c r="AI632" s="3"/>
      <c r="AJ632" s="256"/>
      <c r="AK632" s="3"/>
      <c r="AL632" s="3"/>
      <c r="AM632" s="2"/>
      <c r="AN632" s="2"/>
      <c r="AO632" s="2"/>
      <c r="AP632" s="2"/>
      <c r="AQ632" s="2"/>
      <c r="AR632" s="257"/>
      <c r="AS632" s="2"/>
      <c r="AT632" s="2"/>
      <c r="AU632" s="2"/>
      <c r="AV632" s="3"/>
      <c r="AW632" s="258"/>
      <c r="AX632" s="3"/>
      <c r="AY632" s="257"/>
      <c r="AZ632" s="259"/>
      <c r="BA632" s="259"/>
      <c r="BB632" s="259"/>
      <c r="BC632" s="259"/>
      <c r="BD632" s="259"/>
      <c r="BE632" s="259"/>
      <c r="BF632" s="259"/>
      <c r="BG632" s="259"/>
      <c r="BH632" s="259"/>
      <c r="BI632" s="259"/>
      <c r="BJ632" s="259"/>
      <c r="BK632" s="259"/>
      <c r="BL632" s="259"/>
      <c r="BM632" s="259"/>
      <c r="BN632" s="152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3"/>
      <c r="DK632" s="3"/>
      <c r="DL632" s="3"/>
      <c r="DM632" s="3"/>
      <c r="DN632" s="3"/>
      <c r="DO632" s="3"/>
      <c r="DP632" s="3"/>
      <c r="DQ632" s="3"/>
      <c r="DR632" s="3"/>
      <c r="DS632" s="3"/>
      <c r="DT632" s="3"/>
      <c r="DU632" s="3"/>
    </row>
    <row r="633" ht="12.75" customHeight="1">
      <c r="A633" s="3"/>
      <c r="B633" s="2"/>
      <c r="C633" s="2"/>
      <c r="D633" s="2"/>
      <c r="E633" s="2"/>
      <c r="F633" s="2"/>
      <c r="G633" s="2"/>
      <c r="H633" s="2"/>
      <c r="I633" s="2"/>
      <c r="J633" s="256"/>
      <c r="K633" s="2"/>
      <c r="L633" s="2"/>
      <c r="M633" s="2"/>
      <c r="N633" s="2"/>
      <c r="O633" s="2"/>
      <c r="P633" s="6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3"/>
      <c r="AH633" s="95"/>
      <c r="AI633" s="3"/>
      <c r="AJ633" s="256"/>
      <c r="AK633" s="3"/>
      <c r="AL633" s="3"/>
      <c r="AM633" s="2"/>
      <c r="AN633" s="2"/>
      <c r="AO633" s="2"/>
      <c r="AP633" s="2"/>
      <c r="AQ633" s="2"/>
      <c r="AR633" s="257"/>
      <c r="AS633" s="2"/>
      <c r="AT633" s="2"/>
      <c r="AU633" s="2"/>
      <c r="AV633" s="3"/>
      <c r="AW633" s="258"/>
      <c r="AX633" s="3"/>
      <c r="AY633" s="257"/>
      <c r="AZ633" s="259"/>
      <c r="BA633" s="259"/>
      <c r="BB633" s="259"/>
      <c r="BC633" s="259"/>
      <c r="BD633" s="259"/>
      <c r="BE633" s="259"/>
      <c r="BF633" s="259"/>
      <c r="BG633" s="259"/>
      <c r="BH633" s="259"/>
      <c r="BI633" s="259"/>
      <c r="BJ633" s="259"/>
      <c r="BK633" s="259"/>
      <c r="BL633" s="259"/>
      <c r="BM633" s="259"/>
      <c r="BN633" s="152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  <c r="DF633" s="3"/>
      <c r="DG633" s="3"/>
      <c r="DH633" s="3"/>
      <c r="DI633" s="3"/>
      <c r="DJ633" s="3"/>
      <c r="DK633" s="3"/>
      <c r="DL633" s="3"/>
      <c r="DM633" s="3"/>
      <c r="DN633" s="3"/>
      <c r="DO633" s="3"/>
      <c r="DP633" s="3"/>
      <c r="DQ633" s="3"/>
      <c r="DR633" s="3"/>
      <c r="DS633" s="3"/>
      <c r="DT633" s="3"/>
      <c r="DU633" s="3"/>
    </row>
    <row r="634" ht="12.75" customHeight="1">
      <c r="A634" s="3"/>
      <c r="B634" s="2"/>
      <c r="C634" s="2"/>
      <c r="D634" s="2"/>
      <c r="E634" s="2"/>
      <c r="F634" s="2"/>
      <c r="G634" s="2"/>
      <c r="H634" s="2"/>
      <c r="I634" s="2"/>
      <c r="J634" s="256"/>
      <c r="K634" s="2"/>
      <c r="L634" s="2"/>
      <c r="M634" s="2"/>
      <c r="N634" s="2"/>
      <c r="O634" s="2"/>
      <c r="P634" s="6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3"/>
      <c r="AH634" s="95"/>
      <c r="AI634" s="3"/>
      <c r="AJ634" s="256"/>
      <c r="AK634" s="3"/>
      <c r="AL634" s="3"/>
      <c r="AM634" s="2"/>
      <c r="AN634" s="2"/>
      <c r="AO634" s="2"/>
      <c r="AP634" s="2"/>
      <c r="AQ634" s="2"/>
      <c r="AR634" s="257"/>
      <c r="AS634" s="2"/>
      <c r="AT634" s="2"/>
      <c r="AU634" s="2"/>
      <c r="AV634" s="3"/>
      <c r="AW634" s="258"/>
      <c r="AX634" s="3"/>
      <c r="AY634" s="257"/>
      <c r="AZ634" s="259"/>
      <c r="BA634" s="259"/>
      <c r="BB634" s="259"/>
      <c r="BC634" s="259"/>
      <c r="BD634" s="259"/>
      <c r="BE634" s="259"/>
      <c r="BF634" s="259"/>
      <c r="BG634" s="259"/>
      <c r="BH634" s="259"/>
      <c r="BI634" s="259"/>
      <c r="BJ634" s="259"/>
      <c r="BK634" s="259"/>
      <c r="BL634" s="259"/>
      <c r="BM634" s="259"/>
      <c r="BN634" s="152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  <c r="DF634" s="3"/>
      <c r="DG634" s="3"/>
      <c r="DH634" s="3"/>
      <c r="DI634" s="3"/>
      <c r="DJ634" s="3"/>
      <c r="DK634" s="3"/>
      <c r="DL634" s="3"/>
      <c r="DM634" s="3"/>
      <c r="DN634" s="3"/>
      <c r="DO634" s="3"/>
      <c r="DP634" s="3"/>
      <c r="DQ634" s="3"/>
      <c r="DR634" s="3"/>
      <c r="DS634" s="3"/>
      <c r="DT634" s="3"/>
      <c r="DU634" s="3"/>
    </row>
    <row r="635" ht="12.75" customHeight="1">
      <c r="A635" s="3"/>
      <c r="B635" s="2"/>
      <c r="C635" s="2"/>
      <c r="D635" s="2"/>
      <c r="E635" s="2"/>
      <c r="F635" s="2"/>
      <c r="G635" s="2"/>
      <c r="H635" s="2"/>
      <c r="I635" s="2"/>
      <c r="J635" s="256"/>
      <c r="K635" s="2"/>
      <c r="L635" s="2"/>
      <c r="M635" s="2"/>
      <c r="N635" s="2"/>
      <c r="O635" s="2"/>
      <c r="P635" s="6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3"/>
      <c r="AH635" s="95"/>
      <c r="AI635" s="3"/>
      <c r="AJ635" s="256"/>
      <c r="AK635" s="3"/>
      <c r="AL635" s="3"/>
      <c r="AM635" s="2"/>
      <c r="AN635" s="2"/>
      <c r="AO635" s="2"/>
      <c r="AP635" s="2"/>
      <c r="AQ635" s="2"/>
      <c r="AR635" s="257"/>
      <c r="AS635" s="2"/>
      <c r="AT635" s="2"/>
      <c r="AU635" s="2"/>
      <c r="AV635" s="3"/>
      <c r="AW635" s="258"/>
      <c r="AX635" s="3"/>
      <c r="AY635" s="257"/>
      <c r="AZ635" s="259"/>
      <c r="BA635" s="259"/>
      <c r="BB635" s="259"/>
      <c r="BC635" s="259"/>
      <c r="BD635" s="259"/>
      <c r="BE635" s="259"/>
      <c r="BF635" s="259"/>
      <c r="BG635" s="259"/>
      <c r="BH635" s="259"/>
      <c r="BI635" s="259"/>
      <c r="BJ635" s="259"/>
      <c r="BK635" s="259"/>
      <c r="BL635" s="259"/>
      <c r="BM635" s="259"/>
      <c r="BN635" s="152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  <c r="DF635" s="3"/>
      <c r="DG635" s="3"/>
      <c r="DH635" s="3"/>
      <c r="DI635" s="3"/>
      <c r="DJ635" s="3"/>
      <c r="DK635" s="3"/>
      <c r="DL635" s="3"/>
      <c r="DM635" s="3"/>
      <c r="DN635" s="3"/>
      <c r="DO635" s="3"/>
      <c r="DP635" s="3"/>
      <c r="DQ635" s="3"/>
      <c r="DR635" s="3"/>
      <c r="DS635" s="3"/>
      <c r="DT635" s="3"/>
      <c r="DU635" s="3"/>
    </row>
    <row r="636" ht="12.75" customHeight="1">
      <c r="A636" s="3"/>
      <c r="B636" s="2"/>
      <c r="C636" s="2"/>
      <c r="D636" s="2"/>
      <c r="E636" s="2"/>
      <c r="F636" s="2"/>
      <c r="G636" s="2"/>
      <c r="H636" s="2"/>
      <c r="I636" s="2"/>
      <c r="J636" s="256"/>
      <c r="K636" s="2"/>
      <c r="L636" s="2"/>
      <c r="M636" s="2"/>
      <c r="N636" s="2"/>
      <c r="O636" s="2"/>
      <c r="P636" s="6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3"/>
      <c r="AH636" s="95"/>
      <c r="AI636" s="3"/>
      <c r="AJ636" s="256"/>
      <c r="AK636" s="3"/>
      <c r="AL636" s="3"/>
      <c r="AM636" s="2"/>
      <c r="AN636" s="2"/>
      <c r="AO636" s="2"/>
      <c r="AP636" s="2"/>
      <c r="AQ636" s="2"/>
      <c r="AR636" s="257"/>
      <c r="AS636" s="2"/>
      <c r="AT636" s="2"/>
      <c r="AU636" s="2"/>
      <c r="AV636" s="3"/>
      <c r="AW636" s="258"/>
      <c r="AX636" s="3"/>
      <c r="AY636" s="257"/>
      <c r="AZ636" s="259"/>
      <c r="BA636" s="259"/>
      <c r="BB636" s="259"/>
      <c r="BC636" s="259"/>
      <c r="BD636" s="259"/>
      <c r="BE636" s="259"/>
      <c r="BF636" s="259"/>
      <c r="BG636" s="259"/>
      <c r="BH636" s="259"/>
      <c r="BI636" s="259"/>
      <c r="BJ636" s="259"/>
      <c r="BK636" s="259"/>
      <c r="BL636" s="259"/>
      <c r="BM636" s="259"/>
      <c r="BN636" s="152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  <c r="DE636" s="3"/>
      <c r="DF636" s="3"/>
      <c r="DG636" s="3"/>
      <c r="DH636" s="3"/>
      <c r="DI636" s="3"/>
      <c r="DJ636" s="3"/>
      <c r="DK636" s="3"/>
      <c r="DL636" s="3"/>
      <c r="DM636" s="3"/>
      <c r="DN636" s="3"/>
      <c r="DO636" s="3"/>
      <c r="DP636" s="3"/>
      <c r="DQ636" s="3"/>
      <c r="DR636" s="3"/>
      <c r="DS636" s="3"/>
      <c r="DT636" s="3"/>
      <c r="DU636" s="3"/>
    </row>
    <row r="637" ht="12.75" customHeight="1">
      <c r="A637" s="3"/>
      <c r="B637" s="2"/>
      <c r="C637" s="2"/>
      <c r="D637" s="2"/>
      <c r="E637" s="2"/>
      <c r="F637" s="2"/>
      <c r="G637" s="2"/>
      <c r="H637" s="2"/>
      <c r="I637" s="2"/>
      <c r="J637" s="256"/>
      <c r="K637" s="2"/>
      <c r="L637" s="2"/>
      <c r="M637" s="2"/>
      <c r="N637" s="2"/>
      <c r="O637" s="2"/>
      <c r="P637" s="6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3"/>
      <c r="AH637" s="95"/>
      <c r="AI637" s="3"/>
      <c r="AJ637" s="256"/>
      <c r="AK637" s="3"/>
      <c r="AL637" s="3"/>
      <c r="AM637" s="2"/>
      <c r="AN637" s="2"/>
      <c r="AO637" s="2"/>
      <c r="AP637" s="2"/>
      <c r="AQ637" s="2"/>
      <c r="AR637" s="257"/>
      <c r="AS637" s="2"/>
      <c r="AT637" s="2"/>
      <c r="AU637" s="2"/>
      <c r="AV637" s="3"/>
      <c r="AW637" s="258"/>
      <c r="AX637" s="3"/>
      <c r="AY637" s="257"/>
      <c r="AZ637" s="259"/>
      <c r="BA637" s="259"/>
      <c r="BB637" s="259"/>
      <c r="BC637" s="259"/>
      <c r="BD637" s="259"/>
      <c r="BE637" s="259"/>
      <c r="BF637" s="259"/>
      <c r="BG637" s="259"/>
      <c r="BH637" s="259"/>
      <c r="BI637" s="259"/>
      <c r="BJ637" s="259"/>
      <c r="BK637" s="259"/>
      <c r="BL637" s="259"/>
      <c r="BM637" s="259"/>
      <c r="BN637" s="152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3"/>
      <c r="DM637" s="3"/>
      <c r="DN637" s="3"/>
      <c r="DO637" s="3"/>
      <c r="DP637" s="3"/>
      <c r="DQ637" s="3"/>
      <c r="DR637" s="3"/>
      <c r="DS637" s="3"/>
      <c r="DT637" s="3"/>
      <c r="DU637" s="3"/>
    </row>
    <row r="638" ht="12.75" customHeight="1">
      <c r="A638" s="3"/>
      <c r="B638" s="2"/>
      <c r="C638" s="2"/>
      <c r="D638" s="2"/>
      <c r="E638" s="2"/>
      <c r="F638" s="2"/>
      <c r="G638" s="2"/>
      <c r="H638" s="2"/>
      <c r="I638" s="2"/>
      <c r="J638" s="256"/>
      <c r="K638" s="2"/>
      <c r="L638" s="2"/>
      <c r="M638" s="2"/>
      <c r="N638" s="2"/>
      <c r="O638" s="2"/>
      <c r="P638" s="6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3"/>
      <c r="AH638" s="95"/>
      <c r="AI638" s="3"/>
      <c r="AJ638" s="256"/>
      <c r="AK638" s="3"/>
      <c r="AL638" s="3"/>
      <c r="AM638" s="2"/>
      <c r="AN638" s="2"/>
      <c r="AO638" s="2"/>
      <c r="AP638" s="2"/>
      <c r="AQ638" s="2"/>
      <c r="AR638" s="257"/>
      <c r="AS638" s="2"/>
      <c r="AT638" s="2"/>
      <c r="AU638" s="2"/>
      <c r="AV638" s="3"/>
      <c r="AW638" s="258"/>
      <c r="AX638" s="3"/>
      <c r="AY638" s="257"/>
      <c r="AZ638" s="259"/>
      <c r="BA638" s="259"/>
      <c r="BB638" s="259"/>
      <c r="BC638" s="259"/>
      <c r="BD638" s="259"/>
      <c r="BE638" s="259"/>
      <c r="BF638" s="259"/>
      <c r="BG638" s="259"/>
      <c r="BH638" s="259"/>
      <c r="BI638" s="259"/>
      <c r="BJ638" s="259"/>
      <c r="BK638" s="259"/>
      <c r="BL638" s="259"/>
      <c r="BM638" s="259"/>
      <c r="BN638" s="152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  <c r="DH638" s="3"/>
      <c r="DI638" s="3"/>
      <c r="DJ638" s="3"/>
      <c r="DK638" s="3"/>
      <c r="DL638" s="3"/>
      <c r="DM638" s="3"/>
      <c r="DN638" s="3"/>
      <c r="DO638" s="3"/>
      <c r="DP638" s="3"/>
      <c r="DQ638" s="3"/>
      <c r="DR638" s="3"/>
      <c r="DS638" s="3"/>
      <c r="DT638" s="3"/>
      <c r="DU638" s="3"/>
    </row>
    <row r="639" ht="12.75" customHeight="1">
      <c r="A639" s="3"/>
      <c r="B639" s="2"/>
      <c r="C639" s="2"/>
      <c r="D639" s="2"/>
      <c r="E639" s="2"/>
      <c r="F639" s="2"/>
      <c r="G639" s="2"/>
      <c r="H639" s="2"/>
      <c r="I639" s="2"/>
      <c r="J639" s="256"/>
      <c r="K639" s="2"/>
      <c r="L639" s="2"/>
      <c r="M639" s="2"/>
      <c r="N639" s="2"/>
      <c r="O639" s="2"/>
      <c r="P639" s="6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3"/>
      <c r="AH639" s="95"/>
      <c r="AI639" s="3"/>
      <c r="AJ639" s="256"/>
      <c r="AK639" s="3"/>
      <c r="AL639" s="3"/>
      <c r="AM639" s="2"/>
      <c r="AN639" s="2"/>
      <c r="AO639" s="2"/>
      <c r="AP639" s="2"/>
      <c r="AQ639" s="2"/>
      <c r="AR639" s="257"/>
      <c r="AS639" s="2"/>
      <c r="AT639" s="2"/>
      <c r="AU639" s="2"/>
      <c r="AV639" s="3"/>
      <c r="AW639" s="258"/>
      <c r="AX639" s="3"/>
      <c r="AY639" s="257"/>
      <c r="AZ639" s="259"/>
      <c r="BA639" s="259"/>
      <c r="BB639" s="259"/>
      <c r="BC639" s="259"/>
      <c r="BD639" s="259"/>
      <c r="BE639" s="259"/>
      <c r="BF639" s="259"/>
      <c r="BG639" s="259"/>
      <c r="BH639" s="259"/>
      <c r="BI639" s="259"/>
      <c r="BJ639" s="259"/>
      <c r="BK639" s="259"/>
      <c r="BL639" s="259"/>
      <c r="BM639" s="259"/>
      <c r="BN639" s="152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  <c r="DG639" s="3"/>
      <c r="DH639" s="3"/>
      <c r="DI639" s="3"/>
      <c r="DJ639" s="3"/>
      <c r="DK639" s="3"/>
      <c r="DL639" s="3"/>
      <c r="DM639" s="3"/>
      <c r="DN639" s="3"/>
      <c r="DO639" s="3"/>
      <c r="DP639" s="3"/>
      <c r="DQ639" s="3"/>
      <c r="DR639" s="3"/>
      <c r="DS639" s="3"/>
      <c r="DT639" s="3"/>
      <c r="DU639" s="3"/>
    </row>
    <row r="640" ht="12.75" customHeight="1">
      <c r="A640" s="3"/>
      <c r="B640" s="2"/>
      <c r="C640" s="2"/>
      <c r="D640" s="2"/>
      <c r="E640" s="2"/>
      <c r="F640" s="2"/>
      <c r="G640" s="2"/>
      <c r="H640" s="2"/>
      <c r="I640" s="2"/>
      <c r="J640" s="256"/>
      <c r="K640" s="2"/>
      <c r="L640" s="2"/>
      <c r="M640" s="2"/>
      <c r="N640" s="2"/>
      <c r="O640" s="2"/>
      <c r="P640" s="6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3"/>
      <c r="AH640" s="95"/>
      <c r="AI640" s="3"/>
      <c r="AJ640" s="256"/>
      <c r="AK640" s="3"/>
      <c r="AL640" s="3"/>
      <c r="AM640" s="2"/>
      <c r="AN640" s="2"/>
      <c r="AO640" s="2"/>
      <c r="AP640" s="2"/>
      <c r="AQ640" s="2"/>
      <c r="AR640" s="257"/>
      <c r="AS640" s="2"/>
      <c r="AT640" s="2"/>
      <c r="AU640" s="2"/>
      <c r="AV640" s="3"/>
      <c r="AW640" s="258"/>
      <c r="AX640" s="3"/>
      <c r="AY640" s="257"/>
      <c r="AZ640" s="259"/>
      <c r="BA640" s="259"/>
      <c r="BB640" s="259"/>
      <c r="BC640" s="259"/>
      <c r="BD640" s="259"/>
      <c r="BE640" s="259"/>
      <c r="BF640" s="259"/>
      <c r="BG640" s="259"/>
      <c r="BH640" s="259"/>
      <c r="BI640" s="259"/>
      <c r="BJ640" s="259"/>
      <c r="BK640" s="259"/>
      <c r="BL640" s="259"/>
      <c r="BM640" s="259"/>
      <c r="BN640" s="152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  <c r="DF640" s="3"/>
      <c r="DG640" s="3"/>
      <c r="DH640" s="3"/>
      <c r="DI640" s="3"/>
      <c r="DJ640" s="3"/>
      <c r="DK640" s="3"/>
      <c r="DL640" s="3"/>
      <c r="DM640" s="3"/>
      <c r="DN640" s="3"/>
      <c r="DO640" s="3"/>
      <c r="DP640" s="3"/>
      <c r="DQ640" s="3"/>
      <c r="DR640" s="3"/>
      <c r="DS640" s="3"/>
      <c r="DT640" s="3"/>
      <c r="DU640" s="3"/>
    </row>
    <row r="641" ht="12.75" customHeight="1">
      <c r="A641" s="3"/>
      <c r="B641" s="2"/>
      <c r="C641" s="2"/>
      <c r="D641" s="2"/>
      <c r="E641" s="2"/>
      <c r="F641" s="2"/>
      <c r="G641" s="2"/>
      <c r="H641" s="2"/>
      <c r="I641" s="2"/>
      <c r="J641" s="256"/>
      <c r="K641" s="2"/>
      <c r="L641" s="2"/>
      <c r="M641" s="2"/>
      <c r="N641" s="2"/>
      <c r="O641" s="2"/>
      <c r="P641" s="6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3"/>
      <c r="AH641" s="95"/>
      <c r="AI641" s="3"/>
      <c r="AJ641" s="256"/>
      <c r="AK641" s="3"/>
      <c r="AL641" s="3"/>
      <c r="AM641" s="2"/>
      <c r="AN641" s="2"/>
      <c r="AO641" s="2"/>
      <c r="AP641" s="2"/>
      <c r="AQ641" s="2"/>
      <c r="AR641" s="257"/>
      <c r="AS641" s="2"/>
      <c r="AT641" s="2"/>
      <c r="AU641" s="2"/>
      <c r="AV641" s="3"/>
      <c r="AW641" s="258"/>
      <c r="AX641" s="3"/>
      <c r="AY641" s="257"/>
      <c r="AZ641" s="259"/>
      <c r="BA641" s="259"/>
      <c r="BB641" s="259"/>
      <c r="BC641" s="259"/>
      <c r="BD641" s="259"/>
      <c r="BE641" s="259"/>
      <c r="BF641" s="259"/>
      <c r="BG641" s="259"/>
      <c r="BH641" s="259"/>
      <c r="BI641" s="259"/>
      <c r="BJ641" s="259"/>
      <c r="BK641" s="259"/>
      <c r="BL641" s="259"/>
      <c r="BM641" s="259"/>
      <c r="BN641" s="152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  <c r="DE641" s="3"/>
      <c r="DF641" s="3"/>
      <c r="DG641" s="3"/>
      <c r="DH641" s="3"/>
      <c r="DI641" s="3"/>
      <c r="DJ641" s="3"/>
      <c r="DK641" s="3"/>
      <c r="DL641" s="3"/>
      <c r="DM641" s="3"/>
      <c r="DN641" s="3"/>
      <c r="DO641" s="3"/>
      <c r="DP641" s="3"/>
      <c r="DQ641" s="3"/>
      <c r="DR641" s="3"/>
      <c r="DS641" s="3"/>
      <c r="DT641" s="3"/>
      <c r="DU641" s="3"/>
    </row>
    <row r="642" ht="12.75" customHeight="1">
      <c r="A642" s="3"/>
      <c r="B642" s="2"/>
      <c r="C642" s="2"/>
      <c r="D642" s="2"/>
      <c r="E642" s="2"/>
      <c r="F642" s="2"/>
      <c r="G642" s="2"/>
      <c r="H642" s="2"/>
      <c r="I642" s="2"/>
      <c r="J642" s="256"/>
      <c r="K642" s="2"/>
      <c r="L642" s="2"/>
      <c r="M642" s="2"/>
      <c r="N642" s="2"/>
      <c r="O642" s="2"/>
      <c r="P642" s="6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3"/>
      <c r="AH642" s="95"/>
      <c r="AI642" s="3"/>
      <c r="AJ642" s="256"/>
      <c r="AK642" s="3"/>
      <c r="AL642" s="3"/>
      <c r="AM642" s="2"/>
      <c r="AN642" s="2"/>
      <c r="AO642" s="2"/>
      <c r="AP642" s="2"/>
      <c r="AQ642" s="2"/>
      <c r="AR642" s="257"/>
      <c r="AS642" s="2"/>
      <c r="AT642" s="2"/>
      <c r="AU642" s="2"/>
      <c r="AV642" s="3"/>
      <c r="AW642" s="258"/>
      <c r="AX642" s="3"/>
      <c r="AY642" s="257"/>
      <c r="AZ642" s="259"/>
      <c r="BA642" s="259"/>
      <c r="BB642" s="259"/>
      <c r="BC642" s="259"/>
      <c r="BD642" s="259"/>
      <c r="BE642" s="259"/>
      <c r="BF642" s="259"/>
      <c r="BG642" s="259"/>
      <c r="BH642" s="259"/>
      <c r="BI642" s="259"/>
      <c r="BJ642" s="259"/>
      <c r="BK642" s="259"/>
      <c r="BL642" s="259"/>
      <c r="BM642" s="259"/>
      <c r="BN642" s="152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  <c r="DE642" s="3"/>
      <c r="DF642" s="3"/>
      <c r="DG642" s="3"/>
      <c r="DH642" s="3"/>
      <c r="DI642" s="3"/>
      <c r="DJ642" s="3"/>
      <c r="DK642" s="3"/>
      <c r="DL642" s="3"/>
      <c r="DM642" s="3"/>
      <c r="DN642" s="3"/>
      <c r="DO642" s="3"/>
      <c r="DP642" s="3"/>
      <c r="DQ642" s="3"/>
      <c r="DR642" s="3"/>
      <c r="DS642" s="3"/>
      <c r="DT642" s="3"/>
      <c r="DU642" s="3"/>
    </row>
    <row r="643" ht="12.75" customHeight="1">
      <c r="A643" s="3"/>
      <c r="B643" s="2"/>
      <c r="C643" s="2"/>
      <c r="D643" s="2"/>
      <c r="E643" s="2"/>
      <c r="F643" s="2"/>
      <c r="G643" s="2"/>
      <c r="H643" s="2"/>
      <c r="I643" s="2"/>
      <c r="J643" s="256"/>
      <c r="K643" s="2"/>
      <c r="L643" s="2"/>
      <c r="M643" s="2"/>
      <c r="N643" s="2"/>
      <c r="O643" s="2"/>
      <c r="P643" s="6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3"/>
      <c r="AH643" s="95"/>
      <c r="AI643" s="3"/>
      <c r="AJ643" s="256"/>
      <c r="AK643" s="3"/>
      <c r="AL643" s="3"/>
      <c r="AM643" s="2"/>
      <c r="AN643" s="2"/>
      <c r="AO643" s="2"/>
      <c r="AP643" s="2"/>
      <c r="AQ643" s="2"/>
      <c r="AR643" s="257"/>
      <c r="AS643" s="2"/>
      <c r="AT643" s="2"/>
      <c r="AU643" s="2"/>
      <c r="AV643" s="3"/>
      <c r="AW643" s="258"/>
      <c r="AX643" s="3"/>
      <c r="AY643" s="257"/>
      <c r="AZ643" s="259"/>
      <c r="BA643" s="259"/>
      <c r="BB643" s="259"/>
      <c r="BC643" s="259"/>
      <c r="BD643" s="259"/>
      <c r="BE643" s="259"/>
      <c r="BF643" s="259"/>
      <c r="BG643" s="259"/>
      <c r="BH643" s="259"/>
      <c r="BI643" s="259"/>
      <c r="BJ643" s="259"/>
      <c r="BK643" s="259"/>
      <c r="BL643" s="259"/>
      <c r="BM643" s="259"/>
      <c r="BN643" s="152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  <c r="DE643" s="3"/>
      <c r="DF643" s="3"/>
      <c r="DG643" s="3"/>
      <c r="DH643" s="3"/>
      <c r="DI643" s="3"/>
      <c r="DJ643" s="3"/>
      <c r="DK643" s="3"/>
      <c r="DL643" s="3"/>
      <c r="DM643" s="3"/>
      <c r="DN643" s="3"/>
      <c r="DO643" s="3"/>
      <c r="DP643" s="3"/>
      <c r="DQ643" s="3"/>
      <c r="DR643" s="3"/>
      <c r="DS643" s="3"/>
      <c r="DT643" s="3"/>
      <c r="DU643" s="3"/>
    </row>
    <row r="644" ht="12.75" customHeight="1">
      <c r="A644" s="3"/>
      <c r="B644" s="2"/>
      <c r="C644" s="2"/>
      <c r="D644" s="2"/>
      <c r="E644" s="2"/>
      <c r="F644" s="2"/>
      <c r="G644" s="2"/>
      <c r="H644" s="2"/>
      <c r="I644" s="2"/>
      <c r="J644" s="256"/>
      <c r="K644" s="2"/>
      <c r="L644" s="2"/>
      <c r="M644" s="2"/>
      <c r="N644" s="2"/>
      <c r="O644" s="2"/>
      <c r="P644" s="6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3"/>
      <c r="AH644" s="95"/>
      <c r="AI644" s="3"/>
      <c r="AJ644" s="256"/>
      <c r="AK644" s="3"/>
      <c r="AL644" s="3"/>
      <c r="AM644" s="2"/>
      <c r="AN644" s="2"/>
      <c r="AO644" s="2"/>
      <c r="AP644" s="2"/>
      <c r="AQ644" s="2"/>
      <c r="AR644" s="257"/>
      <c r="AS644" s="2"/>
      <c r="AT644" s="2"/>
      <c r="AU644" s="2"/>
      <c r="AV644" s="3"/>
      <c r="AW644" s="258"/>
      <c r="AX644" s="3"/>
      <c r="AY644" s="257"/>
      <c r="AZ644" s="259"/>
      <c r="BA644" s="259"/>
      <c r="BB644" s="259"/>
      <c r="BC644" s="259"/>
      <c r="BD644" s="259"/>
      <c r="BE644" s="259"/>
      <c r="BF644" s="259"/>
      <c r="BG644" s="259"/>
      <c r="BH644" s="259"/>
      <c r="BI644" s="259"/>
      <c r="BJ644" s="259"/>
      <c r="BK644" s="259"/>
      <c r="BL644" s="259"/>
      <c r="BM644" s="259"/>
      <c r="BN644" s="152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  <c r="DF644" s="3"/>
      <c r="DG644" s="3"/>
      <c r="DH644" s="3"/>
      <c r="DI644" s="3"/>
      <c r="DJ644" s="3"/>
      <c r="DK644" s="3"/>
      <c r="DL644" s="3"/>
      <c r="DM644" s="3"/>
      <c r="DN644" s="3"/>
      <c r="DO644" s="3"/>
      <c r="DP644" s="3"/>
      <c r="DQ644" s="3"/>
      <c r="DR644" s="3"/>
      <c r="DS644" s="3"/>
      <c r="DT644" s="3"/>
      <c r="DU644" s="3"/>
    </row>
    <row r="645" ht="12.75" customHeight="1">
      <c r="A645" s="3"/>
      <c r="B645" s="2"/>
      <c r="C645" s="2"/>
      <c r="D645" s="2"/>
      <c r="E645" s="2"/>
      <c r="F645" s="2"/>
      <c r="G645" s="2"/>
      <c r="H645" s="2"/>
      <c r="I645" s="2"/>
      <c r="J645" s="256"/>
      <c r="K645" s="2"/>
      <c r="L645" s="2"/>
      <c r="M645" s="2"/>
      <c r="N645" s="2"/>
      <c r="O645" s="2"/>
      <c r="P645" s="6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3"/>
      <c r="AH645" s="95"/>
      <c r="AI645" s="3"/>
      <c r="AJ645" s="256"/>
      <c r="AK645" s="3"/>
      <c r="AL645" s="3"/>
      <c r="AM645" s="2"/>
      <c r="AN645" s="2"/>
      <c r="AO645" s="2"/>
      <c r="AP645" s="2"/>
      <c r="AQ645" s="2"/>
      <c r="AR645" s="257"/>
      <c r="AS645" s="2"/>
      <c r="AT645" s="2"/>
      <c r="AU645" s="2"/>
      <c r="AV645" s="3"/>
      <c r="AW645" s="258"/>
      <c r="AX645" s="3"/>
      <c r="AY645" s="257"/>
      <c r="AZ645" s="259"/>
      <c r="BA645" s="259"/>
      <c r="BB645" s="259"/>
      <c r="BC645" s="259"/>
      <c r="BD645" s="259"/>
      <c r="BE645" s="259"/>
      <c r="BF645" s="259"/>
      <c r="BG645" s="259"/>
      <c r="BH645" s="259"/>
      <c r="BI645" s="259"/>
      <c r="BJ645" s="259"/>
      <c r="BK645" s="259"/>
      <c r="BL645" s="259"/>
      <c r="BM645" s="259"/>
      <c r="BN645" s="152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3"/>
      <c r="DK645" s="3"/>
      <c r="DL645" s="3"/>
      <c r="DM645" s="3"/>
      <c r="DN645" s="3"/>
      <c r="DO645" s="3"/>
      <c r="DP645" s="3"/>
      <c r="DQ645" s="3"/>
      <c r="DR645" s="3"/>
      <c r="DS645" s="3"/>
      <c r="DT645" s="3"/>
      <c r="DU645" s="3"/>
    </row>
    <row r="646" ht="12.75" customHeight="1">
      <c r="A646" s="3"/>
      <c r="B646" s="2"/>
      <c r="C646" s="2"/>
      <c r="D646" s="2"/>
      <c r="E646" s="2"/>
      <c r="F646" s="2"/>
      <c r="G646" s="2"/>
      <c r="H646" s="2"/>
      <c r="I646" s="2"/>
      <c r="J646" s="256"/>
      <c r="K646" s="2"/>
      <c r="L646" s="2"/>
      <c r="M646" s="2"/>
      <c r="N646" s="2"/>
      <c r="O646" s="2"/>
      <c r="P646" s="6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3"/>
      <c r="AH646" s="95"/>
      <c r="AI646" s="3"/>
      <c r="AJ646" s="256"/>
      <c r="AK646" s="3"/>
      <c r="AL646" s="3"/>
      <c r="AM646" s="2"/>
      <c r="AN646" s="2"/>
      <c r="AO646" s="2"/>
      <c r="AP646" s="2"/>
      <c r="AQ646" s="2"/>
      <c r="AR646" s="257"/>
      <c r="AS646" s="2"/>
      <c r="AT646" s="2"/>
      <c r="AU646" s="2"/>
      <c r="AV646" s="3"/>
      <c r="AW646" s="258"/>
      <c r="AX646" s="3"/>
      <c r="AY646" s="257"/>
      <c r="AZ646" s="259"/>
      <c r="BA646" s="259"/>
      <c r="BB646" s="259"/>
      <c r="BC646" s="259"/>
      <c r="BD646" s="259"/>
      <c r="BE646" s="259"/>
      <c r="BF646" s="259"/>
      <c r="BG646" s="259"/>
      <c r="BH646" s="259"/>
      <c r="BI646" s="259"/>
      <c r="BJ646" s="259"/>
      <c r="BK646" s="259"/>
      <c r="BL646" s="259"/>
      <c r="BM646" s="259"/>
      <c r="BN646" s="152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/>
      <c r="DL646" s="3"/>
      <c r="DM646" s="3"/>
      <c r="DN646" s="3"/>
      <c r="DO646" s="3"/>
      <c r="DP646" s="3"/>
      <c r="DQ646" s="3"/>
      <c r="DR646" s="3"/>
      <c r="DS646" s="3"/>
      <c r="DT646" s="3"/>
      <c r="DU646" s="3"/>
    </row>
    <row r="647" ht="12.75" customHeight="1">
      <c r="A647" s="3"/>
      <c r="B647" s="2"/>
      <c r="C647" s="2"/>
      <c r="D647" s="2"/>
      <c r="E647" s="2"/>
      <c r="F647" s="2"/>
      <c r="G647" s="2"/>
      <c r="H647" s="2"/>
      <c r="I647" s="2"/>
      <c r="J647" s="256"/>
      <c r="K647" s="2"/>
      <c r="L647" s="2"/>
      <c r="M647" s="2"/>
      <c r="N647" s="2"/>
      <c r="O647" s="2"/>
      <c r="P647" s="6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3"/>
      <c r="AH647" s="95"/>
      <c r="AI647" s="3"/>
      <c r="AJ647" s="256"/>
      <c r="AK647" s="3"/>
      <c r="AL647" s="3"/>
      <c r="AM647" s="2"/>
      <c r="AN647" s="2"/>
      <c r="AO647" s="2"/>
      <c r="AP647" s="2"/>
      <c r="AQ647" s="2"/>
      <c r="AR647" s="257"/>
      <c r="AS647" s="2"/>
      <c r="AT647" s="2"/>
      <c r="AU647" s="2"/>
      <c r="AV647" s="3"/>
      <c r="AW647" s="258"/>
      <c r="AX647" s="3"/>
      <c r="AY647" s="257"/>
      <c r="AZ647" s="259"/>
      <c r="BA647" s="259"/>
      <c r="BB647" s="259"/>
      <c r="BC647" s="259"/>
      <c r="BD647" s="259"/>
      <c r="BE647" s="259"/>
      <c r="BF647" s="259"/>
      <c r="BG647" s="259"/>
      <c r="BH647" s="259"/>
      <c r="BI647" s="259"/>
      <c r="BJ647" s="259"/>
      <c r="BK647" s="259"/>
      <c r="BL647" s="259"/>
      <c r="BM647" s="259"/>
      <c r="BN647" s="152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  <c r="DJ647" s="3"/>
      <c r="DK647" s="3"/>
      <c r="DL647" s="3"/>
      <c r="DM647" s="3"/>
      <c r="DN647" s="3"/>
      <c r="DO647" s="3"/>
      <c r="DP647" s="3"/>
      <c r="DQ647" s="3"/>
      <c r="DR647" s="3"/>
      <c r="DS647" s="3"/>
      <c r="DT647" s="3"/>
      <c r="DU647" s="3"/>
    </row>
    <row r="648" ht="12.75" customHeight="1">
      <c r="A648" s="3"/>
      <c r="B648" s="2"/>
      <c r="C648" s="2"/>
      <c r="D648" s="2"/>
      <c r="E648" s="2"/>
      <c r="F648" s="2"/>
      <c r="G648" s="2"/>
      <c r="H648" s="2"/>
      <c r="I648" s="2"/>
      <c r="J648" s="256"/>
      <c r="K648" s="2"/>
      <c r="L648" s="2"/>
      <c r="M648" s="2"/>
      <c r="N648" s="2"/>
      <c r="O648" s="2"/>
      <c r="P648" s="6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3"/>
      <c r="AH648" s="95"/>
      <c r="AI648" s="3"/>
      <c r="AJ648" s="256"/>
      <c r="AK648" s="3"/>
      <c r="AL648" s="3"/>
      <c r="AM648" s="2"/>
      <c r="AN648" s="2"/>
      <c r="AO648" s="2"/>
      <c r="AP648" s="2"/>
      <c r="AQ648" s="2"/>
      <c r="AR648" s="257"/>
      <c r="AS648" s="2"/>
      <c r="AT648" s="2"/>
      <c r="AU648" s="2"/>
      <c r="AV648" s="3"/>
      <c r="AW648" s="258"/>
      <c r="AX648" s="3"/>
      <c r="AY648" s="257"/>
      <c r="AZ648" s="259"/>
      <c r="BA648" s="259"/>
      <c r="BB648" s="259"/>
      <c r="BC648" s="259"/>
      <c r="BD648" s="259"/>
      <c r="BE648" s="259"/>
      <c r="BF648" s="259"/>
      <c r="BG648" s="259"/>
      <c r="BH648" s="259"/>
      <c r="BI648" s="259"/>
      <c r="BJ648" s="259"/>
      <c r="BK648" s="259"/>
      <c r="BL648" s="259"/>
      <c r="BM648" s="259"/>
      <c r="BN648" s="152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  <c r="DE648" s="3"/>
      <c r="DF648" s="3"/>
      <c r="DG648" s="3"/>
      <c r="DH648" s="3"/>
      <c r="DI648" s="3"/>
      <c r="DJ648" s="3"/>
      <c r="DK648" s="3"/>
      <c r="DL648" s="3"/>
      <c r="DM648" s="3"/>
      <c r="DN648" s="3"/>
      <c r="DO648" s="3"/>
      <c r="DP648" s="3"/>
      <c r="DQ648" s="3"/>
      <c r="DR648" s="3"/>
      <c r="DS648" s="3"/>
      <c r="DT648" s="3"/>
      <c r="DU648" s="3"/>
    </row>
    <row r="649" ht="12.75" customHeight="1">
      <c r="A649" s="3"/>
      <c r="B649" s="2"/>
      <c r="C649" s="2"/>
      <c r="D649" s="2"/>
      <c r="E649" s="2"/>
      <c r="F649" s="2"/>
      <c r="G649" s="2"/>
      <c r="H649" s="2"/>
      <c r="I649" s="2"/>
      <c r="J649" s="256"/>
      <c r="K649" s="2"/>
      <c r="L649" s="2"/>
      <c r="M649" s="2"/>
      <c r="N649" s="2"/>
      <c r="O649" s="2"/>
      <c r="P649" s="6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3"/>
      <c r="AH649" s="95"/>
      <c r="AI649" s="3"/>
      <c r="AJ649" s="256"/>
      <c r="AK649" s="3"/>
      <c r="AL649" s="3"/>
      <c r="AM649" s="2"/>
      <c r="AN649" s="2"/>
      <c r="AO649" s="2"/>
      <c r="AP649" s="2"/>
      <c r="AQ649" s="2"/>
      <c r="AR649" s="257"/>
      <c r="AS649" s="2"/>
      <c r="AT649" s="2"/>
      <c r="AU649" s="2"/>
      <c r="AV649" s="3"/>
      <c r="AW649" s="258"/>
      <c r="AX649" s="3"/>
      <c r="AY649" s="257"/>
      <c r="AZ649" s="259"/>
      <c r="BA649" s="259"/>
      <c r="BB649" s="259"/>
      <c r="BC649" s="259"/>
      <c r="BD649" s="259"/>
      <c r="BE649" s="259"/>
      <c r="BF649" s="259"/>
      <c r="BG649" s="259"/>
      <c r="BH649" s="259"/>
      <c r="BI649" s="259"/>
      <c r="BJ649" s="259"/>
      <c r="BK649" s="259"/>
      <c r="BL649" s="259"/>
      <c r="BM649" s="259"/>
      <c r="BN649" s="152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  <c r="CX649" s="3"/>
      <c r="CY649" s="3"/>
      <c r="CZ649" s="3"/>
      <c r="DA649" s="3"/>
      <c r="DB649" s="3"/>
      <c r="DC649" s="3"/>
      <c r="DD649" s="3"/>
      <c r="DE649" s="3"/>
      <c r="DF649" s="3"/>
      <c r="DG649" s="3"/>
      <c r="DH649" s="3"/>
      <c r="DI649" s="3"/>
      <c r="DJ649" s="3"/>
      <c r="DK649" s="3"/>
      <c r="DL649" s="3"/>
      <c r="DM649" s="3"/>
      <c r="DN649" s="3"/>
      <c r="DO649" s="3"/>
      <c r="DP649" s="3"/>
      <c r="DQ649" s="3"/>
      <c r="DR649" s="3"/>
      <c r="DS649" s="3"/>
      <c r="DT649" s="3"/>
      <c r="DU649" s="3"/>
    </row>
    <row r="650" ht="12.75" customHeight="1">
      <c r="A650" s="3"/>
      <c r="B650" s="2"/>
      <c r="C650" s="2"/>
      <c r="D650" s="2"/>
      <c r="E650" s="2"/>
      <c r="F650" s="2"/>
      <c r="G650" s="2"/>
      <c r="H650" s="2"/>
      <c r="I650" s="2"/>
      <c r="J650" s="256"/>
      <c r="K650" s="2"/>
      <c r="L650" s="2"/>
      <c r="M650" s="2"/>
      <c r="N650" s="2"/>
      <c r="O650" s="2"/>
      <c r="P650" s="6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3"/>
      <c r="AH650" s="95"/>
      <c r="AI650" s="3"/>
      <c r="AJ650" s="256"/>
      <c r="AK650" s="3"/>
      <c r="AL650" s="3"/>
      <c r="AM650" s="2"/>
      <c r="AN650" s="2"/>
      <c r="AO650" s="2"/>
      <c r="AP650" s="2"/>
      <c r="AQ650" s="2"/>
      <c r="AR650" s="257"/>
      <c r="AS650" s="2"/>
      <c r="AT650" s="2"/>
      <c r="AU650" s="2"/>
      <c r="AV650" s="3"/>
      <c r="AW650" s="258"/>
      <c r="AX650" s="3"/>
      <c r="AY650" s="257"/>
      <c r="AZ650" s="259"/>
      <c r="BA650" s="259"/>
      <c r="BB650" s="259"/>
      <c r="BC650" s="259"/>
      <c r="BD650" s="259"/>
      <c r="BE650" s="259"/>
      <c r="BF650" s="259"/>
      <c r="BG650" s="259"/>
      <c r="BH650" s="259"/>
      <c r="BI650" s="259"/>
      <c r="BJ650" s="259"/>
      <c r="BK650" s="259"/>
      <c r="BL650" s="259"/>
      <c r="BM650" s="259"/>
      <c r="BN650" s="152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  <c r="CX650" s="3"/>
      <c r="CY650" s="3"/>
      <c r="CZ650" s="3"/>
      <c r="DA650" s="3"/>
      <c r="DB650" s="3"/>
      <c r="DC650" s="3"/>
      <c r="DD650" s="3"/>
      <c r="DE650" s="3"/>
      <c r="DF650" s="3"/>
      <c r="DG650" s="3"/>
      <c r="DH650" s="3"/>
      <c r="DI650" s="3"/>
      <c r="DJ650" s="3"/>
      <c r="DK650" s="3"/>
      <c r="DL650" s="3"/>
      <c r="DM650" s="3"/>
      <c r="DN650" s="3"/>
      <c r="DO650" s="3"/>
      <c r="DP650" s="3"/>
      <c r="DQ650" s="3"/>
      <c r="DR650" s="3"/>
      <c r="DS650" s="3"/>
      <c r="DT650" s="3"/>
      <c r="DU650" s="3"/>
    </row>
    <row r="651" ht="12.75" customHeight="1">
      <c r="A651" s="3"/>
      <c r="B651" s="2"/>
      <c r="C651" s="2"/>
      <c r="D651" s="2"/>
      <c r="E651" s="2"/>
      <c r="F651" s="2"/>
      <c r="G651" s="2"/>
      <c r="H651" s="2"/>
      <c r="I651" s="2"/>
      <c r="J651" s="256"/>
      <c r="K651" s="2"/>
      <c r="L651" s="2"/>
      <c r="M651" s="2"/>
      <c r="N651" s="2"/>
      <c r="O651" s="2"/>
      <c r="P651" s="6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3"/>
      <c r="AH651" s="95"/>
      <c r="AI651" s="3"/>
      <c r="AJ651" s="256"/>
      <c r="AK651" s="3"/>
      <c r="AL651" s="3"/>
      <c r="AM651" s="2"/>
      <c r="AN651" s="2"/>
      <c r="AO651" s="2"/>
      <c r="AP651" s="2"/>
      <c r="AQ651" s="2"/>
      <c r="AR651" s="257"/>
      <c r="AS651" s="2"/>
      <c r="AT651" s="2"/>
      <c r="AU651" s="2"/>
      <c r="AV651" s="3"/>
      <c r="AW651" s="258"/>
      <c r="AX651" s="3"/>
      <c r="AY651" s="257"/>
      <c r="AZ651" s="259"/>
      <c r="BA651" s="259"/>
      <c r="BB651" s="259"/>
      <c r="BC651" s="259"/>
      <c r="BD651" s="259"/>
      <c r="BE651" s="259"/>
      <c r="BF651" s="259"/>
      <c r="BG651" s="259"/>
      <c r="BH651" s="259"/>
      <c r="BI651" s="259"/>
      <c r="BJ651" s="259"/>
      <c r="BK651" s="259"/>
      <c r="BL651" s="259"/>
      <c r="BM651" s="259"/>
      <c r="BN651" s="152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  <c r="DE651" s="3"/>
      <c r="DF651" s="3"/>
      <c r="DG651" s="3"/>
      <c r="DH651" s="3"/>
      <c r="DI651" s="3"/>
      <c r="DJ651" s="3"/>
      <c r="DK651" s="3"/>
      <c r="DL651" s="3"/>
      <c r="DM651" s="3"/>
      <c r="DN651" s="3"/>
      <c r="DO651" s="3"/>
      <c r="DP651" s="3"/>
      <c r="DQ651" s="3"/>
      <c r="DR651" s="3"/>
      <c r="DS651" s="3"/>
      <c r="DT651" s="3"/>
      <c r="DU651" s="3"/>
    </row>
    <row r="652" ht="12.75" customHeight="1">
      <c r="A652" s="3"/>
      <c r="B652" s="2"/>
      <c r="C652" s="2"/>
      <c r="D652" s="2"/>
      <c r="E652" s="2"/>
      <c r="F652" s="2"/>
      <c r="G652" s="2"/>
      <c r="H652" s="2"/>
      <c r="I652" s="2"/>
      <c r="J652" s="256"/>
      <c r="K652" s="2"/>
      <c r="L652" s="2"/>
      <c r="M652" s="2"/>
      <c r="N652" s="2"/>
      <c r="O652" s="2"/>
      <c r="P652" s="6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3"/>
      <c r="AH652" s="95"/>
      <c r="AI652" s="3"/>
      <c r="AJ652" s="256"/>
      <c r="AK652" s="3"/>
      <c r="AL652" s="3"/>
      <c r="AM652" s="2"/>
      <c r="AN652" s="2"/>
      <c r="AO652" s="2"/>
      <c r="AP652" s="2"/>
      <c r="AQ652" s="2"/>
      <c r="AR652" s="257"/>
      <c r="AS652" s="2"/>
      <c r="AT652" s="2"/>
      <c r="AU652" s="2"/>
      <c r="AV652" s="3"/>
      <c r="AW652" s="258"/>
      <c r="AX652" s="3"/>
      <c r="AY652" s="257"/>
      <c r="AZ652" s="259"/>
      <c r="BA652" s="259"/>
      <c r="BB652" s="259"/>
      <c r="BC652" s="259"/>
      <c r="BD652" s="259"/>
      <c r="BE652" s="259"/>
      <c r="BF652" s="259"/>
      <c r="BG652" s="259"/>
      <c r="BH652" s="259"/>
      <c r="BI652" s="259"/>
      <c r="BJ652" s="259"/>
      <c r="BK652" s="259"/>
      <c r="BL652" s="259"/>
      <c r="BM652" s="259"/>
      <c r="BN652" s="152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/>
      <c r="DE652" s="3"/>
      <c r="DF652" s="3"/>
      <c r="DG652" s="3"/>
      <c r="DH652" s="3"/>
      <c r="DI652" s="3"/>
      <c r="DJ652" s="3"/>
      <c r="DK652" s="3"/>
      <c r="DL652" s="3"/>
      <c r="DM652" s="3"/>
      <c r="DN652" s="3"/>
      <c r="DO652" s="3"/>
      <c r="DP652" s="3"/>
      <c r="DQ652" s="3"/>
      <c r="DR652" s="3"/>
      <c r="DS652" s="3"/>
      <c r="DT652" s="3"/>
      <c r="DU652" s="3"/>
    </row>
    <row r="653" ht="12.75" customHeight="1">
      <c r="A653" s="3"/>
      <c r="B653" s="2"/>
      <c r="C653" s="2"/>
      <c r="D653" s="2"/>
      <c r="E653" s="2"/>
      <c r="F653" s="2"/>
      <c r="G653" s="2"/>
      <c r="H653" s="2"/>
      <c r="I653" s="2"/>
      <c r="J653" s="256"/>
      <c r="K653" s="2"/>
      <c r="L653" s="2"/>
      <c r="M653" s="2"/>
      <c r="N653" s="2"/>
      <c r="O653" s="2"/>
      <c r="P653" s="6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3"/>
      <c r="AH653" s="95"/>
      <c r="AI653" s="3"/>
      <c r="AJ653" s="256"/>
      <c r="AK653" s="3"/>
      <c r="AL653" s="3"/>
      <c r="AM653" s="2"/>
      <c r="AN653" s="2"/>
      <c r="AO653" s="2"/>
      <c r="AP653" s="2"/>
      <c r="AQ653" s="2"/>
      <c r="AR653" s="257"/>
      <c r="AS653" s="2"/>
      <c r="AT653" s="2"/>
      <c r="AU653" s="2"/>
      <c r="AV653" s="3"/>
      <c r="AW653" s="258"/>
      <c r="AX653" s="3"/>
      <c r="AY653" s="257"/>
      <c r="AZ653" s="259"/>
      <c r="BA653" s="259"/>
      <c r="BB653" s="259"/>
      <c r="BC653" s="259"/>
      <c r="BD653" s="259"/>
      <c r="BE653" s="259"/>
      <c r="BF653" s="259"/>
      <c r="BG653" s="259"/>
      <c r="BH653" s="259"/>
      <c r="BI653" s="259"/>
      <c r="BJ653" s="259"/>
      <c r="BK653" s="259"/>
      <c r="BL653" s="259"/>
      <c r="BM653" s="259"/>
      <c r="BN653" s="152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/>
      <c r="DE653" s="3"/>
      <c r="DF653" s="3"/>
      <c r="DG653" s="3"/>
      <c r="DH653" s="3"/>
      <c r="DI653" s="3"/>
      <c r="DJ653" s="3"/>
      <c r="DK653" s="3"/>
      <c r="DL653" s="3"/>
      <c r="DM653" s="3"/>
      <c r="DN653" s="3"/>
      <c r="DO653" s="3"/>
      <c r="DP653" s="3"/>
      <c r="DQ653" s="3"/>
      <c r="DR653" s="3"/>
      <c r="DS653" s="3"/>
      <c r="DT653" s="3"/>
      <c r="DU653" s="3"/>
    </row>
    <row r="654" ht="12.75" customHeight="1">
      <c r="A654" s="3"/>
      <c r="B654" s="2"/>
      <c r="C654" s="2"/>
      <c r="D654" s="2"/>
      <c r="E654" s="2"/>
      <c r="F654" s="2"/>
      <c r="G654" s="2"/>
      <c r="H654" s="2"/>
      <c r="I654" s="2"/>
      <c r="J654" s="256"/>
      <c r="K654" s="2"/>
      <c r="L654" s="2"/>
      <c r="M654" s="2"/>
      <c r="N654" s="2"/>
      <c r="O654" s="2"/>
      <c r="P654" s="6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3"/>
      <c r="AH654" s="95"/>
      <c r="AI654" s="3"/>
      <c r="AJ654" s="256"/>
      <c r="AK654" s="3"/>
      <c r="AL654" s="3"/>
      <c r="AM654" s="2"/>
      <c r="AN654" s="2"/>
      <c r="AO654" s="2"/>
      <c r="AP654" s="2"/>
      <c r="AQ654" s="2"/>
      <c r="AR654" s="257"/>
      <c r="AS654" s="2"/>
      <c r="AT654" s="2"/>
      <c r="AU654" s="2"/>
      <c r="AV654" s="3"/>
      <c r="AW654" s="258"/>
      <c r="AX654" s="3"/>
      <c r="AY654" s="257"/>
      <c r="AZ654" s="259"/>
      <c r="BA654" s="259"/>
      <c r="BB654" s="259"/>
      <c r="BC654" s="259"/>
      <c r="BD654" s="259"/>
      <c r="BE654" s="259"/>
      <c r="BF654" s="259"/>
      <c r="BG654" s="259"/>
      <c r="BH654" s="259"/>
      <c r="BI654" s="259"/>
      <c r="BJ654" s="259"/>
      <c r="BK654" s="259"/>
      <c r="BL654" s="259"/>
      <c r="BM654" s="259"/>
      <c r="BN654" s="152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  <c r="DC654" s="3"/>
      <c r="DD654" s="3"/>
      <c r="DE654" s="3"/>
      <c r="DF654" s="3"/>
      <c r="DG654" s="3"/>
      <c r="DH654" s="3"/>
      <c r="DI654" s="3"/>
      <c r="DJ654" s="3"/>
      <c r="DK654" s="3"/>
      <c r="DL654" s="3"/>
      <c r="DM654" s="3"/>
      <c r="DN654" s="3"/>
      <c r="DO654" s="3"/>
      <c r="DP654" s="3"/>
      <c r="DQ654" s="3"/>
      <c r="DR654" s="3"/>
      <c r="DS654" s="3"/>
      <c r="DT654" s="3"/>
      <c r="DU654" s="3"/>
    </row>
    <row r="655" ht="12.75" customHeight="1">
      <c r="A655" s="3"/>
      <c r="B655" s="2"/>
      <c r="C655" s="2"/>
      <c r="D655" s="2"/>
      <c r="E655" s="2"/>
      <c r="F655" s="2"/>
      <c r="G655" s="2"/>
      <c r="H655" s="2"/>
      <c r="I655" s="2"/>
      <c r="J655" s="256"/>
      <c r="K655" s="2"/>
      <c r="L655" s="2"/>
      <c r="M655" s="2"/>
      <c r="N655" s="2"/>
      <c r="O655" s="2"/>
      <c r="P655" s="6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3"/>
      <c r="AH655" s="95"/>
      <c r="AI655" s="3"/>
      <c r="AJ655" s="256"/>
      <c r="AK655" s="3"/>
      <c r="AL655" s="3"/>
      <c r="AM655" s="2"/>
      <c r="AN655" s="2"/>
      <c r="AO655" s="2"/>
      <c r="AP655" s="2"/>
      <c r="AQ655" s="2"/>
      <c r="AR655" s="257"/>
      <c r="AS655" s="2"/>
      <c r="AT655" s="2"/>
      <c r="AU655" s="2"/>
      <c r="AV655" s="3"/>
      <c r="AW655" s="258"/>
      <c r="AX655" s="3"/>
      <c r="AY655" s="257"/>
      <c r="AZ655" s="259"/>
      <c r="BA655" s="259"/>
      <c r="BB655" s="259"/>
      <c r="BC655" s="259"/>
      <c r="BD655" s="259"/>
      <c r="BE655" s="259"/>
      <c r="BF655" s="259"/>
      <c r="BG655" s="259"/>
      <c r="BH655" s="259"/>
      <c r="BI655" s="259"/>
      <c r="BJ655" s="259"/>
      <c r="BK655" s="259"/>
      <c r="BL655" s="259"/>
      <c r="BM655" s="259"/>
      <c r="BN655" s="152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  <c r="DE655" s="3"/>
      <c r="DF655" s="3"/>
      <c r="DG655" s="3"/>
      <c r="DH655" s="3"/>
      <c r="DI655" s="3"/>
      <c r="DJ655" s="3"/>
      <c r="DK655" s="3"/>
      <c r="DL655" s="3"/>
      <c r="DM655" s="3"/>
      <c r="DN655" s="3"/>
      <c r="DO655" s="3"/>
      <c r="DP655" s="3"/>
      <c r="DQ655" s="3"/>
      <c r="DR655" s="3"/>
      <c r="DS655" s="3"/>
      <c r="DT655" s="3"/>
      <c r="DU655" s="3"/>
    </row>
    <row r="656" ht="12.75" customHeight="1">
      <c r="A656" s="3"/>
      <c r="B656" s="2"/>
      <c r="C656" s="2"/>
      <c r="D656" s="2"/>
      <c r="E656" s="2"/>
      <c r="F656" s="2"/>
      <c r="G656" s="2"/>
      <c r="H656" s="2"/>
      <c r="I656" s="2"/>
      <c r="J656" s="256"/>
      <c r="K656" s="2"/>
      <c r="L656" s="2"/>
      <c r="M656" s="2"/>
      <c r="N656" s="2"/>
      <c r="O656" s="2"/>
      <c r="P656" s="6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3"/>
      <c r="AH656" s="95"/>
      <c r="AI656" s="3"/>
      <c r="AJ656" s="256"/>
      <c r="AK656" s="3"/>
      <c r="AL656" s="3"/>
      <c r="AM656" s="2"/>
      <c r="AN656" s="2"/>
      <c r="AO656" s="2"/>
      <c r="AP656" s="2"/>
      <c r="AQ656" s="2"/>
      <c r="AR656" s="257"/>
      <c r="AS656" s="2"/>
      <c r="AT656" s="2"/>
      <c r="AU656" s="2"/>
      <c r="AV656" s="3"/>
      <c r="AW656" s="258"/>
      <c r="AX656" s="3"/>
      <c r="AY656" s="257"/>
      <c r="AZ656" s="259"/>
      <c r="BA656" s="259"/>
      <c r="BB656" s="259"/>
      <c r="BC656" s="259"/>
      <c r="BD656" s="259"/>
      <c r="BE656" s="259"/>
      <c r="BF656" s="259"/>
      <c r="BG656" s="259"/>
      <c r="BH656" s="259"/>
      <c r="BI656" s="259"/>
      <c r="BJ656" s="259"/>
      <c r="BK656" s="259"/>
      <c r="BL656" s="259"/>
      <c r="BM656" s="259"/>
      <c r="BN656" s="152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  <c r="DE656" s="3"/>
      <c r="DF656" s="3"/>
      <c r="DG656" s="3"/>
      <c r="DH656" s="3"/>
      <c r="DI656" s="3"/>
      <c r="DJ656" s="3"/>
      <c r="DK656" s="3"/>
      <c r="DL656" s="3"/>
      <c r="DM656" s="3"/>
      <c r="DN656" s="3"/>
      <c r="DO656" s="3"/>
      <c r="DP656" s="3"/>
      <c r="DQ656" s="3"/>
      <c r="DR656" s="3"/>
      <c r="DS656" s="3"/>
      <c r="DT656" s="3"/>
      <c r="DU656" s="3"/>
    </row>
    <row r="657" ht="12.75" customHeight="1">
      <c r="A657" s="3"/>
      <c r="B657" s="2"/>
      <c r="C657" s="2"/>
      <c r="D657" s="2"/>
      <c r="E657" s="2"/>
      <c r="F657" s="2"/>
      <c r="G657" s="2"/>
      <c r="H657" s="2"/>
      <c r="I657" s="2"/>
      <c r="J657" s="256"/>
      <c r="K657" s="2"/>
      <c r="L657" s="2"/>
      <c r="M657" s="2"/>
      <c r="N657" s="2"/>
      <c r="O657" s="2"/>
      <c r="P657" s="6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3"/>
      <c r="AH657" s="95"/>
      <c r="AI657" s="3"/>
      <c r="AJ657" s="256"/>
      <c r="AK657" s="3"/>
      <c r="AL657" s="3"/>
      <c r="AM657" s="2"/>
      <c r="AN657" s="2"/>
      <c r="AO657" s="2"/>
      <c r="AP657" s="2"/>
      <c r="AQ657" s="2"/>
      <c r="AR657" s="257"/>
      <c r="AS657" s="2"/>
      <c r="AT657" s="2"/>
      <c r="AU657" s="2"/>
      <c r="AV657" s="3"/>
      <c r="AW657" s="258"/>
      <c r="AX657" s="3"/>
      <c r="AY657" s="257"/>
      <c r="AZ657" s="259"/>
      <c r="BA657" s="259"/>
      <c r="BB657" s="259"/>
      <c r="BC657" s="259"/>
      <c r="BD657" s="259"/>
      <c r="BE657" s="259"/>
      <c r="BF657" s="259"/>
      <c r="BG657" s="259"/>
      <c r="BH657" s="259"/>
      <c r="BI657" s="259"/>
      <c r="BJ657" s="259"/>
      <c r="BK657" s="259"/>
      <c r="BL657" s="259"/>
      <c r="BM657" s="259"/>
      <c r="BN657" s="152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  <c r="CX657" s="3"/>
      <c r="CY657" s="3"/>
      <c r="CZ657" s="3"/>
      <c r="DA657" s="3"/>
      <c r="DB657" s="3"/>
      <c r="DC657" s="3"/>
      <c r="DD657" s="3"/>
      <c r="DE657" s="3"/>
      <c r="DF657" s="3"/>
      <c r="DG657" s="3"/>
      <c r="DH657" s="3"/>
      <c r="DI657" s="3"/>
      <c r="DJ657" s="3"/>
      <c r="DK657" s="3"/>
      <c r="DL657" s="3"/>
      <c r="DM657" s="3"/>
      <c r="DN657" s="3"/>
      <c r="DO657" s="3"/>
      <c r="DP657" s="3"/>
      <c r="DQ657" s="3"/>
      <c r="DR657" s="3"/>
      <c r="DS657" s="3"/>
      <c r="DT657" s="3"/>
      <c r="DU657" s="3"/>
    </row>
    <row r="658" ht="12.75" customHeight="1">
      <c r="A658" s="3"/>
      <c r="B658" s="2"/>
      <c r="C658" s="2"/>
      <c r="D658" s="2"/>
      <c r="E658" s="2"/>
      <c r="F658" s="2"/>
      <c r="G658" s="2"/>
      <c r="H658" s="2"/>
      <c r="I658" s="2"/>
      <c r="J658" s="256"/>
      <c r="K658" s="2"/>
      <c r="L658" s="2"/>
      <c r="M658" s="2"/>
      <c r="N658" s="2"/>
      <c r="O658" s="2"/>
      <c r="P658" s="6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3"/>
      <c r="AH658" s="95"/>
      <c r="AI658" s="3"/>
      <c r="AJ658" s="256"/>
      <c r="AK658" s="3"/>
      <c r="AL658" s="3"/>
      <c r="AM658" s="2"/>
      <c r="AN658" s="2"/>
      <c r="AO658" s="2"/>
      <c r="AP658" s="2"/>
      <c r="AQ658" s="2"/>
      <c r="AR658" s="257"/>
      <c r="AS658" s="2"/>
      <c r="AT658" s="2"/>
      <c r="AU658" s="2"/>
      <c r="AV658" s="3"/>
      <c r="AW658" s="258"/>
      <c r="AX658" s="3"/>
      <c r="AY658" s="257"/>
      <c r="AZ658" s="259"/>
      <c r="BA658" s="259"/>
      <c r="BB658" s="259"/>
      <c r="BC658" s="259"/>
      <c r="BD658" s="259"/>
      <c r="BE658" s="259"/>
      <c r="BF658" s="259"/>
      <c r="BG658" s="259"/>
      <c r="BH658" s="259"/>
      <c r="BI658" s="259"/>
      <c r="BJ658" s="259"/>
      <c r="BK658" s="259"/>
      <c r="BL658" s="259"/>
      <c r="BM658" s="259"/>
      <c r="BN658" s="152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  <c r="CX658" s="3"/>
      <c r="CY658" s="3"/>
      <c r="CZ658" s="3"/>
      <c r="DA658" s="3"/>
      <c r="DB658" s="3"/>
      <c r="DC658" s="3"/>
      <c r="DD658" s="3"/>
      <c r="DE658" s="3"/>
      <c r="DF658" s="3"/>
      <c r="DG658" s="3"/>
      <c r="DH658" s="3"/>
      <c r="DI658" s="3"/>
      <c r="DJ658" s="3"/>
      <c r="DK658" s="3"/>
      <c r="DL658" s="3"/>
      <c r="DM658" s="3"/>
      <c r="DN658" s="3"/>
      <c r="DO658" s="3"/>
      <c r="DP658" s="3"/>
      <c r="DQ658" s="3"/>
      <c r="DR658" s="3"/>
      <c r="DS658" s="3"/>
      <c r="DT658" s="3"/>
      <c r="DU658" s="3"/>
    </row>
    <row r="659" ht="12.75" customHeight="1">
      <c r="A659" s="3"/>
      <c r="B659" s="2"/>
      <c r="C659" s="2"/>
      <c r="D659" s="2"/>
      <c r="E659" s="2"/>
      <c r="F659" s="2"/>
      <c r="G659" s="2"/>
      <c r="H659" s="2"/>
      <c r="I659" s="2"/>
      <c r="J659" s="256"/>
      <c r="K659" s="2"/>
      <c r="L659" s="2"/>
      <c r="M659" s="2"/>
      <c r="N659" s="2"/>
      <c r="O659" s="2"/>
      <c r="P659" s="6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3"/>
      <c r="AH659" s="95"/>
      <c r="AI659" s="3"/>
      <c r="AJ659" s="256"/>
      <c r="AK659" s="3"/>
      <c r="AL659" s="3"/>
      <c r="AM659" s="2"/>
      <c r="AN659" s="2"/>
      <c r="AO659" s="2"/>
      <c r="AP659" s="2"/>
      <c r="AQ659" s="2"/>
      <c r="AR659" s="257"/>
      <c r="AS659" s="2"/>
      <c r="AT659" s="2"/>
      <c r="AU659" s="2"/>
      <c r="AV659" s="3"/>
      <c r="AW659" s="258"/>
      <c r="AX659" s="3"/>
      <c r="AY659" s="257"/>
      <c r="AZ659" s="259"/>
      <c r="BA659" s="259"/>
      <c r="BB659" s="259"/>
      <c r="BC659" s="259"/>
      <c r="BD659" s="259"/>
      <c r="BE659" s="259"/>
      <c r="BF659" s="259"/>
      <c r="BG659" s="259"/>
      <c r="BH659" s="259"/>
      <c r="BI659" s="259"/>
      <c r="BJ659" s="259"/>
      <c r="BK659" s="259"/>
      <c r="BL659" s="259"/>
      <c r="BM659" s="259"/>
      <c r="BN659" s="152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  <c r="CX659" s="3"/>
      <c r="CY659" s="3"/>
      <c r="CZ659" s="3"/>
      <c r="DA659" s="3"/>
      <c r="DB659" s="3"/>
      <c r="DC659" s="3"/>
      <c r="DD659" s="3"/>
      <c r="DE659" s="3"/>
      <c r="DF659" s="3"/>
      <c r="DG659" s="3"/>
      <c r="DH659" s="3"/>
      <c r="DI659" s="3"/>
      <c r="DJ659" s="3"/>
      <c r="DK659" s="3"/>
      <c r="DL659" s="3"/>
      <c r="DM659" s="3"/>
      <c r="DN659" s="3"/>
      <c r="DO659" s="3"/>
      <c r="DP659" s="3"/>
      <c r="DQ659" s="3"/>
      <c r="DR659" s="3"/>
      <c r="DS659" s="3"/>
      <c r="DT659" s="3"/>
      <c r="DU659" s="3"/>
    </row>
    <row r="660" ht="12.75" customHeight="1">
      <c r="A660" s="3"/>
      <c r="B660" s="2"/>
      <c r="C660" s="2"/>
      <c r="D660" s="2"/>
      <c r="E660" s="2"/>
      <c r="F660" s="2"/>
      <c r="G660" s="2"/>
      <c r="H660" s="2"/>
      <c r="I660" s="2"/>
      <c r="J660" s="256"/>
      <c r="K660" s="2"/>
      <c r="L660" s="2"/>
      <c r="M660" s="2"/>
      <c r="N660" s="2"/>
      <c r="O660" s="2"/>
      <c r="P660" s="6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3"/>
      <c r="AH660" s="95"/>
      <c r="AI660" s="3"/>
      <c r="AJ660" s="256"/>
      <c r="AK660" s="3"/>
      <c r="AL660" s="3"/>
      <c r="AM660" s="2"/>
      <c r="AN660" s="2"/>
      <c r="AO660" s="2"/>
      <c r="AP660" s="2"/>
      <c r="AQ660" s="2"/>
      <c r="AR660" s="257"/>
      <c r="AS660" s="2"/>
      <c r="AT660" s="2"/>
      <c r="AU660" s="2"/>
      <c r="AV660" s="3"/>
      <c r="AW660" s="258"/>
      <c r="AX660" s="3"/>
      <c r="AY660" s="257"/>
      <c r="AZ660" s="259"/>
      <c r="BA660" s="259"/>
      <c r="BB660" s="259"/>
      <c r="BC660" s="259"/>
      <c r="BD660" s="259"/>
      <c r="BE660" s="259"/>
      <c r="BF660" s="259"/>
      <c r="BG660" s="259"/>
      <c r="BH660" s="259"/>
      <c r="BI660" s="259"/>
      <c r="BJ660" s="259"/>
      <c r="BK660" s="259"/>
      <c r="BL660" s="259"/>
      <c r="BM660" s="259"/>
      <c r="BN660" s="152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  <c r="DE660" s="3"/>
      <c r="DF660" s="3"/>
      <c r="DG660" s="3"/>
      <c r="DH660" s="3"/>
      <c r="DI660" s="3"/>
      <c r="DJ660" s="3"/>
      <c r="DK660" s="3"/>
      <c r="DL660" s="3"/>
      <c r="DM660" s="3"/>
      <c r="DN660" s="3"/>
      <c r="DO660" s="3"/>
      <c r="DP660" s="3"/>
      <c r="DQ660" s="3"/>
      <c r="DR660" s="3"/>
      <c r="DS660" s="3"/>
      <c r="DT660" s="3"/>
      <c r="DU660" s="3"/>
    </row>
    <row r="661" ht="12.75" customHeight="1">
      <c r="A661" s="3"/>
      <c r="B661" s="2"/>
      <c r="C661" s="2"/>
      <c r="D661" s="2"/>
      <c r="E661" s="2"/>
      <c r="F661" s="2"/>
      <c r="G661" s="2"/>
      <c r="H661" s="2"/>
      <c r="I661" s="2"/>
      <c r="J661" s="256"/>
      <c r="K661" s="2"/>
      <c r="L661" s="2"/>
      <c r="M661" s="2"/>
      <c r="N661" s="2"/>
      <c r="O661" s="2"/>
      <c r="P661" s="6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3"/>
      <c r="AH661" s="95"/>
      <c r="AI661" s="3"/>
      <c r="AJ661" s="256"/>
      <c r="AK661" s="3"/>
      <c r="AL661" s="3"/>
      <c r="AM661" s="2"/>
      <c r="AN661" s="2"/>
      <c r="AO661" s="2"/>
      <c r="AP661" s="2"/>
      <c r="AQ661" s="2"/>
      <c r="AR661" s="257"/>
      <c r="AS661" s="2"/>
      <c r="AT661" s="2"/>
      <c r="AU661" s="2"/>
      <c r="AV661" s="3"/>
      <c r="AW661" s="258"/>
      <c r="AX661" s="3"/>
      <c r="AY661" s="257"/>
      <c r="AZ661" s="259"/>
      <c r="BA661" s="259"/>
      <c r="BB661" s="259"/>
      <c r="BC661" s="259"/>
      <c r="BD661" s="259"/>
      <c r="BE661" s="259"/>
      <c r="BF661" s="259"/>
      <c r="BG661" s="259"/>
      <c r="BH661" s="259"/>
      <c r="BI661" s="259"/>
      <c r="BJ661" s="259"/>
      <c r="BK661" s="259"/>
      <c r="BL661" s="259"/>
      <c r="BM661" s="259"/>
      <c r="BN661" s="152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  <c r="DE661" s="3"/>
      <c r="DF661" s="3"/>
      <c r="DG661" s="3"/>
      <c r="DH661" s="3"/>
      <c r="DI661" s="3"/>
      <c r="DJ661" s="3"/>
      <c r="DK661" s="3"/>
      <c r="DL661" s="3"/>
      <c r="DM661" s="3"/>
      <c r="DN661" s="3"/>
      <c r="DO661" s="3"/>
      <c r="DP661" s="3"/>
      <c r="DQ661" s="3"/>
      <c r="DR661" s="3"/>
      <c r="DS661" s="3"/>
      <c r="DT661" s="3"/>
      <c r="DU661" s="3"/>
    </row>
    <row r="662" ht="12.75" customHeight="1">
      <c r="A662" s="3"/>
      <c r="B662" s="2"/>
      <c r="C662" s="2"/>
      <c r="D662" s="2"/>
      <c r="E662" s="2"/>
      <c r="F662" s="2"/>
      <c r="G662" s="2"/>
      <c r="H662" s="2"/>
      <c r="I662" s="2"/>
      <c r="J662" s="256"/>
      <c r="K662" s="2"/>
      <c r="L662" s="2"/>
      <c r="M662" s="2"/>
      <c r="N662" s="2"/>
      <c r="O662" s="2"/>
      <c r="P662" s="6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3"/>
      <c r="AH662" s="95"/>
      <c r="AI662" s="3"/>
      <c r="AJ662" s="256"/>
      <c r="AK662" s="3"/>
      <c r="AL662" s="3"/>
      <c r="AM662" s="2"/>
      <c r="AN662" s="2"/>
      <c r="AO662" s="2"/>
      <c r="AP662" s="2"/>
      <c r="AQ662" s="2"/>
      <c r="AR662" s="257"/>
      <c r="AS662" s="2"/>
      <c r="AT662" s="2"/>
      <c r="AU662" s="2"/>
      <c r="AV662" s="3"/>
      <c r="AW662" s="258"/>
      <c r="AX662" s="3"/>
      <c r="AY662" s="257"/>
      <c r="AZ662" s="259"/>
      <c r="BA662" s="259"/>
      <c r="BB662" s="259"/>
      <c r="BC662" s="259"/>
      <c r="BD662" s="259"/>
      <c r="BE662" s="259"/>
      <c r="BF662" s="259"/>
      <c r="BG662" s="259"/>
      <c r="BH662" s="259"/>
      <c r="BI662" s="259"/>
      <c r="BJ662" s="259"/>
      <c r="BK662" s="259"/>
      <c r="BL662" s="259"/>
      <c r="BM662" s="259"/>
      <c r="BN662" s="152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/>
      <c r="DE662" s="3"/>
      <c r="DF662" s="3"/>
      <c r="DG662" s="3"/>
      <c r="DH662" s="3"/>
      <c r="DI662" s="3"/>
      <c r="DJ662" s="3"/>
      <c r="DK662" s="3"/>
      <c r="DL662" s="3"/>
      <c r="DM662" s="3"/>
      <c r="DN662" s="3"/>
      <c r="DO662" s="3"/>
      <c r="DP662" s="3"/>
      <c r="DQ662" s="3"/>
      <c r="DR662" s="3"/>
      <c r="DS662" s="3"/>
      <c r="DT662" s="3"/>
      <c r="DU662" s="3"/>
    </row>
    <row r="663" ht="12.75" customHeight="1">
      <c r="A663" s="3"/>
      <c r="B663" s="2"/>
      <c r="C663" s="2"/>
      <c r="D663" s="2"/>
      <c r="E663" s="2"/>
      <c r="F663" s="2"/>
      <c r="G663" s="2"/>
      <c r="H663" s="2"/>
      <c r="I663" s="2"/>
      <c r="J663" s="256"/>
      <c r="K663" s="2"/>
      <c r="L663" s="2"/>
      <c r="M663" s="2"/>
      <c r="N663" s="2"/>
      <c r="O663" s="2"/>
      <c r="P663" s="6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3"/>
      <c r="AH663" s="95"/>
      <c r="AI663" s="3"/>
      <c r="AJ663" s="256"/>
      <c r="AK663" s="3"/>
      <c r="AL663" s="3"/>
      <c r="AM663" s="2"/>
      <c r="AN663" s="2"/>
      <c r="AO663" s="2"/>
      <c r="AP663" s="2"/>
      <c r="AQ663" s="2"/>
      <c r="AR663" s="257"/>
      <c r="AS663" s="2"/>
      <c r="AT663" s="2"/>
      <c r="AU663" s="2"/>
      <c r="AV663" s="3"/>
      <c r="AW663" s="258"/>
      <c r="AX663" s="3"/>
      <c r="AY663" s="257"/>
      <c r="AZ663" s="259"/>
      <c r="BA663" s="259"/>
      <c r="BB663" s="259"/>
      <c r="BC663" s="259"/>
      <c r="BD663" s="259"/>
      <c r="BE663" s="259"/>
      <c r="BF663" s="259"/>
      <c r="BG663" s="259"/>
      <c r="BH663" s="259"/>
      <c r="BI663" s="259"/>
      <c r="BJ663" s="259"/>
      <c r="BK663" s="259"/>
      <c r="BL663" s="259"/>
      <c r="BM663" s="259"/>
      <c r="BN663" s="152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  <c r="CX663" s="3"/>
      <c r="CY663" s="3"/>
      <c r="CZ663" s="3"/>
      <c r="DA663" s="3"/>
      <c r="DB663" s="3"/>
      <c r="DC663" s="3"/>
      <c r="DD663" s="3"/>
      <c r="DE663" s="3"/>
      <c r="DF663" s="3"/>
      <c r="DG663" s="3"/>
      <c r="DH663" s="3"/>
      <c r="DI663" s="3"/>
      <c r="DJ663" s="3"/>
      <c r="DK663" s="3"/>
      <c r="DL663" s="3"/>
      <c r="DM663" s="3"/>
      <c r="DN663" s="3"/>
      <c r="DO663" s="3"/>
      <c r="DP663" s="3"/>
      <c r="DQ663" s="3"/>
      <c r="DR663" s="3"/>
      <c r="DS663" s="3"/>
      <c r="DT663" s="3"/>
      <c r="DU663" s="3"/>
    </row>
    <row r="664" ht="12.75" customHeight="1">
      <c r="A664" s="3"/>
      <c r="B664" s="2"/>
      <c r="C664" s="2"/>
      <c r="D664" s="2"/>
      <c r="E664" s="2"/>
      <c r="F664" s="2"/>
      <c r="G664" s="2"/>
      <c r="H664" s="2"/>
      <c r="I664" s="2"/>
      <c r="J664" s="256"/>
      <c r="K664" s="2"/>
      <c r="L664" s="2"/>
      <c r="M664" s="2"/>
      <c r="N664" s="2"/>
      <c r="O664" s="2"/>
      <c r="P664" s="6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3"/>
      <c r="AH664" s="95"/>
      <c r="AI664" s="3"/>
      <c r="AJ664" s="256"/>
      <c r="AK664" s="3"/>
      <c r="AL664" s="3"/>
      <c r="AM664" s="2"/>
      <c r="AN664" s="2"/>
      <c r="AO664" s="2"/>
      <c r="AP664" s="2"/>
      <c r="AQ664" s="2"/>
      <c r="AR664" s="257"/>
      <c r="AS664" s="2"/>
      <c r="AT664" s="2"/>
      <c r="AU664" s="2"/>
      <c r="AV664" s="3"/>
      <c r="AW664" s="258"/>
      <c r="AX664" s="3"/>
      <c r="AY664" s="257"/>
      <c r="AZ664" s="259"/>
      <c r="BA664" s="259"/>
      <c r="BB664" s="259"/>
      <c r="BC664" s="259"/>
      <c r="BD664" s="259"/>
      <c r="BE664" s="259"/>
      <c r="BF664" s="259"/>
      <c r="BG664" s="259"/>
      <c r="BH664" s="259"/>
      <c r="BI664" s="259"/>
      <c r="BJ664" s="259"/>
      <c r="BK664" s="259"/>
      <c r="BL664" s="259"/>
      <c r="BM664" s="259"/>
      <c r="BN664" s="152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  <c r="CX664" s="3"/>
      <c r="CY664" s="3"/>
      <c r="CZ664" s="3"/>
      <c r="DA664" s="3"/>
      <c r="DB664" s="3"/>
      <c r="DC664" s="3"/>
      <c r="DD664" s="3"/>
      <c r="DE664" s="3"/>
      <c r="DF664" s="3"/>
      <c r="DG664" s="3"/>
      <c r="DH664" s="3"/>
      <c r="DI664" s="3"/>
      <c r="DJ664" s="3"/>
      <c r="DK664" s="3"/>
      <c r="DL664" s="3"/>
      <c r="DM664" s="3"/>
      <c r="DN664" s="3"/>
      <c r="DO664" s="3"/>
      <c r="DP664" s="3"/>
      <c r="DQ664" s="3"/>
      <c r="DR664" s="3"/>
      <c r="DS664" s="3"/>
      <c r="DT664" s="3"/>
      <c r="DU664" s="3"/>
    </row>
    <row r="665" ht="12.75" customHeight="1">
      <c r="A665" s="3"/>
      <c r="B665" s="2"/>
      <c r="C665" s="2"/>
      <c r="D665" s="2"/>
      <c r="E665" s="2"/>
      <c r="F665" s="2"/>
      <c r="G665" s="2"/>
      <c r="H665" s="2"/>
      <c r="I665" s="2"/>
      <c r="J665" s="256"/>
      <c r="K665" s="2"/>
      <c r="L665" s="2"/>
      <c r="M665" s="2"/>
      <c r="N665" s="2"/>
      <c r="O665" s="2"/>
      <c r="P665" s="6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3"/>
      <c r="AH665" s="95"/>
      <c r="AI665" s="3"/>
      <c r="AJ665" s="256"/>
      <c r="AK665" s="3"/>
      <c r="AL665" s="3"/>
      <c r="AM665" s="2"/>
      <c r="AN665" s="2"/>
      <c r="AO665" s="2"/>
      <c r="AP665" s="2"/>
      <c r="AQ665" s="2"/>
      <c r="AR665" s="257"/>
      <c r="AS665" s="2"/>
      <c r="AT665" s="2"/>
      <c r="AU665" s="2"/>
      <c r="AV665" s="3"/>
      <c r="AW665" s="258"/>
      <c r="AX665" s="3"/>
      <c r="AY665" s="257"/>
      <c r="AZ665" s="259"/>
      <c r="BA665" s="259"/>
      <c r="BB665" s="259"/>
      <c r="BC665" s="259"/>
      <c r="BD665" s="259"/>
      <c r="BE665" s="259"/>
      <c r="BF665" s="259"/>
      <c r="BG665" s="259"/>
      <c r="BH665" s="259"/>
      <c r="BI665" s="259"/>
      <c r="BJ665" s="259"/>
      <c r="BK665" s="259"/>
      <c r="BL665" s="259"/>
      <c r="BM665" s="259"/>
      <c r="BN665" s="152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  <c r="CX665" s="3"/>
      <c r="CY665" s="3"/>
      <c r="CZ665" s="3"/>
      <c r="DA665" s="3"/>
      <c r="DB665" s="3"/>
      <c r="DC665" s="3"/>
      <c r="DD665" s="3"/>
      <c r="DE665" s="3"/>
      <c r="DF665" s="3"/>
      <c r="DG665" s="3"/>
      <c r="DH665" s="3"/>
      <c r="DI665" s="3"/>
      <c r="DJ665" s="3"/>
      <c r="DK665" s="3"/>
      <c r="DL665" s="3"/>
      <c r="DM665" s="3"/>
      <c r="DN665" s="3"/>
      <c r="DO665" s="3"/>
      <c r="DP665" s="3"/>
      <c r="DQ665" s="3"/>
      <c r="DR665" s="3"/>
      <c r="DS665" s="3"/>
      <c r="DT665" s="3"/>
      <c r="DU665" s="3"/>
    </row>
    <row r="666" ht="12.75" customHeight="1">
      <c r="A666" s="3"/>
      <c r="B666" s="2"/>
      <c r="C666" s="2"/>
      <c r="D666" s="2"/>
      <c r="E666" s="2"/>
      <c r="F666" s="2"/>
      <c r="G666" s="2"/>
      <c r="H666" s="2"/>
      <c r="I666" s="2"/>
      <c r="J666" s="256"/>
      <c r="K666" s="2"/>
      <c r="L666" s="2"/>
      <c r="M666" s="2"/>
      <c r="N666" s="2"/>
      <c r="O666" s="2"/>
      <c r="P666" s="6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3"/>
      <c r="AH666" s="95"/>
      <c r="AI666" s="3"/>
      <c r="AJ666" s="256"/>
      <c r="AK666" s="3"/>
      <c r="AL666" s="3"/>
      <c r="AM666" s="2"/>
      <c r="AN666" s="2"/>
      <c r="AO666" s="2"/>
      <c r="AP666" s="2"/>
      <c r="AQ666" s="2"/>
      <c r="AR666" s="257"/>
      <c r="AS666" s="2"/>
      <c r="AT666" s="2"/>
      <c r="AU666" s="2"/>
      <c r="AV666" s="3"/>
      <c r="AW666" s="258"/>
      <c r="AX666" s="3"/>
      <c r="AY666" s="257"/>
      <c r="AZ666" s="259"/>
      <c r="BA666" s="259"/>
      <c r="BB666" s="259"/>
      <c r="BC666" s="259"/>
      <c r="BD666" s="259"/>
      <c r="BE666" s="259"/>
      <c r="BF666" s="259"/>
      <c r="BG666" s="259"/>
      <c r="BH666" s="259"/>
      <c r="BI666" s="259"/>
      <c r="BJ666" s="259"/>
      <c r="BK666" s="259"/>
      <c r="BL666" s="259"/>
      <c r="BM666" s="259"/>
      <c r="BN666" s="152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  <c r="CX666" s="3"/>
      <c r="CY666" s="3"/>
      <c r="CZ666" s="3"/>
      <c r="DA666" s="3"/>
      <c r="DB666" s="3"/>
      <c r="DC666" s="3"/>
      <c r="DD666" s="3"/>
      <c r="DE666" s="3"/>
      <c r="DF666" s="3"/>
      <c r="DG666" s="3"/>
      <c r="DH666" s="3"/>
      <c r="DI666" s="3"/>
      <c r="DJ666" s="3"/>
      <c r="DK666" s="3"/>
      <c r="DL666" s="3"/>
      <c r="DM666" s="3"/>
      <c r="DN666" s="3"/>
      <c r="DO666" s="3"/>
      <c r="DP666" s="3"/>
      <c r="DQ666" s="3"/>
      <c r="DR666" s="3"/>
      <c r="DS666" s="3"/>
      <c r="DT666" s="3"/>
      <c r="DU666" s="3"/>
    </row>
    <row r="667" ht="12.75" customHeight="1">
      <c r="A667" s="3"/>
      <c r="B667" s="2"/>
      <c r="C667" s="2"/>
      <c r="D667" s="2"/>
      <c r="E667" s="2"/>
      <c r="F667" s="2"/>
      <c r="G667" s="2"/>
      <c r="H667" s="2"/>
      <c r="I667" s="2"/>
      <c r="J667" s="256"/>
      <c r="K667" s="2"/>
      <c r="L667" s="2"/>
      <c r="M667" s="2"/>
      <c r="N667" s="2"/>
      <c r="O667" s="2"/>
      <c r="P667" s="6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3"/>
      <c r="AH667" s="95"/>
      <c r="AI667" s="3"/>
      <c r="AJ667" s="256"/>
      <c r="AK667" s="3"/>
      <c r="AL667" s="3"/>
      <c r="AM667" s="2"/>
      <c r="AN667" s="2"/>
      <c r="AO667" s="2"/>
      <c r="AP667" s="2"/>
      <c r="AQ667" s="2"/>
      <c r="AR667" s="257"/>
      <c r="AS667" s="2"/>
      <c r="AT667" s="2"/>
      <c r="AU667" s="2"/>
      <c r="AV667" s="3"/>
      <c r="AW667" s="258"/>
      <c r="AX667" s="3"/>
      <c r="AY667" s="257"/>
      <c r="AZ667" s="259"/>
      <c r="BA667" s="259"/>
      <c r="BB667" s="259"/>
      <c r="BC667" s="259"/>
      <c r="BD667" s="259"/>
      <c r="BE667" s="259"/>
      <c r="BF667" s="259"/>
      <c r="BG667" s="259"/>
      <c r="BH667" s="259"/>
      <c r="BI667" s="259"/>
      <c r="BJ667" s="259"/>
      <c r="BK667" s="259"/>
      <c r="BL667" s="259"/>
      <c r="BM667" s="259"/>
      <c r="BN667" s="152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  <c r="CX667" s="3"/>
      <c r="CY667" s="3"/>
      <c r="CZ667" s="3"/>
      <c r="DA667" s="3"/>
      <c r="DB667" s="3"/>
      <c r="DC667" s="3"/>
      <c r="DD667" s="3"/>
      <c r="DE667" s="3"/>
      <c r="DF667" s="3"/>
      <c r="DG667" s="3"/>
      <c r="DH667" s="3"/>
      <c r="DI667" s="3"/>
      <c r="DJ667" s="3"/>
      <c r="DK667" s="3"/>
      <c r="DL667" s="3"/>
      <c r="DM667" s="3"/>
      <c r="DN667" s="3"/>
      <c r="DO667" s="3"/>
      <c r="DP667" s="3"/>
      <c r="DQ667" s="3"/>
      <c r="DR667" s="3"/>
      <c r="DS667" s="3"/>
      <c r="DT667" s="3"/>
      <c r="DU667" s="3"/>
    </row>
    <row r="668" ht="12.75" customHeight="1">
      <c r="A668" s="3"/>
      <c r="B668" s="2"/>
      <c r="C668" s="2"/>
      <c r="D668" s="2"/>
      <c r="E668" s="2"/>
      <c r="F668" s="2"/>
      <c r="G668" s="2"/>
      <c r="H668" s="2"/>
      <c r="I668" s="2"/>
      <c r="J668" s="256"/>
      <c r="K668" s="2"/>
      <c r="L668" s="2"/>
      <c r="M668" s="2"/>
      <c r="N668" s="2"/>
      <c r="O668" s="2"/>
      <c r="P668" s="6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3"/>
      <c r="AH668" s="95"/>
      <c r="AI668" s="3"/>
      <c r="AJ668" s="256"/>
      <c r="AK668" s="3"/>
      <c r="AL668" s="3"/>
      <c r="AM668" s="2"/>
      <c r="AN668" s="2"/>
      <c r="AO668" s="2"/>
      <c r="AP668" s="2"/>
      <c r="AQ668" s="2"/>
      <c r="AR668" s="257"/>
      <c r="AS668" s="2"/>
      <c r="AT668" s="2"/>
      <c r="AU668" s="2"/>
      <c r="AV668" s="3"/>
      <c r="AW668" s="258"/>
      <c r="AX668" s="3"/>
      <c r="AY668" s="257"/>
      <c r="AZ668" s="259"/>
      <c r="BA668" s="259"/>
      <c r="BB668" s="259"/>
      <c r="BC668" s="259"/>
      <c r="BD668" s="259"/>
      <c r="BE668" s="259"/>
      <c r="BF668" s="259"/>
      <c r="BG668" s="259"/>
      <c r="BH668" s="259"/>
      <c r="BI668" s="259"/>
      <c r="BJ668" s="259"/>
      <c r="BK668" s="259"/>
      <c r="BL668" s="259"/>
      <c r="BM668" s="259"/>
      <c r="BN668" s="152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  <c r="CX668" s="3"/>
      <c r="CY668" s="3"/>
      <c r="CZ668" s="3"/>
      <c r="DA668" s="3"/>
      <c r="DB668" s="3"/>
      <c r="DC668" s="3"/>
      <c r="DD668" s="3"/>
      <c r="DE668" s="3"/>
      <c r="DF668" s="3"/>
      <c r="DG668" s="3"/>
      <c r="DH668" s="3"/>
      <c r="DI668" s="3"/>
      <c r="DJ668" s="3"/>
      <c r="DK668" s="3"/>
      <c r="DL668" s="3"/>
      <c r="DM668" s="3"/>
      <c r="DN668" s="3"/>
      <c r="DO668" s="3"/>
      <c r="DP668" s="3"/>
      <c r="DQ668" s="3"/>
      <c r="DR668" s="3"/>
      <c r="DS668" s="3"/>
      <c r="DT668" s="3"/>
      <c r="DU668" s="3"/>
    </row>
    <row r="669" ht="12.75" customHeight="1">
      <c r="A669" s="3"/>
      <c r="B669" s="2"/>
      <c r="C669" s="2"/>
      <c r="D669" s="2"/>
      <c r="E669" s="2"/>
      <c r="F669" s="2"/>
      <c r="G669" s="2"/>
      <c r="H669" s="2"/>
      <c r="I669" s="2"/>
      <c r="J669" s="256"/>
      <c r="K669" s="2"/>
      <c r="L669" s="2"/>
      <c r="M669" s="2"/>
      <c r="N669" s="2"/>
      <c r="O669" s="2"/>
      <c r="P669" s="6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3"/>
      <c r="AH669" s="95"/>
      <c r="AI669" s="3"/>
      <c r="AJ669" s="256"/>
      <c r="AK669" s="3"/>
      <c r="AL669" s="3"/>
      <c r="AM669" s="2"/>
      <c r="AN669" s="2"/>
      <c r="AO669" s="2"/>
      <c r="AP669" s="2"/>
      <c r="AQ669" s="2"/>
      <c r="AR669" s="257"/>
      <c r="AS669" s="2"/>
      <c r="AT669" s="2"/>
      <c r="AU669" s="2"/>
      <c r="AV669" s="3"/>
      <c r="AW669" s="258"/>
      <c r="AX669" s="3"/>
      <c r="AY669" s="257"/>
      <c r="AZ669" s="259"/>
      <c r="BA669" s="259"/>
      <c r="BB669" s="259"/>
      <c r="BC669" s="259"/>
      <c r="BD669" s="259"/>
      <c r="BE669" s="259"/>
      <c r="BF669" s="259"/>
      <c r="BG669" s="259"/>
      <c r="BH669" s="259"/>
      <c r="BI669" s="259"/>
      <c r="BJ669" s="259"/>
      <c r="BK669" s="259"/>
      <c r="BL669" s="259"/>
      <c r="BM669" s="259"/>
      <c r="BN669" s="152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  <c r="CX669" s="3"/>
      <c r="CY669" s="3"/>
      <c r="CZ669" s="3"/>
      <c r="DA669" s="3"/>
      <c r="DB669" s="3"/>
      <c r="DC669" s="3"/>
      <c r="DD669" s="3"/>
      <c r="DE669" s="3"/>
      <c r="DF669" s="3"/>
      <c r="DG669" s="3"/>
      <c r="DH669" s="3"/>
      <c r="DI669" s="3"/>
      <c r="DJ669" s="3"/>
      <c r="DK669" s="3"/>
      <c r="DL669" s="3"/>
      <c r="DM669" s="3"/>
      <c r="DN669" s="3"/>
      <c r="DO669" s="3"/>
      <c r="DP669" s="3"/>
      <c r="DQ669" s="3"/>
      <c r="DR669" s="3"/>
      <c r="DS669" s="3"/>
      <c r="DT669" s="3"/>
      <c r="DU669" s="3"/>
    </row>
    <row r="670" ht="12.75" customHeight="1">
      <c r="A670" s="3"/>
      <c r="B670" s="2"/>
      <c r="C670" s="2"/>
      <c r="D670" s="2"/>
      <c r="E670" s="2"/>
      <c r="F670" s="2"/>
      <c r="G670" s="2"/>
      <c r="H670" s="2"/>
      <c r="I670" s="2"/>
      <c r="J670" s="256"/>
      <c r="K670" s="2"/>
      <c r="L670" s="2"/>
      <c r="M670" s="2"/>
      <c r="N670" s="2"/>
      <c r="O670" s="2"/>
      <c r="P670" s="6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3"/>
      <c r="AH670" s="95"/>
      <c r="AI670" s="3"/>
      <c r="AJ670" s="256"/>
      <c r="AK670" s="3"/>
      <c r="AL670" s="3"/>
      <c r="AM670" s="2"/>
      <c r="AN670" s="2"/>
      <c r="AO670" s="2"/>
      <c r="AP670" s="2"/>
      <c r="AQ670" s="2"/>
      <c r="AR670" s="257"/>
      <c r="AS670" s="2"/>
      <c r="AT670" s="2"/>
      <c r="AU670" s="2"/>
      <c r="AV670" s="3"/>
      <c r="AW670" s="258"/>
      <c r="AX670" s="3"/>
      <c r="AY670" s="257"/>
      <c r="AZ670" s="259"/>
      <c r="BA670" s="259"/>
      <c r="BB670" s="259"/>
      <c r="BC670" s="259"/>
      <c r="BD670" s="259"/>
      <c r="BE670" s="259"/>
      <c r="BF670" s="259"/>
      <c r="BG670" s="259"/>
      <c r="BH670" s="259"/>
      <c r="BI670" s="259"/>
      <c r="BJ670" s="259"/>
      <c r="BK670" s="259"/>
      <c r="BL670" s="259"/>
      <c r="BM670" s="259"/>
      <c r="BN670" s="152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  <c r="CX670" s="3"/>
      <c r="CY670" s="3"/>
      <c r="CZ670" s="3"/>
      <c r="DA670" s="3"/>
      <c r="DB670" s="3"/>
      <c r="DC670" s="3"/>
      <c r="DD670" s="3"/>
      <c r="DE670" s="3"/>
      <c r="DF670" s="3"/>
      <c r="DG670" s="3"/>
      <c r="DH670" s="3"/>
      <c r="DI670" s="3"/>
      <c r="DJ670" s="3"/>
      <c r="DK670" s="3"/>
      <c r="DL670" s="3"/>
      <c r="DM670" s="3"/>
      <c r="DN670" s="3"/>
      <c r="DO670" s="3"/>
      <c r="DP670" s="3"/>
      <c r="DQ670" s="3"/>
      <c r="DR670" s="3"/>
      <c r="DS670" s="3"/>
      <c r="DT670" s="3"/>
      <c r="DU670" s="3"/>
    </row>
    <row r="671" ht="12.75" customHeight="1">
      <c r="A671" s="3"/>
      <c r="B671" s="2"/>
      <c r="C671" s="2"/>
      <c r="D671" s="2"/>
      <c r="E671" s="2"/>
      <c r="F671" s="2"/>
      <c r="G671" s="2"/>
      <c r="H671" s="2"/>
      <c r="I671" s="2"/>
      <c r="J671" s="256"/>
      <c r="K671" s="2"/>
      <c r="L671" s="2"/>
      <c r="M671" s="2"/>
      <c r="N671" s="2"/>
      <c r="O671" s="2"/>
      <c r="P671" s="6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3"/>
      <c r="AH671" s="95"/>
      <c r="AI671" s="3"/>
      <c r="AJ671" s="256"/>
      <c r="AK671" s="3"/>
      <c r="AL671" s="3"/>
      <c r="AM671" s="2"/>
      <c r="AN671" s="2"/>
      <c r="AO671" s="2"/>
      <c r="AP671" s="2"/>
      <c r="AQ671" s="2"/>
      <c r="AR671" s="257"/>
      <c r="AS671" s="2"/>
      <c r="AT671" s="2"/>
      <c r="AU671" s="2"/>
      <c r="AV671" s="3"/>
      <c r="AW671" s="258"/>
      <c r="AX671" s="3"/>
      <c r="AY671" s="257"/>
      <c r="AZ671" s="259"/>
      <c r="BA671" s="259"/>
      <c r="BB671" s="259"/>
      <c r="BC671" s="259"/>
      <c r="BD671" s="259"/>
      <c r="BE671" s="259"/>
      <c r="BF671" s="259"/>
      <c r="BG671" s="259"/>
      <c r="BH671" s="259"/>
      <c r="BI671" s="259"/>
      <c r="BJ671" s="259"/>
      <c r="BK671" s="259"/>
      <c r="BL671" s="259"/>
      <c r="BM671" s="259"/>
      <c r="BN671" s="152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  <c r="CX671" s="3"/>
      <c r="CY671" s="3"/>
      <c r="CZ671" s="3"/>
      <c r="DA671" s="3"/>
      <c r="DB671" s="3"/>
      <c r="DC671" s="3"/>
      <c r="DD671" s="3"/>
      <c r="DE671" s="3"/>
      <c r="DF671" s="3"/>
      <c r="DG671" s="3"/>
      <c r="DH671" s="3"/>
      <c r="DI671" s="3"/>
      <c r="DJ671" s="3"/>
      <c r="DK671" s="3"/>
      <c r="DL671" s="3"/>
      <c r="DM671" s="3"/>
      <c r="DN671" s="3"/>
      <c r="DO671" s="3"/>
      <c r="DP671" s="3"/>
      <c r="DQ671" s="3"/>
      <c r="DR671" s="3"/>
      <c r="DS671" s="3"/>
      <c r="DT671" s="3"/>
      <c r="DU671" s="3"/>
    </row>
    <row r="672" ht="12.75" customHeight="1">
      <c r="A672" s="3"/>
      <c r="B672" s="2"/>
      <c r="C672" s="2"/>
      <c r="D672" s="2"/>
      <c r="E672" s="2"/>
      <c r="F672" s="2"/>
      <c r="G672" s="2"/>
      <c r="H672" s="2"/>
      <c r="I672" s="2"/>
      <c r="J672" s="256"/>
      <c r="K672" s="2"/>
      <c r="L672" s="2"/>
      <c r="M672" s="2"/>
      <c r="N672" s="2"/>
      <c r="O672" s="2"/>
      <c r="P672" s="6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3"/>
      <c r="AH672" s="95"/>
      <c r="AI672" s="3"/>
      <c r="AJ672" s="256"/>
      <c r="AK672" s="3"/>
      <c r="AL672" s="3"/>
      <c r="AM672" s="2"/>
      <c r="AN672" s="2"/>
      <c r="AO672" s="2"/>
      <c r="AP672" s="2"/>
      <c r="AQ672" s="2"/>
      <c r="AR672" s="257"/>
      <c r="AS672" s="2"/>
      <c r="AT672" s="2"/>
      <c r="AU672" s="2"/>
      <c r="AV672" s="3"/>
      <c r="AW672" s="258"/>
      <c r="AX672" s="3"/>
      <c r="AY672" s="257"/>
      <c r="AZ672" s="259"/>
      <c r="BA672" s="259"/>
      <c r="BB672" s="259"/>
      <c r="BC672" s="259"/>
      <c r="BD672" s="259"/>
      <c r="BE672" s="259"/>
      <c r="BF672" s="259"/>
      <c r="BG672" s="259"/>
      <c r="BH672" s="259"/>
      <c r="BI672" s="259"/>
      <c r="BJ672" s="259"/>
      <c r="BK672" s="259"/>
      <c r="BL672" s="259"/>
      <c r="BM672" s="259"/>
      <c r="BN672" s="152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  <c r="CX672" s="3"/>
      <c r="CY672" s="3"/>
      <c r="CZ672" s="3"/>
      <c r="DA672" s="3"/>
      <c r="DB672" s="3"/>
      <c r="DC672" s="3"/>
      <c r="DD672" s="3"/>
      <c r="DE672" s="3"/>
      <c r="DF672" s="3"/>
      <c r="DG672" s="3"/>
      <c r="DH672" s="3"/>
      <c r="DI672" s="3"/>
      <c r="DJ672" s="3"/>
      <c r="DK672" s="3"/>
      <c r="DL672" s="3"/>
      <c r="DM672" s="3"/>
      <c r="DN672" s="3"/>
      <c r="DO672" s="3"/>
      <c r="DP672" s="3"/>
      <c r="DQ672" s="3"/>
      <c r="DR672" s="3"/>
      <c r="DS672" s="3"/>
      <c r="DT672" s="3"/>
      <c r="DU672" s="3"/>
    </row>
    <row r="673" ht="12.75" customHeight="1">
      <c r="A673" s="3"/>
      <c r="B673" s="2"/>
      <c r="C673" s="2"/>
      <c r="D673" s="2"/>
      <c r="E673" s="2"/>
      <c r="F673" s="2"/>
      <c r="G673" s="2"/>
      <c r="H673" s="2"/>
      <c r="I673" s="2"/>
      <c r="J673" s="256"/>
      <c r="K673" s="2"/>
      <c r="L673" s="2"/>
      <c r="M673" s="2"/>
      <c r="N673" s="2"/>
      <c r="O673" s="2"/>
      <c r="P673" s="6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3"/>
      <c r="AH673" s="95"/>
      <c r="AI673" s="3"/>
      <c r="AJ673" s="256"/>
      <c r="AK673" s="3"/>
      <c r="AL673" s="3"/>
      <c r="AM673" s="2"/>
      <c r="AN673" s="2"/>
      <c r="AO673" s="2"/>
      <c r="AP673" s="2"/>
      <c r="AQ673" s="2"/>
      <c r="AR673" s="257"/>
      <c r="AS673" s="2"/>
      <c r="AT673" s="2"/>
      <c r="AU673" s="2"/>
      <c r="AV673" s="3"/>
      <c r="AW673" s="258"/>
      <c r="AX673" s="3"/>
      <c r="AY673" s="257"/>
      <c r="AZ673" s="259"/>
      <c r="BA673" s="259"/>
      <c r="BB673" s="259"/>
      <c r="BC673" s="259"/>
      <c r="BD673" s="259"/>
      <c r="BE673" s="259"/>
      <c r="BF673" s="259"/>
      <c r="BG673" s="259"/>
      <c r="BH673" s="259"/>
      <c r="BI673" s="259"/>
      <c r="BJ673" s="259"/>
      <c r="BK673" s="259"/>
      <c r="BL673" s="259"/>
      <c r="BM673" s="259"/>
      <c r="BN673" s="152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  <c r="CX673" s="3"/>
      <c r="CY673" s="3"/>
      <c r="CZ673" s="3"/>
      <c r="DA673" s="3"/>
      <c r="DB673" s="3"/>
      <c r="DC673" s="3"/>
      <c r="DD673" s="3"/>
      <c r="DE673" s="3"/>
      <c r="DF673" s="3"/>
      <c r="DG673" s="3"/>
      <c r="DH673" s="3"/>
      <c r="DI673" s="3"/>
      <c r="DJ673" s="3"/>
      <c r="DK673" s="3"/>
      <c r="DL673" s="3"/>
      <c r="DM673" s="3"/>
      <c r="DN673" s="3"/>
      <c r="DO673" s="3"/>
      <c r="DP673" s="3"/>
      <c r="DQ673" s="3"/>
      <c r="DR673" s="3"/>
      <c r="DS673" s="3"/>
      <c r="DT673" s="3"/>
      <c r="DU673" s="3"/>
    </row>
    <row r="674" ht="12.75" customHeight="1">
      <c r="A674" s="3"/>
      <c r="B674" s="2"/>
      <c r="C674" s="2"/>
      <c r="D674" s="2"/>
      <c r="E674" s="2"/>
      <c r="F674" s="2"/>
      <c r="G674" s="2"/>
      <c r="H674" s="2"/>
      <c r="I674" s="2"/>
      <c r="J674" s="256"/>
      <c r="K674" s="2"/>
      <c r="L674" s="2"/>
      <c r="M674" s="2"/>
      <c r="N674" s="2"/>
      <c r="O674" s="2"/>
      <c r="P674" s="6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3"/>
      <c r="AH674" s="95"/>
      <c r="AI674" s="3"/>
      <c r="AJ674" s="256"/>
      <c r="AK674" s="3"/>
      <c r="AL674" s="3"/>
      <c r="AM674" s="2"/>
      <c r="AN674" s="2"/>
      <c r="AO674" s="2"/>
      <c r="AP674" s="2"/>
      <c r="AQ674" s="2"/>
      <c r="AR674" s="257"/>
      <c r="AS674" s="2"/>
      <c r="AT674" s="2"/>
      <c r="AU674" s="2"/>
      <c r="AV674" s="3"/>
      <c r="AW674" s="258"/>
      <c r="AX674" s="3"/>
      <c r="AY674" s="257"/>
      <c r="AZ674" s="259"/>
      <c r="BA674" s="259"/>
      <c r="BB674" s="259"/>
      <c r="BC674" s="259"/>
      <c r="BD674" s="259"/>
      <c r="BE674" s="259"/>
      <c r="BF674" s="259"/>
      <c r="BG674" s="259"/>
      <c r="BH674" s="259"/>
      <c r="BI674" s="259"/>
      <c r="BJ674" s="259"/>
      <c r="BK674" s="259"/>
      <c r="BL674" s="259"/>
      <c r="BM674" s="259"/>
      <c r="BN674" s="152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  <c r="CX674" s="3"/>
      <c r="CY674" s="3"/>
      <c r="CZ674" s="3"/>
      <c r="DA674" s="3"/>
      <c r="DB674" s="3"/>
      <c r="DC674" s="3"/>
      <c r="DD674" s="3"/>
      <c r="DE674" s="3"/>
      <c r="DF674" s="3"/>
      <c r="DG674" s="3"/>
      <c r="DH674" s="3"/>
      <c r="DI674" s="3"/>
      <c r="DJ674" s="3"/>
      <c r="DK674" s="3"/>
      <c r="DL674" s="3"/>
      <c r="DM674" s="3"/>
      <c r="DN674" s="3"/>
      <c r="DO674" s="3"/>
      <c r="DP674" s="3"/>
      <c r="DQ674" s="3"/>
      <c r="DR674" s="3"/>
      <c r="DS674" s="3"/>
      <c r="DT674" s="3"/>
      <c r="DU674" s="3"/>
    </row>
    <row r="675" ht="12.75" customHeight="1">
      <c r="A675" s="3"/>
      <c r="B675" s="2"/>
      <c r="C675" s="2"/>
      <c r="D675" s="2"/>
      <c r="E675" s="2"/>
      <c r="F675" s="2"/>
      <c r="G675" s="2"/>
      <c r="H675" s="2"/>
      <c r="I675" s="2"/>
      <c r="J675" s="256"/>
      <c r="K675" s="2"/>
      <c r="L675" s="2"/>
      <c r="M675" s="2"/>
      <c r="N675" s="2"/>
      <c r="O675" s="2"/>
      <c r="P675" s="6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3"/>
      <c r="AH675" s="95"/>
      <c r="AI675" s="3"/>
      <c r="AJ675" s="256"/>
      <c r="AK675" s="3"/>
      <c r="AL675" s="3"/>
      <c r="AM675" s="2"/>
      <c r="AN675" s="2"/>
      <c r="AO675" s="2"/>
      <c r="AP675" s="2"/>
      <c r="AQ675" s="2"/>
      <c r="AR675" s="257"/>
      <c r="AS675" s="2"/>
      <c r="AT675" s="2"/>
      <c r="AU675" s="2"/>
      <c r="AV675" s="3"/>
      <c r="AW675" s="258"/>
      <c r="AX675" s="3"/>
      <c r="AY675" s="257"/>
      <c r="AZ675" s="259"/>
      <c r="BA675" s="259"/>
      <c r="BB675" s="259"/>
      <c r="BC675" s="259"/>
      <c r="BD675" s="259"/>
      <c r="BE675" s="259"/>
      <c r="BF675" s="259"/>
      <c r="BG675" s="259"/>
      <c r="BH675" s="259"/>
      <c r="BI675" s="259"/>
      <c r="BJ675" s="259"/>
      <c r="BK675" s="259"/>
      <c r="BL675" s="259"/>
      <c r="BM675" s="259"/>
      <c r="BN675" s="152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  <c r="CX675" s="3"/>
      <c r="CY675" s="3"/>
      <c r="CZ675" s="3"/>
      <c r="DA675" s="3"/>
      <c r="DB675" s="3"/>
      <c r="DC675" s="3"/>
      <c r="DD675" s="3"/>
      <c r="DE675" s="3"/>
      <c r="DF675" s="3"/>
      <c r="DG675" s="3"/>
      <c r="DH675" s="3"/>
      <c r="DI675" s="3"/>
      <c r="DJ675" s="3"/>
      <c r="DK675" s="3"/>
      <c r="DL675" s="3"/>
      <c r="DM675" s="3"/>
      <c r="DN675" s="3"/>
      <c r="DO675" s="3"/>
      <c r="DP675" s="3"/>
      <c r="DQ675" s="3"/>
      <c r="DR675" s="3"/>
      <c r="DS675" s="3"/>
      <c r="DT675" s="3"/>
      <c r="DU675" s="3"/>
    </row>
    <row r="676" ht="12.75" customHeight="1">
      <c r="A676" s="3"/>
      <c r="B676" s="2"/>
      <c r="C676" s="2"/>
      <c r="D676" s="2"/>
      <c r="E676" s="2"/>
      <c r="F676" s="2"/>
      <c r="G676" s="2"/>
      <c r="H676" s="2"/>
      <c r="I676" s="2"/>
      <c r="J676" s="256"/>
      <c r="K676" s="2"/>
      <c r="L676" s="2"/>
      <c r="M676" s="2"/>
      <c r="N676" s="2"/>
      <c r="O676" s="2"/>
      <c r="P676" s="6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3"/>
      <c r="AH676" s="95"/>
      <c r="AI676" s="3"/>
      <c r="AJ676" s="256"/>
      <c r="AK676" s="3"/>
      <c r="AL676" s="3"/>
      <c r="AM676" s="2"/>
      <c r="AN676" s="2"/>
      <c r="AO676" s="2"/>
      <c r="AP676" s="2"/>
      <c r="AQ676" s="2"/>
      <c r="AR676" s="257"/>
      <c r="AS676" s="2"/>
      <c r="AT676" s="2"/>
      <c r="AU676" s="2"/>
      <c r="AV676" s="3"/>
      <c r="AW676" s="258"/>
      <c r="AX676" s="3"/>
      <c r="AY676" s="257"/>
      <c r="AZ676" s="259"/>
      <c r="BA676" s="259"/>
      <c r="BB676" s="259"/>
      <c r="BC676" s="259"/>
      <c r="BD676" s="259"/>
      <c r="BE676" s="259"/>
      <c r="BF676" s="259"/>
      <c r="BG676" s="259"/>
      <c r="BH676" s="259"/>
      <c r="BI676" s="259"/>
      <c r="BJ676" s="259"/>
      <c r="BK676" s="259"/>
      <c r="BL676" s="259"/>
      <c r="BM676" s="259"/>
      <c r="BN676" s="152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  <c r="CX676" s="3"/>
      <c r="CY676" s="3"/>
      <c r="CZ676" s="3"/>
      <c r="DA676" s="3"/>
      <c r="DB676" s="3"/>
      <c r="DC676" s="3"/>
      <c r="DD676" s="3"/>
      <c r="DE676" s="3"/>
      <c r="DF676" s="3"/>
      <c r="DG676" s="3"/>
      <c r="DH676" s="3"/>
      <c r="DI676" s="3"/>
      <c r="DJ676" s="3"/>
      <c r="DK676" s="3"/>
      <c r="DL676" s="3"/>
      <c r="DM676" s="3"/>
      <c r="DN676" s="3"/>
      <c r="DO676" s="3"/>
      <c r="DP676" s="3"/>
      <c r="DQ676" s="3"/>
      <c r="DR676" s="3"/>
      <c r="DS676" s="3"/>
      <c r="DT676" s="3"/>
      <c r="DU676" s="3"/>
    </row>
    <row r="677" ht="12.75" customHeight="1">
      <c r="A677" s="3"/>
      <c r="B677" s="2"/>
      <c r="C677" s="2"/>
      <c r="D677" s="2"/>
      <c r="E677" s="2"/>
      <c r="F677" s="2"/>
      <c r="G677" s="2"/>
      <c r="H677" s="2"/>
      <c r="I677" s="2"/>
      <c r="J677" s="256"/>
      <c r="K677" s="2"/>
      <c r="L677" s="2"/>
      <c r="M677" s="2"/>
      <c r="N677" s="2"/>
      <c r="O677" s="2"/>
      <c r="P677" s="6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3"/>
      <c r="AH677" s="95"/>
      <c r="AI677" s="3"/>
      <c r="AJ677" s="256"/>
      <c r="AK677" s="3"/>
      <c r="AL677" s="3"/>
      <c r="AM677" s="2"/>
      <c r="AN677" s="2"/>
      <c r="AO677" s="2"/>
      <c r="AP677" s="2"/>
      <c r="AQ677" s="2"/>
      <c r="AR677" s="257"/>
      <c r="AS677" s="2"/>
      <c r="AT677" s="2"/>
      <c r="AU677" s="2"/>
      <c r="AV677" s="3"/>
      <c r="AW677" s="258"/>
      <c r="AX677" s="3"/>
      <c r="AY677" s="257"/>
      <c r="AZ677" s="259"/>
      <c r="BA677" s="259"/>
      <c r="BB677" s="259"/>
      <c r="BC677" s="259"/>
      <c r="BD677" s="259"/>
      <c r="BE677" s="259"/>
      <c r="BF677" s="259"/>
      <c r="BG677" s="259"/>
      <c r="BH677" s="259"/>
      <c r="BI677" s="259"/>
      <c r="BJ677" s="259"/>
      <c r="BK677" s="259"/>
      <c r="BL677" s="259"/>
      <c r="BM677" s="259"/>
      <c r="BN677" s="152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  <c r="CX677" s="3"/>
      <c r="CY677" s="3"/>
      <c r="CZ677" s="3"/>
      <c r="DA677" s="3"/>
      <c r="DB677" s="3"/>
      <c r="DC677" s="3"/>
      <c r="DD677" s="3"/>
      <c r="DE677" s="3"/>
      <c r="DF677" s="3"/>
      <c r="DG677" s="3"/>
      <c r="DH677" s="3"/>
      <c r="DI677" s="3"/>
      <c r="DJ677" s="3"/>
      <c r="DK677" s="3"/>
      <c r="DL677" s="3"/>
      <c r="DM677" s="3"/>
      <c r="DN677" s="3"/>
      <c r="DO677" s="3"/>
      <c r="DP677" s="3"/>
      <c r="DQ677" s="3"/>
      <c r="DR677" s="3"/>
      <c r="DS677" s="3"/>
      <c r="DT677" s="3"/>
      <c r="DU677" s="3"/>
    </row>
    <row r="678" ht="12.75" customHeight="1">
      <c r="A678" s="3"/>
      <c r="B678" s="2"/>
      <c r="C678" s="2"/>
      <c r="D678" s="2"/>
      <c r="E678" s="2"/>
      <c r="F678" s="2"/>
      <c r="G678" s="2"/>
      <c r="H678" s="2"/>
      <c r="I678" s="2"/>
      <c r="J678" s="256"/>
      <c r="K678" s="2"/>
      <c r="L678" s="2"/>
      <c r="M678" s="2"/>
      <c r="N678" s="2"/>
      <c r="O678" s="2"/>
      <c r="P678" s="6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3"/>
      <c r="AH678" s="95"/>
      <c r="AI678" s="3"/>
      <c r="AJ678" s="256"/>
      <c r="AK678" s="3"/>
      <c r="AL678" s="3"/>
      <c r="AM678" s="2"/>
      <c r="AN678" s="2"/>
      <c r="AO678" s="2"/>
      <c r="AP678" s="2"/>
      <c r="AQ678" s="2"/>
      <c r="AR678" s="257"/>
      <c r="AS678" s="2"/>
      <c r="AT678" s="2"/>
      <c r="AU678" s="2"/>
      <c r="AV678" s="3"/>
      <c r="AW678" s="258"/>
      <c r="AX678" s="3"/>
      <c r="AY678" s="257"/>
      <c r="AZ678" s="259"/>
      <c r="BA678" s="259"/>
      <c r="BB678" s="259"/>
      <c r="BC678" s="259"/>
      <c r="BD678" s="259"/>
      <c r="BE678" s="259"/>
      <c r="BF678" s="259"/>
      <c r="BG678" s="259"/>
      <c r="BH678" s="259"/>
      <c r="BI678" s="259"/>
      <c r="BJ678" s="259"/>
      <c r="BK678" s="259"/>
      <c r="BL678" s="259"/>
      <c r="BM678" s="259"/>
      <c r="BN678" s="152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  <c r="CX678" s="3"/>
      <c r="CY678" s="3"/>
      <c r="CZ678" s="3"/>
      <c r="DA678" s="3"/>
      <c r="DB678" s="3"/>
      <c r="DC678" s="3"/>
      <c r="DD678" s="3"/>
      <c r="DE678" s="3"/>
      <c r="DF678" s="3"/>
      <c r="DG678" s="3"/>
      <c r="DH678" s="3"/>
      <c r="DI678" s="3"/>
      <c r="DJ678" s="3"/>
      <c r="DK678" s="3"/>
      <c r="DL678" s="3"/>
      <c r="DM678" s="3"/>
      <c r="DN678" s="3"/>
      <c r="DO678" s="3"/>
      <c r="DP678" s="3"/>
      <c r="DQ678" s="3"/>
      <c r="DR678" s="3"/>
      <c r="DS678" s="3"/>
      <c r="DT678" s="3"/>
      <c r="DU678" s="3"/>
    </row>
    <row r="679" ht="12.75" customHeight="1">
      <c r="A679" s="3"/>
      <c r="B679" s="2"/>
      <c r="C679" s="2"/>
      <c r="D679" s="2"/>
      <c r="E679" s="2"/>
      <c r="F679" s="2"/>
      <c r="G679" s="2"/>
      <c r="H679" s="2"/>
      <c r="I679" s="2"/>
      <c r="J679" s="256"/>
      <c r="K679" s="2"/>
      <c r="L679" s="2"/>
      <c r="M679" s="2"/>
      <c r="N679" s="2"/>
      <c r="O679" s="2"/>
      <c r="P679" s="6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3"/>
      <c r="AH679" s="95"/>
      <c r="AI679" s="3"/>
      <c r="AJ679" s="256"/>
      <c r="AK679" s="3"/>
      <c r="AL679" s="3"/>
      <c r="AM679" s="2"/>
      <c r="AN679" s="2"/>
      <c r="AO679" s="2"/>
      <c r="AP679" s="2"/>
      <c r="AQ679" s="2"/>
      <c r="AR679" s="257"/>
      <c r="AS679" s="2"/>
      <c r="AT679" s="2"/>
      <c r="AU679" s="2"/>
      <c r="AV679" s="3"/>
      <c r="AW679" s="258"/>
      <c r="AX679" s="3"/>
      <c r="AY679" s="257"/>
      <c r="AZ679" s="259"/>
      <c r="BA679" s="259"/>
      <c r="BB679" s="259"/>
      <c r="BC679" s="259"/>
      <c r="BD679" s="259"/>
      <c r="BE679" s="259"/>
      <c r="BF679" s="259"/>
      <c r="BG679" s="259"/>
      <c r="BH679" s="259"/>
      <c r="BI679" s="259"/>
      <c r="BJ679" s="259"/>
      <c r="BK679" s="259"/>
      <c r="BL679" s="259"/>
      <c r="BM679" s="259"/>
      <c r="BN679" s="152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  <c r="CX679" s="3"/>
      <c r="CY679" s="3"/>
      <c r="CZ679" s="3"/>
      <c r="DA679" s="3"/>
      <c r="DB679" s="3"/>
      <c r="DC679" s="3"/>
      <c r="DD679" s="3"/>
      <c r="DE679" s="3"/>
      <c r="DF679" s="3"/>
      <c r="DG679" s="3"/>
      <c r="DH679" s="3"/>
      <c r="DI679" s="3"/>
      <c r="DJ679" s="3"/>
      <c r="DK679" s="3"/>
      <c r="DL679" s="3"/>
      <c r="DM679" s="3"/>
      <c r="DN679" s="3"/>
      <c r="DO679" s="3"/>
      <c r="DP679" s="3"/>
      <c r="DQ679" s="3"/>
      <c r="DR679" s="3"/>
      <c r="DS679" s="3"/>
      <c r="DT679" s="3"/>
      <c r="DU679" s="3"/>
    </row>
    <row r="680" ht="12.75" customHeight="1">
      <c r="A680" s="3"/>
      <c r="B680" s="2"/>
      <c r="C680" s="2"/>
      <c r="D680" s="2"/>
      <c r="E680" s="2"/>
      <c r="F680" s="2"/>
      <c r="G680" s="2"/>
      <c r="H680" s="2"/>
      <c r="I680" s="2"/>
      <c r="J680" s="256"/>
      <c r="K680" s="2"/>
      <c r="L680" s="2"/>
      <c r="M680" s="2"/>
      <c r="N680" s="2"/>
      <c r="O680" s="2"/>
      <c r="P680" s="6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3"/>
      <c r="AH680" s="95"/>
      <c r="AI680" s="3"/>
      <c r="AJ680" s="256"/>
      <c r="AK680" s="3"/>
      <c r="AL680" s="3"/>
      <c r="AM680" s="2"/>
      <c r="AN680" s="2"/>
      <c r="AO680" s="2"/>
      <c r="AP680" s="2"/>
      <c r="AQ680" s="2"/>
      <c r="AR680" s="257"/>
      <c r="AS680" s="2"/>
      <c r="AT680" s="2"/>
      <c r="AU680" s="2"/>
      <c r="AV680" s="3"/>
      <c r="AW680" s="258"/>
      <c r="AX680" s="3"/>
      <c r="AY680" s="257"/>
      <c r="AZ680" s="259"/>
      <c r="BA680" s="259"/>
      <c r="BB680" s="259"/>
      <c r="BC680" s="259"/>
      <c r="BD680" s="259"/>
      <c r="BE680" s="259"/>
      <c r="BF680" s="259"/>
      <c r="BG680" s="259"/>
      <c r="BH680" s="259"/>
      <c r="BI680" s="259"/>
      <c r="BJ680" s="259"/>
      <c r="BK680" s="259"/>
      <c r="BL680" s="259"/>
      <c r="BM680" s="259"/>
      <c r="BN680" s="152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  <c r="CX680" s="3"/>
      <c r="CY680" s="3"/>
      <c r="CZ680" s="3"/>
      <c r="DA680" s="3"/>
      <c r="DB680" s="3"/>
      <c r="DC680" s="3"/>
      <c r="DD680" s="3"/>
      <c r="DE680" s="3"/>
      <c r="DF680" s="3"/>
      <c r="DG680" s="3"/>
      <c r="DH680" s="3"/>
      <c r="DI680" s="3"/>
      <c r="DJ680" s="3"/>
      <c r="DK680" s="3"/>
      <c r="DL680" s="3"/>
      <c r="DM680" s="3"/>
      <c r="DN680" s="3"/>
      <c r="DO680" s="3"/>
      <c r="DP680" s="3"/>
      <c r="DQ680" s="3"/>
      <c r="DR680" s="3"/>
      <c r="DS680" s="3"/>
      <c r="DT680" s="3"/>
      <c r="DU680" s="3"/>
    </row>
    <row r="681" ht="12.75" customHeight="1">
      <c r="A681" s="3"/>
      <c r="B681" s="2"/>
      <c r="C681" s="2"/>
      <c r="D681" s="2"/>
      <c r="E681" s="2"/>
      <c r="F681" s="2"/>
      <c r="G681" s="2"/>
      <c r="H681" s="2"/>
      <c r="I681" s="2"/>
      <c r="J681" s="256"/>
      <c r="K681" s="2"/>
      <c r="L681" s="2"/>
      <c r="M681" s="2"/>
      <c r="N681" s="2"/>
      <c r="O681" s="2"/>
      <c r="P681" s="6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3"/>
      <c r="AH681" s="95"/>
      <c r="AI681" s="3"/>
      <c r="AJ681" s="256"/>
      <c r="AK681" s="3"/>
      <c r="AL681" s="3"/>
      <c r="AM681" s="2"/>
      <c r="AN681" s="2"/>
      <c r="AO681" s="2"/>
      <c r="AP681" s="2"/>
      <c r="AQ681" s="2"/>
      <c r="AR681" s="257"/>
      <c r="AS681" s="2"/>
      <c r="AT681" s="2"/>
      <c r="AU681" s="2"/>
      <c r="AV681" s="3"/>
      <c r="AW681" s="258"/>
      <c r="AX681" s="3"/>
      <c r="AY681" s="257"/>
      <c r="AZ681" s="259"/>
      <c r="BA681" s="259"/>
      <c r="BB681" s="259"/>
      <c r="BC681" s="259"/>
      <c r="BD681" s="259"/>
      <c r="BE681" s="259"/>
      <c r="BF681" s="259"/>
      <c r="BG681" s="259"/>
      <c r="BH681" s="259"/>
      <c r="BI681" s="259"/>
      <c r="BJ681" s="259"/>
      <c r="BK681" s="259"/>
      <c r="BL681" s="259"/>
      <c r="BM681" s="259"/>
      <c r="BN681" s="152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  <c r="DE681" s="3"/>
      <c r="DF681" s="3"/>
      <c r="DG681" s="3"/>
      <c r="DH681" s="3"/>
      <c r="DI681" s="3"/>
      <c r="DJ681" s="3"/>
      <c r="DK681" s="3"/>
      <c r="DL681" s="3"/>
      <c r="DM681" s="3"/>
      <c r="DN681" s="3"/>
      <c r="DO681" s="3"/>
      <c r="DP681" s="3"/>
      <c r="DQ681" s="3"/>
      <c r="DR681" s="3"/>
      <c r="DS681" s="3"/>
      <c r="DT681" s="3"/>
      <c r="DU681" s="3"/>
    </row>
    <row r="682" ht="12.75" customHeight="1">
      <c r="A682" s="3"/>
      <c r="B682" s="2"/>
      <c r="C682" s="2"/>
      <c r="D682" s="2"/>
      <c r="E682" s="2"/>
      <c r="F682" s="2"/>
      <c r="G682" s="2"/>
      <c r="H682" s="2"/>
      <c r="I682" s="2"/>
      <c r="J682" s="256"/>
      <c r="K682" s="2"/>
      <c r="L682" s="2"/>
      <c r="M682" s="2"/>
      <c r="N682" s="2"/>
      <c r="O682" s="2"/>
      <c r="P682" s="6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3"/>
      <c r="AH682" s="95"/>
      <c r="AI682" s="3"/>
      <c r="AJ682" s="256"/>
      <c r="AK682" s="3"/>
      <c r="AL682" s="3"/>
      <c r="AM682" s="2"/>
      <c r="AN682" s="2"/>
      <c r="AO682" s="2"/>
      <c r="AP682" s="2"/>
      <c r="AQ682" s="2"/>
      <c r="AR682" s="257"/>
      <c r="AS682" s="2"/>
      <c r="AT682" s="2"/>
      <c r="AU682" s="2"/>
      <c r="AV682" s="3"/>
      <c r="AW682" s="258"/>
      <c r="AX682" s="3"/>
      <c r="AY682" s="257"/>
      <c r="AZ682" s="259"/>
      <c r="BA682" s="259"/>
      <c r="BB682" s="259"/>
      <c r="BC682" s="259"/>
      <c r="BD682" s="259"/>
      <c r="BE682" s="259"/>
      <c r="BF682" s="259"/>
      <c r="BG682" s="259"/>
      <c r="BH682" s="259"/>
      <c r="BI682" s="259"/>
      <c r="BJ682" s="259"/>
      <c r="BK682" s="259"/>
      <c r="BL682" s="259"/>
      <c r="BM682" s="259"/>
      <c r="BN682" s="152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  <c r="DE682" s="3"/>
      <c r="DF682" s="3"/>
      <c r="DG682" s="3"/>
      <c r="DH682" s="3"/>
      <c r="DI682" s="3"/>
      <c r="DJ682" s="3"/>
      <c r="DK682" s="3"/>
      <c r="DL682" s="3"/>
      <c r="DM682" s="3"/>
      <c r="DN682" s="3"/>
      <c r="DO682" s="3"/>
      <c r="DP682" s="3"/>
      <c r="DQ682" s="3"/>
      <c r="DR682" s="3"/>
      <c r="DS682" s="3"/>
      <c r="DT682" s="3"/>
      <c r="DU682" s="3"/>
    </row>
    <row r="683" ht="12.75" customHeight="1">
      <c r="A683" s="3"/>
      <c r="B683" s="2"/>
      <c r="C683" s="2"/>
      <c r="D683" s="2"/>
      <c r="E683" s="2"/>
      <c r="F683" s="2"/>
      <c r="G683" s="2"/>
      <c r="H683" s="2"/>
      <c r="I683" s="2"/>
      <c r="J683" s="256"/>
      <c r="K683" s="2"/>
      <c r="L683" s="2"/>
      <c r="M683" s="2"/>
      <c r="N683" s="2"/>
      <c r="O683" s="2"/>
      <c r="P683" s="6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3"/>
      <c r="AH683" s="95"/>
      <c r="AI683" s="3"/>
      <c r="AJ683" s="256"/>
      <c r="AK683" s="3"/>
      <c r="AL683" s="3"/>
      <c r="AM683" s="2"/>
      <c r="AN683" s="2"/>
      <c r="AO683" s="2"/>
      <c r="AP683" s="2"/>
      <c r="AQ683" s="2"/>
      <c r="AR683" s="257"/>
      <c r="AS683" s="2"/>
      <c r="AT683" s="2"/>
      <c r="AU683" s="2"/>
      <c r="AV683" s="3"/>
      <c r="AW683" s="258"/>
      <c r="AX683" s="3"/>
      <c r="AY683" s="257"/>
      <c r="AZ683" s="259"/>
      <c r="BA683" s="259"/>
      <c r="BB683" s="259"/>
      <c r="BC683" s="259"/>
      <c r="BD683" s="259"/>
      <c r="BE683" s="259"/>
      <c r="BF683" s="259"/>
      <c r="BG683" s="259"/>
      <c r="BH683" s="259"/>
      <c r="BI683" s="259"/>
      <c r="BJ683" s="259"/>
      <c r="BK683" s="259"/>
      <c r="BL683" s="259"/>
      <c r="BM683" s="259"/>
      <c r="BN683" s="152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  <c r="CX683" s="3"/>
      <c r="CY683" s="3"/>
      <c r="CZ683" s="3"/>
      <c r="DA683" s="3"/>
      <c r="DB683" s="3"/>
      <c r="DC683" s="3"/>
      <c r="DD683" s="3"/>
      <c r="DE683" s="3"/>
      <c r="DF683" s="3"/>
      <c r="DG683" s="3"/>
      <c r="DH683" s="3"/>
      <c r="DI683" s="3"/>
      <c r="DJ683" s="3"/>
      <c r="DK683" s="3"/>
      <c r="DL683" s="3"/>
      <c r="DM683" s="3"/>
      <c r="DN683" s="3"/>
      <c r="DO683" s="3"/>
      <c r="DP683" s="3"/>
      <c r="DQ683" s="3"/>
      <c r="DR683" s="3"/>
      <c r="DS683" s="3"/>
      <c r="DT683" s="3"/>
      <c r="DU683" s="3"/>
    </row>
    <row r="684" ht="12.75" customHeight="1">
      <c r="A684" s="3"/>
      <c r="B684" s="2"/>
      <c r="C684" s="2"/>
      <c r="D684" s="2"/>
      <c r="E684" s="2"/>
      <c r="F684" s="2"/>
      <c r="G684" s="2"/>
      <c r="H684" s="2"/>
      <c r="I684" s="2"/>
      <c r="J684" s="256"/>
      <c r="K684" s="2"/>
      <c r="L684" s="2"/>
      <c r="M684" s="2"/>
      <c r="N684" s="2"/>
      <c r="O684" s="2"/>
      <c r="P684" s="6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3"/>
      <c r="AH684" s="95"/>
      <c r="AI684" s="3"/>
      <c r="AJ684" s="256"/>
      <c r="AK684" s="3"/>
      <c r="AL684" s="3"/>
      <c r="AM684" s="2"/>
      <c r="AN684" s="2"/>
      <c r="AO684" s="2"/>
      <c r="AP684" s="2"/>
      <c r="AQ684" s="2"/>
      <c r="AR684" s="257"/>
      <c r="AS684" s="2"/>
      <c r="AT684" s="2"/>
      <c r="AU684" s="2"/>
      <c r="AV684" s="3"/>
      <c r="AW684" s="258"/>
      <c r="AX684" s="3"/>
      <c r="AY684" s="257"/>
      <c r="AZ684" s="259"/>
      <c r="BA684" s="259"/>
      <c r="BB684" s="259"/>
      <c r="BC684" s="259"/>
      <c r="BD684" s="259"/>
      <c r="BE684" s="259"/>
      <c r="BF684" s="259"/>
      <c r="BG684" s="259"/>
      <c r="BH684" s="259"/>
      <c r="BI684" s="259"/>
      <c r="BJ684" s="259"/>
      <c r="BK684" s="259"/>
      <c r="BL684" s="259"/>
      <c r="BM684" s="259"/>
      <c r="BN684" s="152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  <c r="CX684" s="3"/>
      <c r="CY684" s="3"/>
      <c r="CZ684" s="3"/>
      <c r="DA684" s="3"/>
      <c r="DB684" s="3"/>
      <c r="DC684" s="3"/>
      <c r="DD684" s="3"/>
      <c r="DE684" s="3"/>
      <c r="DF684" s="3"/>
      <c r="DG684" s="3"/>
      <c r="DH684" s="3"/>
      <c r="DI684" s="3"/>
      <c r="DJ684" s="3"/>
      <c r="DK684" s="3"/>
      <c r="DL684" s="3"/>
      <c r="DM684" s="3"/>
      <c r="DN684" s="3"/>
      <c r="DO684" s="3"/>
      <c r="DP684" s="3"/>
      <c r="DQ684" s="3"/>
      <c r="DR684" s="3"/>
      <c r="DS684" s="3"/>
      <c r="DT684" s="3"/>
      <c r="DU684" s="3"/>
    </row>
    <row r="685" ht="12.75" customHeight="1">
      <c r="A685" s="3"/>
      <c r="B685" s="2"/>
      <c r="C685" s="2"/>
      <c r="D685" s="2"/>
      <c r="E685" s="2"/>
      <c r="F685" s="2"/>
      <c r="G685" s="2"/>
      <c r="H685" s="2"/>
      <c r="I685" s="2"/>
      <c r="J685" s="256"/>
      <c r="K685" s="2"/>
      <c r="L685" s="2"/>
      <c r="M685" s="2"/>
      <c r="N685" s="2"/>
      <c r="O685" s="2"/>
      <c r="P685" s="6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3"/>
      <c r="AH685" s="95"/>
      <c r="AI685" s="3"/>
      <c r="AJ685" s="256"/>
      <c r="AK685" s="3"/>
      <c r="AL685" s="3"/>
      <c r="AM685" s="2"/>
      <c r="AN685" s="2"/>
      <c r="AO685" s="2"/>
      <c r="AP685" s="2"/>
      <c r="AQ685" s="2"/>
      <c r="AR685" s="257"/>
      <c r="AS685" s="2"/>
      <c r="AT685" s="2"/>
      <c r="AU685" s="2"/>
      <c r="AV685" s="3"/>
      <c r="AW685" s="258"/>
      <c r="AX685" s="3"/>
      <c r="AY685" s="257"/>
      <c r="AZ685" s="259"/>
      <c r="BA685" s="259"/>
      <c r="BB685" s="259"/>
      <c r="BC685" s="259"/>
      <c r="BD685" s="259"/>
      <c r="BE685" s="259"/>
      <c r="BF685" s="259"/>
      <c r="BG685" s="259"/>
      <c r="BH685" s="259"/>
      <c r="BI685" s="259"/>
      <c r="BJ685" s="259"/>
      <c r="BK685" s="259"/>
      <c r="BL685" s="259"/>
      <c r="BM685" s="259"/>
      <c r="BN685" s="152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  <c r="CX685" s="3"/>
      <c r="CY685" s="3"/>
      <c r="CZ685" s="3"/>
      <c r="DA685" s="3"/>
      <c r="DB685" s="3"/>
      <c r="DC685" s="3"/>
      <c r="DD685" s="3"/>
      <c r="DE685" s="3"/>
      <c r="DF685" s="3"/>
      <c r="DG685" s="3"/>
      <c r="DH685" s="3"/>
      <c r="DI685" s="3"/>
      <c r="DJ685" s="3"/>
      <c r="DK685" s="3"/>
      <c r="DL685" s="3"/>
      <c r="DM685" s="3"/>
      <c r="DN685" s="3"/>
      <c r="DO685" s="3"/>
      <c r="DP685" s="3"/>
      <c r="DQ685" s="3"/>
      <c r="DR685" s="3"/>
      <c r="DS685" s="3"/>
      <c r="DT685" s="3"/>
      <c r="DU685" s="3"/>
    </row>
    <row r="686" ht="12.75" customHeight="1">
      <c r="A686" s="3"/>
      <c r="B686" s="2"/>
      <c r="C686" s="2"/>
      <c r="D686" s="2"/>
      <c r="E686" s="2"/>
      <c r="F686" s="2"/>
      <c r="G686" s="2"/>
      <c r="H686" s="2"/>
      <c r="I686" s="2"/>
      <c r="J686" s="256"/>
      <c r="K686" s="2"/>
      <c r="L686" s="2"/>
      <c r="M686" s="2"/>
      <c r="N686" s="2"/>
      <c r="O686" s="2"/>
      <c r="P686" s="6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3"/>
      <c r="AH686" s="95"/>
      <c r="AI686" s="3"/>
      <c r="AJ686" s="256"/>
      <c r="AK686" s="3"/>
      <c r="AL686" s="3"/>
      <c r="AM686" s="2"/>
      <c r="AN686" s="2"/>
      <c r="AO686" s="2"/>
      <c r="AP686" s="2"/>
      <c r="AQ686" s="2"/>
      <c r="AR686" s="257"/>
      <c r="AS686" s="2"/>
      <c r="AT686" s="2"/>
      <c r="AU686" s="2"/>
      <c r="AV686" s="3"/>
      <c r="AW686" s="258"/>
      <c r="AX686" s="3"/>
      <c r="AY686" s="257"/>
      <c r="AZ686" s="259"/>
      <c r="BA686" s="259"/>
      <c r="BB686" s="259"/>
      <c r="BC686" s="259"/>
      <c r="BD686" s="259"/>
      <c r="BE686" s="259"/>
      <c r="BF686" s="259"/>
      <c r="BG686" s="259"/>
      <c r="BH686" s="259"/>
      <c r="BI686" s="259"/>
      <c r="BJ686" s="259"/>
      <c r="BK686" s="259"/>
      <c r="BL686" s="259"/>
      <c r="BM686" s="259"/>
      <c r="BN686" s="152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  <c r="CX686" s="3"/>
      <c r="CY686" s="3"/>
      <c r="CZ686" s="3"/>
      <c r="DA686" s="3"/>
      <c r="DB686" s="3"/>
      <c r="DC686" s="3"/>
      <c r="DD686" s="3"/>
      <c r="DE686" s="3"/>
      <c r="DF686" s="3"/>
      <c r="DG686" s="3"/>
      <c r="DH686" s="3"/>
      <c r="DI686" s="3"/>
      <c r="DJ686" s="3"/>
      <c r="DK686" s="3"/>
      <c r="DL686" s="3"/>
      <c r="DM686" s="3"/>
      <c r="DN686" s="3"/>
      <c r="DO686" s="3"/>
      <c r="DP686" s="3"/>
      <c r="DQ686" s="3"/>
      <c r="DR686" s="3"/>
      <c r="DS686" s="3"/>
      <c r="DT686" s="3"/>
      <c r="DU686" s="3"/>
    </row>
    <row r="687" ht="12.75" customHeight="1">
      <c r="A687" s="3"/>
      <c r="B687" s="2"/>
      <c r="C687" s="2"/>
      <c r="D687" s="2"/>
      <c r="E687" s="2"/>
      <c r="F687" s="2"/>
      <c r="G687" s="2"/>
      <c r="H687" s="2"/>
      <c r="I687" s="2"/>
      <c r="J687" s="256"/>
      <c r="K687" s="2"/>
      <c r="L687" s="2"/>
      <c r="M687" s="2"/>
      <c r="N687" s="2"/>
      <c r="O687" s="2"/>
      <c r="P687" s="6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3"/>
      <c r="AH687" s="95"/>
      <c r="AI687" s="3"/>
      <c r="AJ687" s="256"/>
      <c r="AK687" s="3"/>
      <c r="AL687" s="3"/>
      <c r="AM687" s="2"/>
      <c r="AN687" s="2"/>
      <c r="AO687" s="2"/>
      <c r="AP687" s="2"/>
      <c r="AQ687" s="2"/>
      <c r="AR687" s="257"/>
      <c r="AS687" s="2"/>
      <c r="AT687" s="2"/>
      <c r="AU687" s="2"/>
      <c r="AV687" s="3"/>
      <c r="AW687" s="258"/>
      <c r="AX687" s="3"/>
      <c r="AY687" s="257"/>
      <c r="AZ687" s="259"/>
      <c r="BA687" s="259"/>
      <c r="BB687" s="259"/>
      <c r="BC687" s="259"/>
      <c r="BD687" s="259"/>
      <c r="BE687" s="259"/>
      <c r="BF687" s="259"/>
      <c r="BG687" s="259"/>
      <c r="BH687" s="259"/>
      <c r="BI687" s="259"/>
      <c r="BJ687" s="259"/>
      <c r="BK687" s="259"/>
      <c r="BL687" s="259"/>
      <c r="BM687" s="259"/>
      <c r="BN687" s="152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  <c r="CX687" s="3"/>
      <c r="CY687" s="3"/>
      <c r="CZ687" s="3"/>
      <c r="DA687" s="3"/>
      <c r="DB687" s="3"/>
      <c r="DC687" s="3"/>
      <c r="DD687" s="3"/>
      <c r="DE687" s="3"/>
      <c r="DF687" s="3"/>
      <c r="DG687" s="3"/>
      <c r="DH687" s="3"/>
      <c r="DI687" s="3"/>
      <c r="DJ687" s="3"/>
      <c r="DK687" s="3"/>
      <c r="DL687" s="3"/>
      <c r="DM687" s="3"/>
      <c r="DN687" s="3"/>
      <c r="DO687" s="3"/>
      <c r="DP687" s="3"/>
      <c r="DQ687" s="3"/>
      <c r="DR687" s="3"/>
      <c r="DS687" s="3"/>
      <c r="DT687" s="3"/>
      <c r="DU687" s="3"/>
    </row>
    <row r="688" ht="12.75" customHeight="1">
      <c r="A688" s="3"/>
      <c r="B688" s="2"/>
      <c r="C688" s="2"/>
      <c r="D688" s="2"/>
      <c r="E688" s="2"/>
      <c r="F688" s="2"/>
      <c r="G688" s="2"/>
      <c r="H688" s="2"/>
      <c r="I688" s="2"/>
      <c r="J688" s="256"/>
      <c r="K688" s="2"/>
      <c r="L688" s="2"/>
      <c r="M688" s="2"/>
      <c r="N688" s="2"/>
      <c r="O688" s="2"/>
      <c r="P688" s="6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3"/>
      <c r="AH688" s="95"/>
      <c r="AI688" s="3"/>
      <c r="AJ688" s="256"/>
      <c r="AK688" s="3"/>
      <c r="AL688" s="3"/>
      <c r="AM688" s="2"/>
      <c r="AN688" s="2"/>
      <c r="AO688" s="2"/>
      <c r="AP688" s="2"/>
      <c r="AQ688" s="2"/>
      <c r="AR688" s="257"/>
      <c r="AS688" s="2"/>
      <c r="AT688" s="2"/>
      <c r="AU688" s="2"/>
      <c r="AV688" s="3"/>
      <c r="AW688" s="258"/>
      <c r="AX688" s="3"/>
      <c r="AY688" s="257"/>
      <c r="AZ688" s="259"/>
      <c r="BA688" s="259"/>
      <c r="BB688" s="259"/>
      <c r="BC688" s="259"/>
      <c r="BD688" s="259"/>
      <c r="BE688" s="259"/>
      <c r="BF688" s="259"/>
      <c r="BG688" s="259"/>
      <c r="BH688" s="259"/>
      <c r="BI688" s="259"/>
      <c r="BJ688" s="259"/>
      <c r="BK688" s="259"/>
      <c r="BL688" s="259"/>
      <c r="BM688" s="259"/>
      <c r="BN688" s="152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  <c r="DE688" s="3"/>
      <c r="DF688" s="3"/>
      <c r="DG688" s="3"/>
      <c r="DH688" s="3"/>
      <c r="DI688" s="3"/>
      <c r="DJ688" s="3"/>
      <c r="DK688" s="3"/>
      <c r="DL688" s="3"/>
      <c r="DM688" s="3"/>
      <c r="DN688" s="3"/>
      <c r="DO688" s="3"/>
      <c r="DP688" s="3"/>
      <c r="DQ688" s="3"/>
      <c r="DR688" s="3"/>
      <c r="DS688" s="3"/>
      <c r="DT688" s="3"/>
      <c r="DU688" s="3"/>
    </row>
    <row r="689" ht="12.75" customHeight="1">
      <c r="A689" s="3"/>
      <c r="B689" s="2"/>
      <c r="C689" s="2"/>
      <c r="D689" s="2"/>
      <c r="E689" s="2"/>
      <c r="F689" s="2"/>
      <c r="G689" s="2"/>
      <c r="H689" s="2"/>
      <c r="I689" s="2"/>
      <c r="J689" s="256"/>
      <c r="K689" s="2"/>
      <c r="L689" s="2"/>
      <c r="M689" s="2"/>
      <c r="N689" s="2"/>
      <c r="O689" s="2"/>
      <c r="P689" s="6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3"/>
      <c r="AH689" s="95"/>
      <c r="AI689" s="3"/>
      <c r="AJ689" s="256"/>
      <c r="AK689" s="3"/>
      <c r="AL689" s="3"/>
      <c r="AM689" s="2"/>
      <c r="AN689" s="2"/>
      <c r="AO689" s="2"/>
      <c r="AP689" s="2"/>
      <c r="AQ689" s="2"/>
      <c r="AR689" s="257"/>
      <c r="AS689" s="2"/>
      <c r="AT689" s="2"/>
      <c r="AU689" s="2"/>
      <c r="AV689" s="3"/>
      <c r="AW689" s="258"/>
      <c r="AX689" s="3"/>
      <c r="AY689" s="257"/>
      <c r="AZ689" s="259"/>
      <c r="BA689" s="259"/>
      <c r="BB689" s="259"/>
      <c r="BC689" s="259"/>
      <c r="BD689" s="259"/>
      <c r="BE689" s="259"/>
      <c r="BF689" s="259"/>
      <c r="BG689" s="259"/>
      <c r="BH689" s="259"/>
      <c r="BI689" s="259"/>
      <c r="BJ689" s="259"/>
      <c r="BK689" s="259"/>
      <c r="BL689" s="259"/>
      <c r="BM689" s="259"/>
      <c r="BN689" s="152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  <c r="DH689" s="3"/>
      <c r="DI689" s="3"/>
      <c r="DJ689" s="3"/>
      <c r="DK689" s="3"/>
      <c r="DL689" s="3"/>
      <c r="DM689" s="3"/>
      <c r="DN689" s="3"/>
      <c r="DO689" s="3"/>
      <c r="DP689" s="3"/>
      <c r="DQ689" s="3"/>
      <c r="DR689" s="3"/>
      <c r="DS689" s="3"/>
      <c r="DT689" s="3"/>
      <c r="DU689" s="3"/>
    </row>
    <row r="690" ht="12.75" customHeight="1">
      <c r="A690" s="3"/>
      <c r="B690" s="2"/>
      <c r="C690" s="2"/>
      <c r="D690" s="2"/>
      <c r="E690" s="2"/>
      <c r="F690" s="2"/>
      <c r="G690" s="2"/>
      <c r="H690" s="2"/>
      <c r="I690" s="2"/>
      <c r="J690" s="256"/>
      <c r="K690" s="2"/>
      <c r="L690" s="2"/>
      <c r="M690" s="2"/>
      <c r="N690" s="2"/>
      <c r="O690" s="2"/>
      <c r="P690" s="6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3"/>
      <c r="AH690" s="95"/>
      <c r="AI690" s="3"/>
      <c r="AJ690" s="256"/>
      <c r="AK690" s="3"/>
      <c r="AL690" s="3"/>
      <c r="AM690" s="2"/>
      <c r="AN690" s="2"/>
      <c r="AO690" s="2"/>
      <c r="AP690" s="2"/>
      <c r="AQ690" s="2"/>
      <c r="AR690" s="257"/>
      <c r="AS690" s="2"/>
      <c r="AT690" s="2"/>
      <c r="AU690" s="2"/>
      <c r="AV690" s="3"/>
      <c r="AW690" s="258"/>
      <c r="AX690" s="3"/>
      <c r="AY690" s="257"/>
      <c r="AZ690" s="259"/>
      <c r="BA690" s="259"/>
      <c r="BB690" s="259"/>
      <c r="BC690" s="259"/>
      <c r="BD690" s="259"/>
      <c r="BE690" s="259"/>
      <c r="BF690" s="259"/>
      <c r="BG690" s="259"/>
      <c r="BH690" s="259"/>
      <c r="BI690" s="259"/>
      <c r="BJ690" s="259"/>
      <c r="BK690" s="259"/>
      <c r="BL690" s="259"/>
      <c r="BM690" s="259"/>
      <c r="BN690" s="152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  <c r="DE690" s="3"/>
      <c r="DF690" s="3"/>
      <c r="DG690" s="3"/>
      <c r="DH690" s="3"/>
      <c r="DI690" s="3"/>
      <c r="DJ690" s="3"/>
      <c r="DK690" s="3"/>
      <c r="DL690" s="3"/>
      <c r="DM690" s="3"/>
      <c r="DN690" s="3"/>
      <c r="DO690" s="3"/>
      <c r="DP690" s="3"/>
      <c r="DQ690" s="3"/>
      <c r="DR690" s="3"/>
      <c r="DS690" s="3"/>
      <c r="DT690" s="3"/>
      <c r="DU690" s="3"/>
    </row>
    <row r="691" ht="12.75" customHeight="1">
      <c r="A691" s="3"/>
      <c r="B691" s="2"/>
      <c r="C691" s="2"/>
      <c r="D691" s="2"/>
      <c r="E691" s="2"/>
      <c r="F691" s="2"/>
      <c r="G691" s="2"/>
      <c r="H691" s="2"/>
      <c r="I691" s="2"/>
      <c r="J691" s="256"/>
      <c r="K691" s="2"/>
      <c r="L691" s="2"/>
      <c r="M691" s="2"/>
      <c r="N691" s="2"/>
      <c r="O691" s="2"/>
      <c r="P691" s="6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3"/>
      <c r="AH691" s="95"/>
      <c r="AI691" s="3"/>
      <c r="AJ691" s="256"/>
      <c r="AK691" s="3"/>
      <c r="AL691" s="3"/>
      <c r="AM691" s="2"/>
      <c r="AN691" s="2"/>
      <c r="AO691" s="2"/>
      <c r="AP691" s="2"/>
      <c r="AQ691" s="2"/>
      <c r="AR691" s="257"/>
      <c r="AS691" s="2"/>
      <c r="AT691" s="2"/>
      <c r="AU691" s="2"/>
      <c r="AV691" s="3"/>
      <c r="AW691" s="258"/>
      <c r="AX691" s="3"/>
      <c r="AY691" s="257"/>
      <c r="AZ691" s="259"/>
      <c r="BA691" s="259"/>
      <c r="BB691" s="259"/>
      <c r="BC691" s="259"/>
      <c r="BD691" s="259"/>
      <c r="BE691" s="259"/>
      <c r="BF691" s="259"/>
      <c r="BG691" s="259"/>
      <c r="BH691" s="259"/>
      <c r="BI691" s="259"/>
      <c r="BJ691" s="259"/>
      <c r="BK691" s="259"/>
      <c r="BL691" s="259"/>
      <c r="BM691" s="259"/>
      <c r="BN691" s="152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/>
      <c r="DA691" s="3"/>
      <c r="DB691" s="3"/>
      <c r="DC691" s="3"/>
      <c r="DD691" s="3"/>
      <c r="DE691" s="3"/>
      <c r="DF691" s="3"/>
      <c r="DG691" s="3"/>
      <c r="DH691" s="3"/>
      <c r="DI691" s="3"/>
      <c r="DJ691" s="3"/>
      <c r="DK691" s="3"/>
      <c r="DL691" s="3"/>
      <c r="DM691" s="3"/>
      <c r="DN691" s="3"/>
      <c r="DO691" s="3"/>
      <c r="DP691" s="3"/>
      <c r="DQ691" s="3"/>
      <c r="DR691" s="3"/>
      <c r="DS691" s="3"/>
      <c r="DT691" s="3"/>
      <c r="DU691" s="3"/>
    </row>
    <row r="692" ht="12.75" customHeight="1">
      <c r="A692" s="3"/>
      <c r="B692" s="2"/>
      <c r="C692" s="2"/>
      <c r="D692" s="2"/>
      <c r="E692" s="2"/>
      <c r="F692" s="2"/>
      <c r="G692" s="2"/>
      <c r="H692" s="2"/>
      <c r="I692" s="2"/>
      <c r="J692" s="256"/>
      <c r="K692" s="2"/>
      <c r="L692" s="2"/>
      <c r="M692" s="2"/>
      <c r="N692" s="2"/>
      <c r="O692" s="2"/>
      <c r="P692" s="6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3"/>
      <c r="AH692" s="95"/>
      <c r="AI692" s="3"/>
      <c r="AJ692" s="256"/>
      <c r="AK692" s="3"/>
      <c r="AL692" s="3"/>
      <c r="AM692" s="2"/>
      <c r="AN692" s="2"/>
      <c r="AO692" s="2"/>
      <c r="AP692" s="2"/>
      <c r="AQ692" s="2"/>
      <c r="AR692" s="257"/>
      <c r="AS692" s="2"/>
      <c r="AT692" s="2"/>
      <c r="AU692" s="2"/>
      <c r="AV692" s="3"/>
      <c r="AW692" s="258"/>
      <c r="AX692" s="3"/>
      <c r="AY692" s="257"/>
      <c r="AZ692" s="259"/>
      <c r="BA692" s="259"/>
      <c r="BB692" s="259"/>
      <c r="BC692" s="259"/>
      <c r="BD692" s="259"/>
      <c r="BE692" s="259"/>
      <c r="BF692" s="259"/>
      <c r="BG692" s="259"/>
      <c r="BH692" s="259"/>
      <c r="BI692" s="259"/>
      <c r="BJ692" s="259"/>
      <c r="BK692" s="259"/>
      <c r="BL692" s="259"/>
      <c r="BM692" s="259"/>
      <c r="BN692" s="152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  <c r="CX692" s="3"/>
      <c r="CY692" s="3"/>
      <c r="CZ692" s="3"/>
      <c r="DA692" s="3"/>
      <c r="DB692" s="3"/>
      <c r="DC692" s="3"/>
      <c r="DD692" s="3"/>
      <c r="DE692" s="3"/>
      <c r="DF692" s="3"/>
      <c r="DG692" s="3"/>
      <c r="DH692" s="3"/>
      <c r="DI692" s="3"/>
      <c r="DJ692" s="3"/>
      <c r="DK692" s="3"/>
      <c r="DL692" s="3"/>
      <c r="DM692" s="3"/>
      <c r="DN692" s="3"/>
      <c r="DO692" s="3"/>
      <c r="DP692" s="3"/>
      <c r="DQ692" s="3"/>
      <c r="DR692" s="3"/>
      <c r="DS692" s="3"/>
      <c r="DT692" s="3"/>
      <c r="DU692" s="3"/>
    </row>
    <row r="693" ht="12.75" customHeight="1">
      <c r="A693" s="3"/>
      <c r="B693" s="2"/>
      <c r="C693" s="2"/>
      <c r="D693" s="2"/>
      <c r="E693" s="2"/>
      <c r="F693" s="2"/>
      <c r="G693" s="2"/>
      <c r="H693" s="2"/>
      <c r="I693" s="2"/>
      <c r="J693" s="256"/>
      <c r="K693" s="2"/>
      <c r="L693" s="2"/>
      <c r="M693" s="2"/>
      <c r="N693" s="2"/>
      <c r="O693" s="2"/>
      <c r="P693" s="6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3"/>
      <c r="AH693" s="95"/>
      <c r="AI693" s="3"/>
      <c r="AJ693" s="256"/>
      <c r="AK693" s="3"/>
      <c r="AL693" s="3"/>
      <c r="AM693" s="2"/>
      <c r="AN693" s="2"/>
      <c r="AO693" s="2"/>
      <c r="AP693" s="2"/>
      <c r="AQ693" s="2"/>
      <c r="AR693" s="257"/>
      <c r="AS693" s="2"/>
      <c r="AT693" s="2"/>
      <c r="AU693" s="2"/>
      <c r="AV693" s="3"/>
      <c r="AW693" s="258"/>
      <c r="AX693" s="3"/>
      <c r="AY693" s="257"/>
      <c r="AZ693" s="259"/>
      <c r="BA693" s="259"/>
      <c r="BB693" s="259"/>
      <c r="BC693" s="259"/>
      <c r="BD693" s="259"/>
      <c r="BE693" s="259"/>
      <c r="BF693" s="259"/>
      <c r="BG693" s="259"/>
      <c r="BH693" s="259"/>
      <c r="BI693" s="259"/>
      <c r="BJ693" s="259"/>
      <c r="BK693" s="259"/>
      <c r="BL693" s="259"/>
      <c r="BM693" s="259"/>
      <c r="BN693" s="152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  <c r="CX693" s="3"/>
      <c r="CY693" s="3"/>
      <c r="CZ693" s="3"/>
      <c r="DA693" s="3"/>
      <c r="DB693" s="3"/>
      <c r="DC693" s="3"/>
      <c r="DD693" s="3"/>
      <c r="DE693" s="3"/>
      <c r="DF693" s="3"/>
      <c r="DG693" s="3"/>
      <c r="DH693" s="3"/>
      <c r="DI693" s="3"/>
      <c r="DJ693" s="3"/>
      <c r="DK693" s="3"/>
      <c r="DL693" s="3"/>
      <c r="DM693" s="3"/>
      <c r="DN693" s="3"/>
      <c r="DO693" s="3"/>
      <c r="DP693" s="3"/>
      <c r="DQ693" s="3"/>
      <c r="DR693" s="3"/>
      <c r="DS693" s="3"/>
      <c r="DT693" s="3"/>
      <c r="DU693" s="3"/>
    </row>
    <row r="694" ht="12.75" customHeight="1">
      <c r="A694" s="3"/>
      <c r="B694" s="2"/>
      <c r="C694" s="2"/>
      <c r="D694" s="2"/>
      <c r="E694" s="2"/>
      <c r="F694" s="2"/>
      <c r="G694" s="2"/>
      <c r="H694" s="2"/>
      <c r="I694" s="2"/>
      <c r="J694" s="256"/>
      <c r="K694" s="2"/>
      <c r="L694" s="2"/>
      <c r="M694" s="2"/>
      <c r="N694" s="2"/>
      <c r="O694" s="2"/>
      <c r="P694" s="6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3"/>
      <c r="AH694" s="95"/>
      <c r="AI694" s="3"/>
      <c r="AJ694" s="256"/>
      <c r="AK694" s="3"/>
      <c r="AL694" s="3"/>
      <c r="AM694" s="2"/>
      <c r="AN694" s="2"/>
      <c r="AO694" s="2"/>
      <c r="AP694" s="2"/>
      <c r="AQ694" s="2"/>
      <c r="AR694" s="257"/>
      <c r="AS694" s="2"/>
      <c r="AT694" s="2"/>
      <c r="AU694" s="2"/>
      <c r="AV694" s="3"/>
      <c r="AW694" s="258"/>
      <c r="AX694" s="3"/>
      <c r="AY694" s="257"/>
      <c r="AZ694" s="259"/>
      <c r="BA694" s="259"/>
      <c r="BB694" s="259"/>
      <c r="BC694" s="259"/>
      <c r="BD694" s="259"/>
      <c r="BE694" s="259"/>
      <c r="BF694" s="259"/>
      <c r="BG694" s="259"/>
      <c r="BH694" s="259"/>
      <c r="BI694" s="259"/>
      <c r="BJ694" s="259"/>
      <c r="BK694" s="259"/>
      <c r="BL694" s="259"/>
      <c r="BM694" s="259"/>
      <c r="BN694" s="152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  <c r="CX694" s="3"/>
      <c r="CY694" s="3"/>
      <c r="CZ694" s="3"/>
      <c r="DA694" s="3"/>
      <c r="DB694" s="3"/>
      <c r="DC694" s="3"/>
      <c r="DD694" s="3"/>
      <c r="DE694" s="3"/>
      <c r="DF694" s="3"/>
      <c r="DG694" s="3"/>
      <c r="DH694" s="3"/>
      <c r="DI694" s="3"/>
      <c r="DJ694" s="3"/>
      <c r="DK694" s="3"/>
      <c r="DL694" s="3"/>
      <c r="DM694" s="3"/>
      <c r="DN694" s="3"/>
      <c r="DO694" s="3"/>
      <c r="DP694" s="3"/>
      <c r="DQ694" s="3"/>
      <c r="DR694" s="3"/>
      <c r="DS694" s="3"/>
      <c r="DT694" s="3"/>
      <c r="DU694" s="3"/>
    </row>
    <row r="695" ht="12.75" customHeight="1">
      <c r="A695" s="3"/>
      <c r="B695" s="2"/>
      <c r="C695" s="2"/>
      <c r="D695" s="2"/>
      <c r="E695" s="2"/>
      <c r="F695" s="2"/>
      <c r="G695" s="2"/>
      <c r="H695" s="2"/>
      <c r="I695" s="2"/>
      <c r="J695" s="256"/>
      <c r="K695" s="2"/>
      <c r="L695" s="2"/>
      <c r="M695" s="2"/>
      <c r="N695" s="2"/>
      <c r="O695" s="2"/>
      <c r="P695" s="6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3"/>
      <c r="AH695" s="95"/>
      <c r="AI695" s="3"/>
      <c r="AJ695" s="256"/>
      <c r="AK695" s="3"/>
      <c r="AL695" s="3"/>
      <c r="AM695" s="2"/>
      <c r="AN695" s="2"/>
      <c r="AO695" s="2"/>
      <c r="AP695" s="2"/>
      <c r="AQ695" s="2"/>
      <c r="AR695" s="257"/>
      <c r="AS695" s="2"/>
      <c r="AT695" s="2"/>
      <c r="AU695" s="2"/>
      <c r="AV695" s="3"/>
      <c r="AW695" s="258"/>
      <c r="AX695" s="3"/>
      <c r="AY695" s="257"/>
      <c r="AZ695" s="259"/>
      <c r="BA695" s="259"/>
      <c r="BB695" s="259"/>
      <c r="BC695" s="259"/>
      <c r="BD695" s="259"/>
      <c r="BE695" s="259"/>
      <c r="BF695" s="259"/>
      <c r="BG695" s="259"/>
      <c r="BH695" s="259"/>
      <c r="BI695" s="259"/>
      <c r="BJ695" s="259"/>
      <c r="BK695" s="259"/>
      <c r="BL695" s="259"/>
      <c r="BM695" s="259"/>
      <c r="BN695" s="152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  <c r="CX695" s="3"/>
      <c r="CY695" s="3"/>
      <c r="CZ695" s="3"/>
      <c r="DA695" s="3"/>
      <c r="DB695" s="3"/>
      <c r="DC695" s="3"/>
      <c r="DD695" s="3"/>
      <c r="DE695" s="3"/>
      <c r="DF695" s="3"/>
      <c r="DG695" s="3"/>
      <c r="DH695" s="3"/>
      <c r="DI695" s="3"/>
      <c r="DJ695" s="3"/>
      <c r="DK695" s="3"/>
      <c r="DL695" s="3"/>
      <c r="DM695" s="3"/>
      <c r="DN695" s="3"/>
      <c r="DO695" s="3"/>
      <c r="DP695" s="3"/>
      <c r="DQ695" s="3"/>
      <c r="DR695" s="3"/>
      <c r="DS695" s="3"/>
      <c r="DT695" s="3"/>
      <c r="DU695" s="3"/>
    </row>
    <row r="696" ht="12.75" customHeight="1">
      <c r="A696" s="3"/>
      <c r="B696" s="2"/>
      <c r="C696" s="2"/>
      <c r="D696" s="2"/>
      <c r="E696" s="2"/>
      <c r="F696" s="2"/>
      <c r="G696" s="2"/>
      <c r="H696" s="2"/>
      <c r="I696" s="2"/>
      <c r="J696" s="256"/>
      <c r="K696" s="2"/>
      <c r="L696" s="2"/>
      <c r="M696" s="2"/>
      <c r="N696" s="2"/>
      <c r="O696" s="2"/>
      <c r="P696" s="6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3"/>
      <c r="AH696" s="95"/>
      <c r="AI696" s="3"/>
      <c r="AJ696" s="256"/>
      <c r="AK696" s="3"/>
      <c r="AL696" s="3"/>
      <c r="AM696" s="2"/>
      <c r="AN696" s="2"/>
      <c r="AO696" s="2"/>
      <c r="AP696" s="2"/>
      <c r="AQ696" s="2"/>
      <c r="AR696" s="257"/>
      <c r="AS696" s="2"/>
      <c r="AT696" s="2"/>
      <c r="AU696" s="2"/>
      <c r="AV696" s="3"/>
      <c r="AW696" s="258"/>
      <c r="AX696" s="3"/>
      <c r="AY696" s="257"/>
      <c r="AZ696" s="259"/>
      <c r="BA696" s="259"/>
      <c r="BB696" s="259"/>
      <c r="BC696" s="259"/>
      <c r="BD696" s="259"/>
      <c r="BE696" s="259"/>
      <c r="BF696" s="259"/>
      <c r="BG696" s="259"/>
      <c r="BH696" s="259"/>
      <c r="BI696" s="259"/>
      <c r="BJ696" s="259"/>
      <c r="BK696" s="259"/>
      <c r="BL696" s="259"/>
      <c r="BM696" s="259"/>
      <c r="BN696" s="152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  <c r="CX696" s="3"/>
      <c r="CY696" s="3"/>
      <c r="CZ696" s="3"/>
      <c r="DA696" s="3"/>
      <c r="DB696" s="3"/>
      <c r="DC696" s="3"/>
      <c r="DD696" s="3"/>
      <c r="DE696" s="3"/>
      <c r="DF696" s="3"/>
      <c r="DG696" s="3"/>
      <c r="DH696" s="3"/>
      <c r="DI696" s="3"/>
      <c r="DJ696" s="3"/>
      <c r="DK696" s="3"/>
      <c r="DL696" s="3"/>
      <c r="DM696" s="3"/>
      <c r="DN696" s="3"/>
      <c r="DO696" s="3"/>
      <c r="DP696" s="3"/>
      <c r="DQ696" s="3"/>
      <c r="DR696" s="3"/>
      <c r="DS696" s="3"/>
      <c r="DT696" s="3"/>
      <c r="DU696" s="3"/>
    </row>
    <row r="697" ht="12.75" customHeight="1">
      <c r="A697" s="3"/>
      <c r="B697" s="2"/>
      <c r="C697" s="2"/>
      <c r="D697" s="2"/>
      <c r="E697" s="2"/>
      <c r="F697" s="2"/>
      <c r="G697" s="2"/>
      <c r="H697" s="2"/>
      <c r="I697" s="2"/>
      <c r="J697" s="256"/>
      <c r="K697" s="2"/>
      <c r="L697" s="2"/>
      <c r="M697" s="2"/>
      <c r="N697" s="2"/>
      <c r="O697" s="2"/>
      <c r="P697" s="6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3"/>
      <c r="AH697" s="95"/>
      <c r="AI697" s="3"/>
      <c r="AJ697" s="256"/>
      <c r="AK697" s="3"/>
      <c r="AL697" s="3"/>
      <c r="AM697" s="2"/>
      <c r="AN697" s="2"/>
      <c r="AO697" s="2"/>
      <c r="AP697" s="2"/>
      <c r="AQ697" s="2"/>
      <c r="AR697" s="257"/>
      <c r="AS697" s="2"/>
      <c r="AT697" s="2"/>
      <c r="AU697" s="2"/>
      <c r="AV697" s="3"/>
      <c r="AW697" s="258"/>
      <c r="AX697" s="3"/>
      <c r="AY697" s="257"/>
      <c r="AZ697" s="259"/>
      <c r="BA697" s="259"/>
      <c r="BB697" s="259"/>
      <c r="BC697" s="259"/>
      <c r="BD697" s="259"/>
      <c r="BE697" s="259"/>
      <c r="BF697" s="259"/>
      <c r="BG697" s="259"/>
      <c r="BH697" s="259"/>
      <c r="BI697" s="259"/>
      <c r="BJ697" s="259"/>
      <c r="BK697" s="259"/>
      <c r="BL697" s="259"/>
      <c r="BM697" s="259"/>
      <c r="BN697" s="152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  <c r="CX697" s="3"/>
      <c r="CY697" s="3"/>
      <c r="CZ697" s="3"/>
      <c r="DA697" s="3"/>
      <c r="DB697" s="3"/>
      <c r="DC697" s="3"/>
      <c r="DD697" s="3"/>
      <c r="DE697" s="3"/>
      <c r="DF697" s="3"/>
      <c r="DG697" s="3"/>
      <c r="DH697" s="3"/>
      <c r="DI697" s="3"/>
      <c r="DJ697" s="3"/>
      <c r="DK697" s="3"/>
      <c r="DL697" s="3"/>
      <c r="DM697" s="3"/>
      <c r="DN697" s="3"/>
      <c r="DO697" s="3"/>
      <c r="DP697" s="3"/>
      <c r="DQ697" s="3"/>
      <c r="DR697" s="3"/>
      <c r="DS697" s="3"/>
      <c r="DT697" s="3"/>
      <c r="DU697" s="3"/>
    </row>
    <row r="698" ht="12.75" customHeight="1">
      <c r="A698" s="3"/>
      <c r="B698" s="2"/>
      <c r="C698" s="2"/>
      <c r="D698" s="2"/>
      <c r="E698" s="2"/>
      <c r="F698" s="2"/>
      <c r="G698" s="2"/>
      <c r="H698" s="2"/>
      <c r="I698" s="2"/>
      <c r="J698" s="256"/>
      <c r="K698" s="2"/>
      <c r="L698" s="2"/>
      <c r="M698" s="2"/>
      <c r="N698" s="2"/>
      <c r="O698" s="2"/>
      <c r="P698" s="6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3"/>
      <c r="AH698" s="95"/>
      <c r="AI698" s="3"/>
      <c r="AJ698" s="256"/>
      <c r="AK698" s="3"/>
      <c r="AL698" s="3"/>
      <c r="AM698" s="2"/>
      <c r="AN698" s="2"/>
      <c r="AO698" s="2"/>
      <c r="AP698" s="2"/>
      <c r="AQ698" s="2"/>
      <c r="AR698" s="257"/>
      <c r="AS698" s="2"/>
      <c r="AT698" s="2"/>
      <c r="AU698" s="2"/>
      <c r="AV698" s="3"/>
      <c r="AW698" s="258"/>
      <c r="AX698" s="3"/>
      <c r="AY698" s="257"/>
      <c r="AZ698" s="259"/>
      <c r="BA698" s="259"/>
      <c r="BB698" s="259"/>
      <c r="BC698" s="259"/>
      <c r="BD698" s="259"/>
      <c r="BE698" s="259"/>
      <c r="BF698" s="259"/>
      <c r="BG698" s="259"/>
      <c r="BH698" s="259"/>
      <c r="BI698" s="259"/>
      <c r="BJ698" s="259"/>
      <c r="BK698" s="259"/>
      <c r="BL698" s="259"/>
      <c r="BM698" s="259"/>
      <c r="BN698" s="152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  <c r="CX698" s="3"/>
      <c r="CY698" s="3"/>
      <c r="CZ698" s="3"/>
      <c r="DA698" s="3"/>
      <c r="DB698" s="3"/>
      <c r="DC698" s="3"/>
      <c r="DD698" s="3"/>
      <c r="DE698" s="3"/>
      <c r="DF698" s="3"/>
      <c r="DG698" s="3"/>
      <c r="DH698" s="3"/>
      <c r="DI698" s="3"/>
      <c r="DJ698" s="3"/>
      <c r="DK698" s="3"/>
      <c r="DL698" s="3"/>
      <c r="DM698" s="3"/>
      <c r="DN698" s="3"/>
      <c r="DO698" s="3"/>
      <c r="DP698" s="3"/>
      <c r="DQ698" s="3"/>
      <c r="DR698" s="3"/>
      <c r="DS698" s="3"/>
      <c r="DT698" s="3"/>
      <c r="DU698" s="3"/>
    </row>
    <row r="699" ht="12.75" customHeight="1">
      <c r="A699" s="3"/>
      <c r="B699" s="2"/>
      <c r="C699" s="2"/>
      <c r="D699" s="2"/>
      <c r="E699" s="2"/>
      <c r="F699" s="2"/>
      <c r="G699" s="2"/>
      <c r="H699" s="2"/>
      <c r="I699" s="2"/>
      <c r="J699" s="256"/>
      <c r="K699" s="2"/>
      <c r="L699" s="2"/>
      <c r="M699" s="2"/>
      <c r="N699" s="2"/>
      <c r="O699" s="2"/>
      <c r="P699" s="6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3"/>
      <c r="AH699" s="95"/>
      <c r="AI699" s="3"/>
      <c r="AJ699" s="256"/>
      <c r="AK699" s="3"/>
      <c r="AL699" s="3"/>
      <c r="AM699" s="2"/>
      <c r="AN699" s="2"/>
      <c r="AO699" s="2"/>
      <c r="AP699" s="2"/>
      <c r="AQ699" s="2"/>
      <c r="AR699" s="257"/>
      <c r="AS699" s="2"/>
      <c r="AT699" s="2"/>
      <c r="AU699" s="2"/>
      <c r="AV699" s="3"/>
      <c r="AW699" s="258"/>
      <c r="AX699" s="3"/>
      <c r="AY699" s="257"/>
      <c r="AZ699" s="259"/>
      <c r="BA699" s="259"/>
      <c r="BB699" s="259"/>
      <c r="BC699" s="259"/>
      <c r="BD699" s="259"/>
      <c r="BE699" s="259"/>
      <c r="BF699" s="259"/>
      <c r="BG699" s="259"/>
      <c r="BH699" s="259"/>
      <c r="BI699" s="259"/>
      <c r="BJ699" s="259"/>
      <c r="BK699" s="259"/>
      <c r="BL699" s="259"/>
      <c r="BM699" s="259"/>
      <c r="BN699" s="152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  <c r="CX699" s="3"/>
      <c r="CY699" s="3"/>
      <c r="CZ699" s="3"/>
      <c r="DA699" s="3"/>
      <c r="DB699" s="3"/>
      <c r="DC699" s="3"/>
      <c r="DD699" s="3"/>
      <c r="DE699" s="3"/>
      <c r="DF699" s="3"/>
      <c r="DG699" s="3"/>
      <c r="DH699" s="3"/>
      <c r="DI699" s="3"/>
      <c r="DJ699" s="3"/>
      <c r="DK699" s="3"/>
      <c r="DL699" s="3"/>
      <c r="DM699" s="3"/>
      <c r="DN699" s="3"/>
      <c r="DO699" s="3"/>
      <c r="DP699" s="3"/>
      <c r="DQ699" s="3"/>
      <c r="DR699" s="3"/>
      <c r="DS699" s="3"/>
      <c r="DT699" s="3"/>
      <c r="DU699" s="3"/>
    </row>
    <row r="700" ht="12.75" customHeight="1">
      <c r="A700" s="3"/>
      <c r="B700" s="2"/>
      <c r="C700" s="2"/>
      <c r="D700" s="2"/>
      <c r="E700" s="2"/>
      <c r="F700" s="2"/>
      <c r="G700" s="2"/>
      <c r="H700" s="2"/>
      <c r="I700" s="2"/>
      <c r="J700" s="256"/>
      <c r="K700" s="2"/>
      <c r="L700" s="2"/>
      <c r="M700" s="2"/>
      <c r="N700" s="2"/>
      <c r="O700" s="2"/>
      <c r="P700" s="6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3"/>
      <c r="AH700" s="95"/>
      <c r="AI700" s="3"/>
      <c r="AJ700" s="256"/>
      <c r="AK700" s="3"/>
      <c r="AL700" s="3"/>
      <c r="AM700" s="2"/>
      <c r="AN700" s="2"/>
      <c r="AO700" s="2"/>
      <c r="AP700" s="2"/>
      <c r="AQ700" s="2"/>
      <c r="AR700" s="257"/>
      <c r="AS700" s="2"/>
      <c r="AT700" s="2"/>
      <c r="AU700" s="2"/>
      <c r="AV700" s="3"/>
      <c r="AW700" s="258"/>
      <c r="AX700" s="3"/>
      <c r="AY700" s="257"/>
      <c r="AZ700" s="259"/>
      <c r="BA700" s="259"/>
      <c r="BB700" s="259"/>
      <c r="BC700" s="259"/>
      <c r="BD700" s="259"/>
      <c r="BE700" s="259"/>
      <c r="BF700" s="259"/>
      <c r="BG700" s="259"/>
      <c r="BH700" s="259"/>
      <c r="BI700" s="259"/>
      <c r="BJ700" s="259"/>
      <c r="BK700" s="259"/>
      <c r="BL700" s="259"/>
      <c r="BM700" s="259"/>
      <c r="BN700" s="152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  <c r="CX700" s="3"/>
      <c r="CY700" s="3"/>
      <c r="CZ700" s="3"/>
      <c r="DA700" s="3"/>
      <c r="DB700" s="3"/>
      <c r="DC700" s="3"/>
      <c r="DD700" s="3"/>
      <c r="DE700" s="3"/>
      <c r="DF700" s="3"/>
      <c r="DG700" s="3"/>
      <c r="DH700" s="3"/>
      <c r="DI700" s="3"/>
      <c r="DJ700" s="3"/>
      <c r="DK700" s="3"/>
      <c r="DL700" s="3"/>
      <c r="DM700" s="3"/>
      <c r="DN700" s="3"/>
      <c r="DO700" s="3"/>
      <c r="DP700" s="3"/>
      <c r="DQ700" s="3"/>
      <c r="DR700" s="3"/>
      <c r="DS700" s="3"/>
      <c r="DT700" s="3"/>
      <c r="DU700" s="3"/>
    </row>
    <row r="701" ht="12.75" customHeight="1">
      <c r="A701" s="3"/>
      <c r="B701" s="2"/>
      <c r="C701" s="2"/>
      <c r="D701" s="2"/>
      <c r="E701" s="2"/>
      <c r="F701" s="2"/>
      <c r="G701" s="2"/>
      <c r="H701" s="2"/>
      <c r="I701" s="2"/>
      <c r="J701" s="256"/>
      <c r="K701" s="2"/>
      <c r="L701" s="2"/>
      <c r="M701" s="2"/>
      <c r="N701" s="2"/>
      <c r="O701" s="2"/>
      <c r="P701" s="6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3"/>
      <c r="AH701" s="95"/>
      <c r="AI701" s="3"/>
      <c r="AJ701" s="256"/>
      <c r="AK701" s="3"/>
      <c r="AL701" s="3"/>
      <c r="AM701" s="2"/>
      <c r="AN701" s="2"/>
      <c r="AO701" s="2"/>
      <c r="AP701" s="2"/>
      <c r="AQ701" s="2"/>
      <c r="AR701" s="257"/>
      <c r="AS701" s="2"/>
      <c r="AT701" s="2"/>
      <c r="AU701" s="2"/>
      <c r="AV701" s="3"/>
      <c r="AW701" s="258"/>
      <c r="AX701" s="3"/>
      <c r="AY701" s="257"/>
      <c r="AZ701" s="259"/>
      <c r="BA701" s="259"/>
      <c r="BB701" s="259"/>
      <c r="BC701" s="259"/>
      <c r="BD701" s="259"/>
      <c r="BE701" s="259"/>
      <c r="BF701" s="259"/>
      <c r="BG701" s="259"/>
      <c r="BH701" s="259"/>
      <c r="BI701" s="259"/>
      <c r="BJ701" s="259"/>
      <c r="BK701" s="259"/>
      <c r="BL701" s="259"/>
      <c r="BM701" s="259"/>
      <c r="BN701" s="152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  <c r="CX701" s="3"/>
      <c r="CY701" s="3"/>
      <c r="CZ701" s="3"/>
      <c r="DA701" s="3"/>
      <c r="DB701" s="3"/>
      <c r="DC701" s="3"/>
      <c r="DD701" s="3"/>
      <c r="DE701" s="3"/>
      <c r="DF701" s="3"/>
      <c r="DG701" s="3"/>
      <c r="DH701" s="3"/>
      <c r="DI701" s="3"/>
      <c r="DJ701" s="3"/>
      <c r="DK701" s="3"/>
      <c r="DL701" s="3"/>
      <c r="DM701" s="3"/>
      <c r="DN701" s="3"/>
      <c r="DO701" s="3"/>
      <c r="DP701" s="3"/>
      <c r="DQ701" s="3"/>
      <c r="DR701" s="3"/>
      <c r="DS701" s="3"/>
      <c r="DT701" s="3"/>
      <c r="DU701" s="3"/>
    </row>
    <row r="702" ht="12.75" customHeight="1">
      <c r="A702" s="3"/>
      <c r="B702" s="2"/>
      <c r="C702" s="2"/>
      <c r="D702" s="2"/>
      <c r="E702" s="2"/>
      <c r="F702" s="2"/>
      <c r="G702" s="2"/>
      <c r="H702" s="2"/>
      <c r="I702" s="2"/>
      <c r="J702" s="256"/>
      <c r="K702" s="2"/>
      <c r="L702" s="2"/>
      <c r="M702" s="2"/>
      <c r="N702" s="2"/>
      <c r="O702" s="2"/>
      <c r="P702" s="6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3"/>
      <c r="AH702" s="95"/>
      <c r="AI702" s="3"/>
      <c r="AJ702" s="256"/>
      <c r="AK702" s="3"/>
      <c r="AL702" s="3"/>
      <c r="AM702" s="2"/>
      <c r="AN702" s="2"/>
      <c r="AO702" s="2"/>
      <c r="AP702" s="2"/>
      <c r="AQ702" s="2"/>
      <c r="AR702" s="257"/>
      <c r="AS702" s="2"/>
      <c r="AT702" s="2"/>
      <c r="AU702" s="2"/>
      <c r="AV702" s="3"/>
      <c r="AW702" s="258"/>
      <c r="AX702" s="3"/>
      <c r="AY702" s="257"/>
      <c r="AZ702" s="259"/>
      <c r="BA702" s="259"/>
      <c r="BB702" s="259"/>
      <c r="BC702" s="259"/>
      <c r="BD702" s="259"/>
      <c r="BE702" s="259"/>
      <c r="BF702" s="259"/>
      <c r="BG702" s="259"/>
      <c r="BH702" s="259"/>
      <c r="BI702" s="259"/>
      <c r="BJ702" s="259"/>
      <c r="BK702" s="259"/>
      <c r="BL702" s="259"/>
      <c r="BM702" s="259"/>
      <c r="BN702" s="152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  <c r="CX702" s="3"/>
      <c r="CY702" s="3"/>
      <c r="CZ702" s="3"/>
      <c r="DA702" s="3"/>
      <c r="DB702" s="3"/>
      <c r="DC702" s="3"/>
      <c r="DD702" s="3"/>
      <c r="DE702" s="3"/>
      <c r="DF702" s="3"/>
      <c r="DG702" s="3"/>
      <c r="DH702" s="3"/>
      <c r="DI702" s="3"/>
      <c r="DJ702" s="3"/>
      <c r="DK702" s="3"/>
      <c r="DL702" s="3"/>
      <c r="DM702" s="3"/>
      <c r="DN702" s="3"/>
      <c r="DO702" s="3"/>
      <c r="DP702" s="3"/>
      <c r="DQ702" s="3"/>
      <c r="DR702" s="3"/>
      <c r="DS702" s="3"/>
      <c r="DT702" s="3"/>
      <c r="DU702" s="3"/>
    </row>
    <row r="703" ht="12.75" customHeight="1">
      <c r="A703" s="3"/>
      <c r="B703" s="2"/>
      <c r="C703" s="2"/>
      <c r="D703" s="2"/>
      <c r="E703" s="2"/>
      <c r="F703" s="2"/>
      <c r="G703" s="2"/>
      <c r="H703" s="2"/>
      <c r="I703" s="2"/>
      <c r="J703" s="256"/>
      <c r="K703" s="2"/>
      <c r="L703" s="2"/>
      <c r="M703" s="2"/>
      <c r="N703" s="2"/>
      <c r="O703" s="2"/>
      <c r="P703" s="6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3"/>
      <c r="AH703" s="95"/>
      <c r="AI703" s="3"/>
      <c r="AJ703" s="256"/>
      <c r="AK703" s="3"/>
      <c r="AL703" s="3"/>
      <c r="AM703" s="2"/>
      <c r="AN703" s="2"/>
      <c r="AO703" s="2"/>
      <c r="AP703" s="2"/>
      <c r="AQ703" s="2"/>
      <c r="AR703" s="257"/>
      <c r="AS703" s="2"/>
      <c r="AT703" s="2"/>
      <c r="AU703" s="2"/>
      <c r="AV703" s="3"/>
      <c r="AW703" s="258"/>
      <c r="AX703" s="3"/>
      <c r="AY703" s="257"/>
      <c r="AZ703" s="259"/>
      <c r="BA703" s="259"/>
      <c r="BB703" s="259"/>
      <c r="BC703" s="259"/>
      <c r="BD703" s="259"/>
      <c r="BE703" s="259"/>
      <c r="BF703" s="259"/>
      <c r="BG703" s="259"/>
      <c r="BH703" s="259"/>
      <c r="BI703" s="259"/>
      <c r="BJ703" s="259"/>
      <c r="BK703" s="259"/>
      <c r="BL703" s="259"/>
      <c r="BM703" s="259"/>
      <c r="BN703" s="152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  <c r="CX703" s="3"/>
      <c r="CY703" s="3"/>
      <c r="CZ703" s="3"/>
      <c r="DA703" s="3"/>
      <c r="DB703" s="3"/>
      <c r="DC703" s="3"/>
      <c r="DD703" s="3"/>
      <c r="DE703" s="3"/>
      <c r="DF703" s="3"/>
      <c r="DG703" s="3"/>
      <c r="DH703" s="3"/>
      <c r="DI703" s="3"/>
      <c r="DJ703" s="3"/>
      <c r="DK703" s="3"/>
      <c r="DL703" s="3"/>
      <c r="DM703" s="3"/>
      <c r="DN703" s="3"/>
      <c r="DO703" s="3"/>
      <c r="DP703" s="3"/>
      <c r="DQ703" s="3"/>
      <c r="DR703" s="3"/>
      <c r="DS703" s="3"/>
      <c r="DT703" s="3"/>
      <c r="DU703" s="3"/>
    </row>
    <row r="704" ht="12.75" customHeight="1">
      <c r="A704" s="3"/>
      <c r="B704" s="2"/>
      <c r="C704" s="2"/>
      <c r="D704" s="2"/>
      <c r="E704" s="2"/>
      <c r="F704" s="2"/>
      <c r="G704" s="2"/>
      <c r="H704" s="2"/>
      <c r="I704" s="2"/>
      <c r="J704" s="256"/>
      <c r="K704" s="2"/>
      <c r="L704" s="2"/>
      <c r="M704" s="2"/>
      <c r="N704" s="2"/>
      <c r="O704" s="2"/>
      <c r="P704" s="6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3"/>
      <c r="AH704" s="95"/>
      <c r="AI704" s="3"/>
      <c r="AJ704" s="256"/>
      <c r="AK704" s="3"/>
      <c r="AL704" s="3"/>
      <c r="AM704" s="2"/>
      <c r="AN704" s="2"/>
      <c r="AO704" s="2"/>
      <c r="AP704" s="2"/>
      <c r="AQ704" s="2"/>
      <c r="AR704" s="257"/>
      <c r="AS704" s="2"/>
      <c r="AT704" s="2"/>
      <c r="AU704" s="2"/>
      <c r="AV704" s="3"/>
      <c r="AW704" s="258"/>
      <c r="AX704" s="3"/>
      <c r="AY704" s="257"/>
      <c r="AZ704" s="259"/>
      <c r="BA704" s="259"/>
      <c r="BB704" s="259"/>
      <c r="BC704" s="259"/>
      <c r="BD704" s="259"/>
      <c r="BE704" s="259"/>
      <c r="BF704" s="259"/>
      <c r="BG704" s="259"/>
      <c r="BH704" s="259"/>
      <c r="BI704" s="259"/>
      <c r="BJ704" s="259"/>
      <c r="BK704" s="259"/>
      <c r="BL704" s="259"/>
      <c r="BM704" s="259"/>
      <c r="BN704" s="152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  <c r="CW704" s="3"/>
      <c r="CX704" s="3"/>
      <c r="CY704" s="3"/>
      <c r="CZ704" s="3"/>
      <c r="DA704" s="3"/>
      <c r="DB704" s="3"/>
      <c r="DC704" s="3"/>
      <c r="DD704" s="3"/>
      <c r="DE704" s="3"/>
      <c r="DF704" s="3"/>
      <c r="DG704" s="3"/>
      <c r="DH704" s="3"/>
      <c r="DI704" s="3"/>
      <c r="DJ704" s="3"/>
      <c r="DK704" s="3"/>
      <c r="DL704" s="3"/>
      <c r="DM704" s="3"/>
      <c r="DN704" s="3"/>
      <c r="DO704" s="3"/>
      <c r="DP704" s="3"/>
      <c r="DQ704" s="3"/>
      <c r="DR704" s="3"/>
      <c r="DS704" s="3"/>
      <c r="DT704" s="3"/>
      <c r="DU704" s="3"/>
    </row>
    <row r="705" ht="12.75" customHeight="1">
      <c r="A705" s="3"/>
      <c r="B705" s="2"/>
      <c r="C705" s="2"/>
      <c r="D705" s="2"/>
      <c r="E705" s="2"/>
      <c r="F705" s="2"/>
      <c r="G705" s="2"/>
      <c r="H705" s="2"/>
      <c r="I705" s="2"/>
      <c r="J705" s="256"/>
      <c r="K705" s="2"/>
      <c r="L705" s="2"/>
      <c r="M705" s="2"/>
      <c r="N705" s="2"/>
      <c r="O705" s="2"/>
      <c r="P705" s="6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3"/>
      <c r="AH705" s="95"/>
      <c r="AI705" s="3"/>
      <c r="AJ705" s="256"/>
      <c r="AK705" s="3"/>
      <c r="AL705" s="3"/>
      <c r="AM705" s="2"/>
      <c r="AN705" s="2"/>
      <c r="AO705" s="2"/>
      <c r="AP705" s="2"/>
      <c r="AQ705" s="2"/>
      <c r="AR705" s="257"/>
      <c r="AS705" s="2"/>
      <c r="AT705" s="2"/>
      <c r="AU705" s="2"/>
      <c r="AV705" s="3"/>
      <c r="AW705" s="258"/>
      <c r="AX705" s="3"/>
      <c r="AY705" s="257"/>
      <c r="AZ705" s="259"/>
      <c r="BA705" s="259"/>
      <c r="BB705" s="259"/>
      <c r="BC705" s="259"/>
      <c r="BD705" s="259"/>
      <c r="BE705" s="259"/>
      <c r="BF705" s="259"/>
      <c r="BG705" s="259"/>
      <c r="BH705" s="259"/>
      <c r="BI705" s="259"/>
      <c r="BJ705" s="259"/>
      <c r="BK705" s="259"/>
      <c r="BL705" s="259"/>
      <c r="BM705" s="259"/>
      <c r="BN705" s="152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  <c r="CW705" s="3"/>
      <c r="CX705" s="3"/>
      <c r="CY705" s="3"/>
      <c r="CZ705" s="3"/>
      <c r="DA705" s="3"/>
      <c r="DB705" s="3"/>
      <c r="DC705" s="3"/>
      <c r="DD705" s="3"/>
      <c r="DE705" s="3"/>
      <c r="DF705" s="3"/>
      <c r="DG705" s="3"/>
      <c r="DH705" s="3"/>
      <c r="DI705" s="3"/>
      <c r="DJ705" s="3"/>
      <c r="DK705" s="3"/>
      <c r="DL705" s="3"/>
      <c r="DM705" s="3"/>
      <c r="DN705" s="3"/>
      <c r="DO705" s="3"/>
      <c r="DP705" s="3"/>
      <c r="DQ705" s="3"/>
      <c r="DR705" s="3"/>
      <c r="DS705" s="3"/>
      <c r="DT705" s="3"/>
      <c r="DU705" s="3"/>
    </row>
    <row r="706" ht="12.75" customHeight="1">
      <c r="A706" s="3"/>
      <c r="B706" s="2"/>
      <c r="C706" s="2"/>
      <c r="D706" s="2"/>
      <c r="E706" s="2"/>
      <c r="F706" s="2"/>
      <c r="G706" s="2"/>
      <c r="H706" s="2"/>
      <c r="I706" s="2"/>
      <c r="J706" s="256"/>
      <c r="K706" s="2"/>
      <c r="L706" s="2"/>
      <c r="M706" s="2"/>
      <c r="N706" s="2"/>
      <c r="O706" s="2"/>
      <c r="P706" s="6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3"/>
      <c r="AH706" s="95"/>
      <c r="AI706" s="3"/>
      <c r="AJ706" s="256"/>
      <c r="AK706" s="3"/>
      <c r="AL706" s="3"/>
      <c r="AM706" s="2"/>
      <c r="AN706" s="2"/>
      <c r="AO706" s="2"/>
      <c r="AP706" s="2"/>
      <c r="AQ706" s="2"/>
      <c r="AR706" s="257"/>
      <c r="AS706" s="2"/>
      <c r="AT706" s="2"/>
      <c r="AU706" s="2"/>
      <c r="AV706" s="3"/>
      <c r="AW706" s="258"/>
      <c r="AX706" s="3"/>
      <c r="AY706" s="257"/>
      <c r="AZ706" s="259"/>
      <c r="BA706" s="259"/>
      <c r="BB706" s="259"/>
      <c r="BC706" s="259"/>
      <c r="BD706" s="259"/>
      <c r="BE706" s="259"/>
      <c r="BF706" s="259"/>
      <c r="BG706" s="259"/>
      <c r="BH706" s="259"/>
      <c r="BI706" s="259"/>
      <c r="BJ706" s="259"/>
      <c r="BK706" s="259"/>
      <c r="BL706" s="259"/>
      <c r="BM706" s="259"/>
      <c r="BN706" s="152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  <c r="CX706" s="3"/>
      <c r="CY706" s="3"/>
      <c r="CZ706" s="3"/>
      <c r="DA706" s="3"/>
      <c r="DB706" s="3"/>
      <c r="DC706" s="3"/>
      <c r="DD706" s="3"/>
      <c r="DE706" s="3"/>
      <c r="DF706" s="3"/>
      <c r="DG706" s="3"/>
      <c r="DH706" s="3"/>
      <c r="DI706" s="3"/>
      <c r="DJ706" s="3"/>
      <c r="DK706" s="3"/>
      <c r="DL706" s="3"/>
      <c r="DM706" s="3"/>
      <c r="DN706" s="3"/>
      <c r="DO706" s="3"/>
      <c r="DP706" s="3"/>
      <c r="DQ706" s="3"/>
      <c r="DR706" s="3"/>
      <c r="DS706" s="3"/>
      <c r="DT706" s="3"/>
      <c r="DU706" s="3"/>
    </row>
    <row r="707" ht="12.75" customHeight="1">
      <c r="A707" s="3"/>
      <c r="B707" s="2"/>
      <c r="C707" s="2"/>
      <c r="D707" s="2"/>
      <c r="E707" s="2"/>
      <c r="F707" s="2"/>
      <c r="G707" s="2"/>
      <c r="H707" s="2"/>
      <c r="I707" s="2"/>
      <c r="J707" s="256"/>
      <c r="K707" s="2"/>
      <c r="L707" s="2"/>
      <c r="M707" s="2"/>
      <c r="N707" s="2"/>
      <c r="O707" s="2"/>
      <c r="P707" s="6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3"/>
      <c r="AH707" s="95"/>
      <c r="AI707" s="3"/>
      <c r="AJ707" s="256"/>
      <c r="AK707" s="3"/>
      <c r="AL707" s="3"/>
      <c r="AM707" s="2"/>
      <c r="AN707" s="2"/>
      <c r="AO707" s="2"/>
      <c r="AP707" s="2"/>
      <c r="AQ707" s="2"/>
      <c r="AR707" s="257"/>
      <c r="AS707" s="2"/>
      <c r="AT707" s="2"/>
      <c r="AU707" s="2"/>
      <c r="AV707" s="3"/>
      <c r="AW707" s="258"/>
      <c r="AX707" s="3"/>
      <c r="AY707" s="257"/>
      <c r="AZ707" s="259"/>
      <c r="BA707" s="259"/>
      <c r="BB707" s="259"/>
      <c r="BC707" s="259"/>
      <c r="BD707" s="259"/>
      <c r="BE707" s="259"/>
      <c r="BF707" s="259"/>
      <c r="BG707" s="259"/>
      <c r="BH707" s="259"/>
      <c r="BI707" s="259"/>
      <c r="BJ707" s="259"/>
      <c r="BK707" s="259"/>
      <c r="BL707" s="259"/>
      <c r="BM707" s="259"/>
      <c r="BN707" s="152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  <c r="CX707" s="3"/>
      <c r="CY707" s="3"/>
      <c r="CZ707" s="3"/>
      <c r="DA707" s="3"/>
      <c r="DB707" s="3"/>
      <c r="DC707" s="3"/>
      <c r="DD707" s="3"/>
      <c r="DE707" s="3"/>
      <c r="DF707" s="3"/>
      <c r="DG707" s="3"/>
      <c r="DH707" s="3"/>
      <c r="DI707" s="3"/>
      <c r="DJ707" s="3"/>
      <c r="DK707" s="3"/>
      <c r="DL707" s="3"/>
      <c r="DM707" s="3"/>
      <c r="DN707" s="3"/>
      <c r="DO707" s="3"/>
      <c r="DP707" s="3"/>
      <c r="DQ707" s="3"/>
      <c r="DR707" s="3"/>
      <c r="DS707" s="3"/>
      <c r="DT707" s="3"/>
      <c r="DU707" s="3"/>
    </row>
    <row r="708" ht="12.75" customHeight="1">
      <c r="A708" s="3"/>
      <c r="B708" s="2"/>
      <c r="C708" s="2"/>
      <c r="D708" s="2"/>
      <c r="E708" s="2"/>
      <c r="F708" s="2"/>
      <c r="G708" s="2"/>
      <c r="H708" s="2"/>
      <c r="I708" s="2"/>
      <c r="J708" s="256"/>
      <c r="K708" s="2"/>
      <c r="L708" s="2"/>
      <c r="M708" s="2"/>
      <c r="N708" s="2"/>
      <c r="O708" s="2"/>
      <c r="P708" s="6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3"/>
      <c r="AH708" s="95"/>
      <c r="AI708" s="3"/>
      <c r="AJ708" s="256"/>
      <c r="AK708" s="3"/>
      <c r="AL708" s="3"/>
      <c r="AM708" s="2"/>
      <c r="AN708" s="2"/>
      <c r="AO708" s="2"/>
      <c r="AP708" s="2"/>
      <c r="AQ708" s="2"/>
      <c r="AR708" s="257"/>
      <c r="AS708" s="2"/>
      <c r="AT708" s="2"/>
      <c r="AU708" s="2"/>
      <c r="AV708" s="3"/>
      <c r="AW708" s="258"/>
      <c r="AX708" s="3"/>
      <c r="AY708" s="257"/>
      <c r="AZ708" s="259"/>
      <c r="BA708" s="259"/>
      <c r="BB708" s="259"/>
      <c r="BC708" s="259"/>
      <c r="BD708" s="259"/>
      <c r="BE708" s="259"/>
      <c r="BF708" s="259"/>
      <c r="BG708" s="259"/>
      <c r="BH708" s="259"/>
      <c r="BI708" s="259"/>
      <c r="BJ708" s="259"/>
      <c r="BK708" s="259"/>
      <c r="BL708" s="259"/>
      <c r="BM708" s="259"/>
      <c r="BN708" s="152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  <c r="CX708" s="3"/>
      <c r="CY708" s="3"/>
      <c r="CZ708" s="3"/>
      <c r="DA708" s="3"/>
      <c r="DB708" s="3"/>
      <c r="DC708" s="3"/>
      <c r="DD708" s="3"/>
      <c r="DE708" s="3"/>
      <c r="DF708" s="3"/>
      <c r="DG708" s="3"/>
      <c r="DH708" s="3"/>
      <c r="DI708" s="3"/>
      <c r="DJ708" s="3"/>
      <c r="DK708" s="3"/>
      <c r="DL708" s="3"/>
      <c r="DM708" s="3"/>
      <c r="DN708" s="3"/>
      <c r="DO708" s="3"/>
      <c r="DP708" s="3"/>
      <c r="DQ708" s="3"/>
      <c r="DR708" s="3"/>
      <c r="DS708" s="3"/>
      <c r="DT708" s="3"/>
      <c r="DU708" s="3"/>
    </row>
    <row r="709" ht="12.75" customHeight="1">
      <c r="A709" s="3"/>
      <c r="B709" s="2"/>
      <c r="C709" s="2"/>
      <c r="D709" s="2"/>
      <c r="E709" s="2"/>
      <c r="F709" s="2"/>
      <c r="G709" s="2"/>
      <c r="H709" s="2"/>
      <c r="I709" s="2"/>
      <c r="J709" s="256"/>
      <c r="K709" s="2"/>
      <c r="L709" s="2"/>
      <c r="M709" s="2"/>
      <c r="N709" s="2"/>
      <c r="O709" s="2"/>
      <c r="P709" s="6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3"/>
      <c r="AH709" s="95"/>
      <c r="AI709" s="3"/>
      <c r="AJ709" s="256"/>
      <c r="AK709" s="3"/>
      <c r="AL709" s="3"/>
      <c r="AM709" s="2"/>
      <c r="AN709" s="2"/>
      <c r="AO709" s="2"/>
      <c r="AP709" s="2"/>
      <c r="AQ709" s="2"/>
      <c r="AR709" s="257"/>
      <c r="AS709" s="2"/>
      <c r="AT709" s="2"/>
      <c r="AU709" s="2"/>
      <c r="AV709" s="3"/>
      <c r="AW709" s="258"/>
      <c r="AX709" s="3"/>
      <c r="AY709" s="257"/>
      <c r="AZ709" s="259"/>
      <c r="BA709" s="259"/>
      <c r="BB709" s="259"/>
      <c r="BC709" s="259"/>
      <c r="BD709" s="259"/>
      <c r="BE709" s="259"/>
      <c r="BF709" s="259"/>
      <c r="BG709" s="259"/>
      <c r="BH709" s="259"/>
      <c r="BI709" s="259"/>
      <c r="BJ709" s="259"/>
      <c r="BK709" s="259"/>
      <c r="BL709" s="259"/>
      <c r="BM709" s="259"/>
      <c r="BN709" s="152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  <c r="CX709" s="3"/>
      <c r="CY709" s="3"/>
      <c r="CZ709" s="3"/>
      <c r="DA709" s="3"/>
      <c r="DB709" s="3"/>
      <c r="DC709" s="3"/>
      <c r="DD709" s="3"/>
      <c r="DE709" s="3"/>
      <c r="DF709" s="3"/>
      <c r="DG709" s="3"/>
      <c r="DH709" s="3"/>
      <c r="DI709" s="3"/>
      <c r="DJ709" s="3"/>
      <c r="DK709" s="3"/>
      <c r="DL709" s="3"/>
      <c r="DM709" s="3"/>
      <c r="DN709" s="3"/>
      <c r="DO709" s="3"/>
      <c r="DP709" s="3"/>
      <c r="DQ709" s="3"/>
      <c r="DR709" s="3"/>
      <c r="DS709" s="3"/>
      <c r="DT709" s="3"/>
      <c r="DU709" s="3"/>
    </row>
    <row r="710" ht="12.75" customHeight="1">
      <c r="A710" s="3"/>
      <c r="B710" s="2"/>
      <c r="C710" s="2"/>
      <c r="D710" s="2"/>
      <c r="E710" s="2"/>
      <c r="F710" s="2"/>
      <c r="G710" s="2"/>
      <c r="H710" s="2"/>
      <c r="I710" s="2"/>
      <c r="J710" s="256"/>
      <c r="K710" s="2"/>
      <c r="L710" s="2"/>
      <c r="M710" s="2"/>
      <c r="N710" s="2"/>
      <c r="O710" s="2"/>
      <c r="P710" s="6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3"/>
      <c r="AH710" s="95"/>
      <c r="AI710" s="3"/>
      <c r="AJ710" s="256"/>
      <c r="AK710" s="3"/>
      <c r="AL710" s="3"/>
      <c r="AM710" s="2"/>
      <c r="AN710" s="2"/>
      <c r="AO710" s="2"/>
      <c r="AP710" s="2"/>
      <c r="AQ710" s="2"/>
      <c r="AR710" s="257"/>
      <c r="AS710" s="2"/>
      <c r="AT710" s="2"/>
      <c r="AU710" s="2"/>
      <c r="AV710" s="3"/>
      <c r="AW710" s="258"/>
      <c r="AX710" s="3"/>
      <c r="AY710" s="257"/>
      <c r="AZ710" s="259"/>
      <c r="BA710" s="259"/>
      <c r="BB710" s="259"/>
      <c r="BC710" s="259"/>
      <c r="BD710" s="259"/>
      <c r="BE710" s="259"/>
      <c r="BF710" s="259"/>
      <c r="BG710" s="259"/>
      <c r="BH710" s="259"/>
      <c r="BI710" s="259"/>
      <c r="BJ710" s="259"/>
      <c r="BK710" s="259"/>
      <c r="BL710" s="259"/>
      <c r="BM710" s="259"/>
      <c r="BN710" s="152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  <c r="CX710" s="3"/>
      <c r="CY710" s="3"/>
      <c r="CZ710" s="3"/>
      <c r="DA710" s="3"/>
      <c r="DB710" s="3"/>
      <c r="DC710" s="3"/>
      <c r="DD710" s="3"/>
      <c r="DE710" s="3"/>
      <c r="DF710" s="3"/>
      <c r="DG710" s="3"/>
      <c r="DH710" s="3"/>
      <c r="DI710" s="3"/>
      <c r="DJ710" s="3"/>
      <c r="DK710" s="3"/>
      <c r="DL710" s="3"/>
      <c r="DM710" s="3"/>
      <c r="DN710" s="3"/>
      <c r="DO710" s="3"/>
      <c r="DP710" s="3"/>
      <c r="DQ710" s="3"/>
      <c r="DR710" s="3"/>
      <c r="DS710" s="3"/>
      <c r="DT710" s="3"/>
      <c r="DU710" s="3"/>
    </row>
    <row r="711" ht="12.75" customHeight="1">
      <c r="A711" s="3"/>
      <c r="B711" s="2"/>
      <c r="C711" s="2"/>
      <c r="D711" s="2"/>
      <c r="E711" s="2"/>
      <c r="F711" s="2"/>
      <c r="G711" s="2"/>
      <c r="H711" s="2"/>
      <c r="I711" s="2"/>
      <c r="J711" s="256"/>
      <c r="K711" s="2"/>
      <c r="L711" s="2"/>
      <c r="M711" s="2"/>
      <c r="N711" s="2"/>
      <c r="O711" s="2"/>
      <c r="P711" s="6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3"/>
      <c r="AH711" s="95"/>
      <c r="AI711" s="3"/>
      <c r="AJ711" s="256"/>
      <c r="AK711" s="3"/>
      <c r="AL711" s="3"/>
      <c r="AM711" s="2"/>
      <c r="AN711" s="2"/>
      <c r="AO711" s="2"/>
      <c r="AP711" s="2"/>
      <c r="AQ711" s="2"/>
      <c r="AR711" s="257"/>
      <c r="AS711" s="2"/>
      <c r="AT711" s="2"/>
      <c r="AU711" s="2"/>
      <c r="AV711" s="3"/>
      <c r="AW711" s="258"/>
      <c r="AX711" s="3"/>
      <c r="AY711" s="257"/>
      <c r="AZ711" s="259"/>
      <c r="BA711" s="259"/>
      <c r="BB711" s="259"/>
      <c r="BC711" s="259"/>
      <c r="BD711" s="259"/>
      <c r="BE711" s="259"/>
      <c r="BF711" s="259"/>
      <c r="BG711" s="259"/>
      <c r="BH711" s="259"/>
      <c r="BI711" s="259"/>
      <c r="BJ711" s="259"/>
      <c r="BK711" s="259"/>
      <c r="BL711" s="259"/>
      <c r="BM711" s="259"/>
      <c r="BN711" s="152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  <c r="CX711" s="3"/>
      <c r="CY711" s="3"/>
      <c r="CZ711" s="3"/>
      <c r="DA711" s="3"/>
      <c r="DB711" s="3"/>
      <c r="DC711" s="3"/>
      <c r="DD711" s="3"/>
      <c r="DE711" s="3"/>
      <c r="DF711" s="3"/>
      <c r="DG711" s="3"/>
      <c r="DH711" s="3"/>
      <c r="DI711" s="3"/>
      <c r="DJ711" s="3"/>
      <c r="DK711" s="3"/>
      <c r="DL711" s="3"/>
      <c r="DM711" s="3"/>
      <c r="DN711" s="3"/>
      <c r="DO711" s="3"/>
      <c r="DP711" s="3"/>
      <c r="DQ711" s="3"/>
      <c r="DR711" s="3"/>
      <c r="DS711" s="3"/>
      <c r="DT711" s="3"/>
      <c r="DU711" s="3"/>
    </row>
    <row r="712" ht="12.75" customHeight="1">
      <c r="A712" s="3"/>
      <c r="B712" s="2"/>
      <c r="C712" s="2"/>
      <c r="D712" s="2"/>
      <c r="E712" s="2"/>
      <c r="F712" s="2"/>
      <c r="G712" s="2"/>
      <c r="H712" s="2"/>
      <c r="I712" s="2"/>
      <c r="J712" s="256"/>
      <c r="K712" s="2"/>
      <c r="L712" s="2"/>
      <c r="M712" s="2"/>
      <c r="N712" s="2"/>
      <c r="O712" s="2"/>
      <c r="P712" s="6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3"/>
      <c r="AH712" s="95"/>
      <c r="AI712" s="3"/>
      <c r="AJ712" s="256"/>
      <c r="AK712" s="3"/>
      <c r="AL712" s="3"/>
      <c r="AM712" s="2"/>
      <c r="AN712" s="2"/>
      <c r="AO712" s="2"/>
      <c r="AP712" s="2"/>
      <c r="AQ712" s="2"/>
      <c r="AR712" s="257"/>
      <c r="AS712" s="2"/>
      <c r="AT712" s="2"/>
      <c r="AU712" s="2"/>
      <c r="AV712" s="3"/>
      <c r="AW712" s="258"/>
      <c r="AX712" s="3"/>
      <c r="AY712" s="257"/>
      <c r="AZ712" s="259"/>
      <c r="BA712" s="259"/>
      <c r="BB712" s="259"/>
      <c r="BC712" s="259"/>
      <c r="BD712" s="259"/>
      <c r="BE712" s="259"/>
      <c r="BF712" s="259"/>
      <c r="BG712" s="259"/>
      <c r="BH712" s="259"/>
      <c r="BI712" s="259"/>
      <c r="BJ712" s="259"/>
      <c r="BK712" s="259"/>
      <c r="BL712" s="259"/>
      <c r="BM712" s="259"/>
      <c r="BN712" s="152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  <c r="CX712" s="3"/>
      <c r="CY712" s="3"/>
      <c r="CZ712" s="3"/>
      <c r="DA712" s="3"/>
      <c r="DB712" s="3"/>
      <c r="DC712" s="3"/>
      <c r="DD712" s="3"/>
      <c r="DE712" s="3"/>
      <c r="DF712" s="3"/>
      <c r="DG712" s="3"/>
      <c r="DH712" s="3"/>
      <c r="DI712" s="3"/>
      <c r="DJ712" s="3"/>
      <c r="DK712" s="3"/>
      <c r="DL712" s="3"/>
      <c r="DM712" s="3"/>
      <c r="DN712" s="3"/>
      <c r="DO712" s="3"/>
      <c r="DP712" s="3"/>
      <c r="DQ712" s="3"/>
      <c r="DR712" s="3"/>
      <c r="DS712" s="3"/>
      <c r="DT712" s="3"/>
      <c r="DU712" s="3"/>
    </row>
    <row r="713" ht="12.75" customHeight="1">
      <c r="A713" s="3"/>
      <c r="B713" s="2"/>
      <c r="C713" s="2"/>
      <c r="D713" s="2"/>
      <c r="E713" s="2"/>
      <c r="F713" s="2"/>
      <c r="G713" s="2"/>
      <c r="H713" s="2"/>
      <c r="I713" s="2"/>
      <c r="J713" s="256"/>
      <c r="K713" s="2"/>
      <c r="L713" s="2"/>
      <c r="M713" s="2"/>
      <c r="N713" s="2"/>
      <c r="O713" s="2"/>
      <c r="P713" s="6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3"/>
      <c r="AH713" s="95"/>
      <c r="AI713" s="3"/>
      <c r="AJ713" s="256"/>
      <c r="AK713" s="3"/>
      <c r="AL713" s="3"/>
      <c r="AM713" s="2"/>
      <c r="AN713" s="2"/>
      <c r="AO713" s="2"/>
      <c r="AP713" s="2"/>
      <c r="AQ713" s="2"/>
      <c r="AR713" s="257"/>
      <c r="AS713" s="2"/>
      <c r="AT713" s="2"/>
      <c r="AU713" s="2"/>
      <c r="AV713" s="3"/>
      <c r="AW713" s="258"/>
      <c r="AX713" s="3"/>
      <c r="AY713" s="257"/>
      <c r="AZ713" s="259"/>
      <c r="BA713" s="259"/>
      <c r="BB713" s="259"/>
      <c r="BC713" s="259"/>
      <c r="BD713" s="259"/>
      <c r="BE713" s="259"/>
      <c r="BF713" s="259"/>
      <c r="BG713" s="259"/>
      <c r="BH713" s="259"/>
      <c r="BI713" s="259"/>
      <c r="BJ713" s="259"/>
      <c r="BK713" s="259"/>
      <c r="BL713" s="259"/>
      <c r="BM713" s="259"/>
      <c r="BN713" s="152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  <c r="CX713" s="3"/>
      <c r="CY713" s="3"/>
      <c r="CZ713" s="3"/>
      <c r="DA713" s="3"/>
      <c r="DB713" s="3"/>
      <c r="DC713" s="3"/>
      <c r="DD713" s="3"/>
      <c r="DE713" s="3"/>
      <c r="DF713" s="3"/>
      <c r="DG713" s="3"/>
      <c r="DH713" s="3"/>
      <c r="DI713" s="3"/>
      <c r="DJ713" s="3"/>
      <c r="DK713" s="3"/>
      <c r="DL713" s="3"/>
      <c r="DM713" s="3"/>
      <c r="DN713" s="3"/>
      <c r="DO713" s="3"/>
      <c r="DP713" s="3"/>
      <c r="DQ713" s="3"/>
      <c r="DR713" s="3"/>
      <c r="DS713" s="3"/>
      <c r="DT713" s="3"/>
      <c r="DU713" s="3"/>
    </row>
    <row r="714" ht="12.75" customHeight="1">
      <c r="A714" s="3"/>
      <c r="B714" s="2"/>
      <c r="C714" s="2"/>
      <c r="D714" s="2"/>
      <c r="E714" s="2"/>
      <c r="F714" s="2"/>
      <c r="G714" s="2"/>
      <c r="H714" s="2"/>
      <c r="I714" s="2"/>
      <c r="J714" s="256"/>
      <c r="K714" s="2"/>
      <c r="L714" s="2"/>
      <c r="M714" s="2"/>
      <c r="N714" s="2"/>
      <c r="O714" s="2"/>
      <c r="P714" s="6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3"/>
      <c r="AH714" s="95"/>
      <c r="AI714" s="3"/>
      <c r="AJ714" s="256"/>
      <c r="AK714" s="3"/>
      <c r="AL714" s="3"/>
      <c r="AM714" s="2"/>
      <c r="AN714" s="2"/>
      <c r="AO714" s="2"/>
      <c r="AP714" s="2"/>
      <c r="AQ714" s="2"/>
      <c r="AR714" s="257"/>
      <c r="AS714" s="2"/>
      <c r="AT714" s="2"/>
      <c r="AU714" s="2"/>
      <c r="AV714" s="3"/>
      <c r="AW714" s="258"/>
      <c r="AX714" s="3"/>
      <c r="AY714" s="257"/>
      <c r="AZ714" s="259"/>
      <c r="BA714" s="259"/>
      <c r="BB714" s="259"/>
      <c r="BC714" s="259"/>
      <c r="BD714" s="259"/>
      <c r="BE714" s="259"/>
      <c r="BF714" s="259"/>
      <c r="BG714" s="259"/>
      <c r="BH714" s="259"/>
      <c r="BI714" s="259"/>
      <c r="BJ714" s="259"/>
      <c r="BK714" s="259"/>
      <c r="BL714" s="259"/>
      <c r="BM714" s="259"/>
      <c r="BN714" s="152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  <c r="CX714" s="3"/>
      <c r="CY714" s="3"/>
      <c r="CZ714" s="3"/>
      <c r="DA714" s="3"/>
      <c r="DB714" s="3"/>
      <c r="DC714" s="3"/>
      <c r="DD714" s="3"/>
      <c r="DE714" s="3"/>
      <c r="DF714" s="3"/>
      <c r="DG714" s="3"/>
      <c r="DH714" s="3"/>
      <c r="DI714" s="3"/>
      <c r="DJ714" s="3"/>
      <c r="DK714" s="3"/>
      <c r="DL714" s="3"/>
      <c r="DM714" s="3"/>
      <c r="DN714" s="3"/>
      <c r="DO714" s="3"/>
      <c r="DP714" s="3"/>
      <c r="DQ714" s="3"/>
      <c r="DR714" s="3"/>
      <c r="DS714" s="3"/>
      <c r="DT714" s="3"/>
      <c r="DU714" s="3"/>
    </row>
    <row r="715" ht="12.75" customHeight="1">
      <c r="A715" s="3"/>
      <c r="B715" s="2"/>
      <c r="C715" s="2"/>
      <c r="D715" s="2"/>
      <c r="E715" s="2"/>
      <c r="F715" s="2"/>
      <c r="G715" s="2"/>
      <c r="H715" s="2"/>
      <c r="I715" s="2"/>
      <c r="J715" s="256"/>
      <c r="K715" s="2"/>
      <c r="L715" s="2"/>
      <c r="M715" s="2"/>
      <c r="N715" s="2"/>
      <c r="O715" s="2"/>
      <c r="P715" s="6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3"/>
      <c r="AH715" s="95"/>
      <c r="AI715" s="3"/>
      <c r="AJ715" s="256"/>
      <c r="AK715" s="3"/>
      <c r="AL715" s="3"/>
      <c r="AM715" s="2"/>
      <c r="AN715" s="2"/>
      <c r="AO715" s="2"/>
      <c r="AP715" s="2"/>
      <c r="AQ715" s="2"/>
      <c r="AR715" s="257"/>
      <c r="AS715" s="2"/>
      <c r="AT715" s="2"/>
      <c r="AU715" s="2"/>
      <c r="AV715" s="3"/>
      <c r="AW715" s="258"/>
      <c r="AX715" s="3"/>
      <c r="AY715" s="257"/>
      <c r="AZ715" s="259"/>
      <c r="BA715" s="259"/>
      <c r="BB715" s="259"/>
      <c r="BC715" s="259"/>
      <c r="BD715" s="259"/>
      <c r="BE715" s="259"/>
      <c r="BF715" s="259"/>
      <c r="BG715" s="259"/>
      <c r="BH715" s="259"/>
      <c r="BI715" s="259"/>
      <c r="BJ715" s="259"/>
      <c r="BK715" s="259"/>
      <c r="BL715" s="259"/>
      <c r="BM715" s="259"/>
      <c r="BN715" s="152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  <c r="CX715" s="3"/>
      <c r="CY715" s="3"/>
      <c r="CZ715" s="3"/>
      <c r="DA715" s="3"/>
      <c r="DB715" s="3"/>
      <c r="DC715" s="3"/>
      <c r="DD715" s="3"/>
      <c r="DE715" s="3"/>
      <c r="DF715" s="3"/>
      <c r="DG715" s="3"/>
      <c r="DH715" s="3"/>
      <c r="DI715" s="3"/>
      <c r="DJ715" s="3"/>
      <c r="DK715" s="3"/>
      <c r="DL715" s="3"/>
      <c r="DM715" s="3"/>
      <c r="DN715" s="3"/>
      <c r="DO715" s="3"/>
      <c r="DP715" s="3"/>
      <c r="DQ715" s="3"/>
      <c r="DR715" s="3"/>
      <c r="DS715" s="3"/>
      <c r="DT715" s="3"/>
      <c r="DU715" s="3"/>
    </row>
    <row r="716" ht="12.75" customHeight="1">
      <c r="A716" s="3"/>
      <c r="B716" s="2"/>
      <c r="C716" s="2"/>
      <c r="D716" s="2"/>
      <c r="E716" s="2"/>
      <c r="F716" s="2"/>
      <c r="G716" s="2"/>
      <c r="H716" s="2"/>
      <c r="I716" s="2"/>
      <c r="J716" s="256"/>
      <c r="K716" s="2"/>
      <c r="L716" s="2"/>
      <c r="M716" s="2"/>
      <c r="N716" s="2"/>
      <c r="O716" s="2"/>
      <c r="P716" s="6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3"/>
      <c r="AH716" s="95"/>
      <c r="AI716" s="3"/>
      <c r="AJ716" s="256"/>
      <c r="AK716" s="3"/>
      <c r="AL716" s="3"/>
      <c r="AM716" s="2"/>
      <c r="AN716" s="2"/>
      <c r="AO716" s="2"/>
      <c r="AP716" s="2"/>
      <c r="AQ716" s="2"/>
      <c r="AR716" s="257"/>
      <c r="AS716" s="2"/>
      <c r="AT716" s="2"/>
      <c r="AU716" s="2"/>
      <c r="AV716" s="3"/>
      <c r="AW716" s="258"/>
      <c r="AX716" s="3"/>
      <c r="AY716" s="257"/>
      <c r="AZ716" s="259"/>
      <c r="BA716" s="259"/>
      <c r="BB716" s="259"/>
      <c r="BC716" s="259"/>
      <c r="BD716" s="259"/>
      <c r="BE716" s="259"/>
      <c r="BF716" s="259"/>
      <c r="BG716" s="259"/>
      <c r="BH716" s="259"/>
      <c r="BI716" s="259"/>
      <c r="BJ716" s="259"/>
      <c r="BK716" s="259"/>
      <c r="BL716" s="259"/>
      <c r="BM716" s="259"/>
      <c r="BN716" s="152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  <c r="CX716" s="3"/>
      <c r="CY716" s="3"/>
      <c r="CZ716" s="3"/>
      <c r="DA716" s="3"/>
      <c r="DB716" s="3"/>
      <c r="DC716" s="3"/>
      <c r="DD716" s="3"/>
      <c r="DE716" s="3"/>
      <c r="DF716" s="3"/>
      <c r="DG716" s="3"/>
      <c r="DH716" s="3"/>
      <c r="DI716" s="3"/>
      <c r="DJ716" s="3"/>
      <c r="DK716" s="3"/>
      <c r="DL716" s="3"/>
      <c r="DM716" s="3"/>
      <c r="DN716" s="3"/>
      <c r="DO716" s="3"/>
      <c r="DP716" s="3"/>
      <c r="DQ716" s="3"/>
      <c r="DR716" s="3"/>
      <c r="DS716" s="3"/>
      <c r="DT716" s="3"/>
      <c r="DU716" s="3"/>
    </row>
    <row r="717" ht="12.75" customHeight="1">
      <c r="A717" s="3"/>
      <c r="B717" s="2"/>
      <c r="C717" s="2"/>
      <c r="D717" s="2"/>
      <c r="E717" s="2"/>
      <c r="F717" s="2"/>
      <c r="G717" s="2"/>
      <c r="H717" s="2"/>
      <c r="I717" s="2"/>
      <c r="J717" s="256"/>
      <c r="K717" s="2"/>
      <c r="L717" s="2"/>
      <c r="M717" s="2"/>
      <c r="N717" s="2"/>
      <c r="O717" s="2"/>
      <c r="P717" s="6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3"/>
      <c r="AH717" s="95"/>
      <c r="AI717" s="3"/>
      <c r="AJ717" s="256"/>
      <c r="AK717" s="3"/>
      <c r="AL717" s="3"/>
      <c r="AM717" s="2"/>
      <c r="AN717" s="2"/>
      <c r="AO717" s="2"/>
      <c r="AP717" s="2"/>
      <c r="AQ717" s="2"/>
      <c r="AR717" s="257"/>
      <c r="AS717" s="2"/>
      <c r="AT717" s="2"/>
      <c r="AU717" s="2"/>
      <c r="AV717" s="3"/>
      <c r="AW717" s="258"/>
      <c r="AX717" s="3"/>
      <c r="AY717" s="257"/>
      <c r="AZ717" s="259"/>
      <c r="BA717" s="259"/>
      <c r="BB717" s="259"/>
      <c r="BC717" s="259"/>
      <c r="BD717" s="259"/>
      <c r="BE717" s="259"/>
      <c r="BF717" s="259"/>
      <c r="BG717" s="259"/>
      <c r="BH717" s="259"/>
      <c r="BI717" s="259"/>
      <c r="BJ717" s="259"/>
      <c r="BK717" s="259"/>
      <c r="BL717" s="259"/>
      <c r="BM717" s="259"/>
      <c r="BN717" s="152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  <c r="CX717" s="3"/>
      <c r="CY717" s="3"/>
      <c r="CZ717" s="3"/>
      <c r="DA717" s="3"/>
      <c r="DB717" s="3"/>
      <c r="DC717" s="3"/>
      <c r="DD717" s="3"/>
      <c r="DE717" s="3"/>
      <c r="DF717" s="3"/>
      <c r="DG717" s="3"/>
      <c r="DH717" s="3"/>
      <c r="DI717" s="3"/>
      <c r="DJ717" s="3"/>
      <c r="DK717" s="3"/>
      <c r="DL717" s="3"/>
      <c r="DM717" s="3"/>
      <c r="DN717" s="3"/>
      <c r="DO717" s="3"/>
      <c r="DP717" s="3"/>
      <c r="DQ717" s="3"/>
      <c r="DR717" s="3"/>
      <c r="DS717" s="3"/>
      <c r="DT717" s="3"/>
      <c r="DU717" s="3"/>
    </row>
    <row r="718" ht="12.75" customHeight="1">
      <c r="A718" s="3"/>
      <c r="B718" s="2"/>
      <c r="C718" s="2"/>
      <c r="D718" s="2"/>
      <c r="E718" s="2"/>
      <c r="F718" s="2"/>
      <c r="G718" s="2"/>
      <c r="H718" s="2"/>
      <c r="I718" s="2"/>
      <c r="J718" s="256"/>
      <c r="K718" s="2"/>
      <c r="L718" s="2"/>
      <c r="M718" s="2"/>
      <c r="N718" s="2"/>
      <c r="O718" s="2"/>
      <c r="P718" s="6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3"/>
      <c r="AH718" s="95"/>
      <c r="AI718" s="3"/>
      <c r="AJ718" s="256"/>
      <c r="AK718" s="3"/>
      <c r="AL718" s="3"/>
      <c r="AM718" s="2"/>
      <c r="AN718" s="2"/>
      <c r="AO718" s="2"/>
      <c r="AP718" s="2"/>
      <c r="AQ718" s="2"/>
      <c r="AR718" s="257"/>
      <c r="AS718" s="2"/>
      <c r="AT718" s="2"/>
      <c r="AU718" s="2"/>
      <c r="AV718" s="3"/>
      <c r="AW718" s="258"/>
      <c r="AX718" s="3"/>
      <c r="AY718" s="257"/>
      <c r="AZ718" s="259"/>
      <c r="BA718" s="259"/>
      <c r="BB718" s="259"/>
      <c r="BC718" s="259"/>
      <c r="BD718" s="259"/>
      <c r="BE718" s="259"/>
      <c r="BF718" s="259"/>
      <c r="BG718" s="259"/>
      <c r="BH718" s="259"/>
      <c r="BI718" s="259"/>
      <c r="BJ718" s="259"/>
      <c r="BK718" s="259"/>
      <c r="BL718" s="259"/>
      <c r="BM718" s="259"/>
      <c r="BN718" s="152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  <c r="CX718" s="3"/>
      <c r="CY718" s="3"/>
      <c r="CZ718" s="3"/>
      <c r="DA718" s="3"/>
      <c r="DB718" s="3"/>
      <c r="DC718" s="3"/>
      <c r="DD718" s="3"/>
      <c r="DE718" s="3"/>
      <c r="DF718" s="3"/>
      <c r="DG718" s="3"/>
      <c r="DH718" s="3"/>
      <c r="DI718" s="3"/>
      <c r="DJ718" s="3"/>
      <c r="DK718" s="3"/>
      <c r="DL718" s="3"/>
      <c r="DM718" s="3"/>
      <c r="DN718" s="3"/>
      <c r="DO718" s="3"/>
      <c r="DP718" s="3"/>
      <c r="DQ718" s="3"/>
      <c r="DR718" s="3"/>
      <c r="DS718" s="3"/>
      <c r="DT718" s="3"/>
      <c r="DU718" s="3"/>
    </row>
    <row r="719" ht="12.75" customHeight="1">
      <c r="A719" s="3"/>
      <c r="B719" s="2"/>
      <c r="C719" s="2"/>
      <c r="D719" s="2"/>
      <c r="E719" s="2"/>
      <c r="F719" s="2"/>
      <c r="G719" s="2"/>
      <c r="H719" s="2"/>
      <c r="I719" s="2"/>
      <c r="J719" s="256"/>
      <c r="K719" s="2"/>
      <c r="L719" s="2"/>
      <c r="M719" s="2"/>
      <c r="N719" s="2"/>
      <c r="O719" s="2"/>
      <c r="P719" s="6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3"/>
      <c r="AH719" s="95"/>
      <c r="AI719" s="3"/>
      <c r="AJ719" s="256"/>
      <c r="AK719" s="3"/>
      <c r="AL719" s="3"/>
      <c r="AM719" s="2"/>
      <c r="AN719" s="2"/>
      <c r="AO719" s="2"/>
      <c r="AP719" s="2"/>
      <c r="AQ719" s="2"/>
      <c r="AR719" s="257"/>
      <c r="AS719" s="2"/>
      <c r="AT719" s="2"/>
      <c r="AU719" s="2"/>
      <c r="AV719" s="3"/>
      <c r="AW719" s="258"/>
      <c r="AX719" s="3"/>
      <c r="AY719" s="257"/>
      <c r="AZ719" s="259"/>
      <c r="BA719" s="259"/>
      <c r="BB719" s="259"/>
      <c r="BC719" s="259"/>
      <c r="BD719" s="259"/>
      <c r="BE719" s="259"/>
      <c r="BF719" s="259"/>
      <c r="BG719" s="259"/>
      <c r="BH719" s="259"/>
      <c r="BI719" s="259"/>
      <c r="BJ719" s="259"/>
      <c r="BK719" s="259"/>
      <c r="BL719" s="259"/>
      <c r="BM719" s="259"/>
      <c r="BN719" s="152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  <c r="CX719" s="3"/>
      <c r="CY719" s="3"/>
      <c r="CZ719" s="3"/>
      <c r="DA719" s="3"/>
      <c r="DB719" s="3"/>
      <c r="DC719" s="3"/>
      <c r="DD719" s="3"/>
      <c r="DE719" s="3"/>
      <c r="DF719" s="3"/>
      <c r="DG719" s="3"/>
      <c r="DH719" s="3"/>
      <c r="DI719" s="3"/>
      <c r="DJ719" s="3"/>
      <c r="DK719" s="3"/>
      <c r="DL719" s="3"/>
      <c r="DM719" s="3"/>
      <c r="DN719" s="3"/>
      <c r="DO719" s="3"/>
      <c r="DP719" s="3"/>
      <c r="DQ719" s="3"/>
      <c r="DR719" s="3"/>
      <c r="DS719" s="3"/>
      <c r="DT719" s="3"/>
      <c r="DU719" s="3"/>
    </row>
    <row r="720" ht="12.75" customHeight="1">
      <c r="A720" s="3"/>
      <c r="B720" s="2"/>
      <c r="C720" s="2"/>
      <c r="D720" s="2"/>
      <c r="E720" s="2"/>
      <c r="F720" s="2"/>
      <c r="G720" s="2"/>
      <c r="H720" s="2"/>
      <c r="I720" s="2"/>
      <c r="J720" s="256"/>
      <c r="K720" s="2"/>
      <c r="L720" s="2"/>
      <c r="M720" s="2"/>
      <c r="N720" s="2"/>
      <c r="O720" s="2"/>
      <c r="P720" s="6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3"/>
      <c r="AH720" s="95"/>
      <c r="AI720" s="3"/>
      <c r="AJ720" s="256"/>
      <c r="AK720" s="3"/>
      <c r="AL720" s="3"/>
      <c r="AM720" s="2"/>
      <c r="AN720" s="2"/>
      <c r="AO720" s="2"/>
      <c r="AP720" s="2"/>
      <c r="AQ720" s="2"/>
      <c r="AR720" s="257"/>
      <c r="AS720" s="2"/>
      <c r="AT720" s="2"/>
      <c r="AU720" s="2"/>
      <c r="AV720" s="3"/>
      <c r="AW720" s="258"/>
      <c r="AX720" s="3"/>
      <c r="AY720" s="257"/>
      <c r="AZ720" s="259"/>
      <c r="BA720" s="259"/>
      <c r="BB720" s="259"/>
      <c r="BC720" s="259"/>
      <c r="BD720" s="259"/>
      <c r="BE720" s="259"/>
      <c r="BF720" s="259"/>
      <c r="BG720" s="259"/>
      <c r="BH720" s="259"/>
      <c r="BI720" s="259"/>
      <c r="BJ720" s="259"/>
      <c r="BK720" s="259"/>
      <c r="BL720" s="259"/>
      <c r="BM720" s="259"/>
      <c r="BN720" s="152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  <c r="CW720" s="3"/>
      <c r="CX720" s="3"/>
      <c r="CY720" s="3"/>
      <c r="CZ720" s="3"/>
      <c r="DA720" s="3"/>
      <c r="DB720" s="3"/>
      <c r="DC720" s="3"/>
      <c r="DD720" s="3"/>
      <c r="DE720" s="3"/>
      <c r="DF720" s="3"/>
      <c r="DG720" s="3"/>
      <c r="DH720" s="3"/>
      <c r="DI720" s="3"/>
      <c r="DJ720" s="3"/>
      <c r="DK720" s="3"/>
      <c r="DL720" s="3"/>
      <c r="DM720" s="3"/>
      <c r="DN720" s="3"/>
      <c r="DO720" s="3"/>
      <c r="DP720" s="3"/>
      <c r="DQ720" s="3"/>
      <c r="DR720" s="3"/>
      <c r="DS720" s="3"/>
      <c r="DT720" s="3"/>
      <c r="DU720" s="3"/>
    </row>
    <row r="721" ht="12.75" customHeight="1">
      <c r="A721" s="3"/>
      <c r="B721" s="2"/>
      <c r="C721" s="2"/>
      <c r="D721" s="2"/>
      <c r="E721" s="2"/>
      <c r="F721" s="2"/>
      <c r="G721" s="2"/>
      <c r="H721" s="2"/>
      <c r="I721" s="2"/>
      <c r="J721" s="256"/>
      <c r="K721" s="2"/>
      <c r="L721" s="2"/>
      <c r="M721" s="2"/>
      <c r="N721" s="2"/>
      <c r="O721" s="2"/>
      <c r="P721" s="6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3"/>
      <c r="AH721" s="95"/>
      <c r="AI721" s="3"/>
      <c r="AJ721" s="256"/>
      <c r="AK721" s="3"/>
      <c r="AL721" s="3"/>
      <c r="AM721" s="2"/>
      <c r="AN721" s="2"/>
      <c r="AO721" s="2"/>
      <c r="AP721" s="2"/>
      <c r="AQ721" s="2"/>
      <c r="AR721" s="257"/>
      <c r="AS721" s="2"/>
      <c r="AT721" s="2"/>
      <c r="AU721" s="2"/>
      <c r="AV721" s="3"/>
      <c r="AW721" s="258"/>
      <c r="AX721" s="3"/>
      <c r="AY721" s="257"/>
      <c r="AZ721" s="259"/>
      <c r="BA721" s="259"/>
      <c r="BB721" s="259"/>
      <c r="BC721" s="259"/>
      <c r="BD721" s="259"/>
      <c r="BE721" s="259"/>
      <c r="BF721" s="259"/>
      <c r="BG721" s="259"/>
      <c r="BH721" s="259"/>
      <c r="BI721" s="259"/>
      <c r="BJ721" s="259"/>
      <c r="BK721" s="259"/>
      <c r="BL721" s="259"/>
      <c r="BM721" s="259"/>
      <c r="BN721" s="152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  <c r="CW721" s="3"/>
      <c r="CX721" s="3"/>
      <c r="CY721" s="3"/>
      <c r="CZ721" s="3"/>
      <c r="DA721" s="3"/>
      <c r="DB721" s="3"/>
      <c r="DC721" s="3"/>
      <c r="DD721" s="3"/>
      <c r="DE721" s="3"/>
      <c r="DF721" s="3"/>
      <c r="DG721" s="3"/>
      <c r="DH721" s="3"/>
      <c r="DI721" s="3"/>
      <c r="DJ721" s="3"/>
      <c r="DK721" s="3"/>
      <c r="DL721" s="3"/>
      <c r="DM721" s="3"/>
      <c r="DN721" s="3"/>
      <c r="DO721" s="3"/>
      <c r="DP721" s="3"/>
      <c r="DQ721" s="3"/>
      <c r="DR721" s="3"/>
      <c r="DS721" s="3"/>
      <c r="DT721" s="3"/>
      <c r="DU721" s="3"/>
    </row>
    <row r="722" ht="12.75" customHeight="1">
      <c r="A722" s="3"/>
      <c r="B722" s="2"/>
      <c r="C722" s="2"/>
      <c r="D722" s="2"/>
      <c r="E722" s="2"/>
      <c r="F722" s="2"/>
      <c r="G722" s="2"/>
      <c r="H722" s="2"/>
      <c r="I722" s="2"/>
      <c r="J722" s="256"/>
      <c r="K722" s="2"/>
      <c r="L722" s="2"/>
      <c r="M722" s="2"/>
      <c r="N722" s="2"/>
      <c r="O722" s="2"/>
      <c r="P722" s="6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3"/>
      <c r="AH722" s="95"/>
      <c r="AI722" s="3"/>
      <c r="AJ722" s="256"/>
      <c r="AK722" s="3"/>
      <c r="AL722" s="3"/>
      <c r="AM722" s="2"/>
      <c r="AN722" s="2"/>
      <c r="AO722" s="2"/>
      <c r="AP722" s="2"/>
      <c r="AQ722" s="2"/>
      <c r="AR722" s="257"/>
      <c r="AS722" s="2"/>
      <c r="AT722" s="2"/>
      <c r="AU722" s="2"/>
      <c r="AV722" s="3"/>
      <c r="AW722" s="258"/>
      <c r="AX722" s="3"/>
      <c r="AY722" s="257"/>
      <c r="AZ722" s="259"/>
      <c r="BA722" s="259"/>
      <c r="BB722" s="259"/>
      <c r="BC722" s="259"/>
      <c r="BD722" s="259"/>
      <c r="BE722" s="259"/>
      <c r="BF722" s="259"/>
      <c r="BG722" s="259"/>
      <c r="BH722" s="259"/>
      <c r="BI722" s="259"/>
      <c r="BJ722" s="259"/>
      <c r="BK722" s="259"/>
      <c r="BL722" s="259"/>
      <c r="BM722" s="259"/>
      <c r="BN722" s="152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  <c r="CW722" s="3"/>
      <c r="CX722" s="3"/>
      <c r="CY722" s="3"/>
      <c r="CZ722" s="3"/>
      <c r="DA722" s="3"/>
      <c r="DB722" s="3"/>
      <c r="DC722" s="3"/>
      <c r="DD722" s="3"/>
      <c r="DE722" s="3"/>
      <c r="DF722" s="3"/>
      <c r="DG722" s="3"/>
      <c r="DH722" s="3"/>
      <c r="DI722" s="3"/>
      <c r="DJ722" s="3"/>
      <c r="DK722" s="3"/>
      <c r="DL722" s="3"/>
      <c r="DM722" s="3"/>
      <c r="DN722" s="3"/>
      <c r="DO722" s="3"/>
      <c r="DP722" s="3"/>
      <c r="DQ722" s="3"/>
      <c r="DR722" s="3"/>
      <c r="DS722" s="3"/>
      <c r="DT722" s="3"/>
      <c r="DU722" s="3"/>
    </row>
    <row r="723" ht="12.75" customHeight="1">
      <c r="A723" s="3"/>
      <c r="B723" s="2"/>
      <c r="C723" s="2"/>
      <c r="D723" s="2"/>
      <c r="E723" s="2"/>
      <c r="F723" s="2"/>
      <c r="G723" s="2"/>
      <c r="H723" s="2"/>
      <c r="I723" s="2"/>
      <c r="J723" s="256"/>
      <c r="K723" s="2"/>
      <c r="L723" s="2"/>
      <c r="M723" s="2"/>
      <c r="N723" s="2"/>
      <c r="O723" s="2"/>
      <c r="P723" s="6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3"/>
      <c r="AH723" s="95"/>
      <c r="AI723" s="3"/>
      <c r="AJ723" s="256"/>
      <c r="AK723" s="3"/>
      <c r="AL723" s="3"/>
      <c r="AM723" s="2"/>
      <c r="AN723" s="2"/>
      <c r="AO723" s="2"/>
      <c r="AP723" s="2"/>
      <c r="AQ723" s="2"/>
      <c r="AR723" s="257"/>
      <c r="AS723" s="2"/>
      <c r="AT723" s="2"/>
      <c r="AU723" s="2"/>
      <c r="AV723" s="3"/>
      <c r="AW723" s="258"/>
      <c r="AX723" s="3"/>
      <c r="AY723" s="257"/>
      <c r="AZ723" s="259"/>
      <c r="BA723" s="259"/>
      <c r="BB723" s="259"/>
      <c r="BC723" s="259"/>
      <c r="BD723" s="259"/>
      <c r="BE723" s="259"/>
      <c r="BF723" s="259"/>
      <c r="BG723" s="259"/>
      <c r="BH723" s="259"/>
      <c r="BI723" s="259"/>
      <c r="BJ723" s="259"/>
      <c r="BK723" s="259"/>
      <c r="BL723" s="259"/>
      <c r="BM723" s="259"/>
      <c r="BN723" s="152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  <c r="CW723" s="3"/>
      <c r="CX723" s="3"/>
      <c r="CY723" s="3"/>
      <c r="CZ723" s="3"/>
      <c r="DA723" s="3"/>
      <c r="DB723" s="3"/>
      <c r="DC723" s="3"/>
      <c r="DD723" s="3"/>
      <c r="DE723" s="3"/>
      <c r="DF723" s="3"/>
      <c r="DG723" s="3"/>
      <c r="DH723" s="3"/>
      <c r="DI723" s="3"/>
      <c r="DJ723" s="3"/>
      <c r="DK723" s="3"/>
      <c r="DL723" s="3"/>
      <c r="DM723" s="3"/>
      <c r="DN723" s="3"/>
      <c r="DO723" s="3"/>
      <c r="DP723" s="3"/>
      <c r="DQ723" s="3"/>
      <c r="DR723" s="3"/>
      <c r="DS723" s="3"/>
      <c r="DT723" s="3"/>
      <c r="DU723" s="3"/>
    </row>
    <row r="724" ht="12.75" customHeight="1">
      <c r="A724" s="3"/>
      <c r="B724" s="2"/>
      <c r="C724" s="2"/>
      <c r="D724" s="2"/>
      <c r="E724" s="2"/>
      <c r="F724" s="2"/>
      <c r="G724" s="2"/>
      <c r="H724" s="2"/>
      <c r="I724" s="2"/>
      <c r="J724" s="256"/>
      <c r="K724" s="2"/>
      <c r="L724" s="2"/>
      <c r="M724" s="2"/>
      <c r="N724" s="2"/>
      <c r="O724" s="2"/>
      <c r="P724" s="6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3"/>
      <c r="AH724" s="95"/>
      <c r="AI724" s="3"/>
      <c r="AJ724" s="256"/>
      <c r="AK724" s="3"/>
      <c r="AL724" s="3"/>
      <c r="AM724" s="2"/>
      <c r="AN724" s="2"/>
      <c r="AO724" s="2"/>
      <c r="AP724" s="2"/>
      <c r="AQ724" s="2"/>
      <c r="AR724" s="257"/>
      <c r="AS724" s="2"/>
      <c r="AT724" s="2"/>
      <c r="AU724" s="2"/>
      <c r="AV724" s="3"/>
      <c r="AW724" s="258"/>
      <c r="AX724" s="3"/>
      <c r="AY724" s="257"/>
      <c r="AZ724" s="259"/>
      <c r="BA724" s="259"/>
      <c r="BB724" s="259"/>
      <c r="BC724" s="259"/>
      <c r="BD724" s="259"/>
      <c r="BE724" s="259"/>
      <c r="BF724" s="259"/>
      <c r="BG724" s="259"/>
      <c r="BH724" s="259"/>
      <c r="BI724" s="259"/>
      <c r="BJ724" s="259"/>
      <c r="BK724" s="259"/>
      <c r="BL724" s="259"/>
      <c r="BM724" s="259"/>
      <c r="BN724" s="152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  <c r="CW724" s="3"/>
      <c r="CX724" s="3"/>
      <c r="CY724" s="3"/>
      <c r="CZ724" s="3"/>
      <c r="DA724" s="3"/>
      <c r="DB724" s="3"/>
      <c r="DC724" s="3"/>
      <c r="DD724" s="3"/>
      <c r="DE724" s="3"/>
      <c r="DF724" s="3"/>
      <c r="DG724" s="3"/>
      <c r="DH724" s="3"/>
      <c r="DI724" s="3"/>
      <c r="DJ724" s="3"/>
      <c r="DK724" s="3"/>
      <c r="DL724" s="3"/>
      <c r="DM724" s="3"/>
      <c r="DN724" s="3"/>
      <c r="DO724" s="3"/>
      <c r="DP724" s="3"/>
      <c r="DQ724" s="3"/>
      <c r="DR724" s="3"/>
      <c r="DS724" s="3"/>
      <c r="DT724" s="3"/>
      <c r="DU724" s="3"/>
    </row>
    <row r="725" ht="12.75" customHeight="1">
      <c r="A725" s="3"/>
      <c r="B725" s="2"/>
      <c r="C725" s="2"/>
      <c r="D725" s="2"/>
      <c r="E725" s="2"/>
      <c r="F725" s="2"/>
      <c r="G725" s="2"/>
      <c r="H725" s="2"/>
      <c r="I725" s="2"/>
      <c r="J725" s="256"/>
      <c r="K725" s="2"/>
      <c r="L725" s="2"/>
      <c r="M725" s="2"/>
      <c r="N725" s="2"/>
      <c r="O725" s="2"/>
      <c r="P725" s="6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3"/>
      <c r="AH725" s="95"/>
      <c r="AI725" s="3"/>
      <c r="AJ725" s="256"/>
      <c r="AK725" s="3"/>
      <c r="AL725" s="3"/>
      <c r="AM725" s="2"/>
      <c r="AN725" s="2"/>
      <c r="AO725" s="2"/>
      <c r="AP725" s="2"/>
      <c r="AQ725" s="2"/>
      <c r="AR725" s="257"/>
      <c r="AS725" s="2"/>
      <c r="AT725" s="2"/>
      <c r="AU725" s="2"/>
      <c r="AV725" s="3"/>
      <c r="AW725" s="258"/>
      <c r="AX725" s="3"/>
      <c r="AY725" s="257"/>
      <c r="AZ725" s="259"/>
      <c r="BA725" s="259"/>
      <c r="BB725" s="259"/>
      <c r="BC725" s="259"/>
      <c r="BD725" s="259"/>
      <c r="BE725" s="259"/>
      <c r="BF725" s="259"/>
      <c r="BG725" s="259"/>
      <c r="BH725" s="259"/>
      <c r="BI725" s="259"/>
      <c r="BJ725" s="259"/>
      <c r="BK725" s="259"/>
      <c r="BL725" s="259"/>
      <c r="BM725" s="259"/>
      <c r="BN725" s="152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  <c r="CW725" s="3"/>
      <c r="CX725" s="3"/>
      <c r="CY725" s="3"/>
      <c r="CZ725" s="3"/>
      <c r="DA725" s="3"/>
      <c r="DB725" s="3"/>
      <c r="DC725" s="3"/>
      <c r="DD725" s="3"/>
      <c r="DE725" s="3"/>
      <c r="DF725" s="3"/>
      <c r="DG725" s="3"/>
      <c r="DH725" s="3"/>
      <c r="DI725" s="3"/>
      <c r="DJ725" s="3"/>
      <c r="DK725" s="3"/>
      <c r="DL725" s="3"/>
      <c r="DM725" s="3"/>
      <c r="DN725" s="3"/>
      <c r="DO725" s="3"/>
      <c r="DP725" s="3"/>
      <c r="DQ725" s="3"/>
      <c r="DR725" s="3"/>
      <c r="DS725" s="3"/>
      <c r="DT725" s="3"/>
      <c r="DU725" s="3"/>
    </row>
    <row r="726" ht="12.75" customHeight="1">
      <c r="A726" s="3"/>
      <c r="B726" s="2"/>
      <c r="C726" s="2"/>
      <c r="D726" s="2"/>
      <c r="E726" s="2"/>
      <c r="F726" s="2"/>
      <c r="G726" s="2"/>
      <c r="H726" s="2"/>
      <c r="I726" s="2"/>
      <c r="J726" s="256"/>
      <c r="K726" s="2"/>
      <c r="L726" s="2"/>
      <c r="M726" s="2"/>
      <c r="N726" s="2"/>
      <c r="O726" s="2"/>
      <c r="P726" s="6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3"/>
      <c r="AH726" s="95"/>
      <c r="AI726" s="3"/>
      <c r="AJ726" s="256"/>
      <c r="AK726" s="3"/>
      <c r="AL726" s="3"/>
      <c r="AM726" s="2"/>
      <c r="AN726" s="2"/>
      <c r="AO726" s="2"/>
      <c r="AP726" s="2"/>
      <c r="AQ726" s="2"/>
      <c r="AR726" s="257"/>
      <c r="AS726" s="2"/>
      <c r="AT726" s="2"/>
      <c r="AU726" s="2"/>
      <c r="AV726" s="3"/>
      <c r="AW726" s="258"/>
      <c r="AX726" s="3"/>
      <c r="AY726" s="257"/>
      <c r="AZ726" s="259"/>
      <c r="BA726" s="259"/>
      <c r="BB726" s="259"/>
      <c r="BC726" s="259"/>
      <c r="BD726" s="259"/>
      <c r="BE726" s="259"/>
      <c r="BF726" s="259"/>
      <c r="BG726" s="259"/>
      <c r="BH726" s="259"/>
      <c r="BI726" s="259"/>
      <c r="BJ726" s="259"/>
      <c r="BK726" s="259"/>
      <c r="BL726" s="259"/>
      <c r="BM726" s="259"/>
      <c r="BN726" s="152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  <c r="CW726" s="3"/>
      <c r="CX726" s="3"/>
      <c r="CY726" s="3"/>
      <c r="CZ726" s="3"/>
      <c r="DA726" s="3"/>
      <c r="DB726" s="3"/>
      <c r="DC726" s="3"/>
      <c r="DD726" s="3"/>
      <c r="DE726" s="3"/>
      <c r="DF726" s="3"/>
      <c r="DG726" s="3"/>
      <c r="DH726" s="3"/>
      <c r="DI726" s="3"/>
      <c r="DJ726" s="3"/>
      <c r="DK726" s="3"/>
      <c r="DL726" s="3"/>
      <c r="DM726" s="3"/>
      <c r="DN726" s="3"/>
      <c r="DO726" s="3"/>
      <c r="DP726" s="3"/>
      <c r="DQ726" s="3"/>
      <c r="DR726" s="3"/>
      <c r="DS726" s="3"/>
      <c r="DT726" s="3"/>
      <c r="DU726" s="3"/>
    </row>
    <row r="727" ht="12.75" customHeight="1">
      <c r="A727" s="3"/>
      <c r="B727" s="2"/>
      <c r="C727" s="2"/>
      <c r="D727" s="2"/>
      <c r="E727" s="2"/>
      <c r="F727" s="2"/>
      <c r="G727" s="2"/>
      <c r="H727" s="2"/>
      <c r="I727" s="2"/>
      <c r="J727" s="256"/>
      <c r="K727" s="2"/>
      <c r="L727" s="2"/>
      <c r="M727" s="2"/>
      <c r="N727" s="2"/>
      <c r="O727" s="2"/>
      <c r="P727" s="6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3"/>
      <c r="AH727" s="95"/>
      <c r="AI727" s="3"/>
      <c r="AJ727" s="256"/>
      <c r="AK727" s="3"/>
      <c r="AL727" s="3"/>
      <c r="AM727" s="2"/>
      <c r="AN727" s="2"/>
      <c r="AO727" s="2"/>
      <c r="AP727" s="2"/>
      <c r="AQ727" s="2"/>
      <c r="AR727" s="257"/>
      <c r="AS727" s="2"/>
      <c r="AT727" s="2"/>
      <c r="AU727" s="2"/>
      <c r="AV727" s="3"/>
      <c r="AW727" s="258"/>
      <c r="AX727" s="3"/>
      <c r="AY727" s="257"/>
      <c r="AZ727" s="259"/>
      <c r="BA727" s="259"/>
      <c r="BB727" s="259"/>
      <c r="BC727" s="259"/>
      <c r="BD727" s="259"/>
      <c r="BE727" s="259"/>
      <c r="BF727" s="259"/>
      <c r="BG727" s="259"/>
      <c r="BH727" s="259"/>
      <c r="BI727" s="259"/>
      <c r="BJ727" s="259"/>
      <c r="BK727" s="259"/>
      <c r="BL727" s="259"/>
      <c r="BM727" s="259"/>
      <c r="BN727" s="152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  <c r="CW727" s="3"/>
      <c r="CX727" s="3"/>
      <c r="CY727" s="3"/>
      <c r="CZ727" s="3"/>
      <c r="DA727" s="3"/>
      <c r="DB727" s="3"/>
      <c r="DC727" s="3"/>
      <c r="DD727" s="3"/>
      <c r="DE727" s="3"/>
      <c r="DF727" s="3"/>
      <c r="DG727" s="3"/>
      <c r="DH727" s="3"/>
      <c r="DI727" s="3"/>
      <c r="DJ727" s="3"/>
      <c r="DK727" s="3"/>
      <c r="DL727" s="3"/>
      <c r="DM727" s="3"/>
      <c r="DN727" s="3"/>
      <c r="DO727" s="3"/>
      <c r="DP727" s="3"/>
      <c r="DQ727" s="3"/>
      <c r="DR727" s="3"/>
      <c r="DS727" s="3"/>
      <c r="DT727" s="3"/>
      <c r="DU727" s="3"/>
    </row>
    <row r="728" ht="12.75" customHeight="1">
      <c r="A728" s="3"/>
      <c r="B728" s="2"/>
      <c r="C728" s="2"/>
      <c r="D728" s="2"/>
      <c r="E728" s="2"/>
      <c r="F728" s="2"/>
      <c r="G728" s="2"/>
      <c r="H728" s="2"/>
      <c r="I728" s="2"/>
      <c r="J728" s="256"/>
      <c r="K728" s="2"/>
      <c r="L728" s="2"/>
      <c r="M728" s="2"/>
      <c r="N728" s="2"/>
      <c r="O728" s="2"/>
      <c r="P728" s="6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3"/>
      <c r="AH728" s="95"/>
      <c r="AI728" s="3"/>
      <c r="AJ728" s="256"/>
      <c r="AK728" s="3"/>
      <c r="AL728" s="3"/>
      <c r="AM728" s="2"/>
      <c r="AN728" s="2"/>
      <c r="AO728" s="2"/>
      <c r="AP728" s="2"/>
      <c r="AQ728" s="2"/>
      <c r="AR728" s="257"/>
      <c r="AS728" s="2"/>
      <c r="AT728" s="2"/>
      <c r="AU728" s="2"/>
      <c r="AV728" s="3"/>
      <c r="AW728" s="258"/>
      <c r="AX728" s="3"/>
      <c r="AY728" s="257"/>
      <c r="AZ728" s="259"/>
      <c r="BA728" s="259"/>
      <c r="BB728" s="259"/>
      <c r="BC728" s="259"/>
      <c r="BD728" s="259"/>
      <c r="BE728" s="259"/>
      <c r="BF728" s="259"/>
      <c r="BG728" s="259"/>
      <c r="BH728" s="259"/>
      <c r="BI728" s="259"/>
      <c r="BJ728" s="259"/>
      <c r="BK728" s="259"/>
      <c r="BL728" s="259"/>
      <c r="BM728" s="259"/>
      <c r="BN728" s="152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  <c r="CX728" s="3"/>
      <c r="CY728" s="3"/>
      <c r="CZ728" s="3"/>
      <c r="DA728" s="3"/>
      <c r="DB728" s="3"/>
      <c r="DC728" s="3"/>
      <c r="DD728" s="3"/>
      <c r="DE728" s="3"/>
      <c r="DF728" s="3"/>
      <c r="DG728" s="3"/>
      <c r="DH728" s="3"/>
      <c r="DI728" s="3"/>
      <c r="DJ728" s="3"/>
      <c r="DK728" s="3"/>
      <c r="DL728" s="3"/>
      <c r="DM728" s="3"/>
      <c r="DN728" s="3"/>
      <c r="DO728" s="3"/>
      <c r="DP728" s="3"/>
      <c r="DQ728" s="3"/>
      <c r="DR728" s="3"/>
      <c r="DS728" s="3"/>
      <c r="DT728" s="3"/>
      <c r="DU728" s="3"/>
    </row>
    <row r="729" ht="12.75" customHeight="1">
      <c r="A729" s="3"/>
      <c r="B729" s="2"/>
      <c r="C729" s="2"/>
      <c r="D729" s="2"/>
      <c r="E729" s="2"/>
      <c r="F729" s="2"/>
      <c r="G729" s="2"/>
      <c r="H729" s="2"/>
      <c r="I729" s="2"/>
      <c r="J729" s="256"/>
      <c r="K729" s="2"/>
      <c r="L729" s="2"/>
      <c r="M729" s="2"/>
      <c r="N729" s="2"/>
      <c r="O729" s="2"/>
      <c r="P729" s="6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3"/>
      <c r="AH729" s="95"/>
      <c r="AI729" s="3"/>
      <c r="AJ729" s="256"/>
      <c r="AK729" s="3"/>
      <c r="AL729" s="3"/>
      <c r="AM729" s="2"/>
      <c r="AN729" s="2"/>
      <c r="AO729" s="2"/>
      <c r="AP729" s="2"/>
      <c r="AQ729" s="2"/>
      <c r="AR729" s="257"/>
      <c r="AS729" s="2"/>
      <c r="AT729" s="2"/>
      <c r="AU729" s="2"/>
      <c r="AV729" s="3"/>
      <c r="AW729" s="258"/>
      <c r="AX729" s="3"/>
      <c r="AY729" s="257"/>
      <c r="AZ729" s="259"/>
      <c r="BA729" s="259"/>
      <c r="BB729" s="259"/>
      <c r="BC729" s="259"/>
      <c r="BD729" s="259"/>
      <c r="BE729" s="259"/>
      <c r="BF729" s="259"/>
      <c r="BG729" s="259"/>
      <c r="BH729" s="259"/>
      <c r="BI729" s="259"/>
      <c r="BJ729" s="259"/>
      <c r="BK729" s="259"/>
      <c r="BL729" s="259"/>
      <c r="BM729" s="259"/>
      <c r="BN729" s="152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  <c r="CX729" s="3"/>
      <c r="CY729" s="3"/>
      <c r="CZ729" s="3"/>
      <c r="DA729" s="3"/>
      <c r="DB729" s="3"/>
      <c r="DC729" s="3"/>
      <c r="DD729" s="3"/>
      <c r="DE729" s="3"/>
      <c r="DF729" s="3"/>
      <c r="DG729" s="3"/>
      <c r="DH729" s="3"/>
      <c r="DI729" s="3"/>
      <c r="DJ729" s="3"/>
      <c r="DK729" s="3"/>
      <c r="DL729" s="3"/>
      <c r="DM729" s="3"/>
      <c r="DN729" s="3"/>
      <c r="DO729" s="3"/>
      <c r="DP729" s="3"/>
      <c r="DQ729" s="3"/>
      <c r="DR729" s="3"/>
      <c r="DS729" s="3"/>
      <c r="DT729" s="3"/>
      <c r="DU729" s="3"/>
    </row>
    <row r="730" ht="12.75" customHeight="1">
      <c r="A730" s="3"/>
      <c r="B730" s="2"/>
      <c r="C730" s="2"/>
      <c r="D730" s="2"/>
      <c r="E730" s="2"/>
      <c r="F730" s="2"/>
      <c r="G730" s="2"/>
      <c r="H730" s="2"/>
      <c r="I730" s="2"/>
      <c r="J730" s="256"/>
      <c r="K730" s="2"/>
      <c r="L730" s="2"/>
      <c r="M730" s="2"/>
      <c r="N730" s="2"/>
      <c r="O730" s="2"/>
      <c r="P730" s="6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3"/>
      <c r="AH730" s="95"/>
      <c r="AI730" s="3"/>
      <c r="AJ730" s="256"/>
      <c r="AK730" s="3"/>
      <c r="AL730" s="3"/>
      <c r="AM730" s="2"/>
      <c r="AN730" s="2"/>
      <c r="AO730" s="2"/>
      <c r="AP730" s="2"/>
      <c r="AQ730" s="2"/>
      <c r="AR730" s="257"/>
      <c r="AS730" s="2"/>
      <c r="AT730" s="2"/>
      <c r="AU730" s="2"/>
      <c r="AV730" s="3"/>
      <c r="AW730" s="258"/>
      <c r="AX730" s="3"/>
      <c r="AY730" s="257"/>
      <c r="AZ730" s="259"/>
      <c r="BA730" s="259"/>
      <c r="BB730" s="259"/>
      <c r="BC730" s="259"/>
      <c r="BD730" s="259"/>
      <c r="BE730" s="259"/>
      <c r="BF730" s="259"/>
      <c r="BG730" s="259"/>
      <c r="BH730" s="259"/>
      <c r="BI730" s="259"/>
      <c r="BJ730" s="259"/>
      <c r="BK730" s="259"/>
      <c r="BL730" s="259"/>
      <c r="BM730" s="259"/>
      <c r="BN730" s="152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  <c r="CW730" s="3"/>
      <c r="CX730" s="3"/>
      <c r="CY730" s="3"/>
      <c r="CZ730" s="3"/>
      <c r="DA730" s="3"/>
      <c r="DB730" s="3"/>
      <c r="DC730" s="3"/>
      <c r="DD730" s="3"/>
      <c r="DE730" s="3"/>
      <c r="DF730" s="3"/>
      <c r="DG730" s="3"/>
      <c r="DH730" s="3"/>
      <c r="DI730" s="3"/>
      <c r="DJ730" s="3"/>
      <c r="DK730" s="3"/>
      <c r="DL730" s="3"/>
      <c r="DM730" s="3"/>
      <c r="DN730" s="3"/>
      <c r="DO730" s="3"/>
      <c r="DP730" s="3"/>
      <c r="DQ730" s="3"/>
      <c r="DR730" s="3"/>
      <c r="DS730" s="3"/>
      <c r="DT730" s="3"/>
      <c r="DU730" s="3"/>
    </row>
    <row r="731" ht="12.75" customHeight="1">
      <c r="A731" s="3"/>
      <c r="B731" s="2"/>
      <c r="C731" s="2"/>
      <c r="D731" s="2"/>
      <c r="E731" s="2"/>
      <c r="F731" s="2"/>
      <c r="G731" s="2"/>
      <c r="H731" s="2"/>
      <c r="I731" s="2"/>
      <c r="J731" s="256"/>
      <c r="K731" s="2"/>
      <c r="L731" s="2"/>
      <c r="M731" s="2"/>
      <c r="N731" s="2"/>
      <c r="O731" s="2"/>
      <c r="P731" s="6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3"/>
      <c r="AH731" s="95"/>
      <c r="AI731" s="3"/>
      <c r="AJ731" s="256"/>
      <c r="AK731" s="3"/>
      <c r="AL731" s="3"/>
      <c r="AM731" s="2"/>
      <c r="AN731" s="2"/>
      <c r="AO731" s="2"/>
      <c r="AP731" s="2"/>
      <c r="AQ731" s="2"/>
      <c r="AR731" s="257"/>
      <c r="AS731" s="2"/>
      <c r="AT731" s="2"/>
      <c r="AU731" s="2"/>
      <c r="AV731" s="3"/>
      <c r="AW731" s="258"/>
      <c r="AX731" s="3"/>
      <c r="AY731" s="257"/>
      <c r="AZ731" s="259"/>
      <c r="BA731" s="259"/>
      <c r="BB731" s="259"/>
      <c r="BC731" s="259"/>
      <c r="BD731" s="259"/>
      <c r="BE731" s="259"/>
      <c r="BF731" s="259"/>
      <c r="BG731" s="259"/>
      <c r="BH731" s="259"/>
      <c r="BI731" s="259"/>
      <c r="BJ731" s="259"/>
      <c r="BK731" s="259"/>
      <c r="BL731" s="259"/>
      <c r="BM731" s="259"/>
      <c r="BN731" s="152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  <c r="CW731" s="3"/>
      <c r="CX731" s="3"/>
      <c r="CY731" s="3"/>
      <c r="CZ731" s="3"/>
      <c r="DA731" s="3"/>
      <c r="DB731" s="3"/>
      <c r="DC731" s="3"/>
      <c r="DD731" s="3"/>
      <c r="DE731" s="3"/>
      <c r="DF731" s="3"/>
      <c r="DG731" s="3"/>
      <c r="DH731" s="3"/>
      <c r="DI731" s="3"/>
      <c r="DJ731" s="3"/>
      <c r="DK731" s="3"/>
      <c r="DL731" s="3"/>
      <c r="DM731" s="3"/>
      <c r="DN731" s="3"/>
      <c r="DO731" s="3"/>
      <c r="DP731" s="3"/>
      <c r="DQ731" s="3"/>
      <c r="DR731" s="3"/>
      <c r="DS731" s="3"/>
      <c r="DT731" s="3"/>
      <c r="DU731" s="3"/>
    </row>
    <row r="732" ht="12.75" customHeight="1">
      <c r="A732" s="3"/>
      <c r="B732" s="2"/>
      <c r="C732" s="2"/>
      <c r="D732" s="2"/>
      <c r="E732" s="2"/>
      <c r="F732" s="2"/>
      <c r="G732" s="2"/>
      <c r="H732" s="2"/>
      <c r="I732" s="2"/>
      <c r="J732" s="256"/>
      <c r="K732" s="2"/>
      <c r="L732" s="2"/>
      <c r="M732" s="2"/>
      <c r="N732" s="2"/>
      <c r="O732" s="2"/>
      <c r="P732" s="6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3"/>
      <c r="AH732" s="95"/>
      <c r="AI732" s="3"/>
      <c r="AJ732" s="256"/>
      <c r="AK732" s="3"/>
      <c r="AL732" s="3"/>
      <c r="AM732" s="2"/>
      <c r="AN732" s="2"/>
      <c r="AO732" s="2"/>
      <c r="AP732" s="2"/>
      <c r="AQ732" s="2"/>
      <c r="AR732" s="257"/>
      <c r="AS732" s="2"/>
      <c r="AT732" s="2"/>
      <c r="AU732" s="2"/>
      <c r="AV732" s="3"/>
      <c r="AW732" s="258"/>
      <c r="AX732" s="3"/>
      <c r="AY732" s="257"/>
      <c r="AZ732" s="259"/>
      <c r="BA732" s="259"/>
      <c r="BB732" s="259"/>
      <c r="BC732" s="259"/>
      <c r="BD732" s="259"/>
      <c r="BE732" s="259"/>
      <c r="BF732" s="259"/>
      <c r="BG732" s="259"/>
      <c r="BH732" s="259"/>
      <c r="BI732" s="259"/>
      <c r="BJ732" s="259"/>
      <c r="BK732" s="259"/>
      <c r="BL732" s="259"/>
      <c r="BM732" s="259"/>
      <c r="BN732" s="152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  <c r="CW732" s="3"/>
      <c r="CX732" s="3"/>
      <c r="CY732" s="3"/>
      <c r="CZ732" s="3"/>
      <c r="DA732" s="3"/>
      <c r="DB732" s="3"/>
      <c r="DC732" s="3"/>
      <c r="DD732" s="3"/>
      <c r="DE732" s="3"/>
      <c r="DF732" s="3"/>
      <c r="DG732" s="3"/>
      <c r="DH732" s="3"/>
      <c r="DI732" s="3"/>
      <c r="DJ732" s="3"/>
      <c r="DK732" s="3"/>
      <c r="DL732" s="3"/>
      <c r="DM732" s="3"/>
      <c r="DN732" s="3"/>
      <c r="DO732" s="3"/>
      <c r="DP732" s="3"/>
      <c r="DQ732" s="3"/>
      <c r="DR732" s="3"/>
      <c r="DS732" s="3"/>
      <c r="DT732" s="3"/>
      <c r="DU732" s="3"/>
    </row>
    <row r="733" ht="12.75" customHeight="1">
      <c r="A733" s="3"/>
      <c r="B733" s="2"/>
      <c r="C733" s="2"/>
      <c r="D733" s="2"/>
      <c r="E733" s="2"/>
      <c r="F733" s="2"/>
      <c r="G733" s="2"/>
      <c r="H733" s="2"/>
      <c r="I733" s="2"/>
      <c r="J733" s="256"/>
      <c r="K733" s="2"/>
      <c r="L733" s="2"/>
      <c r="M733" s="2"/>
      <c r="N733" s="2"/>
      <c r="O733" s="2"/>
      <c r="P733" s="6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3"/>
      <c r="AH733" s="95"/>
      <c r="AI733" s="3"/>
      <c r="AJ733" s="256"/>
      <c r="AK733" s="3"/>
      <c r="AL733" s="3"/>
      <c r="AM733" s="2"/>
      <c r="AN733" s="2"/>
      <c r="AO733" s="2"/>
      <c r="AP733" s="2"/>
      <c r="AQ733" s="2"/>
      <c r="AR733" s="257"/>
      <c r="AS733" s="2"/>
      <c r="AT733" s="2"/>
      <c r="AU733" s="2"/>
      <c r="AV733" s="3"/>
      <c r="AW733" s="258"/>
      <c r="AX733" s="3"/>
      <c r="AY733" s="257"/>
      <c r="AZ733" s="259"/>
      <c r="BA733" s="259"/>
      <c r="BB733" s="259"/>
      <c r="BC733" s="259"/>
      <c r="BD733" s="259"/>
      <c r="BE733" s="259"/>
      <c r="BF733" s="259"/>
      <c r="BG733" s="259"/>
      <c r="BH733" s="259"/>
      <c r="BI733" s="259"/>
      <c r="BJ733" s="259"/>
      <c r="BK733" s="259"/>
      <c r="BL733" s="259"/>
      <c r="BM733" s="259"/>
      <c r="BN733" s="152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  <c r="CW733" s="3"/>
      <c r="CX733" s="3"/>
      <c r="CY733" s="3"/>
      <c r="CZ733" s="3"/>
      <c r="DA733" s="3"/>
      <c r="DB733" s="3"/>
      <c r="DC733" s="3"/>
      <c r="DD733" s="3"/>
      <c r="DE733" s="3"/>
      <c r="DF733" s="3"/>
      <c r="DG733" s="3"/>
      <c r="DH733" s="3"/>
      <c r="DI733" s="3"/>
      <c r="DJ733" s="3"/>
      <c r="DK733" s="3"/>
      <c r="DL733" s="3"/>
      <c r="DM733" s="3"/>
      <c r="DN733" s="3"/>
      <c r="DO733" s="3"/>
      <c r="DP733" s="3"/>
      <c r="DQ733" s="3"/>
      <c r="DR733" s="3"/>
      <c r="DS733" s="3"/>
      <c r="DT733" s="3"/>
      <c r="DU733" s="3"/>
    </row>
    <row r="734" ht="12.75" customHeight="1">
      <c r="A734" s="3"/>
      <c r="B734" s="2"/>
      <c r="C734" s="2"/>
      <c r="D734" s="2"/>
      <c r="E734" s="2"/>
      <c r="F734" s="2"/>
      <c r="G734" s="2"/>
      <c r="H734" s="2"/>
      <c r="I734" s="2"/>
      <c r="J734" s="256"/>
      <c r="K734" s="2"/>
      <c r="L734" s="2"/>
      <c r="M734" s="2"/>
      <c r="N734" s="2"/>
      <c r="O734" s="2"/>
      <c r="P734" s="6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3"/>
      <c r="AH734" s="95"/>
      <c r="AI734" s="3"/>
      <c r="AJ734" s="256"/>
      <c r="AK734" s="3"/>
      <c r="AL734" s="3"/>
      <c r="AM734" s="2"/>
      <c r="AN734" s="2"/>
      <c r="AO734" s="2"/>
      <c r="AP734" s="2"/>
      <c r="AQ734" s="2"/>
      <c r="AR734" s="257"/>
      <c r="AS734" s="2"/>
      <c r="AT734" s="2"/>
      <c r="AU734" s="2"/>
      <c r="AV734" s="3"/>
      <c r="AW734" s="258"/>
      <c r="AX734" s="3"/>
      <c r="AY734" s="257"/>
      <c r="AZ734" s="259"/>
      <c r="BA734" s="259"/>
      <c r="BB734" s="259"/>
      <c r="BC734" s="259"/>
      <c r="BD734" s="259"/>
      <c r="BE734" s="259"/>
      <c r="BF734" s="259"/>
      <c r="BG734" s="259"/>
      <c r="BH734" s="259"/>
      <c r="BI734" s="259"/>
      <c r="BJ734" s="259"/>
      <c r="BK734" s="259"/>
      <c r="BL734" s="259"/>
      <c r="BM734" s="259"/>
      <c r="BN734" s="152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  <c r="CX734" s="3"/>
      <c r="CY734" s="3"/>
      <c r="CZ734" s="3"/>
      <c r="DA734" s="3"/>
      <c r="DB734" s="3"/>
      <c r="DC734" s="3"/>
      <c r="DD734" s="3"/>
      <c r="DE734" s="3"/>
      <c r="DF734" s="3"/>
      <c r="DG734" s="3"/>
      <c r="DH734" s="3"/>
      <c r="DI734" s="3"/>
      <c r="DJ734" s="3"/>
      <c r="DK734" s="3"/>
      <c r="DL734" s="3"/>
      <c r="DM734" s="3"/>
      <c r="DN734" s="3"/>
      <c r="DO734" s="3"/>
      <c r="DP734" s="3"/>
      <c r="DQ734" s="3"/>
      <c r="DR734" s="3"/>
      <c r="DS734" s="3"/>
      <c r="DT734" s="3"/>
      <c r="DU734" s="3"/>
    </row>
    <row r="735" ht="12.75" customHeight="1">
      <c r="A735" s="3"/>
      <c r="B735" s="2"/>
      <c r="C735" s="2"/>
      <c r="D735" s="2"/>
      <c r="E735" s="2"/>
      <c r="F735" s="2"/>
      <c r="G735" s="2"/>
      <c r="H735" s="2"/>
      <c r="I735" s="2"/>
      <c r="J735" s="256"/>
      <c r="K735" s="2"/>
      <c r="L735" s="2"/>
      <c r="M735" s="2"/>
      <c r="N735" s="2"/>
      <c r="O735" s="2"/>
      <c r="P735" s="6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3"/>
      <c r="AH735" s="95"/>
      <c r="AI735" s="3"/>
      <c r="AJ735" s="256"/>
      <c r="AK735" s="3"/>
      <c r="AL735" s="3"/>
      <c r="AM735" s="2"/>
      <c r="AN735" s="2"/>
      <c r="AO735" s="2"/>
      <c r="AP735" s="2"/>
      <c r="AQ735" s="2"/>
      <c r="AR735" s="257"/>
      <c r="AS735" s="2"/>
      <c r="AT735" s="2"/>
      <c r="AU735" s="2"/>
      <c r="AV735" s="3"/>
      <c r="AW735" s="258"/>
      <c r="AX735" s="3"/>
      <c r="AY735" s="257"/>
      <c r="AZ735" s="259"/>
      <c r="BA735" s="259"/>
      <c r="BB735" s="259"/>
      <c r="BC735" s="259"/>
      <c r="BD735" s="259"/>
      <c r="BE735" s="259"/>
      <c r="BF735" s="259"/>
      <c r="BG735" s="259"/>
      <c r="BH735" s="259"/>
      <c r="BI735" s="259"/>
      <c r="BJ735" s="259"/>
      <c r="BK735" s="259"/>
      <c r="BL735" s="259"/>
      <c r="BM735" s="259"/>
      <c r="BN735" s="152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  <c r="CX735" s="3"/>
      <c r="CY735" s="3"/>
      <c r="CZ735" s="3"/>
      <c r="DA735" s="3"/>
      <c r="DB735" s="3"/>
      <c r="DC735" s="3"/>
      <c r="DD735" s="3"/>
      <c r="DE735" s="3"/>
      <c r="DF735" s="3"/>
      <c r="DG735" s="3"/>
      <c r="DH735" s="3"/>
      <c r="DI735" s="3"/>
      <c r="DJ735" s="3"/>
      <c r="DK735" s="3"/>
      <c r="DL735" s="3"/>
      <c r="DM735" s="3"/>
      <c r="DN735" s="3"/>
      <c r="DO735" s="3"/>
      <c r="DP735" s="3"/>
      <c r="DQ735" s="3"/>
      <c r="DR735" s="3"/>
      <c r="DS735" s="3"/>
      <c r="DT735" s="3"/>
      <c r="DU735" s="3"/>
    </row>
    <row r="736" ht="12.75" customHeight="1">
      <c r="A736" s="3"/>
      <c r="B736" s="2"/>
      <c r="C736" s="2"/>
      <c r="D736" s="2"/>
      <c r="E736" s="2"/>
      <c r="F736" s="2"/>
      <c r="G736" s="2"/>
      <c r="H736" s="2"/>
      <c r="I736" s="2"/>
      <c r="J736" s="256"/>
      <c r="K736" s="2"/>
      <c r="L736" s="2"/>
      <c r="M736" s="2"/>
      <c r="N736" s="2"/>
      <c r="O736" s="2"/>
      <c r="P736" s="6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3"/>
      <c r="AH736" s="95"/>
      <c r="AI736" s="3"/>
      <c r="AJ736" s="256"/>
      <c r="AK736" s="3"/>
      <c r="AL736" s="3"/>
      <c r="AM736" s="2"/>
      <c r="AN736" s="2"/>
      <c r="AO736" s="2"/>
      <c r="AP736" s="2"/>
      <c r="AQ736" s="2"/>
      <c r="AR736" s="257"/>
      <c r="AS736" s="2"/>
      <c r="AT736" s="2"/>
      <c r="AU736" s="2"/>
      <c r="AV736" s="3"/>
      <c r="AW736" s="258"/>
      <c r="AX736" s="3"/>
      <c r="AY736" s="257"/>
      <c r="AZ736" s="259"/>
      <c r="BA736" s="259"/>
      <c r="BB736" s="259"/>
      <c r="BC736" s="259"/>
      <c r="BD736" s="259"/>
      <c r="BE736" s="259"/>
      <c r="BF736" s="259"/>
      <c r="BG736" s="259"/>
      <c r="BH736" s="259"/>
      <c r="BI736" s="259"/>
      <c r="BJ736" s="259"/>
      <c r="BK736" s="259"/>
      <c r="BL736" s="259"/>
      <c r="BM736" s="259"/>
      <c r="BN736" s="152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  <c r="CX736" s="3"/>
      <c r="CY736" s="3"/>
      <c r="CZ736" s="3"/>
      <c r="DA736" s="3"/>
      <c r="DB736" s="3"/>
      <c r="DC736" s="3"/>
      <c r="DD736" s="3"/>
      <c r="DE736" s="3"/>
      <c r="DF736" s="3"/>
      <c r="DG736" s="3"/>
      <c r="DH736" s="3"/>
      <c r="DI736" s="3"/>
      <c r="DJ736" s="3"/>
      <c r="DK736" s="3"/>
      <c r="DL736" s="3"/>
      <c r="DM736" s="3"/>
      <c r="DN736" s="3"/>
      <c r="DO736" s="3"/>
      <c r="DP736" s="3"/>
      <c r="DQ736" s="3"/>
      <c r="DR736" s="3"/>
      <c r="DS736" s="3"/>
      <c r="DT736" s="3"/>
      <c r="DU736" s="3"/>
    </row>
    <row r="737" ht="12.75" customHeight="1">
      <c r="A737" s="3"/>
      <c r="B737" s="2"/>
      <c r="C737" s="2"/>
      <c r="D737" s="2"/>
      <c r="E737" s="2"/>
      <c r="F737" s="2"/>
      <c r="G737" s="2"/>
      <c r="H737" s="2"/>
      <c r="I737" s="2"/>
      <c r="J737" s="256"/>
      <c r="K737" s="2"/>
      <c r="L737" s="2"/>
      <c r="M737" s="2"/>
      <c r="N737" s="2"/>
      <c r="O737" s="2"/>
      <c r="P737" s="6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3"/>
      <c r="AH737" s="95"/>
      <c r="AI737" s="3"/>
      <c r="AJ737" s="256"/>
      <c r="AK737" s="3"/>
      <c r="AL737" s="3"/>
      <c r="AM737" s="2"/>
      <c r="AN737" s="2"/>
      <c r="AO737" s="2"/>
      <c r="AP737" s="2"/>
      <c r="AQ737" s="2"/>
      <c r="AR737" s="257"/>
      <c r="AS737" s="2"/>
      <c r="AT737" s="2"/>
      <c r="AU737" s="2"/>
      <c r="AV737" s="3"/>
      <c r="AW737" s="258"/>
      <c r="AX737" s="3"/>
      <c r="AY737" s="257"/>
      <c r="AZ737" s="259"/>
      <c r="BA737" s="259"/>
      <c r="BB737" s="259"/>
      <c r="BC737" s="259"/>
      <c r="BD737" s="259"/>
      <c r="BE737" s="259"/>
      <c r="BF737" s="259"/>
      <c r="BG737" s="259"/>
      <c r="BH737" s="259"/>
      <c r="BI737" s="259"/>
      <c r="BJ737" s="259"/>
      <c r="BK737" s="259"/>
      <c r="BL737" s="259"/>
      <c r="BM737" s="259"/>
      <c r="BN737" s="152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  <c r="CX737" s="3"/>
      <c r="CY737" s="3"/>
      <c r="CZ737" s="3"/>
      <c r="DA737" s="3"/>
      <c r="DB737" s="3"/>
      <c r="DC737" s="3"/>
      <c r="DD737" s="3"/>
      <c r="DE737" s="3"/>
      <c r="DF737" s="3"/>
      <c r="DG737" s="3"/>
      <c r="DH737" s="3"/>
      <c r="DI737" s="3"/>
      <c r="DJ737" s="3"/>
      <c r="DK737" s="3"/>
      <c r="DL737" s="3"/>
      <c r="DM737" s="3"/>
      <c r="DN737" s="3"/>
      <c r="DO737" s="3"/>
      <c r="DP737" s="3"/>
      <c r="DQ737" s="3"/>
      <c r="DR737" s="3"/>
      <c r="DS737" s="3"/>
      <c r="DT737" s="3"/>
      <c r="DU737" s="3"/>
    </row>
    <row r="738" ht="12.75" customHeight="1">
      <c r="A738" s="3"/>
      <c r="B738" s="2"/>
      <c r="C738" s="2"/>
      <c r="D738" s="2"/>
      <c r="E738" s="2"/>
      <c r="F738" s="2"/>
      <c r="G738" s="2"/>
      <c r="H738" s="2"/>
      <c r="I738" s="2"/>
      <c r="J738" s="256"/>
      <c r="K738" s="2"/>
      <c r="L738" s="2"/>
      <c r="M738" s="2"/>
      <c r="N738" s="2"/>
      <c r="O738" s="2"/>
      <c r="P738" s="6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3"/>
      <c r="AH738" s="95"/>
      <c r="AI738" s="3"/>
      <c r="AJ738" s="256"/>
      <c r="AK738" s="3"/>
      <c r="AL738" s="3"/>
      <c r="AM738" s="2"/>
      <c r="AN738" s="2"/>
      <c r="AO738" s="2"/>
      <c r="AP738" s="2"/>
      <c r="AQ738" s="2"/>
      <c r="AR738" s="257"/>
      <c r="AS738" s="2"/>
      <c r="AT738" s="2"/>
      <c r="AU738" s="2"/>
      <c r="AV738" s="3"/>
      <c r="AW738" s="258"/>
      <c r="AX738" s="3"/>
      <c r="AY738" s="257"/>
      <c r="AZ738" s="259"/>
      <c r="BA738" s="259"/>
      <c r="BB738" s="259"/>
      <c r="BC738" s="259"/>
      <c r="BD738" s="259"/>
      <c r="BE738" s="259"/>
      <c r="BF738" s="259"/>
      <c r="BG738" s="259"/>
      <c r="BH738" s="259"/>
      <c r="BI738" s="259"/>
      <c r="BJ738" s="259"/>
      <c r="BK738" s="259"/>
      <c r="BL738" s="259"/>
      <c r="BM738" s="259"/>
      <c r="BN738" s="152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  <c r="CX738" s="3"/>
      <c r="CY738" s="3"/>
      <c r="CZ738" s="3"/>
      <c r="DA738" s="3"/>
      <c r="DB738" s="3"/>
      <c r="DC738" s="3"/>
      <c r="DD738" s="3"/>
      <c r="DE738" s="3"/>
      <c r="DF738" s="3"/>
      <c r="DG738" s="3"/>
      <c r="DH738" s="3"/>
      <c r="DI738" s="3"/>
      <c r="DJ738" s="3"/>
      <c r="DK738" s="3"/>
      <c r="DL738" s="3"/>
      <c r="DM738" s="3"/>
      <c r="DN738" s="3"/>
      <c r="DO738" s="3"/>
      <c r="DP738" s="3"/>
      <c r="DQ738" s="3"/>
      <c r="DR738" s="3"/>
      <c r="DS738" s="3"/>
      <c r="DT738" s="3"/>
      <c r="DU738" s="3"/>
    </row>
    <row r="739" ht="12.75" customHeight="1">
      <c r="A739" s="3"/>
      <c r="B739" s="2"/>
      <c r="C739" s="2"/>
      <c r="D739" s="2"/>
      <c r="E739" s="2"/>
      <c r="F739" s="2"/>
      <c r="G739" s="2"/>
      <c r="H739" s="2"/>
      <c r="I739" s="2"/>
      <c r="J739" s="256"/>
      <c r="K739" s="2"/>
      <c r="L739" s="2"/>
      <c r="M739" s="2"/>
      <c r="N739" s="2"/>
      <c r="O739" s="2"/>
      <c r="P739" s="6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3"/>
      <c r="AH739" s="95"/>
      <c r="AI739" s="3"/>
      <c r="AJ739" s="256"/>
      <c r="AK739" s="3"/>
      <c r="AL739" s="3"/>
      <c r="AM739" s="2"/>
      <c r="AN739" s="2"/>
      <c r="AO739" s="2"/>
      <c r="AP739" s="2"/>
      <c r="AQ739" s="2"/>
      <c r="AR739" s="257"/>
      <c r="AS739" s="2"/>
      <c r="AT739" s="2"/>
      <c r="AU739" s="2"/>
      <c r="AV739" s="3"/>
      <c r="AW739" s="258"/>
      <c r="AX739" s="3"/>
      <c r="AY739" s="257"/>
      <c r="AZ739" s="259"/>
      <c r="BA739" s="259"/>
      <c r="BB739" s="259"/>
      <c r="BC739" s="259"/>
      <c r="BD739" s="259"/>
      <c r="BE739" s="259"/>
      <c r="BF739" s="259"/>
      <c r="BG739" s="259"/>
      <c r="BH739" s="259"/>
      <c r="BI739" s="259"/>
      <c r="BJ739" s="259"/>
      <c r="BK739" s="259"/>
      <c r="BL739" s="259"/>
      <c r="BM739" s="259"/>
      <c r="BN739" s="152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  <c r="CX739" s="3"/>
      <c r="CY739" s="3"/>
      <c r="CZ739" s="3"/>
      <c r="DA739" s="3"/>
      <c r="DB739" s="3"/>
      <c r="DC739" s="3"/>
      <c r="DD739" s="3"/>
      <c r="DE739" s="3"/>
      <c r="DF739" s="3"/>
      <c r="DG739" s="3"/>
      <c r="DH739" s="3"/>
      <c r="DI739" s="3"/>
      <c r="DJ739" s="3"/>
      <c r="DK739" s="3"/>
      <c r="DL739" s="3"/>
      <c r="DM739" s="3"/>
      <c r="DN739" s="3"/>
      <c r="DO739" s="3"/>
      <c r="DP739" s="3"/>
      <c r="DQ739" s="3"/>
      <c r="DR739" s="3"/>
      <c r="DS739" s="3"/>
      <c r="DT739" s="3"/>
      <c r="DU739" s="3"/>
    </row>
    <row r="740" ht="12.75" customHeight="1">
      <c r="A740" s="3"/>
      <c r="B740" s="2"/>
      <c r="C740" s="2"/>
      <c r="D740" s="2"/>
      <c r="E740" s="2"/>
      <c r="F740" s="2"/>
      <c r="G740" s="2"/>
      <c r="H740" s="2"/>
      <c r="I740" s="2"/>
      <c r="J740" s="256"/>
      <c r="K740" s="2"/>
      <c r="L740" s="2"/>
      <c r="M740" s="2"/>
      <c r="N740" s="2"/>
      <c r="O740" s="2"/>
      <c r="P740" s="6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3"/>
      <c r="AH740" s="95"/>
      <c r="AI740" s="3"/>
      <c r="AJ740" s="256"/>
      <c r="AK740" s="3"/>
      <c r="AL740" s="3"/>
      <c r="AM740" s="2"/>
      <c r="AN740" s="2"/>
      <c r="AO740" s="2"/>
      <c r="AP740" s="2"/>
      <c r="AQ740" s="2"/>
      <c r="AR740" s="257"/>
      <c r="AS740" s="2"/>
      <c r="AT740" s="2"/>
      <c r="AU740" s="2"/>
      <c r="AV740" s="3"/>
      <c r="AW740" s="258"/>
      <c r="AX740" s="3"/>
      <c r="AY740" s="257"/>
      <c r="AZ740" s="259"/>
      <c r="BA740" s="259"/>
      <c r="BB740" s="259"/>
      <c r="BC740" s="259"/>
      <c r="BD740" s="259"/>
      <c r="BE740" s="259"/>
      <c r="BF740" s="259"/>
      <c r="BG740" s="259"/>
      <c r="BH740" s="259"/>
      <c r="BI740" s="259"/>
      <c r="BJ740" s="259"/>
      <c r="BK740" s="259"/>
      <c r="BL740" s="259"/>
      <c r="BM740" s="259"/>
      <c r="BN740" s="152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  <c r="CX740" s="3"/>
      <c r="CY740" s="3"/>
      <c r="CZ740" s="3"/>
      <c r="DA740" s="3"/>
      <c r="DB740" s="3"/>
      <c r="DC740" s="3"/>
      <c r="DD740" s="3"/>
      <c r="DE740" s="3"/>
      <c r="DF740" s="3"/>
      <c r="DG740" s="3"/>
      <c r="DH740" s="3"/>
      <c r="DI740" s="3"/>
      <c r="DJ740" s="3"/>
      <c r="DK740" s="3"/>
      <c r="DL740" s="3"/>
      <c r="DM740" s="3"/>
      <c r="DN740" s="3"/>
      <c r="DO740" s="3"/>
      <c r="DP740" s="3"/>
      <c r="DQ740" s="3"/>
      <c r="DR740" s="3"/>
      <c r="DS740" s="3"/>
      <c r="DT740" s="3"/>
      <c r="DU740" s="3"/>
    </row>
    <row r="741" ht="12.75" customHeight="1">
      <c r="A741" s="3"/>
      <c r="B741" s="2"/>
      <c r="C741" s="2"/>
      <c r="D741" s="2"/>
      <c r="E741" s="2"/>
      <c r="F741" s="2"/>
      <c r="G741" s="2"/>
      <c r="H741" s="2"/>
      <c r="I741" s="2"/>
      <c r="J741" s="256"/>
      <c r="K741" s="2"/>
      <c r="L741" s="2"/>
      <c r="M741" s="2"/>
      <c r="N741" s="2"/>
      <c r="O741" s="2"/>
      <c r="P741" s="6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3"/>
      <c r="AH741" s="95"/>
      <c r="AI741" s="3"/>
      <c r="AJ741" s="256"/>
      <c r="AK741" s="3"/>
      <c r="AL741" s="3"/>
      <c r="AM741" s="2"/>
      <c r="AN741" s="2"/>
      <c r="AO741" s="2"/>
      <c r="AP741" s="2"/>
      <c r="AQ741" s="2"/>
      <c r="AR741" s="257"/>
      <c r="AS741" s="2"/>
      <c r="AT741" s="2"/>
      <c r="AU741" s="2"/>
      <c r="AV741" s="3"/>
      <c r="AW741" s="258"/>
      <c r="AX741" s="3"/>
      <c r="AY741" s="257"/>
      <c r="AZ741" s="259"/>
      <c r="BA741" s="259"/>
      <c r="BB741" s="259"/>
      <c r="BC741" s="259"/>
      <c r="BD741" s="259"/>
      <c r="BE741" s="259"/>
      <c r="BF741" s="259"/>
      <c r="BG741" s="259"/>
      <c r="BH741" s="259"/>
      <c r="BI741" s="259"/>
      <c r="BJ741" s="259"/>
      <c r="BK741" s="259"/>
      <c r="BL741" s="259"/>
      <c r="BM741" s="259"/>
      <c r="BN741" s="152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  <c r="CX741" s="3"/>
      <c r="CY741" s="3"/>
      <c r="CZ741" s="3"/>
      <c r="DA741" s="3"/>
      <c r="DB741" s="3"/>
      <c r="DC741" s="3"/>
      <c r="DD741" s="3"/>
      <c r="DE741" s="3"/>
      <c r="DF741" s="3"/>
      <c r="DG741" s="3"/>
      <c r="DH741" s="3"/>
      <c r="DI741" s="3"/>
      <c r="DJ741" s="3"/>
      <c r="DK741" s="3"/>
      <c r="DL741" s="3"/>
      <c r="DM741" s="3"/>
      <c r="DN741" s="3"/>
      <c r="DO741" s="3"/>
      <c r="DP741" s="3"/>
      <c r="DQ741" s="3"/>
      <c r="DR741" s="3"/>
      <c r="DS741" s="3"/>
      <c r="DT741" s="3"/>
      <c r="DU741" s="3"/>
    </row>
    <row r="742" ht="12.75" customHeight="1">
      <c r="A742" s="3"/>
      <c r="B742" s="2"/>
      <c r="C742" s="2"/>
      <c r="D742" s="2"/>
      <c r="E742" s="2"/>
      <c r="F742" s="2"/>
      <c r="G742" s="2"/>
      <c r="H742" s="2"/>
      <c r="I742" s="2"/>
      <c r="J742" s="256"/>
      <c r="K742" s="2"/>
      <c r="L742" s="2"/>
      <c r="M742" s="2"/>
      <c r="N742" s="2"/>
      <c r="O742" s="2"/>
      <c r="P742" s="6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3"/>
      <c r="AH742" s="95"/>
      <c r="AI742" s="3"/>
      <c r="AJ742" s="256"/>
      <c r="AK742" s="3"/>
      <c r="AL742" s="3"/>
      <c r="AM742" s="2"/>
      <c r="AN742" s="2"/>
      <c r="AO742" s="2"/>
      <c r="AP742" s="2"/>
      <c r="AQ742" s="2"/>
      <c r="AR742" s="257"/>
      <c r="AS742" s="2"/>
      <c r="AT742" s="2"/>
      <c r="AU742" s="2"/>
      <c r="AV742" s="3"/>
      <c r="AW742" s="258"/>
      <c r="AX742" s="3"/>
      <c r="AY742" s="257"/>
      <c r="AZ742" s="259"/>
      <c r="BA742" s="259"/>
      <c r="BB742" s="259"/>
      <c r="BC742" s="259"/>
      <c r="BD742" s="259"/>
      <c r="BE742" s="259"/>
      <c r="BF742" s="259"/>
      <c r="BG742" s="259"/>
      <c r="BH742" s="259"/>
      <c r="BI742" s="259"/>
      <c r="BJ742" s="259"/>
      <c r="BK742" s="259"/>
      <c r="BL742" s="259"/>
      <c r="BM742" s="259"/>
      <c r="BN742" s="152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  <c r="CX742" s="3"/>
      <c r="CY742" s="3"/>
      <c r="CZ742" s="3"/>
      <c r="DA742" s="3"/>
      <c r="DB742" s="3"/>
      <c r="DC742" s="3"/>
      <c r="DD742" s="3"/>
      <c r="DE742" s="3"/>
      <c r="DF742" s="3"/>
      <c r="DG742" s="3"/>
      <c r="DH742" s="3"/>
      <c r="DI742" s="3"/>
      <c r="DJ742" s="3"/>
      <c r="DK742" s="3"/>
      <c r="DL742" s="3"/>
      <c r="DM742" s="3"/>
      <c r="DN742" s="3"/>
      <c r="DO742" s="3"/>
      <c r="DP742" s="3"/>
      <c r="DQ742" s="3"/>
      <c r="DR742" s="3"/>
      <c r="DS742" s="3"/>
      <c r="DT742" s="3"/>
      <c r="DU742" s="3"/>
    </row>
    <row r="743" ht="12.75" customHeight="1">
      <c r="A743" s="3"/>
      <c r="B743" s="2"/>
      <c r="C743" s="2"/>
      <c r="D743" s="2"/>
      <c r="E743" s="2"/>
      <c r="F743" s="2"/>
      <c r="G743" s="2"/>
      <c r="H743" s="2"/>
      <c r="I743" s="2"/>
      <c r="J743" s="256"/>
      <c r="K743" s="2"/>
      <c r="L743" s="2"/>
      <c r="M743" s="2"/>
      <c r="N743" s="2"/>
      <c r="O743" s="2"/>
      <c r="P743" s="6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3"/>
      <c r="AH743" s="95"/>
      <c r="AI743" s="3"/>
      <c r="AJ743" s="256"/>
      <c r="AK743" s="3"/>
      <c r="AL743" s="3"/>
      <c r="AM743" s="2"/>
      <c r="AN743" s="2"/>
      <c r="AO743" s="2"/>
      <c r="AP743" s="2"/>
      <c r="AQ743" s="2"/>
      <c r="AR743" s="257"/>
      <c r="AS743" s="2"/>
      <c r="AT743" s="2"/>
      <c r="AU743" s="2"/>
      <c r="AV743" s="3"/>
      <c r="AW743" s="258"/>
      <c r="AX743" s="3"/>
      <c r="AY743" s="257"/>
      <c r="AZ743" s="259"/>
      <c r="BA743" s="259"/>
      <c r="BB743" s="259"/>
      <c r="BC743" s="259"/>
      <c r="BD743" s="259"/>
      <c r="BE743" s="259"/>
      <c r="BF743" s="259"/>
      <c r="BG743" s="259"/>
      <c r="BH743" s="259"/>
      <c r="BI743" s="259"/>
      <c r="BJ743" s="259"/>
      <c r="BK743" s="259"/>
      <c r="BL743" s="259"/>
      <c r="BM743" s="259"/>
      <c r="BN743" s="152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  <c r="CX743" s="3"/>
      <c r="CY743" s="3"/>
      <c r="CZ743" s="3"/>
      <c r="DA743" s="3"/>
      <c r="DB743" s="3"/>
      <c r="DC743" s="3"/>
      <c r="DD743" s="3"/>
      <c r="DE743" s="3"/>
      <c r="DF743" s="3"/>
      <c r="DG743" s="3"/>
      <c r="DH743" s="3"/>
      <c r="DI743" s="3"/>
      <c r="DJ743" s="3"/>
      <c r="DK743" s="3"/>
      <c r="DL743" s="3"/>
      <c r="DM743" s="3"/>
      <c r="DN743" s="3"/>
      <c r="DO743" s="3"/>
      <c r="DP743" s="3"/>
      <c r="DQ743" s="3"/>
      <c r="DR743" s="3"/>
      <c r="DS743" s="3"/>
      <c r="DT743" s="3"/>
      <c r="DU743" s="3"/>
    </row>
    <row r="744" ht="12.75" customHeight="1">
      <c r="A744" s="3"/>
      <c r="B744" s="2"/>
      <c r="C744" s="2"/>
      <c r="D744" s="2"/>
      <c r="E744" s="2"/>
      <c r="F744" s="2"/>
      <c r="G744" s="2"/>
      <c r="H744" s="2"/>
      <c r="I744" s="2"/>
      <c r="J744" s="256"/>
      <c r="K744" s="2"/>
      <c r="L744" s="2"/>
      <c r="M744" s="2"/>
      <c r="N744" s="2"/>
      <c r="O744" s="2"/>
      <c r="P744" s="6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3"/>
      <c r="AH744" s="95"/>
      <c r="AI744" s="3"/>
      <c r="AJ744" s="256"/>
      <c r="AK744" s="3"/>
      <c r="AL744" s="3"/>
      <c r="AM744" s="2"/>
      <c r="AN744" s="2"/>
      <c r="AO744" s="2"/>
      <c r="AP744" s="2"/>
      <c r="AQ744" s="2"/>
      <c r="AR744" s="257"/>
      <c r="AS744" s="2"/>
      <c r="AT744" s="2"/>
      <c r="AU744" s="2"/>
      <c r="AV744" s="3"/>
      <c r="AW744" s="258"/>
      <c r="AX744" s="3"/>
      <c r="AY744" s="257"/>
      <c r="AZ744" s="259"/>
      <c r="BA744" s="259"/>
      <c r="BB744" s="259"/>
      <c r="BC744" s="259"/>
      <c r="BD744" s="259"/>
      <c r="BE744" s="259"/>
      <c r="BF744" s="259"/>
      <c r="BG744" s="259"/>
      <c r="BH744" s="259"/>
      <c r="BI744" s="259"/>
      <c r="BJ744" s="259"/>
      <c r="BK744" s="259"/>
      <c r="BL744" s="259"/>
      <c r="BM744" s="259"/>
      <c r="BN744" s="152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  <c r="CX744" s="3"/>
      <c r="CY744" s="3"/>
      <c r="CZ744" s="3"/>
      <c r="DA744" s="3"/>
      <c r="DB744" s="3"/>
      <c r="DC744" s="3"/>
      <c r="DD744" s="3"/>
      <c r="DE744" s="3"/>
      <c r="DF744" s="3"/>
      <c r="DG744" s="3"/>
      <c r="DH744" s="3"/>
      <c r="DI744" s="3"/>
      <c r="DJ744" s="3"/>
      <c r="DK744" s="3"/>
      <c r="DL744" s="3"/>
      <c r="DM744" s="3"/>
      <c r="DN744" s="3"/>
      <c r="DO744" s="3"/>
      <c r="DP744" s="3"/>
      <c r="DQ744" s="3"/>
      <c r="DR744" s="3"/>
      <c r="DS744" s="3"/>
      <c r="DT744" s="3"/>
      <c r="DU744" s="3"/>
    </row>
    <row r="745" ht="12.75" customHeight="1">
      <c r="A745" s="3"/>
      <c r="B745" s="2"/>
      <c r="C745" s="2"/>
      <c r="D745" s="2"/>
      <c r="E745" s="2"/>
      <c r="F745" s="2"/>
      <c r="G745" s="2"/>
      <c r="H745" s="2"/>
      <c r="I745" s="2"/>
      <c r="J745" s="256"/>
      <c r="K745" s="2"/>
      <c r="L745" s="2"/>
      <c r="M745" s="2"/>
      <c r="N745" s="2"/>
      <c r="O745" s="2"/>
      <c r="P745" s="6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3"/>
      <c r="AH745" s="95"/>
      <c r="AI745" s="3"/>
      <c r="AJ745" s="256"/>
      <c r="AK745" s="3"/>
      <c r="AL745" s="3"/>
      <c r="AM745" s="2"/>
      <c r="AN745" s="2"/>
      <c r="AO745" s="2"/>
      <c r="AP745" s="2"/>
      <c r="AQ745" s="2"/>
      <c r="AR745" s="257"/>
      <c r="AS745" s="2"/>
      <c r="AT745" s="2"/>
      <c r="AU745" s="2"/>
      <c r="AV745" s="3"/>
      <c r="AW745" s="258"/>
      <c r="AX745" s="3"/>
      <c r="AY745" s="257"/>
      <c r="AZ745" s="259"/>
      <c r="BA745" s="259"/>
      <c r="BB745" s="259"/>
      <c r="BC745" s="259"/>
      <c r="BD745" s="259"/>
      <c r="BE745" s="259"/>
      <c r="BF745" s="259"/>
      <c r="BG745" s="259"/>
      <c r="BH745" s="259"/>
      <c r="BI745" s="259"/>
      <c r="BJ745" s="259"/>
      <c r="BK745" s="259"/>
      <c r="BL745" s="259"/>
      <c r="BM745" s="259"/>
      <c r="BN745" s="152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  <c r="DE745" s="3"/>
      <c r="DF745" s="3"/>
      <c r="DG745" s="3"/>
      <c r="DH745" s="3"/>
      <c r="DI745" s="3"/>
      <c r="DJ745" s="3"/>
      <c r="DK745" s="3"/>
      <c r="DL745" s="3"/>
      <c r="DM745" s="3"/>
      <c r="DN745" s="3"/>
      <c r="DO745" s="3"/>
      <c r="DP745" s="3"/>
      <c r="DQ745" s="3"/>
      <c r="DR745" s="3"/>
      <c r="DS745" s="3"/>
      <c r="DT745" s="3"/>
      <c r="DU745" s="3"/>
    </row>
    <row r="746" ht="12.75" customHeight="1">
      <c r="A746" s="3"/>
      <c r="B746" s="2"/>
      <c r="C746" s="2"/>
      <c r="D746" s="2"/>
      <c r="E746" s="2"/>
      <c r="F746" s="2"/>
      <c r="G746" s="2"/>
      <c r="H746" s="2"/>
      <c r="I746" s="2"/>
      <c r="J746" s="256"/>
      <c r="K746" s="2"/>
      <c r="L746" s="2"/>
      <c r="M746" s="2"/>
      <c r="N746" s="2"/>
      <c r="O746" s="2"/>
      <c r="P746" s="6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3"/>
      <c r="AH746" s="95"/>
      <c r="AI746" s="3"/>
      <c r="AJ746" s="256"/>
      <c r="AK746" s="3"/>
      <c r="AL746" s="3"/>
      <c r="AM746" s="2"/>
      <c r="AN746" s="2"/>
      <c r="AO746" s="2"/>
      <c r="AP746" s="2"/>
      <c r="AQ746" s="2"/>
      <c r="AR746" s="257"/>
      <c r="AS746" s="2"/>
      <c r="AT746" s="2"/>
      <c r="AU746" s="2"/>
      <c r="AV746" s="3"/>
      <c r="AW746" s="258"/>
      <c r="AX746" s="3"/>
      <c r="AY746" s="257"/>
      <c r="AZ746" s="259"/>
      <c r="BA746" s="259"/>
      <c r="BB746" s="259"/>
      <c r="BC746" s="259"/>
      <c r="BD746" s="259"/>
      <c r="BE746" s="259"/>
      <c r="BF746" s="259"/>
      <c r="BG746" s="259"/>
      <c r="BH746" s="259"/>
      <c r="BI746" s="259"/>
      <c r="BJ746" s="259"/>
      <c r="BK746" s="259"/>
      <c r="BL746" s="259"/>
      <c r="BM746" s="259"/>
      <c r="BN746" s="152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  <c r="DE746" s="3"/>
      <c r="DF746" s="3"/>
      <c r="DG746" s="3"/>
      <c r="DH746" s="3"/>
      <c r="DI746" s="3"/>
      <c r="DJ746" s="3"/>
      <c r="DK746" s="3"/>
      <c r="DL746" s="3"/>
      <c r="DM746" s="3"/>
      <c r="DN746" s="3"/>
      <c r="DO746" s="3"/>
      <c r="DP746" s="3"/>
      <c r="DQ746" s="3"/>
      <c r="DR746" s="3"/>
      <c r="DS746" s="3"/>
      <c r="DT746" s="3"/>
      <c r="DU746" s="3"/>
    </row>
    <row r="747" ht="12.75" customHeight="1">
      <c r="A747" s="3"/>
      <c r="B747" s="2"/>
      <c r="C747" s="2"/>
      <c r="D747" s="2"/>
      <c r="E747" s="2"/>
      <c r="F747" s="2"/>
      <c r="G747" s="2"/>
      <c r="H747" s="2"/>
      <c r="I747" s="2"/>
      <c r="J747" s="256"/>
      <c r="K747" s="2"/>
      <c r="L747" s="2"/>
      <c r="M747" s="2"/>
      <c r="N747" s="2"/>
      <c r="O747" s="2"/>
      <c r="P747" s="6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3"/>
      <c r="AH747" s="95"/>
      <c r="AI747" s="3"/>
      <c r="AJ747" s="256"/>
      <c r="AK747" s="3"/>
      <c r="AL747" s="3"/>
      <c r="AM747" s="2"/>
      <c r="AN747" s="2"/>
      <c r="AO747" s="2"/>
      <c r="AP747" s="2"/>
      <c r="AQ747" s="2"/>
      <c r="AR747" s="257"/>
      <c r="AS747" s="2"/>
      <c r="AT747" s="2"/>
      <c r="AU747" s="2"/>
      <c r="AV747" s="3"/>
      <c r="AW747" s="258"/>
      <c r="AX747" s="3"/>
      <c r="AY747" s="257"/>
      <c r="AZ747" s="259"/>
      <c r="BA747" s="259"/>
      <c r="BB747" s="259"/>
      <c r="BC747" s="259"/>
      <c r="BD747" s="259"/>
      <c r="BE747" s="259"/>
      <c r="BF747" s="259"/>
      <c r="BG747" s="259"/>
      <c r="BH747" s="259"/>
      <c r="BI747" s="259"/>
      <c r="BJ747" s="259"/>
      <c r="BK747" s="259"/>
      <c r="BL747" s="259"/>
      <c r="BM747" s="259"/>
      <c r="BN747" s="152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3"/>
      <c r="DK747" s="3"/>
      <c r="DL747" s="3"/>
      <c r="DM747" s="3"/>
      <c r="DN747" s="3"/>
      <c r="DO747" s="3"/>
      <c r="DP747" s="3"/>
      <c r="DQ747" s="3"/>
      <c r="DR747" s="3"/>
      <c r="DS747" s="3"/>
      <c r="DT747" s="3"/>
      <c r="DU747" s="3"/>
    </row>
    <row r="748" ht="12.75" customHeight="1">
      <c r="A748" s="3"/>
      <c r="B748" s="2"/>
      <c r="C748" s="2"/>
      <c r="D748" s="2"/>
      <c r="E748" s="2"/>
      <c r="F748" s="2"/>
      <c r="G748" s="2"/>
      <c r="H748" s="2"/>
      <c r="I748" s="2"/>
      <c r="J748" s="256"/>
      <c r="K748" s="2"/>
      <c r="L748" s="2"/>
      <c r="M748" s="2"/>
      <c r="N748" s="2"/>
      <c r="O748" s="2"/>
      <c r="P748" s="6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3"/>
      <c r="AH748" s="95"/>
      <c r="AI748" s="3"/>
      <c r="AJ748" s="256"/>
      <c r="AK748" s="3"/>
      <c r="AL748" s="3"/>
      <c r="AM748" s="2"/>
      <c r="AN748" s="2"/>
      <c r="AO748" s="2"/>
      <c r="AP748" s="2"/>
      <c r="AQ748" s="2"/>
      <c r="AR748" s="257"/>
      <c r="AS748" s="2"/>
      <c r="AT748" s="2"/>
      <c r="AU748" s="2"/>
      <c r="AV748" s="3"/>
      <c r="AW748" s="258"/>
      <c r="AX748" s="3"/>
      <c r="AY748" s="257"/>
      <c r="AZ748" s="259"/>
      <c r="BA748" s="259"/>
      <c r="BB748" s="259"/>
      <c r="BC748" s="259"/>
      <c r="BD748" s="259"/>
      <c r="BE748" s="259"/>
      <c r="BF748" s="259"/>
      <c r="BG748" s="259"/>
      <c r="BH748" s="259"/>
      <c r="BI748" s="259"/>
      <c r="BJ748" s="259"/>
      <c r="BK748" s="259"/>
      <c r="BL748" s="259"/>
      <c r="BM748" s="259"/>
      <c r="BN748" s="152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  <c r="DG748" s="3"/>
      <c r="DH748" s="3"/>
      <c r="DI748" s="3"/>
      <c r="DJ748" s="3"/>
      <c r="DK748" s="3"/>
      <c r="DL748" s="3"/>
      <c r="DM748" s="3"/>
      <c r="DN748" s="3"/>
      <c r="DO748" s="3"/>
      <c r="DP748" s="3"/>
      <c r="DQ748" s="3"/>
      <c r="DR748" s="3"/>
      <c r="DS748" s="3"/>
      <c r="DT748" s="3"/>
      <c r="DU748" s="3"/>
    </row>
    <row r="749" ht="12.75" customHeight="1">
      <c r="A749" s="3"/>
      <c r="B749" s="2"/>
      <c r="C749" s="2"/>
      <c r="D749" s="2"/>
      <c r="E749" s="2"/>
      <c r="F749" s="2"/>
      <c r="G749" s="2"/>
      <c r="H749" s="2"/>
      <c r="I749" s="2"/>
      <c r="J749" s="256"/>
      <c r="K749" s="2"/>
      <c r="L749" s="2"/>
      <c r="M749" s="2"/>
      <c r="N749" s="2"/>
      <c r="O749" s="2"/>
      <c r="P749" s="6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3"/>
      <c r="AH749" s="95"/>
      <c r="AI749" s="3"/>
      <c r="AJ749" s="256"/>
      <c r="AK749" s="3"/>
      <c r="AL749" s="3"/>
      <c r="AM749" s="2"/>
      <c r="AN749" s="2"/>
      <c r="AO749" s="2"/>
      <c r="AP749" s="2"/>
      <c r="AQ749" s="2"/>
      <c r="AR749" s="257"/>
      <c r="AS749" s="2"/>
      <c r="AT749" s="2"/>
      <c r="AU749" s="2"/>
      <c r="AV749" s="3"/>
      <c r="AW749" s="258"/>
      <c r="AX749" s="3"/>
      <c r="AY749" s="257"/>
      <c r="AZ749" s="259"/>
      <c r="BA749" s="259"/>
      <c r="BB749" s="259"/>
      <c r="BC749" s="259"/>
      <c r="BD749" s="259"/>
      <c r="BE749" s="259"/>
      <c r="BF749" s="259"/>
      <c r="BG749" s="259"/>
      <c r="BH749" s="259"/>
      <c r="BI749" s="259"/>
      <c r="BJ749" s="259"/>
      <c r="BK749" s="259"/>
      <c r="BL749" s="259"/>
      <c r="BM749" s="259"/>
      <c r="BN749" s="152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  <c r="DE749" s="3"/>
      <c r="DF749" s="3"/>
      <c r="DG749" s="3"/>
      <c r="DH749" s="3"/>
      <c r="DI749" s="3"/>
      <c r="DJ749" s="3"/>
      <c r="DK749" s="3"/>
      <c r="DL749" s="3"/>
      <c r="DM749" s="3"/>
      <c r="DN749" s="3"/>
      <c r="DO749" s="3"/>
      <c r="DP749" s="3"/>
      <c r="DQ749" s="3"/>
      <c r="DR749" s="3"/>
      <c r="DS749" s="3"/>
      <c r="DT749" s="3"/>
      <c r="DU749" s="3"/>
    </row>
    <row r="750" ht="12.75" customHeight="1">
      <c r="A750" s="3"/>
      <c r="B750" s="2"/>
      <c r="C750" s="2"/>
      <c r="D750" s="2"/>
      <c r="E750" s="2"/>
      <c r="F750" s="2"/>
      <c r="G750" s="2"/>
      <c r="H750" s="2"/>
      <c r="I750" s="2"/>
      <c r="J750" s="256"/>
      <c r="K750" s="2"/>
      <c r="L750" s="2"/>
      <c r="M750" s="2"/>
      <c r="N750" s="2"/>
      <c r="O750" s="2"/>
      <c r="P750" s="6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3"/>
      <c r="AH750" s="95"/>
      <c r="AI750" s="3"/>
      <c r="AJ750" s="256"/>
      <c r="AK750" s="3"/>
      <c r="AL750" s="3"/>
      <c r="AM750" s="2"/>
      <c r="AN750" s="2"/>
      <c r="AO750" s="2"/>
      <c r="AP750" s="2"/>
      <c r="AQ750" s="2"/>
      <c r="AR750" s="257"/>
      <c r="AS750" s="2"/>
      <c r="AT750" s="2"/>
      <c r="AU750" s="2"/>
      <c r="AV750" s="3"/>
      <c r="AW750" s="258"/>
      <c r="AX750" s="3"/>
      <c r="AY750" s="257"/>
      <c r="AZ750" s="259"/>
      <c r="BA750" s="259"/>
      <c r="BB750" s="259"/>
      <c r="BC750" s="259"/>
      <c r="BD750" s="259"/>
      <c r="BE750" s="259"/>
      <c r="BF750" s="259"/>
      <c r="BG750" s="259"/>
      <c r="BH750" s="259"/>
      <c r="BI750" s="259"/>
      <c r="BJ750" s="259"/>
      <c r="BK750" s="259"/>
      <c r="BL750" s="259"/>
      <c r="BM750" s="259"/>
      <c r="BN750" s="152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  <c r="DE750" s="3"/>
      <c r="DF750" s="3"/>
      <c r="DG750" s="3"/>
      <c r="DH750" s="3"/>
      <c r="DI750" s="3"/>
      <c r="DJ750" s="3"/>
      <c r="DK750" s="3"/>
      <c r="DL750" s="3"/>
      <c r="DM750" s="3"/>
      <c r="DN750" s="3"/>
      <c r="DO750" s="3"/>
      <c r="DP750" s="3"/>
      <c r="DQ750" s="3"/>
      <c r="DR750" s="3"/>
      <c r="DS750" s="3"/>
      <c r="DT750" s="3"/>
      <c r="DU750" s="3"/>
    </row>
    <row r="751" ht="12.75" customHeight="1">
      <c r="A751" s="3"/>
      <c r="B751" s="2"/>
      <c r="C751" s="2"/>
      <c r="D751" s="2"/>
      <c r="E751" s="2"/>
      <c r="F751" s="2"/>
      <c r="G751" s="2"/>
      <c r="H751" s="2"/>
      <c r="I751" s="2"/>
      <c r="J751" s="256"/>
      <c r="K751" s="2"/>
      <c r="L751" s="2"/>
      <c r="M751" s="2"/>
      <c r="N751" s="2"/>
      <c r="O751" s="2"/>
      <c r="P751" s="6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3"/>
      <c r="AH751" s="95"/>
      <c r="AI751" s="3"/>
      <c r="AJ751" s="256"/>
      <c r="AK751" s="3"/>
      <c r="AL751" s="3"/>
      <c r="AM751" s="2"/>
      <c r="AN751" s="2"/>
      <c r="AO751" s="2"/>
      <c r="AP751" s="2"/>
      <c r="AQ751" s="2"/>
      <c r="AR751" s="257"/>
      <c r="AS751" s="2"/>
      <c r="AT751" s="2"/>
      <c r="AU751" s="2"/>
      <c r="AV751" s="3"/>
      <c r="AW751" s="258"/>
      <c r="AX751" s="3"/>
      <c r="AY751" s="257"/>
      <c r="AZ751" s="259"/>
      <c r="BA751" s="259"/>
      <c r="BB751" s="259"/>
      <c r="BC751" s="259"/>
      <c r="BD751" s="259"/>
      <c r="BE751" s="259"/>
      <c r="BF751" s="259"/>
      <c r="BG751" s="259"/>
      <c r="BH751" s="259"/>
      <c r="BI751" s="259"/>
      <c r="BJ751" s="259"/>
      <c r="BK751" s="259"/>
      <c r="BL751" s="259"/>
      <c r="BM751" s="259"/>
      <c r="BN751" s="152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  <c r="CX751" s="3"/>
      <c r="CY751" s="3"/>
      <c r="CZ751" s="3"/>
      <c r="DA751" s="3"/>
      <c r="DB751" s="3"/>
      <c r="DC751" s="3"/>
      <c r="DD751" s="3"/>
      <c r="DE751" s="3"/>
      <c r="DF751" s="3"/>
      <c r="DG751" s="3"/>
      <c r="DH751" s="3"/>
      <c r="DI751" s="3"/>
      <c r="DJ751" s="3"/>
      <c r="DK751" s="3"/>
      <c r="DL751" s="3"/>
      <c r="DM751" s="3"/>
      <c r="DN751" s="3"/>
      <c r="DO751" s="3"/>
      <c r="DP751" s="3"/>
      <c r="DQ751" s="3"/>
      <c r="DR751" s="3"/>
      <c r="DS751" s="3"/>
      <c r="DT751" s="3"/>
      <c r="DU751" s="3"/>
    </row>
    <row r="752" ht="12.75" customHeight="1">
      <c r="A752" s="3"/>
      <c r="B752" s="2"/>
      <c r="C752" s="2"/>
      <c r="D752" s="2"/>
      <c r="E752" s="2"/>
      <c r="F752" s="2"/>
      <c r="G752" s="2"/>
      <c r="H752" s="2"/>
      <c r="I752" s="2"/>
      <c r="J752" s="256"/>
      <c r="K752" s="2"/>
      <c r="L752" s="2"/>
      <c r="M752" s="2"/>
      <c r="N752" s="2"/>
      <c r="O752" s="2"/>
      <c r="P752" s="6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3"/>
      <c r="AH752" s="95"/>
      <c r="AI752" s="3"/>
      <c r="AJ752" s="256"/>
      <c r="AK752" s="3"/>
      <c r="AL752" s="3"/>
      <c r="AM752" s="2"/>
      <c r="AN752" s="2"/>
      <c r="AO752" s="2"/>
      <c r="AP752" s="2"/>
      <c r="AQ752" s="2"/>
      <c r="AR752" s="257"/>
      <c r="AS752" s="2"/>
      <c r="AT752" s="2"/>
      <c r="AU752" s="2"/>
      <c r="AV752" s="3"/>
      <c r="AW752" s="258"/>
      <c r="AX752" s="3"/>
      <c r="AY752" s="257"/>
      <c r="AZ752" s="259"/>
      <c r="BA752" s="259"/>
      <c r="BB752" s="259"/>
      <c r="BC752" s="259"/>
      <c r="BD752" s="259"/>
      <c r="BE752" s="259"/>
      <c r="BF752" s="259"/>
      <c r="BG752" s="259"/>
      <c r="BH752" s="259"/>
      <c r="BI752" s="259"/>
      <c r="BJ752" s="259"/>
      <c r="BK752" s="259"/>
      <c r="BL752" s="259"/>
      <c r="BM752" s="259"/>
      <c r="BN752" s="152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  <c r="CX752" s="3"/>
      <c r="CY752" s="3"/>
      <c r="CZ752" s="3"/>
      <c r="DA752" s="3"/>
      <c r="DB752" s="3"/>
      <c r="DC752" s="3"/>
      <c r="DD752" s="3"/>
      <c r="DE752" s="3"/>
      <c r="DF752" s="3"/>
      <c r="DG752" s="3"/>
      <c r="DH752" s="3"/>
      <c r="DI752" s="3"/>
      <c r="DJ752" s="3"/>
      <c r="DK752" s="3"/>
      <c r="DL752" s="3"/>
      <c r="DM752" s="3"/>
      <c r="DN752" s="3"/>
      <c r="DO752" s="3"/>
      <c r="DP752" s="3"/>
      <c r="DQ752" s="3"/>
      <c r="DR752" s="3"/>
      <c r="DS752" s="3"/>
      <c r="DT752" s="3"/>
      <c r="DU752" s="3"/>
    </row>
    <row r="753" ht="12.75" customHeight="1">
      <c r="A753" s="3"/>
      <c r="B753" s="2"/>
      <c r="C753" s="2"/>
      <c r="D753" s="2"/>
      <c r="E753" s="2"/>
      <c r="F753" s="2"/>
      <c r="G753" s="2"/>
      <c r="H753" s="2"/>
      <c r="I753" s="2"/>
      <c r="J753" s="256"/>
      <c r="K753" s="2"/>
      <c r="L753" s="2"/>
      <c r="M753" s="2"/>
      <c r="N753" s="2"/>
      <c r="O753" s="2"/>
      <c r="P753" s="6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3"/>
      <c r="AH753" s="95"/>
      <c r="AI753" s="3"/>
      <c r="AJ753" s="256"/>
      <c r="AK753" s="3"/>
      <c r="AL753" s="3"/>
      <c r="AM753" s="2"/>
      <c r="AN753" s="2"/>
      <c r="AO753" s="2"/>
      <c r="AP753" s="2"/>
      <c r="AQ753" s="2"/>
      <c r="AR753" s="257"/>
      <c r="AS753" s="2"/>
      <c r="AT753" s="2"/>
      <c r="AU753" s="2"/>
      <c r="AV753" s="3"/>
      <c r="AW753" s="258"/>
      <c r="AX753" s="3"/>
      <c r="AY753" s="257"/>
      <c r="AZ753" s="259"/>
      <c r="BA753" s="259"/>
      <c r="BB753" s="259"/>
      <c r="BC753" s="259"/>
      <c r="BD753" s="259"/>
      <c r="BE753" s="259"/>
      <c r="BF753" s="259"/>
      <c r="BG753" s="259"/>
      <c r="BH753" s="259"/>
      <c r="BI753" s="259"/>
      <c r="BJ753" s="259"/>
      <c r="BK753" s="259"/>
      <c r="BL753" s="259"/>
      <c r="BM753" s="259"/>
      <c r="BN753" s="152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  <c r="CX753" s="3"/>
      <c r="CY753" s="3"/>
      <c r="CZ753" s="3"/>
      <c r="DA753" s="3"/>
      <c r="DB753" s="3"/>
      <c r="DC753" s="3"/>
      <c r="DD753" s="3"/>
      <c r="DE753" s="3"/>
      <c r="DF753" s="3"/>
      <c r="DG753" s="3"/>
      <c r="DH753" s="3"/>
      <c r="DI753" s="3"/>
      <c r="DJ753" s="3"/>
      <c r="DK753" s="3"/>
      <c r="DL753" s="3"/>
      <c r="DM753" s="3"/>
      <c r="DN753" s="3"/>
      <c r="DO753" s="3"/>
      <c r="DP753" s="3"/>
      <c r="DQ753" s="3"/>
      <c r="DR753" s="3"/>
      <c r="DS753" s="3"/>
      <c r="DT753" s="3"/>
      <c r="DU753" s="3"/>
    </row>
    <row r="754" ht="12.75" customHeight="1">
      <c r="A754" s="3"/>
      <c r="B754" s="2"/>
      <c r="C754" s="2"/>
      <c r="D754" s="2"/>
      <c r="E754" s="2"/>
      <c r="F754" s="2"/>
      <c r="G754" s="2"/>
      <c r="H754" s="2"/>
      <c r="I754" s="2"/>
      <c r="J754" s="256"/>
      <c r="K754" s="2"/>
      <c r="L754" s="2"/>
      <c r="M754" s="2"/>
      <c r="N754" s="2"/>
      <c r="O754" s="2"/>
      <c r="P754" s="6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3"/>
      <c r="AH754" s="95"/>
      <c r="AI754" s="3"/>
      <c r="AJ754" s="256"/>
      <c r="AK754" s="3"/>
      <c r="AL754" s="3"/>
      <c r="AM754" s="2"/>
      <c r="AN754" s="2"/>
      <c r="AO754" s="2"/>
      <c r="AP754" s="2"/>
      <c r="AQ754" s="2"/>
      <c r="AR754" s="257"/>
      <c r="AS754" s="2"/>
      <c r="AT754" s="2"/>
      <c r="AU754" s="2"/>
      <c r="AV754" s="3"/>
      <c r="AW754" s="258"/>
      <c r="AX754" s="3"/>
      <c r="AY754" s="257"/>
      <c r="AZ754" s="259"/>
      <c r="BA754" s="259"/>
      <c r="BB754" s="259"/>
      <c r="BC754" s="259"/>
      <c r="BD754" s="259"/>
      <c r="BE754" s="259"/>
      <c r="BF754" s="259"/>
      <c r="BG754" s="259"/>
      <c r="BH754" s="259"/>
      <c r="BI754" s="259"/>
      <c r="BJ754" s="259"/>
      <c r="BK754" s="259"/>
      <c r="BL754" s="259"/>
      <c r="BM754" s="259"/>
      <c r="BN754" s="152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  <c r="CX754" s="3"/>
      <c r="CY754" s="3"/>
      <c r="CZ754" s="3"/>
      <c r="DA754" s="3"/>
      <c r="DB754" s="3"/>
      <c r="DC754" s="3"/>
      <c r="DD754" s="3"/>
      <c r="DE754" s="3"/>
      <c r="DF754" s="3"/>
      <c r="DG754" s="3"/>
      <c r="DH754" s="3"/>
      <c r="DI754" s="3"/>
      <c r="DJ754" s="3"/>
      <c r="DK754" s="3"/>
      <c r="DL754" s="3"/>
      <c r="DM754" s="3"/>
      <c r="DN754" s="3"/>
      <c r="DO754" s="3"/>
      <c r="DP754" s="3"/>
      <c r="DQ754" s="3"/>
      <c r="DR754" s="3"/>
      <c r="DS754" s="3"/>
      <c r="DT754" s="3"/>
      <c r="DU754" s="3"/>
    </row>
    <row r="755" ht="12.75" customHeight="1">
      <c r="A755" s="3"/>
      <c r="B755" s="2"/>
      <c r="C755" s="2"/>
      <c r="D755" s="2"/>
      <c r="E755" s="2"/>
      <c r="F755" s="2"/>
      <c r="G755" s="2"/>
      <c r="H755" s="2"/>
      <c r="I755" s="2"/>
      <c r="J755" s="256"/>
      <c r="K755" s="2"/>
      <c r="L755" s="2"/>
      <c r="M755" s="2"/>
      <c r="N755" s="2"/>
      <c r="O755" s="2"/>
      <c r="P755" s="6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3"/>
      <c r="AH755" s="95"/>
      <c r="AI755" s="3"/>
      <c r="AJ755" s="256"/>
      <c r="AK755" s="3"/>
      <c r="AL755" s="3"/>
      <c r="AM755" s="2"/>
      <c r="AN755" s="2"/>
      <c r="AO755" s="2"/>
      <c r="AP755" s="2"/>
      <c r="AQ755" s="2"/>
      <c r="AR755" s="257"/>
      <c r="AS755" s="2"/>
      <c r="AT755" s="2"/>
      <c r="AU755" s="2"/>
      <c r="AV755" s="3"/>
      <c r="AW755" s="258"/>
      <c r="AX755" s="3"/>
      <c r="AY755" s="257"/>
      <c r="AZ755" s="259"/>
      <c r="BA755" s="259"/>
      <c r="BB755" s="259"/>
      <c r="BC755" s="259"/>
      <c r="BD755" s="259"/>
      <c r="BE755" s="259"/>
      <c r="BF755" s="259"/>
      <c r="BG755" s="259"/>
      <c r="BH755" s="259"/>
      <c r="BI755" s="259"/>
      <c r="BJ755" s="259"/>
      <c r="BK755" s="259"/>
      <c r="BL755" s="259"/>
      <c r="BM755" s="259"/>
      <c r="BN755" s="152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  <c r="CX755" s="3"/>
      <c r="CY755" s="3"/>
      <c r="CZ755" s="3"/>
      <c r="DA755" s="3"/>
      <c r="DB755" s="3"/>
      <c r="DC755" s="3"/>
      <c r="DD755" s="3"/>
      <c r="DE755" s="3"/>
      <c r="DF755" s="3"/>
      <c r="DG755" s="3"/>
      <c r="DH755" s="3"/>
      <c r="DI755" s="3"/>
      <c r="DJ755" s="3"/>
      <c r="DK755" s="3"/>
      <c r="DL755" s="3"/>
      <c r="DM755" s="3"/>
      <c r="DN755" s="3"/>
      <c r="DO755" s="3"/>
      <c r="DP755" s="3"/>
      <c r="DQ755" s="3"/>
      <c r="DR755" s="3"/>
      <c r="DS755" s="3"/>
      <c r="DT755" s="3"/>
      <c r="DU755" s="3"/>
    </row>
    <row r="756" ht="12.75" customHeight="1">
      <c r="A756" s="3"/>
      <c r="B756" s="2"/>
      <c r="C756" s="2"/>
      <c r="D756" s="2"/>
      <c r="E756" s="2"/>
      <c r="F756" s="2"/>
      <c r="G756" s="2"/>
      <c r="H756" s="2"/>
      <c r="I756" s="2"/>
      <c r="J756" s="256"/>
      <c r="K756" s="2"/>
      <c r="L756" s="2"/>
      <c r="M756" s="2"/>
      <c r="N756" s="2"/>
      <c r="O756" s="2"/>
      <c r="P756" s="6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3"/>
      <c r="AH756" s="95"/>
      <c r="AI756" s="3"/>
      <c r="AJ756" s="256"/>
      <c r="AK756" s="3"/>
      <c r="AL756" s="3"/>
      <c r="AM756" s="2"/>
      <c r="AN756" s="2"/>
      <c r="AO756" s="2"/>
      <c r="AP756" s="2"/>
      <c r="AQ756" s="2"/>
      <c r="AR756" s="257"/>
      <c r="AS756" s="2"/>
      <c r="AT756" s="2"/>
      <c r="AU756" s="2"/>
      <c r="AV756" s="3"/>
      <c r="AW756" s="258"/>
      <c r="AX756" s="3"/>
      <c r="AY756" s="257"/>
      <c r="AZ756" s="259"/>
      <c r="BA756" s="259"/>
      <c r="BB756" s="259"/>
      <c r="BC756" s="259"/>
      <c r="BD756" s="259"/>
      <c r="BE756" s="259"/>
      <c r="BF756" s="259"/>
      <c r="BG756" s="259"/>
      <c r="BH756" s="259"/>
      <c r="BI756" s="259"/>
      <c r="BJ756" s="259"/>
      <c r="BK756" s="259"/>
      <c r="BL756" s="259"/>
      <c r="BM756" s="259"/>
      <c r="BN756" s="152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  <c r="CX756" s="3"/>
      <c r="CY756" s="3"/>
      <c r="CZ756" s="3"/>
      <c r="DA756" s="3"/>
      <c r="DB756" s="3"/>
      <c r="DC756" s="3"/>
      <c r="DD756" s="3"/>
      <c r="DE756" s="3"/>
      <c r="DF756" s="3"/>
      <c r="DG756" s="3"/>
      <c r="DH756" s="3"/>
      <c r="DI756" s="3"/>
      <c r="DJ756" s="3"/>
      <c r="DK756" s="3"/>
      <c r="DL756" s="3"/>
      <c r="DM756" s="3"/>
      <c r="DN756" s="3"/>
      <c r="DO756" s="3"/>
      <c r="DP756" s="3"/>
      <c r="DQ756" s="3"/>
      <c r="DR756" s="3"/>
      <c r="DS756" s="3"/>
      <c r="DT756" s="3"/>
      <c r="DU756" s="3"/>
    </row>
    <row r="757" ht="12.75" customHeight="1">
      <c r="A757" s="3"/>
      <c r="B757" s="2"/>
      <c r="C757" s="2"/>
      <c r="D757" s="2"/>
      <c r="E757" s="2"/>
      <c r="F757" s="2"/>
      <c r="G757" s="2"/>
      <c r="H757" s="2"/>
      <c r="I757" s="2"/>
      <c r="J757" s="256"/>
      <c r="K757" s="2"/>
      <c r="L757" s="2"/>
      <c r="M757" s="2"/>
      <c r="N757" s="2"/>
      <c r="O757" s="2"/>
      <c r="P757" s="6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3"/>
      <c r="AH757" s="95"/>
      <c r="AI757" s="3"/>
      <c r="AJ757" s="256"/>
      <c r="AK757" s="3"/>
      <c r="AL757" s="3"/>
      <c r="AM757" s="2"/>
      <c r="AN757" s="2"/>
      <c r="AO757" s="2"/>
      <c r="AP757" s="2"/>
      <c r="AQ757" s="2"/>
      <c r="AR757" s="257"/>
      <c r="AS757" s="2"/>
      <c r="AT757" s="2"/>
      <c r="AU757" s="2"/>
      <c r="AV757" s="3"/>
      <c r="AW757" s="258"/>
      <c r="AX757" s="3"/>
      <c r="AY757" s="257"/>
      <c r="AZ757" s="259"/>
      <c r="BA757" s="259"/>
      <c r="BB757" s="259"/>
      <c r="BC757" s="259"/>
      <c r="BD757" s="259"/>
      <c r="BE757" s="259"/>
      <c r="BF757" s="259"/>
      <c r="BG757" s="259"/>
      <c r="BH757" s="259"/>
      <c r="BI757" s="259"/>
      <c r="BJ757" s="259"/>
      <c r="BK757" s="259"/>
      <c r="BL757" s="259"/>
      <c r="BM757" s="259"/>
      <c r="BN757" s="152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  <c r="CW757" s="3"/>
      <c r="CX757" s="3"/>
      <c r="CY757" s="3"/>
      <c r="CZ757" s="3"/>
      <c r="DA757" s="3"/>
      <c r="DB757" s="3"/>
      <c r="DC757" s="3"/>
      <c r="DD757" s="3"/>
      <c r="DE757" s="3"/>
      <c r="DF757" s="3"/>
      <c r="DG757" s="3"/>
      <c r="DH757" s="3"/>
      <c r="DI757" s="3"/>
      <c r="DJ757" s="3"/>
      <c r="DK757" s="3"/>
      <c r="DL757" s="3"/>
      <c r="DM757" s="3"/>
      <c r="DN757" s="3"/>
      <c r="DO757" s="3"/>
      <c r="DP757" s="3"/>
      <c r="DQ757" s="3"/>
      <c r="DR757" s="3"/>
      <c r="DS757" s="3"/>
      <c r="DT757" s="3"/>
      <c r="DU757" s="3"/>
    </row>
    <row r="758" ht="12.75" customHeight="1">
      <c r="A758" s="3"/>
      <c r="B758" s="2"/>
      <c r="C758" s="2"/>
      <c r="D758" s="2"/>
      <c r="E758" s="2"/>
      <c r="F758" s="2"/>
      <c r="G758" s="2"/>
      <c r="H758" s="2"/>
      <c r="I758" s="2"/>
      <c r="J758" s="256"/>
      <c r="K758" s="2"/>
      <c r="L758" s="2"/>
      <c r="M758" s="2"/>
      <c r="N758" s="2"/>
      <c r="O758" s="2"/>
      <c r="P758" s="6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3"/>
      <c r="AH758" s="95"/>
      <c r="AI758" s="3"/>
      <c r="AJ758" s="256"/>
      <c r="AK758" s="3"/>
      <c r="AL758" s="3"/>
      <c r="AM758" s="2"/>
      <c r="AN758" s="2"/>
      <c r="AO758" s="2"/>
      <c r="AP758" s="2"/>
      <c r="AQ758" s="2"/>
      <c r="AR758" s="257"/>
      <c r="AS758" s="2"/>
      <c r="AT758" s="2"/>
      <c r="AU758" s="2"/>
      <c r="AV758" s="3"/>
      <c r="AW758" s="258"/>
      <c r="AX758" s="3"/>
      <c r="AY758" s="257"/>
      <c r="AZ758" s="259"/>
      <c r="BA758" s="259"/>
      <c r="BB758" s="259"/>
      <c r="BC758" s="259"/>
      <c r="BD758" s="259"/>
      <c r="BE758" s="259"/>
      <c r="BF758" s="259"/>
      <c r="BG758" s="259"/>
      <c r="BH758" s="259"/>
      <c r="BI758" s="259"/>
      <c r="BJ758" s="259"/>
      <c r="BK758" s="259"/>
      <c r="BL758" s="259"/>
      <c r="BM758" s="259"/>
      <c r="BN758" s="152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  <c r="CX758" s="3"/>
      <c r="CY758" s="3"/>
      <c r="CZ758" s="3"/>
      <c r="DA758" s="3"/>
      <c r="DB758" s="3"/>
      <c r="DC758" s="3"/>
      <c r="DD758" s="3"/>
      <c r="DE758" s="3"/>
      <c r="DF758" s="3"/>
      <c r="DG758" s="3"/>
      <c r="DH758" s="3"/>
      <c r="DI758" s="3"/>
      <c r="DJ758" s="3"/>
      <c r="DK758" s="3"/>
      <c r="DL758" s="3"/>
      <c r="DM758" s="3"/>
      <c r="DN758" s="3"/>
      <c r="DO758" s="3"/>
      <c r="DP758" s="3"/>
      <c r="DQ758" s="3"/>
      <c r="DR758" s="3"/>
      <c r="DS758" s="3"/>
      <c r="DT758" s="3"/>
      <c r="DU758" s="3"/>
    </row>
    <row r="759" ht="12.75" customHeight="1">
      <c r="A759" s="3"/>
      <c r="B759" s="2"/>
      <c r="C759" s="2"/>
      <c r="D759" s="2"/>
      <c r="E759" s="2"/>
      <c r="F759" s="2"/>
      <c r="G759" s="2"/>
      <c r="H759" s="2"/>
      <c r="I759" s="2"/>
      <c r="J759" s="256"/>
      <c r="K759" s="2"/>
      <c r="L759" s="2"/>
      <c r="M759" s="2"/>
      <c r="N759" s="2"/>
      <c r="O759" s="2"/>
      <c r="P759" s="6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3"/>
      <c r="AH759" s="95"/>
      <c r="AI759" s="3"/>
      <c r="AJ759" s="256"/>
      <c r="AK759" s="3"/>
      <c r="AL759" s="3"/>
      <c r="AM759" s="2"/>
      <c r="AN759" s="2"/>
      <c r="AO759" s="2"/>
      <c r="AP759" s="2"/>
      <c r="AQ759" s="2"/>
      <c r="AR759" s="257"/>
      <c r="AS759" s="2"/>
      <c r="AT759" s="2"/>
      <c r="AU759" s="2"/>
      <c r="AV759" s="3"/>
      <c r="AW759" s="258"/>
      <c r="AX759" s="3"/>
      <c r="AY759" s="257"/>
      <c r="AZ759" s="259"/>
      <c r="BA759" s="259"/>
      <c r="BB759" s="259"/>
      <c r="BC759" s="259"/>
      <c r="BD759" s="259"/>
      <c r="BE759" s="259"/>
      <c r="BF759" s="259"/>
      <c r="BG759" s="259"/>
      <c r="BH759" s="259"/>
      <c r="BI759" s="259"/>
      <c r="BJ759" s="259"/>
      <c r="BK759" s="259"/>
      <c r="BL759" s="259"/>
      <c r="BM759" s="259"/>
      <c r="BN759" s="152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  <c r="CX759" s="3"/>
      <c r="CY759" s="3"/>
      <c r="CZ759" s="3"/>
      <c r="DA759" s="3"/>
      <c r="DB759" s="3"/>
      <c r="DC759" s="3"/>
      <c r="DD759" s="3"/>
      <c r="DE759" s="3"/>
      <c r="DF759" s="3"/>
      <c r="DG759" s="3"/>
      <c r="DH759" s="3"/>
      <c r="DI759" s="3"/>
      <c r="DJ759" s="3"/>
      <c r="DK759" s="3"/>
      <c r="DL759" s="3"/>
      <c r="DM759" s="3"/>
      <c r="DN759" s="3"/>
      <c r="DO759" s="3"/>
      <c r="DP759" s="3"/>
      <c r="DQ759" s="3"/>
      <c r="DR759" s="3"/>
      <c r="DS759" s="3"/>
      <c r="DT759" s="3"/>
      <c r="DU759" s="3"/>
    </row>
    <row r="760" ht="12.75" customHeight="1">
      <c r="A760" s="3"/>
      <c r="B760" s="2"/>
      <c r="C760" s="2"/>
      <c r="D760" s="2"/>
      <c r="E760" s="2"/>
      <c r="F760" s="2"/>
      <c r="G760" s="2"/>
      <c r="H760" s="2"/>
      <c r="I760" s="2"/>
      <c r="J760" s="256"/>
      <c r="K760" s="2"/>
      <c r="L760" s="2"/>
      <c r="M760" s="2"/>
      <c r="N760" s="2"/>
      <c r="O760" s="2"/>
      <c r="P760" s="6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3"/>
      <c r="AH760" s="95"/>
      <c r="AI760" s="3"/>
      <c r="AJ760" s="256"/>
      <c r="AK760" s="3"/>
      <c r="AL760" s="3"/>
      <c r="AM760" s="2"/>
      <c r="AN760" s="2"/>
      <c r="AO760" s="2"/>
      <c r="AP760" s="2"/>
      <c r="AQ760" s="2"/>
      <c r="AR760" s="257"/>
      <c r="AS760" s="2"/>
      <c r="AT760" s="2"/>
      <c r="AU760" s="2"/>
      <c r="AV760" s="3"/>
      <c r="AW760" s="258"/>
      <c r="AX760" s="3"/>
      <c r="AY760" s="257"/>
      <c r="AZ760" s="259"/>
      <c r="BA760" s="259"/>
      <c r="BB760" s="259"/>
      <c r="BC760" s="259"/>
      <c r="BD760" s="259"/>
      <c r="BE760" s="259"/>
      <c r="BF760" s="259"/>
      <c r="BG760" s="259"/>
      <c r="BH760" s="259"/>
      <c r="BI760" s="259"/>
      <c r="BJ760" s="259"/>
      <c r="BK760" s="259"/>
      <c r="BL760" s="259"/>
      <c r="BM760" s="259"/>
      <c r="BN760" s="152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  <c r="CX760" s="3"/>
      <c r="CY760" s="3"/>
      <c r="CZ760" s="3"/>
      <c r="DA760" s="3"/>
      <c r="DB760" s="3"/>
      <c r="DC760" s="3"/>
      <c r="DD760" s="3"/>
      <c r="DE760" s="3"/>
      <c r="DF760" s="3"/>
      <c r="DG760" s="3"/>
      <c r="DH760" s="3"/>
      <c r="DI760" s="3"/>
      <c r="DJ760" s="3"/>
      <c r="DK760" s="3"/>
      <c r="DL760" s="3"/>
      <c r="DM760" s="3"/>
      <c r="DN760" s="3"/>
      <c r="DO760" s="3"/>
      <c r="DP760" s="3"/>
      <c r="DQ760" s="3"/>
      <c r="DR760" s="3"/>
      <c r="DS760" s="3"/>
      <c r="DT760" s="3"/>
      <c r="DU760" s="3"/>
    </row>
    <row r="761" ht="12.75" customHeight="1">
      <c r="A761" s="3"/>
      <c r="B761" s="2"/>
      <c r="C761" s="2"/>
      <c r="D761" s="2"/>
      <c r="E761" s="2"/>
      <c r="F761" s="2"/>
      <c r="G761" s="2"/>
      <c r="H761" s="2"/>
      <c r="I761" s="2"/>
      <c r="J761" s="256"/>
      <c r="K761" s="2"/>
      <c r="L761" s="2"/>
      <c r="M761" s="2"/>
      <c r="N761" s="2"/>
      <c r="O761" s="2"/>
      <c r="P761" s="6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3"/>
      <c r="AH761" s="95"/>
      <c r="AI761" s="3"/>
      <c r="AJ761" s="256"/>
      <c r="AK761" s="3"/>
      <c r="AL761" s="3"/>
      <c r="AM761" s="2"/>
      <c r="AN761" s="2"/>
      <c r="AO761" s="2"/>
      <c r="AP761" s="2"/>
      <c r="AQ761" s="2"/>
      <c r="AR761" s="257"/>
      <c r="AS761" s="2"/>
      <c r="AT761" s="2"/>
      <c r="AU761" s="2"/>
      <c r="AV761" s="3"/>
      <c r="AW761" s="258"/>
      <c r="AX761" s="3"/>
      <c r="AY761" s="257"/>
      <c r="AZ761" s="259"/>
      <c r="BA761" s="259"/>
      <c r="BB761" s="259"/>
      <c r="BC761" s="259"/>
      <c r="BD761" s="259"/>
      <c r="BE761" s="259"/>
      <c r="BF761" s="259"/>
      <c r="BG761" s="259"/>
      <c r="BH761" s="259"/>
      <c r="BI761" s="259"/>
      <c r="BJ761" s="259"/>
      <c r="BK761" s="259"/>
      <c r="BL761" s="259"/>
      <c r="BM761" s="259"/>
      <c r="BN761" s="152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  <c r="CW761" s="3"/>
      <c r="CX761" s="3"/>
      <c r="CY761" s="3"/>
      <c r="CZ761" s="3"/>
      <c r="DA761" s="3"/>
      <c r="DB761" s="3"/>
      <c r="DC761" s="3"/>
      <c r="DD761" s="3"/>
      <c r="DE761" s="3"/>
      <c r="DF761" s="3"/>
      <c r="DG761" s="3"/>
      <c r="DH761" s="3"/>
      <c r="DI761" s="3"/>
      <c r="DJ761" s="3"/>
      <c r="DK761" s="3"/>
      <c r="DL761" s="3"/>
      <c r="DM761" s="3"/>
      <c r="DN761" s="3"/>
      <c r="DO761" s="3"/>
      <c r="DP761" s="3"/>
      <c r="DQ761" s="3"/>
      <c r="DR761" s="3"/>
      <c r="DS761" s="3"/>
      <c r="DT761" s="3"/>
      <c r="DU761" s="3"/>
    </row>
    <row r="762" ht="12.75" customHeight="1">
      <c r="A762" s="3"/>
      <c r="B762" s="2"/>
      <c r="C762" s="2"/>
      <c r="D762" s="2"/>
      <c r="E762" s="2"/>
      <c r="F762" s="2"/>
      <c r="G762" s="2"/>
      <c r="H762" s="2"/>
      <c r="I762" s="2"/>
      <c r="J762" s="256"/>
      <c r="K762" s="2"/>
      <c r="L762" s="2"/>
      <c r="M762" s="2"/>
      <c r="N762" s="2"/>
      <c r="O762" s="2"/>
      <c r="P762" s="6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3"/>
      <c r="AH762" s="95"/>
      <c r="AI762" s="3"/>
      <c r="AJ762" s="256"/>
      <c r="AK762" s="3"/>
      <c r="AL762" s="3"/>
      <c r="AM762" s="2"/>
      <c r="AN762" s="2"/>
      <c r="AO762" s="2"/>
      <c r="AP762" s="2"/>
      <c r="AQ762" s="2"/>
      <c r="AR762" s="257"/>
      <c r="AS762" s="2"/>
      <c r="AT762" s="2"/>
      <c r="AU762" s="2"/>
      <c r="AV762" s="3"/>
      <c r="AW762" s="258"/>
      <c r="AX762" s="3"/>
      <c r="AY762" s="257"/>
      <c r="AZ762" s="259"/>
      <c r="BA762" s="259"/>
      <c r="BB762" s="259"/>
      <c r="BC762" s="259"/>
      <c r="BD762" s="259"/>
      <c r="BE762" s="259"/>
      <c r="BF762" s="259"/>
      <c r="BG762" s="259"/>
      <c r="BH762" s="259"/>
      <c r="BI762" s="259"/>
      <c r="BJ762" s="259"/>
      <c r="BK762" s="259"/>
      <c r="BL762" s="259"/>
      <c r="BM762" s="259"/>
      <c r="BN762" s="152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  <c r="CW762" s="3"/>
      <c r="CX762" s="3"/>
      <c r="CY762" s="3"/>
      <c r="CZ762" s="3"/>
      <c r="DA762" s="3"/>
      <c r="DB762" s="3"/>
      <c r="DC762" s="3"/>
      <c r="DD762" s="3"/>
      <c r="DE762" s="3"/>
      <c r="DF762" s="3"/>
      <c r="DG762" s="3"/>
      <c r="DH762" s="3"/>
      <c r="DI762" s="3"/>
      <c r="DJ762" s="3"/>
      <c r="DK762" s="3"/>
      <c r="DL762" s="3"/>
      <c r="DM762" s="3"/>
      <c r="DN762" s="3"/>
      <c r="DO762" s="3"/>
      <c r="DP762" s="3"/>
      <c r="DQ762" s="3"/>
      <c r="DR762" s="3"/>
      <c r="DS762" s="3"/>
      <c r="DT762" s="3"/>
      <c r="DU762" s="3"/>
    </row>
    <row r="763" ht="12.75" customHeight="1">
      <c r="A763" s="3"/>
      <c r="B763" s="2"/>
      <c r="C763" s="2"/>
      <c r="D763" s="2"/>
      <c r="E763" s="2"/>
      <c r="F763" s="2"/>
      <c r="G763" s="2"/>
      <c r="H763" s="2"/>
      <c r="I763" s="2"/>
      <c r="J763" s="256"/>
      <c r="K763" s="2"/>
      <c r="L763" s="2"/>
      <c r="M763" s="2"/>
      <c r="N763" s="2"/>
      <c r="O763" s="2"/>
      <c r="P763" s="6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3"/>
      <c r="AH763" s="95"/>
      <c r="AI763" s="3"/>
      <c r="AJ763" s="256"/>
      <c r="AK763" s="3"/>
      <c r="AL763" s="3"/>
      <c r="AM763" s="2"/>
      <c r="AN763" s="2"/>
      <c r="AO763" s="2"/>
      <c r="AP763" s="2"/>
      <c r="AQ763" s="2"/>
      <c r="AR763" s="257"/>
      <c r="AS763" s="2"/>
      <c r="AT763" s="2"/>
      <c r="AU763" s="2"/>
      <c r="AV763" s="3"/>
      <c r="AW763" s="258"/>
      <c r="AX763" s="3"/>
      <c r="AY763" s="257"/>
      <c r="AZ763" s="259"/>
      <c r="BA763" s="259"/>
      <c r="BB763" s="259"/>
      <c r="BC763" s="259"/>
      <c r="BD763" s="259"/>
      <c r="BE763" s="259"/>
      <c r="BF763" s="259"/>
      <c r="BG763" s="259"/>
      <c r="BH763" s="259"/>
      <c r="BI763" s="259"/>
      <c r="BJ763" s="259"/>
      <c r="BK763" s="259"/>
      <c r="BL763" s="259"/>
      <c r="BM763" s="259"/>
      <c r="BN763" s="152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  <c r="CW763" s="3"/>
      <c r="CX763" s="3"/>
      <c r="CY763" s="3"/>
      <c r="CZ763" s="3"/>
      <c r="DA763" s="3"/>
      <c r="DB763" s="3"/>
      <c r="DC763" s="3"/>
      <c r="DD763" s="3"/>
      <c r="DE763" s="3"/>
      <c r="DF763" s="3"/>
      <c r="DG763" s="3"/>
      <c r="DH763" s="3"/>
      <c r="DI763" s="3"/>
      <c r="DJ763" s="3"/>
      <c r="DK763" s="3"/>
      <c r="DL763" s="3"/>
      <c r="DM763" s="3"/>
      <c r="DN763" s="3"/>
      <c r="DO763" s="3"/>
      <c r="DP763" s="3"/>
      <c r="DQ763" s="3"/>
      <c r="DR763" s="3"/>
      <c r="DS763" s="3"/>
      <c r="DT763" s="3"/>
      <c r="DU763" s="3"/>
    </row>
    <row r="764" ht="12.75" customHeight="1">
      <c r="A764" s="3"/>
      <c r="B764" s="2"/>
      <c r="C764" s="2"/>
      <c r="D764" s="2"/>
      <c r="E764" s="2"/>
      <c r="F764" s="2"/>
      <c r="G764" s="2"/>
      <c r="H764" s="2"/>
      <c r="I764" s="2"/>
      <c r="J764" s="256"/>
      <c r="K764" s="2"/>
      <c r="L764" s="2"/>
      <c r="M764" s="2"/>
      <c r="N764" s="2"/>
      <c r="O764" s="2"/>
      <c r="P764" s="6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3"/>
      <c r="AH764" s="95"/>
      <c r="AI764" s="3"/>
      <c r="AJ764" s="256"/>
      <c r="AK764" s="3"/>
      <c r="AL764" s="3"/>
      <c r="AM764" s="2"/>
      <c r="AN764" s="2"/>
      <c r="AO764" s="2"/>
      <c r="AP764" s="2"/>
      <c r="AQ764" s="2"/>
      <c r="AR764" s="257"/>
      <c r="AS764" s="2"/>
      <c r="AT764" s="2"/>
      <c r="AU764" s="2"/>
      <c r="AV764" s="3"/>
      <c r="AW764" s="258"/>
      <c r="AX764" s="3"/>
      <c r="AY764" s="257"/>
      <c r="AZ764" s="259"/>
      <c r="BA764" s="259"/>
      <c r="BB764" s="259"/>
      <c r="BC764" s="259"/>
      <c r="BD764" s="259"/>
      <c r="BE764" s="259"/>
      <c r="BF764" s="259"/>
      <c r="BG764" s="259"/>
      <c r="BH764" s="259"/>
      <c r="BI764" s="259"/>
      <c r="BJ764" s="259"/>
      <c r="BK764" s="259"/>
      <c r="BL764" s="259"/>
      <c r="BM764" s="259"/>
      <c r="BN764" s="152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  <c r="CW764" s="3"/>
      <c r="CX764" s="3"/>
      <c r="CY764" s="3"/>
      <c r="CZ764" s="3"/>
      <c r="DA764" s="3"/>
      <c r="DB764" s="3"/>
      <c r="DC764" s="3"/>
      <c r="DD764" s="3"/>
      <c r="DE764" s="3"/>
      <c r="DF764" s="3"/>
      <c r="DG764" s="3"/>
      <c r="DH764" s="3"/>
      <c r="DI764" s="3"/>
      <c r="DJ764" s="3"/>
      <c r="DK764" s="3"/>
      <c r="DL764" s="3"/>
      <c r="DM764" s="3"/>
      <c r="DN764" s="3"/>
      <c r="DO764" s="3"/>
      <c r="DP764" s="3"/>
      <c r="DQ764" s="3"/>
      <c r="DR764" s="3"/>
      <c r="DS764" s="3"/>
      <c r="DT764" s="3"/>
      <c r="DU764" s="3"/>
    </row>
    <row r="765" ht="12.75" customHeight="1">
      <c r="A765" s="3"/>
      <c r="B765" s="2"/>
      <c r="C765" s="2"/>
      <c r="D765" s="2"/>
      <c r="E765" s="2"/>
      <c r="F765" s="2"/>
      <c r="G765" s="2"/>
      <c r="H765" s="2"/>
      <c r="I765" s="2"/>
      <c r="J765" s="256"/>
      <c r="K765" s="2"/>
      <c r="L765" s="2"/>
      <c r="M765" s="2"/>
      <c r="N765" s="2"/>
      <c r="O765" s="2"/>
      <c r="P765" s="6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3"/>
      <c r="AH765" s="95"/>
      <c r="AI765" s="3"/>
      <c r="AJ765" s="256"/>
      <c r="AK765" s="3"/>
      <c r="AL765" s="3"/>
      <c r="AM765" s="2"/>
      <c r="AN765" s="2"/>
      <c r="AO765" s="2"/>
      <c r="AP765" s="2"/>
      <c r="AQ765" s="2"/>
      <c r="AR765" s="257"/>
      <c r="AS765" s="2"/>
      <c r="AT765" s="2"/>
      <c r="AU765" s="2"/>
      <c r="AV765" s="3"/>
      <c r="AW765" s="258"/>
      <c r="AX765" s="3"/>
      <c r="AY765" s="257"/>
      <c r="AZ765" s="259"/>
      <c r="BA765" s="259"/>
      <c r="BB765" s="259"/>
      <c r="BC765" s="259"/>
      <c r="BD765" s="259"/>
      <c r="BE765" s="259"/>
      <c r="BF765" s="259"/>
      <c r="BG765" s="259"/>
      <c r="BH765" s="259"/>
      <c r="BI765" s="259"/>
      <c r="BJ765" s="259"/>
      <c r="BK765" s="259"/>
      <c r="BL765" s="259"/>
      <c r="BM765" s="259"/>
      <c r="BN765" s="152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  <c r="CW765" s="3"/>
      <c r="CX765" s="3"/>
      <c r="CY765" s="3"/>
      <c r="CZ765" s="3"/>
      <c r="DA765" s="3"/>
      <c r="DB765" s="3"/>
      <c r="DC765" s="3"/>
      <c r="DD765" s="3"/>
      <c r="DE765" s="3"/>
      <c r="DF765" s="3"/>
      <c r="DG765" s="3"/>
      <c r="DH765" s="3"/>
      <c r="DI765" s="3"/>
      <c r="DJ765" s="3"/>
      <c r="DK765" s="3"/>
      <c r="DL765" s="3"/>
      <c r="DM765" s="3"/>
      <c r="DN765" s="3"/>
      <c r="DO765" s="3"/>
      <c r="DP765" s="3"/>
      <c r="DQ765" s="3"/>
      <c r="DR765" s="3"/>
      <c r="DS765" s="3"/>
      <c r="DT765" s="3"/>
      <c r="DU765" s="3"/>
    </row>
    <row r="766" ht="12.75" customHeight="1">
      <c r="A766" s="3"/>
      <c r="B766" s="2"/>
      <c r="C766" s="2"/>
      <c r="D766" s="2"/>
      <c r="E766" s="2"/>
      <c r="F766" s="2"/>
      <c r="G766" s="2"/>
      <c r="H766" s="2"/>
      <c r="I766" s="2"/>
      <c r="J766" s="256"/>
      <c r="K766" s="2"/>
      <c r="L766" s="2"/>
      <c r="M766" s="2"/>
      <c r="N766" s="2"/>
      <c r="O766" s="2"/>
      <c r="P766" s="6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3"/>
      <c r="AH766" s="95"/>
      <c r="AI766" s="3"/>
      <c r="AJ766" s="256"/>
      <c r="AK766" s="3"/>
      <c r="AL766" s="3"/>
      <c r="AM766" s="2"/>
      <c r="AN766" s="2"/>
      <c r="AO766" s="2"/>
      <c r="AP766" s="2"/>
      <c r="AQ766" s="2"/>
      <c r="AR766" s="257"/>
      <c r="AS766" s="2"/>
      <c r="AT766" s="2"/>
      <c r="AU766" s="2"/>
      <c r="AV766" s="3"/>
      <c r="AW766" s="258"/>
      <c r="AX766" s="3"/>
      <c r="AY766" s="257"/>
      <c r="AZ766" s="259"/>
      <c r="BA766" s="259"/>
      <c r="BB766" s="259"/>
      <c r="BC766" s="259"/>
      <c r="BD766" s="259"/>
      <c r="BE766" s="259"/>
      <c r="BF766" s="259"/>
      <c r="BG766" s="259"/>
      <c r="BH766" s="259"/>
      <c r="BI766" s="259"/>
      <c r="BJ766" s="259"/>
      <c r="BK766" s="259"/>
      <c r="BL766" s="259"/>
      <c r="BM766" s="259"/>
      <c r="BN766" s="152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  <c r="CW766" s="3"/>
      <c r="CX766" s="3"/>
      <c r="CY766" s="3"/>
      <c r="CZ766" s="3"/>
      <c r="DA766" s="3"/>
      <c r="DB766" s="3"/>
      <c r="DC766" s="3"/>
      <c r="DD766" s="3"/>
      <c r="DE766" s="3"/>
      <c r="DF766" s="3"/>
      <c r="DG766" s="3"/>
      <c r="DH766" s="3"/>
      <c r="DI766" s="3"/>
      <c r="DJ766" s="3"/>
      <c r="DK766" s="3"/>
      <c r="DL766" s="3"/>
      <c r="DM766" s="3"/>
      <c r="DN766" s="3"/>
      <c r="DO766" s="3"/>
      <c r="DP766" s="3"/>
      <c r="DQ766" s="3"/>
      <c r="DR766" s="3"/>
      <c r="DS766" s="3"/>
      <c r="DT766" s="3"/>
      <c r="DU766" s="3"/>
    </row>
    <row r="767" ht="12.75" customHeight="1">
      <c r="A767" s="3"/>
      <c r="B767" s="2"/>
      <c r="C767" s="2"/>
      <c r="D767" s="2"/>
      <c r="E767" s="2"/>
      <c r="F767" s="2"/>
      <c r="G767" s="2"/>
      <c r="H767" s="2"/>
      <c r="I767" s="2"/>
      <c r="J767" s="256"/>
      <c r="K767" s="2"/>
      <c r="L767" s="2"/>
      <c r="M767" s="2"/>
      <c r="N767" s="2"/>
      <c r="O767" s="2"/>
      <c r="P767" s="6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3"/>
      <c r="AH767" s="95"/>
      <c r="AI767" s="3"/>
      <c r="AJ767" s="256"/>
      <c r="AK767" s="3"/>
      <c r="AL767" s="3"/>
      <c r="AM767" s="2"/>
      <c r="AN767" s="2"/>
      <c r="AO767" s="2"/>
      <c r="AP767" s="2"/>
      <c r="AQ767" s="2"/>
      <c r="AR767" s="257"/>
      <c r="AS767" s="2"/>
      <c r="AT767" s="2"/>
      <c r="AU767" s="2"/>
      <c r="AV767" s="3"/>
      <c r="AW767" s="258"/>
      <c r="AX767" s="3"/>
      <c r="AY767" s="257"/>
      <c r="AZ767" s="259"/>
      <c r="BA767" s="259"/>
      <c r="BB767" s="259"/>
      <c r="BC767" s="259"/>
      <c r="BD767" s="259"/>
      <c r="BE767" s="259"/>
      <c r="BF767" s="259"/>
      <c r="BG767" s="259"/>
      <c r="BH767" s="259"/>
      <c r="BI767" s="259"/>
      <c r="BJ767" s="259"/>
      <c r="BK767" s="259"/>
      <c r="BL767" s="259"/>
      <c r="BM767" s="259"/>
      <c r="BN767" s="152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  <c r="CW767" s="3"/>
      <c r="CX767" s="3"/>
      <c r="CY767" s="3"/>
      <c r="CZ767" s="3"/>
      <c r="DA767" s="3"/>
      <c r="DB767" s="3"/>
      <c r="DC767" s="3"/>
      <c r="DD767" s="3"/>
      <c r="DE767" s="3"/>
      <c r="DF767" s="3"/>
      <c r="DG767" s="3"/>
      <c r="DH767" s="3"/>
      <c r="DI767" s="3"/>
      <c r="DJ767" s="3"/>
      <c r="DK767" s="3"/>
      <c r="DL767" s="3"/>
      <c r="DM767" s="3"/>
      <c r="DN767" s="3"/>
      <c r="DO767" s="3"/>
      <c r="DP767" s="3"/>
      <c r="DQ767" s="3"/>
      <c r="DR767" s="3"/>
      <c r="DS767" s="3"/>
      <c r="DT767" s="3"/>
      <c r="DU767" s="3"/>
    </row>
    <row r="768" ht="12.75" customHeight="1">
      <c r="A768" s="3"/>
      <c r="B768" s="2"/>
      <c r="C768" s="2"/>
      <c r="D768" s="2"/>
      <c r="E768" s="2"/>
      <c r="F768" s="2"/>
      <c r="G768" s="2"/>
      <c r="H768" s="2"/>
      <c r="I768" s="2"/>
      <c r="J768" s="256"/>
      <c r="K768" s="2"/>
      <c r="L768" s="2"/>
      <c r="M768" s="2"/>
      <c r="N768" s="2"/>
      <c r="O768" s="2"/>
      <c r="P768" s="6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3"/>
      <c r="AH768" s="95"/>
      <c r="AI768" s="3"/>
      <c r="AJ768" s="256"/>
      <c r="AK768" s="3"/>
      <c r="AL768" s="3"/>
      <c r="AM768" s="2"/>
      <c r="AN768" s="2"/>
      <c r="AO768" s="2"/>
      <c r="AP768" s="2"/>
      <c r="AQ768" s="2"/>
      <c r="AR768" s="257"/>
      <c r="AS768" s="2"/>
      <c r="AT768" s="2"/>
      <c r="AU768" s="2"/>
      <c r="AV768" s="3"/>
      <c r="AW768" s="258"/>
      <c r="AX768" s="3"/>
      <c r="AY768" s="257"/>
      <c r="AZ768" s="259"/>
      <c r="BA768" s="259"/>
      <c r="BB768" s="259"/>
      <c r="BC768" s="259"/>
      <c r="BD768" s="259"/>
      <c r="BE768" s="259"/>
      <c r="BF768" s="259"/>
      <c r="BG768" s="259"/>
      <c r="BH768" s="259"/>
      <c r="BI768" s="259"/>
      <c r="BJ768" s="259"/>
      <c r="BK768" s="259"/>
      <c r="BL768" s="259"/>
      <c r="BM768" s="259"/>
      <c r="BN768" s="152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  <c r="CX768" s="3"/>
      <c r="CY768" s="3"/>
      <c r="CZ768" s="3"/>
      <c r="DA768" s="3"/>
      <c r="DB768" s="3"/>
      <c r="DC768" s="3"/>
      <c r="DD768" s="3"/>
      <c r="DE768" s="3"/>
      <c r="DF768" s="3"/>
      <c r="DG768" s="3"/>
      <c r="DH768" s="3"/>
      <c r="DI768" s="3"/>
      <c r="DJ768" s="3"/>
      <c r="DK768" s="3"/>
      <c r="DL768" s="3"/>
      <c r="DM768" s="3"/>
      <c r="DN768" s="3"/>
      <c r="DO768" s="3"/>
      <c r="DP768" s="3"/>
      <c r="DQ768" s="3"/>
      <c r="DR768" s="3"/>
      <c r="DS768" s="3"/>
      <c r="DT768" s="3"/>
      <c r="DU768" s="3"/>
    </row>
    <row r="769" ht="12.75" customHeight="1">
      <c r="A769" s="3"/>
      <c r="B769" s="2"/>
      <c r="C769" s="2"/>
      <c r="D769" s="2"/>
      <c r="E769" s="2"/>
      <c r="F769" s="2"/>
      <c r="G769" s="2"/>
      <c r="H769" s="2"/>
      <c r="I769" s="2"/>
      <c r="J769" s="256"/>
      <c r="K769" s="2"/>
      <c r="L769" s="2"/>
      <c r="M769" s="2"/>
      <c r="N769" s="2"/>
      <c r="O769" s="2"/>
      <c r="P769" s="6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3"/>
      <c r="AH769" s="95"/>
      <c r="AI769" s="3"/>
      <c r="AJ769" s="256"/>
      <c r="AK769" s="3"/>
      <c r="AL769" s="3"/>
      <c r="AM769" s="2"/>
      <c r="AN769" s="2"/>
      <c r="AO769" s="2"/>
      <c r="AP769" s="2"/>
      <c r="AQ769" s="2"/>
      <c r="AR769" s="257"/>
      <c r="AS769" s="2"/>
      <c r="AT769" s="2"/>
      <c r="AU769" s="2"/>
      <c r="AV769" s="3"/>
      <c r="AW769" s="258"/>
      <c r="AX769" s="3"/>
      <c r="AY769" s="257"/>
      <c r="AZ769" s="259"/>
      <c r="BA769" s="259"/>
      <c r="BB769" s="259"/>
      <c r="BC769" s="259"/>
      <c r="BD769" s="259"/>
      <c r="BE769" s="259"/>
      <c r="BF769" s="259"/>
      <c r="BG769" s="259"/>
      <c r="BH769" s="259"/>
      <c r="BI769" s="259"/>
      <c r="BJ769" s="259"/>
      <c r="BK769" s="259"/>
      <c r="BL769" s="259"/>
      <c r="BM769" s="259"/>
      <c r="BN769" s="152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  <c r="CX769" s="3"/>
      <c r="CY769" s="3"/>
      <c r="CZ769" s="3"/>
      <c r="DA769" s="3"/>
      <c r="DB769" s="3"/>
      <c r="DC769" s="3"/>
      <c r="DD769" s="3"/>
      <c r="DE769" s="3"/>
      <c r="DF769" s="3"/>
      <c r="DG769" s="3"/>
      <c r="DH769" s="3"/>
      <c r="DI769" s="3"/>
      <c r="DJ769" s="3"/>
      <c r="DK769" s="3"/>
      <c r="DL769" s="3"/>
      <c r="DM769" s="3"/>
      <c r="DN769" s="3"/>
      <c r="DO769" s="3"/>
      <c r="DP769" s="3"/>
      <c r="DQ769" s="3"/>
      <c r="DR769" s="3"/>
      <c r="DS769" s="3"/>
      <c r="DT769" s="3"/>
      <c r="DU769" s="3"/>
    </row>
    <row r="770" ht="12.75" customHeight="1">
      <c r="A770" s="3"/>
      <c r="B770" s="2"/>
      <c r="C770" s="2"/>
      <c r="D770" s="2"/>
      <c r="E770" s="2"/>
      <c r="F770" s="2"/>
      <c r="G770" s="2"/>
      <c r="H770" s="2"/>
      <c r="I770" s="2"/>
      <c r="J770" s="256"/>
      <c r="K770" s="2"/>
      <c r="L770" s="2"/>
      <c r="M770" s="2"/>
      <c r="N770" s="2"/>
      <c r="O770" s="2"/>
      <c r="P770" s="6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3"/>
      <c r="AH770" s="95"/>
      <c r="AI770" s="3"/>
      <c r="AJ770" s="256"/>
      <c r="AK770" s="3"/>
      <c r="AL770" s="3"/>
      <c r="AM770" s="2"/>
      <c r="AN770" s="2"/>
      <c r="AO770" s="2"/>
      <c r="AP770" s="2"/>
      <c r="AQ770" s="2"/>
      <c r="AR770" s="257"/>
      <c r="AS770" s="2"/>
      <c r="AT770" s="2"/>
      <c r="AU770" s="2"/>
      <c r="AV770" s="3"/>
      <c r="AW770" s="258"/>
      <c r="AX770" s="3"/>
      <c r="AY770" s="257"/>
      <c r="AZ770" s="259"/>
      <c r="BA770" s="259"/>
      <c r="BB770" s="259"/>
      <c r="BC770" s="259"/>
      <c r="BD770" s="259"/>
      <c r="BE770" s="259"/>
      <c r="BF770" s="259"/>
      <c r="BG770" s="259"/>
      <c r="BH770" s="259"/>
      <c r="BI770" s="259"/>
      <c r="BJ770" s="259"/>
      <c r="BK770" s="259"/>
      <c r="BL770" s="259"/>
      <c r="BM770" s="259"/>
      <c r="BN770" s="152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  <c r="CX770" s="3"/>
      <c r="CY770" s="3"/>
      <c r="CZ770" s="3"/>
      <c r="DA770" s="3"/>
      <c r="DB770" s="3"/>
      <c r="DC770" s="3"/>
      <c r="DD770" s="3"/>
      <c r="DE770" s="3"/>
      <c r="DF770" s="3"/>
      <c r="DG770" s="3"/>
      <c r="DH770" s="3"/>
      <c r="DI770" s="3"/>
      <c r="DJ770" s="3"/>
      <c r="DK770" s="3"/>
      <c r="DL770" s="3"/>
      <c r="DM770" s="3"/>
      <c r="DN770" s="3"/>
      <c r="DO770" s="3"/>
      <c r="DP770" s="3"/>
      <c r="DQ770" s="3"/>
      <c r="DR770" s="3"/>
      <c r="DS770" s="3"/>
      <c r="DT770" s="3"/>
      <c r="DU770" s="3"/>
    </row>
    <row r="771" ht="12.75" customHeight="1">
      <c r="A771" s="3"/>
      <c r="B771" s="2"/>
      <c r="C771" s="2"/>
      <c r="D771" s="2"/>
      <c r="E771" s="2"/>
      <c r="F771" s="2"/>
      <c r="G771" s="2"/>
      <c r="H771" s="2"/>
      <c r="I771" s="2"/>
      <c r="J771" s="256"/>
      <c r="K771" s="2"/>
      <c r="L771" s="2"/>
      <c r="M771" s="2"/>
      <c r="N771" s="2"/>
      <c r="O771" s="2"/>
      <c r="P771" s="6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3"/>
      <c r="AH771" s="95"/>
      <c r="AI771" s="3"/>
      <c r="AJ771" s="256"/>
      <c r="AK771" s="3"/>
      <c r="AL771" s="3"/>
      <c r="AM771" s="2"/>
      <c r="AN771" s="2"/>
      <c r="AO771" s="2"/>
      <c r="AP771" s="2"/>
      <c r="AQ771" s="2"/>
      <c r="AR771" s="257"/>
      <c r="AS771" s="2"/>
      <c r="AT771" s="2"/>
      <c r="AU771" s="2"/>
      <c r="AV771" s="3"/>
      <c r="AW771" s="258"/>
      <c r="AX771" s="3"/>
      <c r="AY771" s="257"/>
      <c r="AZ771" s="259"/>
      <c r="BA771" s="259"/>
      <c r="BB771" s="259"/>
      <c r="BC771" s="259"/>
      <c r="BD771" s="259"/>
      <c r="BE771" s="259"/>
      <c r="BF771" s="259"/>
      <c r="BG771" s="259"/>
      <c r="BH771" s="259"/>
      <c r="BI771" s="259"/>
      <c r="BJ771" s="259"/>
      <c r="BK771" s="259"/>
      <c r="BL771" s="259"/>
      <c r="BM771" s="259"/>
      <c r="BN771" s="152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  <c r="CW771" s="3"/>
      <c r="CX771" s="3"/>
      <c r="CY771" s="3"/>
      <c r="CZ771" s="3"/>
      <c r="DA771" s="3"/>
      <c r="DB771" s="3"/>
      <c r="DC771" s="3"/>
      <c r="DD771" s="3"/>
      <c r="DE771" s="3"/>
      <c r="DF771" s="3"/>
      <c r="DG771" s="3"/>
      <c r="DH771" s="3"/>
      <c r="DI771" s="3"/>
      <c r="DJ771" s="3"/>
      <c r="DK771" s="3"/>
      <c r="DL771" s="3"/>
      <c r="DM771" s="3"/>
      <c r="DN771" s="3"/>
      <c r="DO771" s="3"/>
      <c r="DP771" s="3"/>
      <c r="DQ771" s="3"/>
      <c r="DR771" s="3"/>
      <c r="DS771" s="3"/>
      <c r="DT771" s="3"/>
      <c r="DU771" s="3"/>
    </row>
    <row r="772" ht="12.75" customHeight="1">
      <c r="A772" s="3"/>
      <c r="B772" s="2"/>
      <c r="C772" s="2"/>
      <c r="D772" s="2"/>
      <c r="E772" s="2"/>
      <c r="F772" s="2"/>
      <c r="G772" s="2"/>
      <c r="H772" s="2"/>
      <c r="I772" s="2"/>
      <c r="J772" s="256"/>
      <c r="K772" s="2"/>
      <c r="L772" s="2"/>
      <c r="M772" s="2"/>
      <c r="N772" s="2"/>
      <c r="O772" s="2"/>
      <c r="P772" s="6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3"/>
      <c r="AH772" s="95"/>
      <c r="AI772" s="3"/>
      <c r="AJ772" s="256"/>
      <c r="AK772" s="3"/>
      <c r="AL772" s="3"/>
      <c r="AM772" s="2"/>
      <c r="AN772" s="2"/>
      <c r="AO772" s="2"/>
      <c r="AP772" s="2"/>
      <c r="AQ772" s="2"/>
      <c r="AR772" s="257"/>
      <c r="AS772" s="2"/>
      <c r="AT772" s="2"/>
      <c r="AU772" s="2"/>
      <c r="AV772" s="3"/>
      <c r="AW772" s="258"/>
      <c r="AX772" s="3"/>
      <c r="AY772" s="257"/>
      <c r="AZ772" s="259"/>
      <c r="BA772" s="259"/>
      <c r="BB772" s="259"/>
      <c r="BC772" s="259"/>
      <c r="BD772" s="259"/>
      <c r="BE772" s="259"/>
      <c r="BF772" s="259"/>
      <c r="BG772" s="259"/>
      <c r="BH772" s="259"/>
      <c r="BI772" s="259"/>
      <c r="BJ772" s="259"/>
      <c r="BK772" s="259"/>
      <c r="BL772" s="259"/>
      <c r="BM772" s="259"/>
      <c r="BN772" s="152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  <c r="CW772" s="3"/>
      <c r="CX772" s="3"/>
      <c r="CY772" s="3"/>
      <c r="CZ772" s="3"/>
      <c r="DA772" s="3"/>
      <c r="DB772" s="3"/>
      <c r="DC772" s="3"/>
      <c r="DD772" s="3"/>
      <c r="DE772" s="3"/>
      <c r="DF772" s="3"/>
      <c r="DG772" s="3"/>
      <c r="DH772" s="3"/>
      <c r="DI772" s="3"/>
      <c r="DJ772" s="3"/>
      <c r="DK772" s="3"/>
      <c r="DL772" s="3"/>
      <c r="DM772" s="3"/>
      <c r="DN772" s="3"/>
      <c r="DO772" s="3"/>
      <c r="DP772" s="3"/>
      <c r="DQ772" s="3"/>
      <c r="DR772" s="3"/>
      <c r="DS772" s="3"/>
      <c r="DT772" s="3"/>
      <c r="DU772" s="3"/>
    </row>
    <row r="773" ht="12.75" customHeight="1">
      <c r="A773" s="3"/>
      <c r="B773" s="2"/>
      <c r="C773" s="2"/>
      <c r="D773" s="2"/>
      <c r="E773" s="2"/>
      <c r="F773" s="2"/>
      <c r="G773" s="2"/>
      <c r="H773" s="2"/>
      <c r="I773" s="2"/>
      <c r="J773" s="256"/>
      <c r="K773" s="2"/>
      <c r="L773" s="2"/>
      <c r="M773" s="2"/>
      <c r="N773" s="2"/>
      <c r="O773" s="2"/>
      <c r="P773" s="6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3"/>
      <c r="AH773" s="95"/>
      <c r="AI773" s="3"/>
      <c r="AJ773" s="256"/>
      <c r="AK773" s="3"/>
      <c r="AL773" s="3"/>
      <c r="AM773" s="2"/>
      <c r="AN773" s="2"/>
      <c r="AO773" s="2"/>
      <c r="AP773" s="2"/>
      <c r="AQ773" s="2"/>
      <c r="AR773" s="257"/>
      <c r="AS773" s="2"/>
      <c r="AT773" s="2"/>
      <c r="AU773" s="2"/>
      <c r="AV773" s="3"/>
      <c r="AW773" s="258"/>
      <c r="AX773" s="3"/>
      <c r="AY773" s="257"/>
      <c r="AZ773" s="259"/>
      <c r="BA773" s="259"/>
      <c r="BB773" s="259"/>
      <c r="BC773" s="259"/>
      <c r="BD773" s="259"/>
      <c r="BE773" s="259"/>
      <c r="BF773" s="259"/>
      <c r="BG773" s="259"/>
      <c r="BH773" s="259"/>
      <c r="BI773" s="259"/>
      <c r="BJ773" s="259"/>
      <c r="BK773" s="259"/>
      <c r="BL773" s="259"/>
      <c r="BM773" s="259"/>
      <c r="BN773" s="152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  <c r="CW773" s="3"/>
      <c r="CX773" s="3"/>
      <c r="CY773" s="3"/>
      <c r="CZ773" s="3"/>
      <c r="DA773" s="3"/>
      <c r="DB773" s="3"/>
      <c r="DC773" s="3"/>
      <c r="DD773" s="3"/>
      <c r="DE773" s="3"/>
      <c r="DF773" s="3"/>
      <c r="DG773" s="3"/>
      <c r="DH773" s="3"/>
      <c r="DI773" s="3"/>
      <c r="DJ773" s="3"/>
      <c r="DK773" s="3"/>
      <c r="DL773" s="3"/>
      <c r="DM773" s="3"/>
      <c r="DN773" s="3"/>
      <c r="DO773" s="3"/>
      <c r="DP773" s="3"/>
      <c r="DQ773" s="3"/>
      <c r="DR773" s="3"/>
      <c r="DS773" s="3"/>
      <c r="DT773" s="3"/>
      <c r="DU773" s="3"/>
    </row>
    <row r="774" ht="12.75" customHeight="1">
      <c r="A774" s="3"/>
      <c r="B774" s="2"/>
      <c r="C774" s="2"/>
      <c r="D774" s="2"/>
      <c r="E774" s="2"/>
      <c r="F774" s="2"/>
      <c r="G774" s="2"/>
      <c r="H774" s="2"/>
      <c r="I774" s="2"/>
      <c r="J774" s="256"/>
      <c r="K774" s="2"/>
      <c r="L774" s="2"/>
      <c r="M774" s="2"/>
      <c r="N774" s="2"/>
      <c r="O774" s="2"/>
      <c r="P774" s="6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3"/>
      <c r="AH774" s="95"/>
      <c r="AI774" s="3"/>
      <c r="AJ774" s="256"/>
      <c r="AK774" s="3"/>
      <c r="AL774" s="3"/>
      <c r="AM774" s="2"/>
      <c r="AN774" s="2"/>
      <c r="AO774" s="2"/>
      <c r="AP774" s="2"/>
      <c r="AQ774" s="2"/>
      <c r="AR774" s="257"/>
      <c r="AS774" s="2"/>
      <c r="AT774" s="2"/>
      <c r="AU774" s="2"/>
      <c r="AV774" s="3"/>
      <c r="AW774" s="258"/>
      <c r="AX774" s="3"/>
      <c r="AY774" s="257"/>
      <c r="AZ774" s="259"/>
      <c r="BA774" s="259"/>
      <c r="BB774" s="259"/>
      <c r="BC774" s="259"/>
      <c r="BD774" s="259"/>
      <c r="BE774" s="259"/>
      <c r="BF774" s="259"/>
      <c r="BG774" s="259"/>
      <c r="BH774" s="259"/>
      <c r="BI774" s="259"/>
      <c r="BJ774" s="259"/>
      <c r="BK774" s="259"/>
      <c r="BL774" s="259"/>
      <c r="BM774" s="259"/>
      <c r="BN774" s="152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  <c r="CW774" s="3"/>
      <c r="CX774" s="3"/>
      <c r="CY774" s="3"/>
      <c r="CZ774" s="3"/>
      <c r="DA774" s="3"/>
      <c r="DB774" s="3"/>
      <c r="DC774" s="3"/>
      <c r="DD774" s="3"/>
      <c r="DE774" s="3"/>
      <c r="DF774" s="3"/>
      <c r="DG774" s="3"/>
      <c r="DH774" s="3"/>
      <c r="DI774" s="3"/>
      <c r="DJ774" s="3"/>
      <c r="DK774" s="3"/>
      <c r="DL774" s="3"/>
      <c r="DM774" s="3"/>
      <c r="DN774" s="3"/>
      <c r="DO774" s="3"/>
      <c r="DP774" s="3"/>
      <c r="DQ774" s="3"/>
      <c r="DR774" s="3"/>
      <c r="DS774" s="3"/>
      <c r="DT774" s="3"/>
      <c r="DU774" s="3"/>
    </row>
    <row r="775" ht="12.75" customHeight="1">
      <c r="A775" s="3"/>
      <c r="B775" s="2"/>
      <c r="C775" s="2"/>
      <c r="D775" s="2"/>
      <c r="E775" s="2"/>
      <c r="F775" s="2"/>
      <c r="G775" s="2"/>
      <c r="H775" s="2"/>
      <c r="I775" s="2"/>
      <c r="J775" s="256"/>
      <c r="K775" s="2"/>
      <c r="L775" s="2"/>
      <c r="M775" s="2"/>
      <c r="N775" s="2"/>
      <c r="O775" s="2"/>
      <c r="P775" s="6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3"/>
      <c r="AH775" s="95"/>
      <c r="AI775" s="3"/>
      <c r="AJ775" s="256"/>
      <c r="AK775" s="3"/>
      <c r="AL775" s="3"/>
      <c r="AM775" s="2"/>
      <c r="AN775" s="2"/>
      <c r="AO775" s="2"/>
      <c r="AP775" s="2"/>
      <c r="AQ775" s="2"/>
      <c r="AR775" s="257"/>
      <c r="AS775" s="2"/>
      <c r="AT775" s="2"/>
      <c r="AU775" s="2"/>
      <c r="AV775" s="3"/>
      <c r="AW775" s="258"/>
      <c r="AX775" s="3"/>
      <c r="AY775" s="257"/>
      <c r="AZ775" s="259"/>
      <c r="BA775" s="259"/>
      <c r="BB775" s="259"/>
      <c r="BC775" s="259"/>
      <c r="BD775" s="259"/>
      <c r="BE775" s="259"/>
      <c r="BF775" s="259"/>
      <c r="BG775" s="259"/>
      <c r="BH775" s="259"/>
      <c r="BI775" s="259"/>
      <c r="BJ775" s="259"/>
      <c r="BK775" s="259"/>
      <c r="BL775" s="259"/>
      <c r="BM775" s="259"/>
      <c r="BN775" s="152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  <c r="CX775" s="3"/>
      <c r="CY775" s="3"/>
      <c r="CZ775" s="3"/>
      <c r="DA775" s="3"/>
      <c r="DB775" s="3"/>
      <c r="DC775" s="3"/>
      <c r="DD775" s="3"/>
      <c r="DE775" s="3"/>
      <c r="DF775" s="3"/>
      <c r="DG775" s="3"/>
      <c r="DH775" s="3"/>
      <c r="DI775" s="3"/>
      <c r="DJ775" s="3"/>
      <c r="DK775" s="3"/>
      <c r="DL775" s="3"/>
      <c r="DM775" s="3"/>
      <c r="DN775" s="3"/>
      <c r="DO775" s="3"/>
      <c r="DP775" s="3"/>
      <c r="DQ775" s="3"/>
      <c r="DR775" s="3"/>
      <c r="DS775" s="3"/>
      <c r="DT775" s="3"/>
      <c r="DU775" s="3"/>
    </row>
    <row r="776" ht="12.75" customHeight="1">
      <c r="A776" s="3"/>
      <c r="B776" s="2"/>
      <c r="C776" s="2"/>
      <c r="D776" s="2"/>
      <c r="E776" s="2"/>
      <c r="F776" s="2"/>
      <c r="G776" s="2"/>
      <c r="H776" s="2"/>
      <c r="I776" s="2"/>
      <c r="J776" s="256"/>
      <c r="K776" s="2"/>
      <c r="L776" s="2"/>
      <c r="M776" s="2"/>
      <c r="N776" s="2"/>
      <c r="O776" s="2"/>
      <c r="P776" s="6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3"/>
      <c r="AH776" s="95"/>
      <c r="AI776" s="3"/>
      <c r="AJ776" s="256"/>
      <c r="AK776" s="3"/>
      <c r="AL776" s="3"/>
      <c r="AM776" s="2"/>
      <c r="AN776" s="2"/>
      <c r="AO776" s="2"/>
      <c r="AP776" s="2"/>
      <c r="AQ776" s="2"/>
      <c r="AR776" s="257"/>
      <c r="AS776" s="2"/>
      <c r="AT776" s="2"/>
      <c r="AU776" s="2"/>
      <c r="AV776" s="3"/>
      <c r="AW776" s="258"/>
      <c r="AX776" s="3"/>
      <c r="AY776" s="257"/>
      <c r="AZ776" s="259"/>
      <c r="BA776" s="259"/>
      <c r="BB776" s="259"/>
      <c r="BC776" s="259"/>
      <c r="BD776" s="259"/>
      <c r="BE776" s="259"/>
      <c r="BF776" s="259"/>
      <c r="BG776" s="259"/>
      <c r="BH776" s="259"/>
      <c r="BI776" s="259"/>
      <c r="BJ776" s="259"/>
      <c r="BK776" s="259"/>
      <c r="BL776" s="259"/>
      <c r="BM776" s="259"/>
      <c r="BN776" s="152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  <c r="CX776" s="3"/>
      <c r="CY776" s="3"/>
      <c r="CZ776" s="3"/>
      <c r="DA776" s="3"/>
      <c r="DB776" s="3"/>
      <c r="DC776" s="3"/>
      <c r="DD776" s="3"/>
      <c r="DE776" s="3"/>
      <c r="DF776" s="3"/>
      <c r="DG776" s="3"/>
      <c r="DH776" s="3"/>
      <c r="DI776" s="3"/>
      <c r="DJ776" s="3"/>
      <c r="DK776" s="3"/>
      <c r="DL776" s="3"/>
      <c r="DM776" s="3"/>
      <c r="DN776" s="3"/>
      <c r="DO776" s="3"/>
      <c r="DP776" s="3"/>
      <c r="DQ776" s="3"/>
      <c r="DR776" s="3"/>
      <c r="DS776" s="3"/>
      <c r="DT776" s="3"/>
      <c r="DU776" s="3"/>
    </row>
    <row r="777" ht="12.75" customHeight="1">
      <c r="A777" s="3"/>
      <c r="B777" s="2"/>
      <c r="C777" s="2"/>
      <c r="D777" s="2"/>
      <c r="E777" s="2"/>
      <c r="F777" s="2"/>
      <c r="G777" s="2"/>
      <c r="H777" s="2"/>
      <c r="I777" s="2"/>
      <c r="J777" s="256"/>
      <c r="K777" s="2"/>
      <c r="L777" s="2"/>
      <c r="M777" s="2"/>
      <c r="N777" s="2"/>
      <c r="O777" s="2"/>
      <c r="P777" s="6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3"/>
      <c r="AH777" s="95"/>
      <c r="AI777" s="3"/>
      <c r="AJ777" s="256"/>
      <c r="AK777" s="3"/>
      <c r="AL777" s="3"/>
      <c r="AM777" s="2"/>
      <c r="AN777" s="2"/>
      <c r="AO777" s="2"/>
      <c r="AP777" s="2"/>
      <c r="AQ777" s="2"/>
      <c r="AR777" s="257"/>
      <c r="AS777" s="2"/>
      <c r="AT777" s="2"/>
      <c r="AU777" s="2"/>
      <c r="AV777" s="3"/>
      <c r="AW777" s="258"/>
      <c r="AX777" s="3"/>
      <c r="AY777" s="257"/>
      <c r="AZ777" s="259"/>
      <c r="BA777" s="259"/>
      <c r="BB777" s="259"/>
      <c r="BC777" s="259"/>
      <c r="BD777" s="259"/>
      <c r="BE777" s="259"/>
      <c r="BF777" s="259"/>
      <c r="BG777" s="259"/>
      <c r="BH777" s="259"/>
      <c r="BI777" s="259"/>
      <c r="BJ777" s="259"/>
      <c r="BK777" s="259"/>
      <c r="BL777" s="259"/>
      <c r="BM777" s="259"/>
      <c r="BN777" s="152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  <c r="CX777" s="3"/>
      <c r="CY777" s="3"/>
      <c r="CZ777" s="3"/>
      <c r="DA777" s="3"/>
      <c r="DB777" s="3"/>
      <c r="DC777" s="3"/>
      <c r="DD777" s="3"/>
      <c r="DE777" s="3"/>
      <c r="DF777" s="3"/>
      <c r="DG777" s="3"/>
      <c r="DH777" s="3"/>
      <c r="DI777" s="3"/>
      <c r="DJ777" s="3"/>
      <c r="DK777" s="3"/>
      <c r="DL777" s="3"/>
      <c r="DM777" s="3"/>
      <c r="DN777" s="3"/>
      <c r="DO777" s="3"/>
      <c r="DP777" s="3"/>
      <c r="DQ777" s="3"/>
      <c r="DR777" s="3"/>
      <c r="DS777" s="3"/>
      <c r="DT777" s="3"/>
      <c r="DU777" s="3"/>
    </row>
    <row r="778" ht="12.75" customHeight="1">
      <c r="A778" s="3"/>
      <c r="B778" s="2"/>
      <c r="C778" s="2"/>
      <c r="D778" s="2"/>
      <c r="E778" s="2"/>
      <c r="F778" s="2"/>
      <c r="G778" s="2"/>
      <c r="H778" s="2"/>
      <c r="I778" s="2"/>
      <c r="J778" s="256"/>
      <c r="K778" s="2"/>
      <c r="L778" s="2"/>
      <c r="M778" s="2"/>
      <c r="N778" s="2"/>
      <c r="O778" s="2"/>
      <c r="P778" s="6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3"/>
      <c r="AH778" s="95"/>
      <c r="AI778" s="3"/>
      <c r="AJ778" s="256"/>
      <c r="AK778" s="3"/>
      <c r="AL778" s="3"/>
      <c r="AM778" s="2"/>
      <c r="AN778" s="2"/>
      <c r="AO778" s="2"/>
      <c r="AP778" s="2"/>
      <c r="AQ778" s="2"/>
      <c r="AR778" s="257"/>
      <c r="AS778" s="2"/>
      <c r="AT778" s="2"/>
      <c r="AU778" s="2"/>
      <c r="AV778" s="3"/>
      <c r="AW778" s="258"/>
      <c r="AX778" s="3"/>
      <c r="AY778" s="257"/>
      <c r="AZ778" s="259"/>
      <c r="BA778" s="259"/>
      <c r="BB778" s="259"/>
      <c r="BC778" s="259"/>
      <c r="BD778" s="259"/>
      <c r="BE778" s="259"/>
      <c r="BF778" s="259"/>
      <c r="BG778" s="259"/>
      <c r="BH778" s="259"/>
      <c r="BI778" s="259"/>
      <c r="BJ778" s="259"/>
      <c r="BK778" s="259"/>
      <c r="BL778" s="259"/>
      <c r="BM778" s="259"/>
      <c r="BN778" s="152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  <c r="CX778" s="3"/>
      <c r="CY778" s="3"/>
      <c r="CZ778" s="3"/>
      <c r="DA778" s="3"/>
      <c r="DB778" s="3"/>
      <c r="DC778" s="3"/>
      <c r="DD778" s="3"/>
      <c r="DE778" s="3"/>
      <c r="DF778" s="3"/>
      <c r="DG778" s="3"/>
      <c r="DH778" s="3"/>
      <c r="DI778" s="3"/>
      <c r="DJ778" s="3"/>
      <c r="DK778" s="3"/>
      <c r="DL778" s="3"/>
      <c r="DM778" s="3"/>
      <c r="DN778" s="3"/>
      <c r="DO778" s="3"/>
      <c r="DP778" s="3"/>
      <c r="DQ778" s="3"/>
      <c r="DR778" s="3"/>
      <c r="DS778" s="3"/>
      <c r="DT778" s="3"/>
      <c r="DU778" s="3"/>
    </row>
    <row r="779" ht="12.75" customHeight="1">
      <c r="A779" s="3"/>
      <c r="B779" s="2"/>
      <c r="C779" s="2"/>
      <c r="D779" s="2"/>
      <c r="E779" s="2"/>
      <c r="F779" s="2"/>
      <c r="G779" s="2"/>
      <c r="H779" s="2"/>
      <c r="I779" s="2"/>
      <c r="J779" s="256"/>
      <c r="K779" s="2"/>
      <c r="L779" s="2"/>
      <c r="M779" s="2"/>
      <c r="N779" s="2"/>
      <c r="O779" s="2"/>
      <c r="P779" s="6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3"/>
      <c r="AH779" s="95"/>
      <c r="AI779" s="3"/>
      <c r="AJ779" s="256"/>
      <c r="AK779" s="3"/>
      <c r="AL779" s="3"/>
      <c r="AM779" s="2"/>
      <c r="AN779" s="2"/>
      <c r="AO779" s="2"/>
      <c r="AP779" s="2"/>
      <c r="AQ779" s="2"/>
      <c r="AR779" s="257"/>
      <c r="AS779" s="2"/>
      <c r="AT779" s="2"/>
      <c r="AU779" s="2"/>
      <c r="AV779" s="3"/>
      <c r="AW779" s="258"/>
      <c r="AX779" s="3"/>
      <c r="AY779" s="257"/>
      <c r="AZ779" s="259"/>
      <c r="BA779" s="259"/>
      <c r="BB779" s="259"/>
      <c r="BC779" s="259"/>
      <c r="BD779" s="259"/>
      <c r="BE779" s="259"/>
      <c r="BF779" s="259"/>
      <c r="BG779" s="259"/>
      <c r="BH779" s="259"/>
      <c r="BI779" s="259"/>
      <c r="BJ779" s="259"/>
      <c r="BK779" s="259"/>
      <c r="BL779" s="259"/>
      <c r="BM779" s="259"/>
      <c r="BN779" s="152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  <c r="CX779" s="3"/>
      <c r="CY779" s="3"/>
      <c r="CZ779" s="3"/>
      <c r="DA779" s="3"/>
      <c r="DB779" s="3"/>
      <c r="DC779" s="3"/>
      <c r="DD779" s="3"/>
      <c r="DE779" s="3"/>
      <c r="DF779" s="3"/>
      <c r="DG779" s="3"/>
      <c r="DH779" s="3"/>
      <c r="DI779" s="3"/>
      <c r="DJ779" s="3"/>
      <c r="DK779" s="3"/>
      <c r="DL779" s="3"/>
      <c r="DM779" s="3"/>
      <c r="DN779" s="3"/>
      <c r="DO779" s="3"/>
      <c r="DP779" s="3"/>
      <c r="DQ779" s="3"/>
      <c r="DR779" s="3"/>
      <c r="DS779" s="3"/>
      <c r="DT779" s="3"/>
      <c r="DU779" s="3"/>
    </row>
    <row r="780" ht="12.75" customHeight="1">
      <c r="A780" s="3"/>
      <c r="B780" s="2"/>
      <c r="C780" s="2"/>
      <c r="D780" s="2"/>
      <c r="E780" s="2"/>
      <c r="F780" s="2"/>
      <c r="G780" s="2"/>
      <c r="H780" s="2"/>
      <c r="I780" s="2"/>
      <c r="J780" s="256"/>
      <c r="K780" s="2"/>
      <c r="L780" s="2"/>
      <c r="M780" s="2"/>
      <c r="N780" s="2"/>
      <c r="O780" s="2"/>
      <c r="P780" s="6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3"/>
      <c r="AH780" s="95"/>
      <c r="AI780" s="3"/>
      <c r="AJ780" s="256"/>
      <c r="AK780" s="3"/>
      <c r="AL780" s="3"/>
      <c r="AM780" s="2"/>
      <c r="AN780" s="2"/>
      <c r="AO780" s="2"/>
      <c r="AP780" s="2"/>
      <c r="AQ780" s="2"/>
      <c r="AR780" s="257"/>
      <c r="AS780" s="2"/>
      <c r="AT780" s="2"/>
      <c r="AU780" s="2"/>
      <c r="AV780" s="3"/>
      <c r="AW780" s="258"/>
      <c r="AX780" s="3"/>
      <c r="AY780" s="257"/>
      <c r="AZ780" s="259"/>
      <c r="BA780" s="259"/>
      <c r="BB780" s="259"/>
      <c r="BC780" s="259"/>
      <c r="BD780" s="259"/>
      <c r="BE780" s="259"/>
      <c r="BF780" s="259"/>
      <c r="BG780" s="259"/>
      <c r="BH780" s="259"/>
      <c r="BI780" s="259"/>
      <c r="BJ780" s="259"/>
      <c r="BK780" s="259"/>
      <c r="BL780" s="259"/>
      <c r="BM780" s="259"/>
      <c r="BN780" s="152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  <c r="CW780" s="3"/>
      <c r="CX780" s="3"/>
      <c r="CY780" s="3"/>
      <c r="CZ780" s="3"/>
      <c r="DA780" s="3"/>
      <c r="DB780" s="3"/>
      <c r="DC780" s="3"/>
      <c r="DD780" s="3"/>
      <c r="DE780" s="3"/>
      <c r="DF780" s="3"/>
      <c r="DG780" s="3"/>
      <c r="DH780" s="3"/>
      <c r="DI780" s="3"/>
      <c r="DJ780" s="3"/>
      <c r="DK780" s="3"/>
      <c r="DL780" s="3"/>
      <c r="DM780" s="3"/>
      <c r="DN780" s="3"/>
      <c r="DO780" s="3"/>
      <c r="DP780" s="3"/>
      <c r="DQ780" s="3"/>
      <c r="DR780" s="3"/>
      <c r="DS780" s="3"/>
      <c r="DT780" s="3"/>
      <c r="DU780" s="3"/>
    </row>
    <row r="781" ht="12.75" customHeight="1">
      <c r="A781" s="3"/>
      <c r="B781" s="2"/>
      <c r="C781" s="2"/>
      <c r="D781" s="2"/>
      <c r="E781" s="2"/>
      <c r="F781" s="2"/>
      <c r="G781" s="2"/>
      <c r="H781" s="2"/>
      <c r="I781" s="2"/>
      <c r="J781" s="256"/>
      <c r="K781" s="2"/>
      <c r="L781" s="2"/>
      <c r="M781" s="2"/>
      <c r="N781" s="2"/>
      <c r="O781" s="2"/>
      <c r="P781" s="6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3"/>
      <c r="AH781" s="95"/>
      <c r="AI781" s="3"/>
      <c r="AJ781" s="256"/>
      <c r="AK781" s="3"/>
      <c r="AL781" s="3"/>
      <c r="AM781" s="2"/>
      <c r="AN781" s="2"/>
      <c r="AO781" s="2"/>
      <c r="AP781" s="2"/>
      <c r="AQ781" s="2"/>
      <c r="AR781" s="257"/>
      <c r="AS781" s="2"/>
      <c r="AT781" s="2"/>
      <c r="AU781" s="2"/>
      <c r="AV781" s="3"/>
      <c r="AW781" s="258"/>
      <c r="AX781" s="3"/>
      <c r="AY781" s="257"/>
      <c r="AZ781" s="259"/>
      <c r="BA781" s="259"/>
      <c r="BB781" s="259"/>
      <c r="BC781" s="259"/>
      <c r="BD781" s="259"/>
      <c r="BE781" s="259"/>
      <c r="BF781" s="259"/>
      <c r="BG781" s="259"/>
      <c r="BH781" s="259"/>
      <c r="BI781" s="259"/>
      <c r="BJ781" s="259"/>
      <c r="BK781" s="259"/>
      <c r="BL781" s="259"/>
      <c r="BM781" s="259"/>
      <c r="BN781" s="152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  <c r="CW781" s="3"/>
      <c r="CX781" s="3"/>
      <c r="CY781" s="3"/>
      <c r="CZ781" s="3"/>
      <c r="DA781" s="3"/>
      <c r="DB781" s="3"/>
      <c r="DC781" s="3"/>
      <c r="DD781" s="3"/>
      <c r="DE781" s="3"/>
      <c r="DF781" s="3"/>
      <c r="DG781" s="3"/>
      <c r="DH781" s="3"/>
      <c r="DI781" s="3"/>
      <c r="DJ781" s="3"/>
      <c r="DK781" s="3"/>
      <c r="DL781" s="3"/>
      <c r="DM781" s="3"/>
      <c r="DN781" s="3"/>
      <c r="DO781" s="3"/>
      <c r="DP781" s="3"/>
      <c r="DQ781" s="3"/>
      <c r="DR781" s="3"/>
      <c r="DS781" s="3"/>
      <c r="DT781" s="3"/>
      <c r="DU781" s="3"/>
    </row>
    <row r="782" ht="12.75" customHeight="1">
      <c r="A782" s="3"/>
      <c r="B782" s="2"/>
      <c r="C782" s="2"/>
      <c r="D782" s="2"/>
      <c r="E782" s="2"/>
      <c r="F782" s="2"/>
      <c r="G782" s="2"/>
      <c r="H782" s="2"/>
      <c r="I782" s="2"/>
      <c r="J782" s="256"/>
      <c r="K782" s="2"/>
      <c r="L782" s="2"/>
      <c r="M782" s="2"/>
      <c r="N782" s="2"/>
      <c r="O782" s="2"/>
      <c r="P782" s="6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3"/>
      <c r="AH782" s="95"/>
      <c r="AI782" s="3"/>
      <c r="AJ782" s="256"/>
      <c r="AK782" s="3"/>
      <c r="AL782" s="3"/>
      <c r="AM782" s="2"/>
      <c r="AN782" s="2"/>
      <c r="AO782" s="2"/>
      <c r="AP782" s="2"/>
      <c r="AQ782" s="2"/>
      <c r="AR782" s="257"/>
      <c r="AS782" s="2"/>
      <c r="AT782" s="2"/>
      <c r="AU782" s="2"/>
      <c r="AV782" s="3"/>
      <c r="AW782" s="258"/>
      <c r="AX782" s="3"/>
      <c r="AY782" s="257"/>
      <c r="AZ782" s="259"/>
      <c r="BA782" s="259"/>
      <c r="BB782" s="259"/>
      <c r="BC782" s="259"/>
      <c r="BD782" s="259"/>
      <c r="BE782" s="259"/>
      <c r="BF782" s="259"/>
      <c r="BG782" s="259"/>
      <c r="BH782" s="259"/>
      <c r="BI782" s="259"/>
      <c r="BJ782" s="259"/>
      <c r="BK782" s="259"/>
      <c r="BL782" s="259"/>
      <c r="BM782" s="259"/>
      <c r="BN782" s="152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  <c r="CW782" s="3"/>
      <c r="CX782" s="3"/>
      <c r="CY782" s="3"/>
      <c r="CZ782" s="3"/>
      <c r="DA782" s="3"/>
      <c r="DB782" s="3"/>
      <c r="DC782" s="3"/>
      <c r="DD782" s="3"/>
      <c r="DE782" s="3"/>
      <c r="DF782" s="3"/>
      <c r="DG782" s="3"/>
      <c r="DH782" s="3"/>
      <c r="DI782" s="3"/>
      <c r="DJ782" s="3"/>
      <c r="DK782" s="3"/>
      <c r="DL782" s="3"/>
      <c r="DM782" s="3"/>
      <c r="DN782" s="3"/>
      <c r="DO782" s="3"/>
      <c r="DP782" s="3"/>
      <c r="DQ782" s="3"/>
      <c r="DR782" s="3"/>
      <c r="DS782" s="3"/>
      <c r="DT782" s="3"/>
      <c r="DU782" s="3"/>
    </row>
    <row r="783" ht="12.75" customHeight="1">
      <c r="A783" s="3"/>
      <c r="B783" s="2"/>
      <c r="C783" s="2"/>
      <c r="D783" s="2"/>
      <c r="E783" s="2"/>
      <c r="F783" s="2"/>
      <c r="G783" s="2"/>
      <c r="H783" s="2"/>
      <c r="I783" s="2"/>
      <c r="J783" s="256"/>
      <c r="K783" s="2"/>
      <c r="L783" s="2"/>
      <c r="M783" s="2"/>
      <c r="N783" s="2"/>
      <c r="O783" s="2"/>
      <c r="P783" s="6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3"/>
      <c r="AH783" s="95"/>
      <c r="AI783" s="3"/>
      <c r="AJ783" s="256"/>
      <c r="AK783" s="3"/>
      <c r="AL783" s="3"/>
      <c r="AM783" s="2"/>
      <c r="AN783" s="2"/>
      <c r="AO783" s="2"/>
      <c r="AP783" s="2"/>
      <c r="AQ783" s="2"/>
      <c r="AR783" s="257"/>
      <c r="AS783" s="2"/>
      <c r="AT783" s="2"/>
      <c r="AU783" s="2"/>
      <c r="AV783" s="3"/>
      <c r="AW783" s="258"/>
      <c r="AX783" s="3"/>
      <c r="AY783" s="257"/>
      <c r="AZ783" s="259"/>
      <c r="BA783" s="259"/>
      <c r="BB783" s="259"/>
      <c r="BC783" s="259"/>
      <c r="BD783" s="259"/>
      <c r="BE783" s="259"/>
      <c r="BF783" s="259"/>
      <c r="BG783" s="259"/>
      <c r="BH783" s="259"/>
      <c r="BI783" s="259"/>
      <c r="BJ783" s="259"/>
      <c r="BK783" s="259"/>
      <c r="BL783" s="259"/>
      <c r="BM783" s="259"/>
      <c r="BN783" s="152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  <c r="CW783" s="3"/>
      <c r="CX783" s="3"/>
      <c r="CY783" s="3"/>
      <c r="CZ783" s="3"/>
      <c r="DA783" s="3"/>
      <c r="DB783" s="3"/>
      <c r="DC783" s="3"/>
      <c r="DD783" s="3"/>
      <c r="DE783" s="3"/>
      <c r="DF783" s="3"/>
      <c r="DG783" s="3"/>
      <c r="DH783" s="3"/>
      <c r="DI783" s="3"/>
      <c r="DJ783" s="3"/>
      <c r="DK783" s="3"/>
      <c r="DL783" s="3"/>
      <c r="DM783" s="3"/>
      <c r="DN783" s="3"/>
      <c r="DO783" s="3"/>
      <c r="DP783" s="3"/>
      <c r="DQ783" s="3"/>
      <c r="DR783" s="3"/>
      <c r="DS783" s="3"/>
      <c r="DT783" s="3"/>
      <c r="DU783" s="3"/>
    </row>
    <row r="784" ht="12.75" customHeight="1">
      <c r="A784" s="3"/>
      <c r="B784" s="2"/>
      <c r="C784" s="2"/>
      <c r="D784" s="2"/>
      <c r="E784" s="2"/>
      <c r="F784" s="2"/>
      <c r="G784" s="2"/>
      <c r="H784" s="2"/>
      <c r="I784" s="2"/>
      <c r="J784" s="256"/>
      <c r="K784" s="2"/>
      <c r="L784" s="2"/>
      <c r="M784" s="2"/>
      <c r="N784" s="2"/>
      <c r="O784" s="2"/>
      <c r="P784" s="6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3"/>
      <c r="AH784" s="95"/>
      <c r="AI784" s="3"/>
      <c r="AJ784" s="256"/>
      <c r="AK784" s="3"/>
      <c r="AL784" s="3"/>
      <c r="AM784" s="2"/>
      <c r="AN784" s="2"/>
      <c r="AO784" s="2"/>
      <c r="AP784" s="2"/>
      <c r="AQ784" s="2"/>
      <c r="AR784" s="257"/>
      <c r="AS784" s="2"/>
      <c r="AT784" s="2"/>
      <c r="AU784" s="2"/>
      <c r="AV784" s="3"/>
      <c r="AW784" s="258"/>
      <c r="AX784" s="3"/>
      <c r="AY784" s="257"/>
      <c r="AZ784" s="259"/>
      <c r="BA784" s="259"/>
      <c r="BB784" s="259"/>
      <c r="BC784" s="259"/>
      <c r="BD784" s="259"/>
      <c r="BE784" s="259"/>
      <c r="BF784" s="259"/>
      <c r="BG784" s="259"/>
      <c r="BH784" s="259"/>
      <c r="BI784" s="259"/>
      <c r="BJ784" s="259"/>
      <c r="BK784" s="259"/>
      <c r="BL784" s="259"/>
      <c r="BM784" s="259"/>
      <c r="BN784" s="152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  <c r="CW784" s="3"/>
      <c r="CX784" s="3"/>
      <c r="CY784" s="3"/>
      <c r="CZ784" s="3"/>
      <c r="DA784" s="3"/>
      <c r="DB784" s="3"/>
      <c r="DC784" s="3"/>
      <c r="DD784" s="3"/>
      <c r="DE784" s="3"/>
      <c r="DF784" s="3"/>
      <c r="DG784" s="3"/>
      <c r="DH784" s="3"/>
      <c r="DI784" s="3"/>
      <c r="DJ784" s="3"/>
      <c r="DK784" s="3"/>
      <c r="DL784" s="3"/>
      <c r="DM784" s="3"/>
      <c r="DN784" s="3"/>
      <c r="DO784" s="3"/>
      <c r="DP784" s="3"/>
      <c r="DQ784" s="3"/>
      <c r="DR784" s="3"/>
      <c r="DS784" s="3"/>
      <c r="DT784" s="3"/>
      <c r="DU784" s="3"/>
    </row>
    <row r="785" ht="12.75" customHeight="1">
      <c r="A785" s="3"/>
      <c r="B785" s="2"/>
      <c r="C785" s="2"/>
      <c r="D785" s="2"/>
      <c r="E785" s="2"/>
      <c r="F785" s="2"/>
      <c r="G785" s="2"/>
      <c r="H785" s="2"/>
      <c r="I785" s="2"/>
      <c r="J785" s="256"/>
      <c r="K785" s="2"/>
      <c r="L785" s="2"/>
      <c r="M785" s="2"/>
      <c r="N785" s="2"/>
      <c r="O785" s="2"/>
      <c r="P785" s="6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3"/>
      <c r="AH785" s="95"/>
      <c r="AI785" s="3"/>
      <c r="AJ785" s="256"/>
      <c r="AK785" s="3"/>
      <c r="AL785" s="3"/>
      <c r="AM785" s="2"/>
      <c r="AN785" s="2"/>
      <c r="AO785" s="2"/>
      <c r="AP785" s="2"/>
      <c r="AQ785" s="2"/>
      <c r="AR785" s="257"/>
      <c r="AS785" s="2"/>
      <c r="AT785" s="2"/>
      <c r="AU785" s="2"/>
      <c r="AV785" s="3"/>
      <c r="AW785" s="258"/>
      <c r="AX785" s="3"/>
      <c r="AY785" s="257"/>
      <c r="AZ785" s="259"/>
      <c r="BA785" s="259"/>
      <c r="BB785" s="259"/>
      <c r="BC785" s="259"/>
      <c r="BD785" s="259"/>
      <c r="BE785" s="259"/>
      <c r="BF785" s="259"/>
      <c r="BG785" s="259"/>
      <c r="BH785" s="259"/>
      <c r="BI785" s="259"/>
      <c r="BJ785" s="259"/>
      <c r="BK785" s="259"/>
      <c r="BL785" s="259"/>
      <c r="BM785" s="259"/>
      <c r="BN785" s="152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  <c r="CW785" s="3"/>
      <c r="CX785" s="3"/>
      <c r="CY785" s="3"/>
      <c r="CZ785" s="3"/>
      <c r="DA785" s="3"/>
      <c r="DB785" s="3"/>
      <c r="DC785" s="3"/>
      <c r="DD785" s="3"/>
      <c r="DE785" s="3"/>
      <c r="DF785" s="3"/>
      <c r="DG785" s="3"/>
      <c r="DH785" s="3"/>
      <c r="DI785" s="3"/>
      <c r="DJ785" s="3"/>
      <c r="DK785" s="3"/>
      <c r="DL785" s="3"/>
      <c r="DM785" s="3"/>
      <c r="DN785" s="3"/>
      <c r="DO785" s="3"/>
      <c r="DP785" s="3"/>
      <c r="DQ785" s="3"/>
      <c r="DR785" s="3"/>
      <c r="DS785" s="3"/>
      <c r="DT785" s="3"/>
      <c r="DU785" s="3"/>
    </row>
    <row r="786" ht="12.75" customHeight="1">
      <c r="A786" s="3"/>
      <c r="B786" s="2"/>
      <c r="C786" s="2"/>
      <c r="D786" s="2"/>
      <c r="E786" s="2"/>
      <c r="F786" s="2"/>
      <c r="G786" s="2"/>
      <c r="H786" s="2"/>
      <c r="I786" s="2"/>
      <c r="J786" s="256"/>
      <c r="K786" s="2"/>
      <c r="L786" s="2"/>
      <c r="M786" s="2"/>
      <c r="N786" s="2"/>
      <c r="O786" s="2"/>
      <c r="P786" s="6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3"/>
      <c r="AH786" s="95"/>
      <c r="AI786" s="3"/>
      <c r="AJ786" s="256"/>
      <c r="AK786" s="3"/>
      <c r="AL786" s="3"/>
      <c r="AM786" s="2"/>
      <c r="AN786" s="2"/>
      <c r="AO786" s="2"/>
      <c r="AP786" s="2"/>
      <c r="AQ786" s="2"/>
      <c r="AR786" s="257"/>
      <c r="AS786" s="2"/>
      <c r="AT786" s="2"/>
      <c r="AU786" s="2"/>
      <c r="AV786" s="3"/>
      <c r="AW786" s="258"/>
      <c r="AX786" s="3"/>
      <c r="AY786" s="257"/>
      <c r="AZ786" s="259"/>
      <c r="BA786" s="259"/>
      <c r="BB786" s="259"/>
      <c r="BC786" s="259"/>
      <c r="BD786" s="259"/>
      <c r="BE786" s="259"/>
      <c r="BF786" s="259"/>
      <c r="BG786" s="259"/>
      <c r="BH786" s="259"/>
      <c r="BI786" s="259"/>
      <c r="BJ786" s="259"/>
      <c r="BK786" s="259"/>
      <c r="BL786" s="259"/>
      <c r="BM786" s="259"/>
      <c r="BN786" s="152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  <c r="CX786" s="3"/>
      <c r="CY786" s="3"/>
      <c r="CZ786" s="3"/>
      <c r="DA786" s="3"/>
      <c r="DB786" s="3"/>
      <c r="DC786" s="3"/>
      <c r="DD786" s="3"/>
      <c r="DE786" s="3"/>
      <c r="DF786" s="3"/>
      <c r="DG786" s="3"/>
      <c r="DH786" s="3"/>
      <c r="DI786" s="3"/>
      <c r="DJ786" s="3"/>
      <c r="DK786" s="3"/>
      <c r="DL786" s="3"/>
      <c r="DM786" s="3"/>
      <c r="DN786" s="3"/>
      <c r="DO786" s="3"/>
      <c r="DP786" s="3"/>
      <c r="DQ786" s="3"/>
      <c r="DR786" s="3"/>
      <c r="DS786" s="3"/>
      <c r="DT786" s="3"/>
      <c r="DU786" s="3"/>
    </row>
    <row r="787" ht="12.75" customHeight="1">
      <c r="A787" s="3"/>
      <c r="B787" s="2"/>
      <c r="C787" s="2"/>
      <c r="D787" s="2"/>
      <c r="E787" s="2"/>
      <c r="F787" s="2"/>
      <c r="G787" s="2"/>
      <c r="H787" s="2"/>
      <c r="I787" s="2"/>
      <c r="J787" s="256"/>
      <c r="K787" s="2"/>
      <c r="L787" s="2"/>
      <c r="M787" s="2"/>
      <c r="N787" s="2"/>
      <c r="O787" s="2"/>
      <c r="P787" s="6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3"/>
      <c r="AH787" s="95"/>
      <c r="AI787" s="3"/>
      <c r="AJ787" s="256"/>
      <c r="AK787" s="3"/>
      <c r="AL787" s="3"/>
      <c r="AM787" s="2"/>
      <c r="AN787" s="2"/>
      <c r="AO787" s="2"/>
      <c r="AP787" s="2"/>
      <c r="AQ787" s="2"/>
      <c r="AR787" s="257"/>
      <c r="AS787" s="2"/>
      <c r="AT787" s="2"/>
      <c r="AU787" s="2"/>
      <c r="AV787" s="3"/>
      <c r="AW787" s="258"/>
      <c r="AX787" s="3"/>
      <c r="AY787" s="257"/>
      <c r="AZ787" s="259"/>
      <c r="BA787" s="259"/>
      <c r="BB787" s="259"/>
      <c r="BC787" s="259"/>
      <c r="BD787" s="259"/>
      <c r="BE787" s="259"/>
      <c r="BF787" s="259"/>
      <c r="BG787" s="259"/>
      <c r="BH787" s="259"/>
      <c r="BI787" s="259"/>
      <c r="BJ787" s="259"/>
      <c r="BK787" s="259"/>
      <c r="BL787" s="259"/>
      <c r="BM787" s="259"/>
      <c r="BN787" s="152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  <c r="CX787" s="3"/>
      <c r="CY787" s="3"/>
      <c r="CZ787" s="3"/>
      <c r="DA787" s="3"/>
      <c r="DB787" s="3"/>
      <c r="DC787" s="3"/>
      <c r="DD787" s="3"/>
      <c r="DE787" s="3"/>
      <c r="DF787" s="3"/>
      <c r="DG787" s="3"/>
      <c r="DH787" s="3"/>
      <c r="DI787" s="3"/>
      <c r="DJ787" s="3"/>
      <c r="DK787" s="3"/>
      <c r="DL787" s="3"/>
      <c r="DM787" s="3"/>
      <c r="DN787" s="3"/>
      <c r="DO787" s="3"/>
      <c r="DP787" s="3"/>
      <c r="DQ787" s="3"/>
      <c r="DR787" s="3"/>
      <c r="DS787" s="3"/>
      <c r="DT787" s="3"/>
      <c r="DU787" s="3"/>
    </row>
    <row r="788" ht="12.75" customHeight="1">
      <c r="A788" s="3"/>
      <c r="B788" s="2"/>
      <c r="C788" s="2"/>
      <c r="D788" s="2"/>
      <c r="E788" s="2"/>
      <c r="F788" s="2"/>
      <c r="G788" s="2"/>
      <c r="H788" s="2"/>
      <c r="I788" s="2"/>
      <c r="J788" s="256"/>
      <c r="K788" s="2"/>
      <c r="L788" s="2"/>
      <c r="M788" s="2"/>
      <c r="N788" s="2"/>
      <c r="O788" s="2"/>
      <c r="P788" s="6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3"/>
      <c r="AH788" s="95"/>
      <c r="AI788" s="3"/>
      <c r="AJ788" s="256"/>
      <c r="AK788" s="3"/>
      <c r="AL788" s="3"/>
      <c r="AM788" s="2"/>
      <c r="AN788" s="2"/>
      <c r="AO788" s="2"/>
      <c r="AP788" s="2"/>
      <c r="AQ788" s="2"/>
      <c r="AR788" s="257"/>
      <c r="AS788" s="2"/>
      <c r="AT788" s="2"/>
      <c r="AU788" s="2"/>
      <c r="AV788" s="3"/>
      <c r="AW788" s="258"/>
      <c r="AX788" s="3"/>
      <c r="AY788" s="257"/>
      <c r="AZ788" s="259"/>
      <c r="BA788" s="259"/>
      <c r="BB788" s="259"/>
      <c r="BC788" s="259"/>
      <c r="BD788" s="259"/>
      <c r="BE788" s="259"/>
      <c r="BF788" s="259"/>
      <c r="BG788" s="259"/>
      <c r="BH788" s="259"/>
      <c r="BI788" s="259"/>
      <c r="BJ788" s="259"/>
      <c r="BK788" s="259"/>
      <c r="BL788" s="259"/>
      <c r="BM788" s="259"/>
      <c r="BN788" s="152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  <c r="CX788" s="3"/>
      <c r="CY788" s="3"/>
      <c r="CZ788" s="3"/>
      <c r="DA788" s="3"/>
      <c r="DB788" s="3"/>
      <c r="DC788" s="3"/>
      <c r="DD788" s="3"/>
      <c r="DE788" s="3"/>
      <c r="DF788" s="3"/>
      <c r="DG788" s="3"/>
      <c r="DH788" s="3"/>
      <c r="DI788" s="3"/>
      <c r="DJ788" s="3"/>
      <c r="DK788" s="3"/>
      <c r="DL788" s="3"/>
      <c r="DM788" s="3"/>
      <c r="DN788" s="3"/>
      <c r="DO788" s="3"/>
      <c r="DP788" s="3"/>
      <c r="DQ788" s="3"/>
      <c r="DR788" s="3"/>
      <c r="DS788" s="3"/>
      <c r="DT788" s="3"/>
      <c r="DU788" s="3"/>
    </row>
    <row r="789" ht="12.75" customHeight="1">
      <c r="A789" s="3"/>
      <c r="B789" s="2"/>
      <c r="C789" s="2"/>
      <c r="D789" s="2"/>
      <c r="E789" s="2"/>
      <c r="F789" s="2"/>
      <c r="G789" s="2"/>
      <c r="H789" s="2"/>
      <c r="I789" s="2"/>
      <c r="J789" s="256"/>
      <c r="K789" s="2"/>
      <c r="L789" s="2"/>
      <c r="M789" s="2"/>
      <c r="N789" s="2"/>
      <c r="O789" s="2"/>
      <c r="P789" s="6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3"/>
      <c r="AH789" s="95"/>
      <c r="AI789" s="3"/>
      <c r="AJ789" s="256"/>
      <c r="AK789" s="3"/>
      <c r="AL789" s="3"/>
      <c r="AM789" s="2"/>
      <c r="AN789" s="2"/>
      <c r="AO789" s="2"/>
      <c r="AP789" s="2"/>
      <c r="AQ789" s="2"/>
      <c r="AR789" s="257"/>
      <c r="AS789" s="2"/>
      <c r="AT789" s="2"/>
      <c r="AU789" s="2"/>
      <c r="AV789" s="3"/>
      <c r="AW789" s="258"/>
      <c r="AX789" s="3"/>
      <c r="AY789" s="257"/>
      <c r="AZ789" s="259"/>
      <c r="BA789" s="259"/>
      <c r="BB789" s="259"/>
      <c r="BC789" s="259"/>
      <c r="BD789" s="259"/>
      <c r="BE789" s="259"/>
      <c r="BF789" s="259"/>
      <c r="BG789" s="259"/>
      <c r="BH789" s="259"/>
      <c r="BI789" s="259"/>
      <c r="BJ789" s="259"/>
      <c r="BK789" s="259"/>
      <c r="BL789" s="259"/>
      <c r="BM789" s="259"/>
      <c r="BN789" s="152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  <c r="CX789" s="3"/>
      <c r="CY789" s="3"/>
      <c r="CZ789" s="3"/>
      <c r="DA789" s="3"/>
      <c r="DB789" s="3"/>
      <c r="DC789" s="3"/>
      <c r="DD789" s="3"/>
      <c r="DE789" s="3"/>
      <c r="DF789" s="3"/>
      <c r="DG789" s="3"/>
      <c r="DH789" s="3"/>
      <c r="DI789" s="3"/>
      <c r="DJ789" s="3"/>
      <c r="DK789" s="3"/>
      <c r="DL789" s="3"/>
      <c r="DM789" s="3"/>
      <c r="DN789" s="3"/>
      <c r="DO789" s="3"/>
      <c r="DP789" s="3"/>
      <c r="DQ789" s="3"/>
      <c r="DR789" s="3"/>
      <c r="DS789" s="3"/>
      <c r="DT789" s="3"/>
      <c r="DU789" s="3"/>
    </row>
    <row r="790" ht="12.75" customHeight="1">
      <c r="A790" s="3"/>
      <c r="B790" s="2"/>
      <c r="C790" s="2"/>
      <c r="D790" s="2"/>
      <c r="E790" s="2"/>
      <c r="F790" s="2"/>
      <c r="G790" s="2"/>
      <c r="H790" s="2"/>
      <c r="I790" s="2"/>
      <c r="J790" s="256"/>
      <c r="K790" s="2"/>
      <c r="L790" s="2"/>
      <c r="M790" s="2"/>
      <c r="N790" s="2"/>
      <c r="O790" s="2"/>
      <c r="P790" s="6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3"/>
      <c r="AH790" s="95"/>
      <c r="AI790" s="3"/>
      <c r="AJ790" s="256"/>
      <c r="AK790" s="3"/>
      <c r="AL790" s="3"/>
      <c r="AM790" s="2"/>
      <c r="AN790" s="2"/>
      <c r="AO790" s="2"/>
      <c r="AP790" s="2"/>
      <c r="AQ790" s="2"/>
      <c r="AR790" s="257"/>
      <c r="AS790" s="2"/>
      <c r="AT790" s="2"/>
      <c r="AU790" s="2"/>
      <c r="AV790" s="3"/>
      <c r="AW790" s="258"/>
      <c r="AX790" s="3"/>
      <c r="AY790" s="257"/>
      <c r="AZ790" s="259"/>
      <c r="BA790" s="259"/>
      <c r="BB790" s="259"/>
      <c r="BC790" s="259"/>
      <c r="BD790" s="259"/>
      <c r="BE790" s="259"/>
      <c r="BF790" s="259"/>
      <c r="BG790" s="259"/>
      <c r="BH790" s="259"/>
      <c r="BI790" s="259"/>
      <c r="BJ790" s="259"/>
      <c r="BK790" s="259"/>
      <c r="BL790" s="259"/>
      <c r="BM790" s="259"/>
      <c r="BN790" s="152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  <c r="CX790" s="3"/>
      <c r="CY790" s="3"/>
      <c r="CZ790" s="3"/>
      <c r="DA790" s="3"/>
      <c r="DB790" s="3"/>
      <c r="DC790" s="3"/>
      <c r="DD790" s="3"/>
      <c r="DE790" s="3"/>
      <c r="DF790" s="3"/>
      <c r="DG790" s="3"/>
      <c r="DH790" s="3"/>
      <c r="DI790" s="3"/>
      <c r="DJ790" s="3"/>
      <c r="DK790" s="3"/>
      <c r="DL790" s="3"/>
      <c r="DM790" s="3"/>
      <c r="DN790" s="3"/>
      <c r="DO790" s="3"/>
      <c r="DP790" s="3"/>
      <c r="DQ790" s="3"/>
      <c r="DR790" s="3"/>
      <c r="DS790" s="3"/>
      <c r="DT790" s="3"/>
      <c r="DU790" s="3"/>
    </row>
    <row r="791" ht="12.75" customHeight="1">
      <c r="A791" s="3"/>
      <c r="B791" s="2"/>
      <c r="C791" s="2"/>
      <c r="D791" s="2"/>
      <c r="E791" s="2"/>
      <c r="F791" s="2"/>
      <c r="G791" s="2"/>
      <c r="H791" s="2"/>
      <c r="I791" s="2"/>
      <c r="J791" s="256"/>
      <c r="K791" s="2"/>
      <c r="L791" s="2"/>
      <c r="M791" s="2"/>
      <c r="N791" s="2"/>
      <c r="O791" s="2"/>
      <c r="P791" s="6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3"/>
      <c r="AH791" s="95"/>
      <c r="AI791" s="3"/>
      <c r="AJ791" s="256"/>
      <c r="AK791" s="3"/>
      <c r="AL791" s="3"/>
      <c r="AM791" s="2"/>
      <c r="AN791" s="2"/>
      <c r="AO791" s="2"/>
      <c r="AP791" s="2"/>
      <c r="AQ791" s="2"/>
      <c r="AR791" s="257"/>
      <c r="AS791" s="2"/>
      <c r="AT791" s="2"/>
      <c r="AU791" s="2"/>
      <c r="AV791" s="3"/>
      <c r="AW791" s="258"/>
      <c r="AX791" s="3"/>
      <c r="AY791" s="257"/>
      <c r="AZ791" s="259"/>
      <c r="BA791" s="259"/>
      <c r="BB791" s="259"/>
      <c r="BC791" s="259"/>
      <c r="BD791" s="259"/>
      <c r="BE791" s="259"/>
      <c r="BF791" s="259"/>
      <c r="BG791" s="259"/>
      <c r="BH791" s="259"/>
      <c r="BI791" s="259"/>
      <c r="BJ791" s="259"/>
      <c r="BK791" s="259"/>
      <c r="BL791" s="259"/>
      <c r="BM791" s="259"/>
      <c r="BN791" s="152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  <c r="CX791" s="3"/>
      <c r="CY791" s="3"/>
      <c r="CZ791" s="3"/>
      <c r="DA791" s="3"/>
      <c r="DB791" s="3"/>
      <c r="DC791" s="3"/>
      <c r="DD791" s="3"/>
      <c r="DE791" s="3"/>
      <c r="DF791" s="3"/>
      <c r="DG791" s="3"/>
      <c r="DH791" s="3"/>
      <c r="DI791" s="3"/>
      <c r="DJ791" s="3"/>
      <c r="DK791" s="3"/>
      <c r="DL791" s="3"/>
      <c r="DM791" s="3"/>
      <c r="DN791" s="3"/>
      <c r="DO791" s="3"/>
      <c r="DP791" s="3"/>
      <c r="DQ791" s="3"/>
      <c r="DR791" s="3"/>
      <c r="DS791" s="3"/>
      <c r="DT791" s="3"/>
      <c r="DU791" s="3"/>
    </row>
    <row r="792" ht="12.75" customHeight="1">
      <c r="A792" s="3"/>
      <c r="B792" s="2"/>
      <c r="C792" s="2"/>
      <c r="D792" s="2"/>
      <c r="E792" s="2"/>
      <c r="F792" s="2"/>
      <c r="G792" s="2"/>
      <c r="H792" s="2"/>
      <c r="I792" s="2"/>
      <c r="J792" s="256"/>
      <c r="K792" s="2"/>
      <c r="L792" s="2"/>
      <c r="M792" s="2"/>
      <c r="N792" s="2"/>
      <c r="O792" s="2"/>
      <c r="P792" s="6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3"/>
      <c r="AH792" s="95"/>
      <c r="AI792" s="3"/>
      <c r="AJ792" s="256"/>
      <c r="AK792" s="3"/>
      <c r="AL792" s="3"/>
      <c r="AM792" s="2"/>
      <c r="AN792" s="2"/>
      <c r="AO792" s="2"/>
      <c r="AP792" s="2"/>
      <c r="AQ792" s="2"/>
      <c r="AR792" s="257"/>
      <c r="AS792" s="2"/>
      <c r="AT792" s="2"/>
      <c r="AU792" s="2"/>
      <c r="AV792" s="3"/>
      <c r="AW792" s="258"/>
      <c r="AX792" s="3"/>
      <c r="AY792" s="257"/>
      <c r="AZ792" s="259"/>
      <c r="BA792" s="259"/>
      <c r="BB792" s="259"/>
      <c r="BC792" s="259"/>
      <c r="BD792" s="259"/>
      <c r="BE792" s="259"/>
      <c r="BF792" s="259"/>
      <c r="BG792" s="259"/>
      <c r="BH792" s="259"/>
      <c r="BI792" s="259"/>
      <c r="BJ792" s="259"/>
      <c r="BK792" s="259"/>
      <c r="BL792" s="259"/>
      <c r="BM792" s="259"/>
      <c r="BN792" s="152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  <c r="CX792" s="3"/>
      <c r="CY792" s="3"/>
      <c r="CZ792" s="3"/>
      <c r="DA792" s="3"/>
      <c r="DB792" s="3"/>
      <c r="DC792" s="3"/>
      <c r="DD792" s="3"/>
      <c r="DE792" s="3"/>
      <c r="DF792" s="3"/>
      <c r="DG792" s="3"/>
      <c r="DH792" s="3"/>
      <c r="DI792" s="3"/>
      <c r="DJ792" s="3"/>
      <c r="DK792" s="3"/>
      <c r="DL792" s="3"/>
      <c r="DM792" s="3"/>
      <c r="DN792" s="3"/>
      <c r="DO792" s="3"/>
      <c r="DP792" s="3"/>
      <c r="DQ792" s="3"/>
      <c r="DR792" s="3"/>
      <c r="DS792" s="3"/>
      <c r="DT792" s="3"/>
      <c r="DU792" s="3"/>
    </row>
    <row r="793" ht="12.75" customHeight="1">
      <c r="A793" s="3"/>
      <c r="B793" s="2"/>
      <c r="C793" s="2"/>
      <c r="D793" s="2"/>
      <c r="E793" s="2"/>
      <c r="F793" s="2"/>
      <c r="G793" s="2"/>
      <c r="H793" s="2"/>
      <c r="I793" s="2"/>
      <c r="J793" s="256"/>
      <c r="K793" s="2"/>
      <c r="L793" s="2"/>
      <c r="M793" s="2"/>
      <c r="N793" s="2"/>
      <c r="O793" s="2"/>
      <c r="P793" s="6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3"/>
      <c r="AH793" s="95"/>
      <c r="AI793" s="3"/>
      <c r="AJ793" s="256"/>
      <c r="AK793" s="3"/>
      <c r="AL793" s="3"/>
      <c r="AM793" s="2"/>
      <c r="AN793" s="2"/>
      <c r="AO793" s="2"/>
      <c r="AP793" s="2"/>
      <c r="AQ793" s="2"/>
      <c r="AR793" s="257"/>
      <c r="AS793" s="2"/>
      <c r="AT793" s="2"/>
      <c r="AU793" s="2"/>
      <c r="AV793" s="3"/>
      <c r="AW793" s="258"/>
      <c r="AX793" s="3"/>
      <c r="AY793" s="257"/>
      <c r="AZ793" s="259"/>
      <c r="BA793" s="259"/>
      <c r="BB793" s="259"/>
      <c r="BC793" s="259"/>
      <c r="BD793" s="259"/>
      <c r="BE793" s="259"/>
      <c r="BF793" s="259"/>
      <c r="BG793" s="259"/>
      <c r="BH793" s="259"/>
      <c r="BI793" s="259"/>
      <c r="BJ793" s="259"/>
      <c r="BK793" s="259"/>
      <c r="BL793" s="259"/>
      <c r="BM793" s="259"/>
      <c r="BN793" s="152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  <c r="CX793" s="3"/>
      <c r="CY793" s="3"/>
      <c r="CZ793" s="3"/>
      <c r="DA793" s="3"/>
      <c r="DB793" s="3"/>
      <c r="DC793" s="3"/>
      <c r="DD793" s="3"/>
      <c r="DE793" s="3"/>
      <c r="DF793" s="3"/>
      <c r="DG793" s="3"/>
      <c r="DH793" s="3"/>
      <c r="DI793" s="3"/>
      <c r="DJ793" s="3"/>
      <c r="DK793" s="3"/>
      <c r="DL793" s="3"/>
      <c r="DM793" s="3"/>
      <c r="DN793" s="3"/>
      <c r="DO793" s="3"/>
      <c r="DP793" s="3"/>
      <c r="DQ793" s="3"/>
      <c r="DR793" s="3"/>
      <c r="DS793" s="3"/>
      <c r="DT793" s="3"/>
      <c r="DU793" s="3"/>
    </row>
    <row r="794" ht="12.75" customHeight="1">
      <c r="A794" s="3"/>
      <c r="B794" s="2"/>
      <c r="C794" s="2"/>
      <c r="D794" s="2"/>
      <c r="E794" s="2"/>
      <c r="F794" s="2"/>
      <c r="G794" s="2"/>
      <c r="H794" s="2"/>
      <c r="I794" s="2"/>
      <c r="J794" s="256"/>
      <c r="K794" s="2"/>
      <c r="L794" s="2"/>
      <c r="M794" s="2"/>
      <c r="N794" s="2"/>
      <c r="O794" s="2"/>
      <c r="P794" s="6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3"/>
      <c r="AH794" s="95"/>
      <c r="AI794" s="3"/>
      <c r="AJ794" s="256"/>
      <c r="AK794" s="3"/>
      <c r="AL794" s="3"/>
      <c r="AM794" s="2"/>
      <c r="AN794" s="2"/>
      <c r="AO794" s="2"/>
      <c r="AP794" s="2"/>
      <c r="AQ794" s="2"/>
      <c r="AR794" s="257"/>
      <c r="AS794" s="2"/>
      <c r="AT794" s="2"/>
      <c r="AU794" s="2"/>
      <c r="AV794" s="3"/>
      <c r="AW794" s="258"/>
      <c r="AX794" s="3"/>
      <c r="AY794" s="257"/>
      <c r="AZ794" s="259"/>
      <c r="BA794" s="259"/>
      <c r="BB794" s="259"/>
      <c r="BC794" s="259"/>
      <c r="BD794" s="259"/>
      <c r="BE794" s="259"/>
      <c r="BF794" s="259"/>
      <c r="BG794" s="259"/>
      <c r="BH794" s="259"/>
      <c r="BI794" s="259"/>
      <c r="BJ794" s="259"/>
      <c r="BK794" s="259"/>
      <c r="BL794" s="259"/>
      <c r="BM794" s="259"/>
      <c r="BN794" s="152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  <c r="CX794" s="3"/>
      <c r="CY794" s="3"/>
      <c r="CZ794" s="3"/>
      <c r="DA794" s="3"/>
      <c r="DB794" s="3"/>
      <c r="DC794" s="3"/>
      <c r="DD794" s="3"/>
      <c r="DE794" s="3"/>
      <c r="DF794" s="3"/>
      <c r="DG794" s="3"/>
      <c r="DH794" s="3"/>
      <c r="DI794" s="3"/>
      <c r="DJ794" s="3"/>
      <c r="DK794" s="3"/>
      <c r="DL794" s="3"/>
      <c r="DM794" s="3"/>
      <c r="DN794" s="3"/>
      <c r="DO794" s="3"/>
      <c r="DP794" s="3"/>
      <c r="DQ794" s="3"/>
      <c r="DR794" s="3"/>
      <c r="DS794" s="3"/>
      <c r="DT794" s="3"/>
      <c r="DU794" s="3"/>
    </row>
    <row r="795" ht="12.75" customHeight="1">
      <c r="A795" s="3"/>
      <c r="B795" s="2"/>
      <c r="C795" s="2"/>
      <c r="D795" s="2"/>
      <c r="E795" s="2"/>
      <c r="F795" s="2"/>
      <c r="G795" s="2"/>
      <c r="H795" s="2"/>
      <c r="I795" s="2"/>
      <c r="J795" s="256"/>
      <c r="K795" s="2"/>
      <c r="L795" s="2"/>
      <c r="M795" s="2"/>
      <c r="N795" s="2"/>
      <c r="O795" s="2"/>
      <c r="P795" s="6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3"/>
      <c r="AH795" s="95"/>
      <c r="AI795" s="3"/>
      <c r="AJ795" s="256"/>
      <c r="AK795" s="3"/>
      <c r="AL795" s="3"/>
      <c r="AM795" s="2"/>
      <c r="AN795" s="2"/>
      <c r="AO795" s="2"/>
      <c r="AP795" s="2"/>
      <c r="AQ795" s="2"/>
      <c r="AR795" s="257"/>
      <c r="AS795" s="2"/>
      <c r="AT795" s="2"/>
      <c r="AU795" s="2"/>
      <c r="AV795" s="3"/>
      <c r="AW795" s="258"/>
      <c r="AX795" s="3"/>
      <c r="AY795" s="257"/>
      <c r="AZ795" s="259"/>
      <c r="BA795" s="259"/>
      <c r="BB795" s="259"/>
      <c r="BC795" s="259"/>
      <c r="BD795" s="259"/>
      <c r="BE795" s="259"/>
      <c r="BF795" s="259"/>
      <c r="BG795" s="259"/>
      <c r="BH795" s="259"/>
      <c r="BI795" s="259"/>
      <c r="BJ795" s="259"/>
      <c r="BK795" s="259"/>
      <c r="BL795" s="259"/>
      <c r="BM795" s="259"/>
      <c r="BN795" s="152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  <c r="CW795" s="3"/>
      <c r="CX795" s="3"/>
      <c r="CY795" s="3"/>
      <c r="CZ795" s="3"/>
      <c r="DA795" s="3"/>
      <c r="DB795" s="3"/>
      <c r="DC795" s="3"/>
      <c r="DD795" s="3"/>
      <c r="DE795" s="3"/>
      <c r="DF795" s="3"/>
      <c r="DG795" s="3"/>
      <c r="DH795" s="3"/>
      <c r="DI795" s="3"/>
      <c r="DJ795" s="3"/>
      <c r="DK795" s="3"/>
      <c r="DL795" s="3"/>
      <c r="DM795" s="3"/>
      <c r="DN795" s="3"/>
      <c r="DO795" s="3"/>
      <c r="DP795" s="3"/>
      <c r="DQ795" s="3"/>
      <c r="DR795" s="3"/>
      <c r="DS795" s="3"/>
      <c r="DT795" s="3"/>
      <c r="DU795" s="3"/>
    </row>
    <row r="796" ht="12.75" customHeight="1">
      <c r="A796" s="3"/>
      <c r="B796" s="2"/>
      <c r="C796" s="2"/>
      <c r="D796" s="2"/>
      <c r="E796" s="2"/>
      <c r="F796" s="2"/>
      <c r="G796" s="2"/>
      <c r="H796" s="2"/>
      <c r="I796" s="2"/>
      <c r="J796" s="256"/>
      <c r="K796" s="2"/>
      <c r="L796" s="2"/>
      <c r="M796" s="2"/>
      <c r="N796" s="2"/>
      <c r="O796" s="2"/>
      <c r="P796" s="6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3"/>
      <c r="AH796" s="95"/>
      <c r="AI796" s="3"/>
      <c r="AJ796" s="256"/>
      <c r="AK796" s="3"/>
      <c r="AL796" s="3"/>
      <c r="AM796" s="2"/>
      <c r="AN796" s="2"/>
      <c r="AO796" s="2"/>
      <c r="AP796" s="2"/>
      <c r="AQ796" s="2"/>
      <c r="AR796" s="257"/>
      <c r="AS796" s="2"/>
      <c r="AT796" s="2"/>
      <c r="AU796" s="2"/>
      <c r="AV796" s="3"/>
      <c r="AW796" s="258"/>
      <c r="AX796" s="3"/>
      <c r="AY796" s="257"/>
      <c r="AZ796" s="259"/>
      <c r="BA796" s="259"/>
      <c r="BB796" s="259"/>
      <c r="BC796" s="259"/>
      <c r="BD796" s="259"/>
      <c r="BE796" s="259"/>
      <c r="BF796" s="259"/>
      <c r="BG796" s="259"/>
      <c r="BH796" s="259"/>
      <c r="BI796" s="259"/>
      <c r="BJ796" s="259"/>
      <c r="BK796" s="259"/>
      <c r="BL796" s="259"/>
      <c r="BM796" s="259"/>
      <c r="BN796" s="152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  <c r="CX796" s="3"/>
      <c r="CY796" s="3"/>
      <c r="CZ796" s="3"/>
      <c r="DA796" s="3"/>
      <c r="DB796" s="3"/>
      <c r="DC796" s="3"/>
      <c r="DD796" s="3"/>
      <c r="DE796" s="3"/>
      <c r="DF796" s="3"/>
      <c r="DG796" s="3"/>
      <c r="DH796" s="3"/>
      <c r="DI796" s="3"/>
      <c r="DJ796" s="3"/>
      <c r="DK796" s="3"/>
      <c r="DL796" s="3"/>
      <c r="DM796" s="3"/>
      <c r="DN796" s="3"/>
      <c r="DO796" s="3"/>
      <c r="DP796" s="3"/>
      <c r="DQ796" s="3"/>
      <c r="DR796" s="3"/>
      <c r="DS796" s="3"/>
      <c r="DT796" s="3"/>
      <c r="DU796" s="3"/>
    </row>
    <row r="797" ht="12.75" customHeight="1">
      <c r="A797" s="3"/>
      <c r="B797" s="2"/>
      <c r="C797" s="2"/>
      <c r="D797" s="2"/>
      <c r="E797" s="2"/>
      <c r="F797" s="2"/>
      <c r="G797" s="2"/>
      <c r="H797" s="2"/>
      <c r="I797" s="2"/>
      <c r="J797" s="256"/>
      <c r="K797" s="2"/>
      <c r="L797" s="2"/>
      <c r="M797" s="2"/>
      <c r="N797" s="2"/>
      <c r="O797" s="2"/>
      <c r="P797" s="6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3"/>
      <c r="AH797" s="95"/>
      <c r="AI797" s="3"/>
      <c r="AJ797" s="256"/>
      <c r="AK797" s="3"/>
      <c r="AL797" s="3"/>
      <c r="AM797" s="2"/>
      <c r="AN797" s="2"/>
      <c r="AO797" s="2"/>
      <c r="AP797" s="2"/>
      <c r="AQ797" s="2"/>
      <c r="AR797" s="257"/>
      <c r="AS797" s="2"/>
      <c r="AT797" s="2"/>
      <c r="AU797" s="2"/>
      <c r="AV797" s="3"/>
      <c r="AW797" s="258"/>
      <c r="AX797" s="3"/>
      <c r="AY797" s="257"/>
      <c r="AZ797" s="259"/>
      <c r="BA797" s="259"/>
      <c r="BB797" s="259"/>
      <c r="BC797" s="259"/>
      <c r="BD797" s="259"/>
      <c r="BE797" s="259"/>
      <c r="BF797" s="259"/>
      <c r="BG797" s="259"/>
      <c r="BH797" s="259"/>
      <c r="BI797" s="259"/>
      <c r="BJ797" s="259"/>
      <c r="BK797" s="259"/>
      <c r="BL797" s="259"/>
      <c r="BM797" s="259"/>
      <c r="BN797" s="152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  <c r="CW797" s="3"/>
      <c r="CX797" s="3"/>
      <c r="CY797" s="3"/>
      <c r="CZ797" s="3"/>
      <c r="DA797" s="3"/>
      <c r="DB797" s="3"/>
      <c r="DC797" s="3"/>
      <c r="DD797" s="3"/>
      <c r="DE797" s="3"/>
      <c r="DF797" s="3"/>
      <c r="DG797" s="3"/>
      <c r="DH797" s="3"/>
      <c r="DI797" s="3"/>
      <c r="DJ797" s="3"/>
      <c r="DK797" s="3"/>
      <c r="DL797" s="3"/>
      <c r="DM797" s="3"/>
      <c r="DN797" s="3"/>
      <c r="DO797" s="3"/>
      <c r="DP797" s="3"/>
      <c r="DQ797" s="3"/>
      <c r="DR797" s="3"/>
      <c r="DS797" s="3"/>
      <c r="DT797" s="3"/>
      <c r="DU797" s="3"/>
    </row>
    <row r="798" ht="12.75" customHeight="1">
      <c r="A798" s="3"/>
      <c r="B798" s="2"/>
      <c r="C798" s="2"/>
      <c r="D798" s="2"/>
      <c r="E798" s="2"/>
      <c r="F798" s="2"/>
      <c r="G798" s="2"/>
      <c r="H798" s="2"/>
      <c r="I798" s="2"/>
      <c r="J798" s="256"/>
      <c r="K798" s="2"/>
      <c r="L798" s="2"/>
      <c r="M798" s="2"/>
      <c r="N798" s="2"/>
      <c r="O798" s="2"/>
      <c r="P798" s="6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3"/>
      <c r="AH798" s="95"/>
      <c r="AI798" s="3"/>
      <c r="AJ798" s="256"/>
      <c r="AK798" s="3"/>
      <c r="AL798" s="3"/>
      <c r="AM798" s="2"/>
      <c r="AN798" s="2"/>
      <c r="AO798" s="2"/>
      <c r="AP798" s="2"/>
      <c r="AQ798" s="2"/>
      <c r="AR798" s="257"/>
      <c r="AS798" s="2"/>
      <c r="AT798" s="2"/>
      <c r="AU798" s="2"/>
      <c r="AV798" s="3"/>
      <c r="AW798" s="258"/>
      <c r="AX798" s="3"/>
      <c r="AY798" s="257"/>
      <c r="AZ798" s="259"/>
      <c r="BA798" s="259"/>
      <c r="BB798" s="259"/>
      <c r="BC798" s="259"/>
      <c r="BD798" s="259"/>
      <c r="BE798" s="259"/>
      <c r="BF798" s="259"/>
      <c r="BG798" s="259"/>
      <c r="BH798" s="259"/>
      <c r="BI798" s="259"/>
      <c r="BJ798" s="259"/>
      <c r="BK798" s="259"/>
      <c r="BL798" s="259"/>
      <c r="BM798" s="259"/>
      <c r="BN798" s="152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/>
      <c r="DE798" s="3"/>
      <c r="DF798" s="3"/>
      <c r="DG798" s="3"/>
      <c r="DH798" s="3"/>
      <c r="DI798" s="3"/>
      <c r="DJ798" s="3"/>
      <c r="DK798" s="3"/>
      <c r="DL798" s="3"/>
      <c r="DM798" s="3"/>
      <c r="DN798" s="3"/>
      <c r="DO798" s="3"/>
      <c r="DP798" s="3"/>
      <c r="DQ798" s="3"/>
      <c r="DR798" s="3"/>
      <c r="DS798" s="3"/>
      <c r="DT798" s="3"/>
      <c r="DU798" s="3"/>
    </row>
    <row r="799" ht="12.75" customHeight="1">
      <c r="A799" s="3"/>
      <c r="B799" s="2"/>
      <c r="C799" s="2"/>
      <c r="D799" s="2"/>
      <c r="E799" s="2"/>
      <c r="F799" s="2"/>
      <c r="G799" s="2"/>
      <c r="H799" s="2"/>
      <c r="I799" s="2"/>
      <c r="J799" s="256"/>
      <c r="K799" s="2"/>
      <c r="L799" s="2"/>
      <c r="M799" s="2"/>
      <c r="N799" s="2"/>
      <c r="O799" s="2"/>
      <c r="P799" s="6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3"/>
      <c r="AH799" s="95"/>
      <c r="AI799" s="3"/>
      <c r="AJ799" s="256"/>
      <c r="AK799" s="3"/>
      <c r="AL799" s="3"/>
      <c r="AM799" s="2"/>
      <c r="AN799" s="2"/>
      <c r="AO799" s="2"/>
      <c r="AP799" s="2"/>
      <c r="AQ799" s="2"/>
      <c r="AR799" s="257"/>
      <c r="AS799" s="2"/>
      <c r="AT799" s="2"/>
      <c r="AU799" s="2"/>
      <c r="AV799" s="3"/>
      <c r="AW799" s="258"/>
      <c r="AX799" s="3"/>
      <c r="AY799" s="257"/>
      <c r="AZ799" s="259"/>
      <c r="BA799" s="259"/>
      <c r="BB799" s="259"/>
      <c r="BC799" s="259"/>
      <c r="BD799" s="259"/>
      <c r="BE799" s="259"/>
      <c r="BF799" s="259"/>
      <c r="BG799" s="259"/>
      <c r="BH799" s="259"/>
      <c r="BI799" s="259"/>
      <c r="BJ799" s="259"/>
      <c r="BK799" s="259"/>
      <c r="BL799" s="259"/>
      <c r="BM799" s="259"/>
      <c r="BN799" s="152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  <c r="CX799" s="3"/>
      <c r="CY799" s="3"/>
      <c r="CZ799" s="3"/>
      <c r="DA799" s="3"/>
      <c r="DB799" s="3"/>
      <c r="DC799" s="3"/>
      <c r="DD799" s="3"/>
      <c r="DE799" s="3"/>
      <c r="DF799" s="3"/>
      <c r="DG799" s="3"/>
      <c r="DH799" s="3"/>
      <c r="DI799" s="3"/>
      <c r="DJ799" s="3"/>
      <c r="DK799" s="3"/>
      <c r="DL799" s="3"/>
      <c r="DM799" s="3"/>
      <c r="DN799" s="3"/>
      <c r="DO799" s="3"/>
      <c r="DP799" s="3"/>
      <c r="DQ799" s="3"/>
      <c r="DR799" s="3"/>
      <c r="DS799" s="3"/>
      <c r="DT799" s="3"/>
      <c r="DU799" s="3"/>
    </row>
    <row r="800" ht="12.75" customHeight="1">
      <c r="A800" s="3"/>
      <c r="B800" s="2"/>
      <c r="C800" s="2"/>
      <c r="D800" s="2"/>
      <c r="E800" s="2"/>
      <c r="F800" s="2"/>
      <c r="G800" s="2"/>
      <c r="H800" s="2"/>
      <c r="I800" s="2"/>
      <c r="J800" s="256"/>
      <c r="K800" s="2"/>
      <c r="L800" s="2"/>
      <c r="M800" s="2"/>
      <c r="N800" s="2"/>
      <c r="O800" s="2"/>
      <c r="P800" s="6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3"/>
      <c r="AH800" s="95"/>
      <c r="AI800" s="3"/>
      <c r="AJ800" s="256"/>
      <c r="AK800" s="3"/>
      <c r="AL800" s="3"/>
      <c r="AM800" s="2"/>
      <c r="AN800" s="2"/>
      <c r="AO800" s="2"/>
      <c r="AP800" s="2"/>
      <c r="AQ800" s="2"/>
      <c r="AR800" s="257"/>
      <c r="AS800" s="2"/>
      <c r="AT800" s="2"/>
      <c r="AU800" s="2"/>
      <c r="AV800" s="3"/>
      <c r="AW800" s="258"/>
      <c r="AX800" s="3"/>
      <c r="AY800" s="257"/>
      <c r="AZ800" s="259"/>
      <c r="BA800" s="259"/>
      <c r="BB800" s="259"/>
      <c r="BC800" s="259"/>
      <c r="BD800" s="259"/>
      <c r="BE800" s="259"/>
      <c r="BF800" s="259"/>
      <c r="BG800" s="259"/>
      <c r="BH800" s="259"/>
      <c r="BI800" s="259"/>
      <c r="BJ800" s="259"/>
      <c r="BK800" s="259"/>
      <c r="BL800" s="259"/>
      <c r="BM800" s="259"/>
      <c r="BN800" s="152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  <c r="CX800" s="3"/>
      <c r="CY800" s="3"/>
      <c r="CZ800" s="3"/>
      <c r="DA800" s="3"/>
      <c r="DB800" s="3"/>
      <c r="DC800" s="3"/>
      <c r="DD800" s="3"/>
      <c r="DE800" s="3"/>
      <c r="DF800" s="3"/>
      <c r="DG800" s="3"/>
      <c r="DH800" s="3"/>
      <c r="DI800" s="3"/>
      <c r="DJ800" s="3"/>
      <c r="DK800" s="3"/>
      <c r="DL800" s="3"/>
      <c r="DM800" s="3"/>
      <c r="DN800" s="3"/>
      <c r="DO800" s="3"/>
      <c r="DP800" s="3"/>
      <c r="DQ800" s="3"/>
      <c r="DR800" s="3"/>
      <c r="DS800" s="3"/>
      <c r="DT800" s="3"/>
      <c r="DU800" s="3"/>
    </row>
    <row r="801" ht="12.75" customHeight="1">
      <c r="A801" s="3"/>
      <c r="B801" s="2"/>
      <c r="C801" s="2"/>
      <c r="D801" s="2"/>
      <c r="E801" s="2"/>
      <c r="F801" s="2"/>
      <c r="G801" s="2"/>
      <c r="H801" s="2"/>
      <c r="I801" s="2"/>
      <c r="J801" s="256"/>
      <c r="K801" s="2"/>
      <c r="L801" s="2"/>
      <c r="M801" s="2"/>
      <c r="N801" s="2"/>
      <c r="O801" s="2"/>
      <c r="P801" s="6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3"/>
      <c r="AH801" s="95"/>
      <c r="AI801" s="3"/>
      <c r="AJ801" s="256"/>
      <c r="AK801" s="3"/>
      <c r="AL801" s="3"/>
      <c r="AM801" s="2"/>
      <c r="AN801" s="2"/>
      <c r="AO801" s="2"/>
      <c r="AP801" s="2"/>
      <c r="AQ801" s="2"/>
      <c r="AR801" s="257"/>
      <c r="AS801" s="2"/>
      <c r="AT801" s="2"/>
      <c r="AU801" s="2"/>
      <c r="AV801" s="3"/>
      <c r="AW801" s="258"/>
      <c r="AX801" s="3"/>
      <c r="AY801" s="257"/>
      <c r="AZ801" s="259"/>
      <c r="BA801" s="259"/>
      <c r="BB801" s="259"/>
      <c r="BC801" s="259"/>
      <c r="BD801" s="259"/>
      <c r="BE801" s="259"/>
      <c r="BF801" s="259"/>
      <c r="BG801" s="259"/>
      <c r="BH801" s="259"/>
      <c r="BI801" s="259"/>
      <c r="BJ801" s="259"/>
      <c r="BK801" s="259"/>
      <c r="BL801" s="259"/>
      <c r="BM801" s="259"/>
      <c r="BN801" s="152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  <c r="CX801" s="3"/>
      <c r="CY801" s="3"/>
      <c r="CZ801" s="3"/>
      <c r="DA801" s="3"/>
      <c r="DB801" s="3"/>
      <c r="DC801" s="3"/>
      <c r="DD801" s="3"/>
      <c r="DE801" s="3"/>
      <c r="DF801" s="3"/>
      <c r="DG801" s="3"/>
      <c r="DH801" s="3"/>
      <c r="DI801" s="3"/>
      <c r="DJ801" s="3"/>
      <c r="DK801" s="3"/>
      <c r="DL801" s="3"/>
      <c r="DM801" s="3"/>
      <c r="DN801" s="3"/>
      <c r="DO801" s="3"/>
      <c r="DP801" s="3"/>
      <c r="DQ801" s="3"/>
      <c r="DR801" s="3"/>
      <c r="DS801" s="3"/>
      <c r="DT801" s="3"/>
      <c r="DU801" s="3"/>
    </row>
    <row r="802" ht="12.75" customHeight="1">
      <c r="A802" s="3"/>
      <c r="B802" s="2"/>
      <c r="C802" s="2"/>
      <c r="D802" s="2"/>
      <c r="E802" s="2"/>
      <c r="F802" s="2"/>
      <c r="G802" s="2"/>
      <c r="H802" s="2"/>
      <c r="I802" s="2"/>
      <c r="J802" s="256"/>
      <c r="K802" s="2"/>
      <c r="L802" s="2"/>
      <c r="M802" s="2"/>
      <c r="N802" s="2"/>
      <c r="O802" s="2"/>
      <c r="P802" s="6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3"/>
      <c r="AH802" s="95"/>
      <c r="AI802" s="3"/>
      <c r="AJ802" s="256"/>
      <c r="AK802" s="3"/>
      <c r="AL802" s="3"/>
      <c r="AM802" s="2"/>
      <c r="AN802" s="2"/>
      <c r="AO802" s="2"/>
      <c r="AP802" s="2"/>
      <c r="AQ802" s="2"/>
      <c r="AR802" s="257"/>
      <c r="AS802" s="2"/>
      <c r="AT802" s="2"/>
      <c r="AU802" s="2"/>
      <c r="AV802" s="3"/>
      <c r="AW802" s="258"/>
      <c r="AX802" s="3"/>
      <c r="AY802" s="257"/>
      <c r="AZ802" s="259"/>
      <c r="BA802" s="259"/>
      <c r="BB802" s="259"/>
      <c r="BC802" s="259"/>
      <c r="BD802" s="259"/>
      <c r="BE802" s="259"/>
      <c r="BF802" s="259"/>
      <c r="BG802" s="259"/>
      <c r="BH802" s="259"/>
      <c r="BI802" s="259"/>
      <c r="BJ802" s="259"/>
      <c r="BK802" s="259"/>
      <c r="BL802" s="259"/>
      <c r="BM802" s="259"/>
      <c r="BN802" s="152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  <c r="CX802" s="3"/>
      <c r="CY802" s="3"/>
      <c r="CZ802" s="3"/>
      <c r="DA802" s="3"/>
      <c r="DB802" s="3"/>
      <c r="DC802" s="3"/>
      <c r="DD802" s="3"/>
      <c r="DE802" s="3"/>
      <c r="DF802" s="3"/>
      <c r="DG802" s="3"/>
      <c r="DH802" s="3"/>
      <c r="DI802" s="3"/>
      <c r="DJ802" s="3"/>
      <c r="DK802" s="3"/>
      <c r="DL802" s="3"/>
      <c r="DM802" s="3"/>
      <c r="DN802" s="3"/>
      <c r="DO802" s="3"/>
      <c r="DP802" s="3"/>
      <c r="DQ802" s="3"/>
      <c r="DR802" s="3"/>
      <c r="DS802" s="3"/>
      <c r="DT802" s="3"/>
      <c r="DU802" s="3"/>
    </row>
    <row r="803" ht="12.75" customHeight="1">
      <c r="A803" s="3"/>
      <c r="B803" s="2"/>
      <c r="C803" s="2"/>
      <c r="D803" s="2"/>
      <c r="E803" s="2"/>
      <c r="F803" s="2"/>
      <c r="G803" s="2"/>
      <c r="H803" s="2"/>
      <c r="I803" s="2"/>
      <c r="J803" s="256"/>
      <c r="K803" s="2"/>
      <c r="L803" s="2"/>
      <c r="M803" s="2"/>
      <c r="N803" s="2"/>
      <c r="O803" s="2"/>
      <c r="P803" s="6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3"/>
      <c r="AH803" s="95"/>
      <c r="AI803" s="3"/>
      <c r="AJ803" s="256"/>
      <c r="AK803" s="3"/>
      <c r="AL803" s="3"/>
      <c r="AM803" s="2"/>
      <c r="AN803" s="2"/>
      <c r="AO803" s="2"/>
      <c r="AP803" s="2"/>
      <c r="AQ803" s="2"/>
      <c r="AR803" s="257"/>
      <c r="AS803" s="2"/>
      <c r="AT803" s="2"/>
      <c r="AU803" s="2"/>
      <c r="AV803" s="3"/>
      <c r="AW803" s="258"/>
      <c r="AX803" s="3"/>
      <c r="AY803" s="257"/>
      <c r="AZ803" s="259"/>
      <c r="BA803" s="259"/>
      <c r="BB803" s="259"/>
      <c r="BC803" s="259"/>
      <c r="BD803" s="259"/>
      <c r="BE803" s="259"/>
      <c r="BF803" s="259"/>
      <c r="BG803" s="259"/>
      <c r="BH803" s="259"/>
      <c r="BI803" s="259"/>
      <c r="BJ803" s="259"/>
      <c r="BK803" s="259"/>
      <c r="BL803" s="259"/>
      <c r="BM803" s="259"/>
      <c r="BN803" s="152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  <c r="CX803" s="3"/>
      <c r="CY803" s="3"/>
      <c r="CZ803" s="3"/>
      <c r="DA803" s="3"/>
      <c r="DB803" s="3"/>
      <c r="DC803" s="3"/>
      <c r="DD803" s="3"/>
      <c r="DE803" s="3"/>
      <c r="DF803" s="3"/>
      <c r="DG803" s="3"/>
      <c r="DH803" s="3"/>
      <c r="DI803" s="3"/>
      <c r="DJ803" s="3"/>
      <c r="DK803" s="3"/>
      <c r="DL803" s="3"/>
      <c r="DM803" s="3"/>
      <c r="DN803" s="3"/>
      <c r="DO803" s="3"/>
      <c r="DP803" s="3"/>
      <c r="DQ803" s="3"/>
      <c r="DR803" s="3"/>
      <c r="DS803" s="3"/>
      <c r="DT803" s="3"/>
      <c r="DU803" s="3"/>
    </row>
    <row r="804" ht="12.75" customHeight="1">
      <c r="A804" s="3"/>
      <c r="B804" s="2"/>
      <c r="C804" s="2"/>
      <c r="D804" s="2"/>
      <c r="E804" s="2"/>
      <c r="F804" s="2"/>
      <c r="G804" s="2"/>
      <c r="H804" s="2"/>
      <c r="I804" s="2"/>
      <c r="J804" s="256"/>
      <c r="K804" s="2"/>
      <c r="L804" s="2"/>
      <c r="M804" s="2"/>
      <c r="N804" s="2"/>
      <c r="O804" s="2"/>
      <c r="P804" s="6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3"/>
      <c r="AH804" s="95"/>
      <c r="AI804" s="3"/>
      <c r="AJ804" s="256"/>
      <c r="AK804" s="3"/>
      <c r="AL804" s="3"/>
      <c r="AM804" s="2"/>
      <c r="AN804" s="2"/>
      <c r="AO804" s="2"/>
      <c r="AP804" s="2"/>
      <c r="AQ804" s="2"/>
      <c r="AR804" s="257"/>
      <c r="AS804" s="2"/>
      <c r="AT804" s="2"/>
      <c r="AU804" s="2"/>
      <c r="AV804" s="3"/>
      <c r="AW804" s="258"/>
      <c r="AX804" s="3"/>
      <c r="AY804" s="257"/>
      <c r="AZ804" s="259"/>
      <c r="BA804" s="259"/>
      <c r="BB804" s="259"/>
      <c r="BC804" s="259"/>
      <c r="BD804" s="259"/>
      <c r="BE804" s="259"/>
      <c r="BF804" s="259"/>
      <c r="BG804" s="259"/>
      <c r="BH804" s="259"/>
      <c r="BI804" s="259"/>
      <c r="BJ804" s="259"/>
      <c r="BK804" s="259"/>
      <c r="BL804" s="259"/>
      <c r="BM804" s="259"/>
      <c r="BN804" s="152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  <c r="CX804" s="3"/>
      <c r="CY804" s="3"/>
      <c r="CZ804" s="3"/>
      <c r="DA804" s="3"/>
      <c r="DB804" s="3"/>
      <c r="DC804" s="3"/>
      <c r="DD804" s="3"/>
      <c r="DE804" s="3"/>
      <c r="DF804" s="3"/>
      <c r="DG804" s="3"/>
      <c r="DH804" s="3"/>
      <c r="DI804" s="3"/>
      <c r="DJ804" s="3"/>
      <c r="DK804" s="3"/>
      <c r="DL804" s="3"/>
      <c r="DM804" s="3"/>
      <c r="DN804" s="3"/>
      <c r="DO804" s="3"/>
      <c r="DP804" s="3"/>
      <c r="DQ804" s="3"/>
      <c r="DR804" s="3"/>
      <c r="DS804" s="3"/>
      <c r="DT804" s="3"/>
      <c r="DU804" s="3"/>
    </row>
    <row r="805" ht="12.75" customHeight="1">
      <c r="A805" s="3"/>
      <c r="B805" s="2"/>
      <c r="C805" s="2"/>
      <c r="D805" s="2"/>
      <c r="E805" s="2"/>
      <c r="F805" s="2"/>
      <c r="G805" s="2"/>
      <c r="H805" s="2"/>
      <c r="I805" s="2"/>
      <c r="J805" s="256"/>
      <c r="K805" s="2"/>
      <c r="L805" s="2"/>
      <c r="M805" s="2"/>
      <c r="N805" s="2"/>
      <c r="O805" s="2"/>
      <c r="P805" s="6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3"/>
      <c r="AH805" s="95"/>
      <c r="AI805" s="3"/>
      <c r="AJ805" s="256"/>
      <c r="AK805" s="3"/>
      <c r="AL805" s="3"/>
      <c r="AM805" s="2"/>
      <c r="AN805" s="2"/>
      <c r="AO805" s="2"/>
      <c r="AP805" s="2"/>
      <c r="AQ805" s="2"/>
      <c r="AR805" s="257"/>
      <c r="AS805" s="2"/>
      <c r="AT805" s="2"/>
      <c r="AU805" s="2"/>
      <c r="AV805" s="3"/>
      <c r="AW805" s="258"/>
      <c r="AX805" s="3"/>
      <c r="AY805" s="257"/>
      <c r="AZ805" s="259"/>
      <c r="BA805" s="259"/>
      <c r="BB805" s="259"/>
      <c r="BC805" s="259"/>
      <c r="BD805" s="259"/>
      <c r="BE805" s="259"/>
      <c r="BF805" s="259"/>
      <c r="BG805" s="259"/>
      <c r="BH805" s="259"/>
      <c r="BI805" s="259"/>
      <c r="BJ805" s="259"/>
      <c r="BK805" s="259"/>
      <c r="BL805" s="259"/>
      <c r="BM805" s="259"/>
      <c r="BN805" s="152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  <c r="CX805" s="3"/>
      <c r="CY805" s="3"/>
      <c r="CZ805" s="3"/>
      <c r="DA805" s="3"/>
      <c r="DB805" s="3"/>
      <c r="DC805" s="3"/>
      <c r="DD805" s="3"/>
      <c r="DE805" s="3"/>
      <c r="DF805" s="3"/>
      <c r="DG805" s="3"/>
      <c r="DH805" s="3"/>
      <c r="DI805" s="3"/>
      <c r="DJ805" s="3"/>
      <c r="DK805" s="3"/>
      <c r="DL805" s="3"/>
      <c r="DM805" s="3"/>
      <c r="DN805" s="3"/>
      <c r="DO805" s="3"/>
      <c r="DP805" s="3"/>
      <c r="DQ805" s="3"/>
      <c r="DR805" s="3"/>
      <c r="DS805" s="3"/>
      <c r="DT805" s="3"/>
      <c r="DU805" s="3"/>
    </row>
    <row r="806" ht="12.75" customHeight="1">
      <c r="A806" s="3"/>
      <c r="B806" s="2"/>
      <c r="C806" s="2"/>
      <c r="D806" s="2"/>
      <c r="E806" s="2"/>
      <c r="F806" s="2"/>
      <c r="G806" s="2"/>
      <c r="H806" s="2"/>
      <c r="I806" s="2"/>
      <c r="J806" s="256"/>
      <c r="K806" s="2"/>
      <c r="L806" s="2"/>
      <c r="M806" s="2"/>
      <c r="N806" s="2"/>
      <c r="O806" s="2"/>
      <c r="P806" s="6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3"/>
      <c r="AH806" s="95"/>
      <c r="AI806" s="3"/>
      <c r="AJ806" s="256"/>
      <c r="AK806" s="3"/>
      <c r="AL806" s="3"/>
      <c r="AM806" s="2"/>
      <c r="AN806" s="2"/>
      <c r="AO806" s="2"/>
      <c r="AP806" s="2"/>
      <c r="AQ806" s="2"/>
      <c r="AR806" s="257"/>
      <c r="AS806" s="2"/>
      <c r="AT806" s="2"/>
      <c r="AU806" s="2"/>
      <c r="AV806" s="3"/>
      <c r="AW806" s="258"/>
      <c r="AX806" s="3"/>
      <c r="AY806" s="257"/>
      <c r="AZ806" s="259"/>
      <c r="BA806" s="259"/>
      <c r="BB806" s="259"/>
      <c r="BC806" s="259"/>
      <c r="BD806" s="259"/>
      <c r="BE806" s="259"/>
      <c r="BF806" s="259"/>
      <c r="BG806" s="259"/>
      <c r="BH806" s="259"/>
      <c r="BI806" s="259"/>
      <c r="BJ806" s="259"/>
      <c r="BK806" s="259"/>
      <c r="BL806" s="259"/>
      <c r="BM806" s="259"/>
      <c r="BN806" s="152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  <c r="CX806" s="3"/>
      <c r="CY806" s="3"/>
      <c r="CZ806" s="3"/>
      <c r="DA806" s="3"/>
      <c r="DB806" s="3"/>
      <c r="DC806" s="3"/>
      <c r="DD806" s="3"/>
      <c r="DE806" s="3"/>
      <c r="DF806" s="3"/>
      <c r="DG806" s="3"/>
      <c r="DH806" s="3"/>
      <c r="DI806" s="3"/>
      <c r="DJ806" s="3"/>
      <c r="DK806" s="3"/>
      <c r="DL806" s="3"/>
      <c r="DM806" s="3"/>
      <c r="DN806" s="3"/>
      <c r="DO806" s="3"/>
      <c r="DP806" s="3"/>
      <c r="DQ806" s="3"/>
      <c r="DR806" s="3"/>
      <c r="DS806" s="3"/>
      <c r="DT806" s="3"/>
      <c r="DU806" s="3"/>
    </row>
    <row r="807" ht="12.75" customHeight="1">
      <c r="A807" s="3"/>
      <c r="B807" s="2"/>
      <c r="C807" s="2"/>
      <c r="D807" s="2"/>
      <c r="E807" s="2"/>
      <c r="F807" s="2"/>
      <c r="G807" s="2"/>
      <c r="H807" s="2"/>
      <c r="I807" s="2"/>
      <c r="J807" s="256"/>
      <c r="K807" s="2"/>
      <c r="L807" s="2"/>
      <c r="M807" s="2"/>
      <c r="N807" s="2"/>
      <c r="O807" s="2"/>
      <c r="P807" s="6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3"/>
      <c r="AH807" s="95"/>
      <c r="AI807" s="3"/>
      <c r="AJ807" s="256"/>
      <c r="AK807" s="3"/>
      <c r="AL807" s="3"/>
      <c r="AM807" s="2"/>
      <c r="AN807" s="2"/>
      <c r="AO807" s="2"/>
      <c r="AP807" s="2"/>
      <c r="AQ807" s="2"/>
      <c r="AR807" s="257"/>
      <c r="AS807" s="2"/>
      <c r="AT807" s="2"/>
      <c r="AU807" s="2"/>
      <c r="AV807" s="3"/>
      <c r="AW807" s="258"/>
      <c r="AX807" s="3"/>
      <c r="AY807" s="257"/>
      <c r="AZ807" s="259"/>
      <c r="BA807" s="259"/>
      <c r="BB807" s="259"/>
      <c r="BC807" s="259"/>
      <c r="BD807" s="259"/>
      <c r="BE807" s="259"/>
      <c r="BF807" s="259"/>
      <c r="BG807" s="259"/>
      <c r="BH807" s="259"/>
      <c r="BI807" s="259"/>
      <c r="BJ807" s="259"/>
      <c r="BK807" s="259"/>
      <c r="BL807" s="259"/>
      <c r="BM807" s="259"/>
      <c r="BN807" s="152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  <c r="CX807" s="3"/>
      <c r="CY807" s="3"/>
      <c r="CZ807" s="3"/>
      <c r="DA807" s="3"/>
      <c r="DB807" s="3"/>
      <c r="DC807" s="3"/>
      <c r="DD807" s="3"/>
      <c r="DE807" s="3"/>
      <c r="DF807" s="3"/>
      <c r="DG807" s="3"/>
      <c r="DH807" s="3"/>
      <c r="DI807" s="3"/>
      <c r="DJ807" s="3"/>
      <c r="DK807" s="3"/>
      <c r="DL807" s="3"/>
      <c r="DM807" s="3"/>
      <c r="DN807" s="3"/>
      <c r="DO807" s="3"/>
      <c r="DP807" s="3"/>
      <c r="DQ807" s="3"/>
      <c r="DR807" s="3"/>
      <c r="DS807" s="3"/>
      <c r="DT807" s="3"/>
      <c r="DU807" s="3"/>
    </row>
    <row r="808" ht="12.75" customHeight="1">
      <c r="A808" s="3"/>
      <c r="B808" s="2"/>
      <c r="C808" s="2"/>
      <c r="D808" s="2"/>
      <c r="E808" s="2"/>
      <c r="F808" s="2"/>
      <c r="G808" s="2"/>
      <c r="H808" s="2"/>
      <c r="I808" s="2"/>
      <c r="J808" s="256"/>
      <c r="K808" s="2"/>
      <c r="L808" s="2"/>
      <c r="M808" s="2"/>
      <c r="N808" s="2"/>
      <c r="O808" s="2"/>
      <c r="P808" s="6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3"/>
      <c r="AH808" s="95"/>
      <c r="AI808" s="3"/>
      <c r="AJ808" s="256"/>
      <c r="AK808" s="3"/>
      <c r="AL808" s="3"/>
      <c r="AM808" s="2"/>
      <c r="AN808" s="2"/>
      <c r="AO808" s="2"/>
      <c r="AP808" s="2"/>
      <c r="AQ808" s="2"/>
      <c r="AR808" s="257"/>
      <c r="AS808" s="2"/>
      <c r="AT808" s="2"/>
      <c r="AU808" s="2"/>
      <c r="AV808" s="3"/>
      <c r="AW808" s="258"/>
      <c r="AX808" s="3"/>
      <c r="AY808" s="257"/>
      <c r="AZ808" s="259"/>
      <c r="BA808" s="259"/>
      <c r="BB808" s="259"/>
      <c r="BC808" s="259"/>
      <c r="BD808" s="259"/>
      <c r="BE808" s="259"/>
      <c r="BF808" s="259"/>
      <c r="BG808" s="259"/>
      <c r="BH808" s="259"/>
      <c r="BI808" s="259"/>
      <c r="BJ808" s="259"/>
      <c r="BK808" s="259"/>
      <c r="BL808" s="259"/>
      <c r="BM808" s="259"/>
      <c r="BN808" s="152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  <c r="CX808" s="3"/>
      <c r="CY808" s="3"/>
      <c r="CZ808" s="3"/>
      <c r="DA808" s="3"/>
      <c r="DB808" s="3"/>
      <c r="DC808" s="3"/>
      <c r="DD808" s="3"/>
      <c r="DE808" s="3"/>
      <c r="DF808" s="3"/>
      <c r="DG808" s="3"/>
      <c r="DH808" s="3"/>
      <c r="DI808" s="3"/>
      <c r="DJ808" s="3"/>
      <c r="DK808" s="3"/>
      <c r="DL808" s="3"/>
      <c r="DM808" s="3"/>
      <c r="DN808" s="3"/>
      <c r="DO808" s="3"/>
      <c r="DP808" s="3"/>
      <c r="DQ808" s="3"/>
      <c r="DR808" s="3"/>
      <c r="DS808" s="3"/>
      <c r="DT808" s="3"/>
      <c r="DU808" s="3"/>
    </row>
    <row r="809" ht="12.75" customHeight="1">
      <c r="A809" s="3"/>
      <c r="B809" s="2"/>
      <c r="C809" s="2"/>
      <c r="D809" s="2"/>
      <c r="E809" s="2"/>
      <c r="F809" s="2"/>
      <c r="G809" s="2"/>
      <c r="H809" s="2"/>
      <c r="I809" s="2"/>
      <c r="J809" s="256"/>
      <c r="K809" s="2"/>
      <c r="L809" s="2"/>
      <c r="M809" s="2"/>
      <c r="N809" s="2"/>
      <c r="O809" s="2"/>
      <c r="P809" s="6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3"/>
      <c r="AH809" s="95"/>
      <c r="AI809" s="3"/>
      <c r="AJ809" s="256"/>
      <c r="AK809" s="3"/>
      <c r="AL809" s="3"/>
      <c r="AM809" s="2"/>
      <c r="AN809" s="2"/>
      <c r="AO809" s="2"/>
      <c r="AP809" s="2"/>
      <c r="AQ809" s="2"/>
      <c r="AR809" s="257"/>
      <c r="AS809" s="2"/>
      <c r="AT809" s="2"/>
      <c r="AU809" s="2"/>
      <c r="AV809" s="3"/>
      <c r="AW809" s="258"/>
      <c r="AX809" s="3"/>
      <c r="AY809" s="257"/>
      <c r="AZ809" s="259"/>
      <c r="BA809" s="259"/>
      <c r="BB809" s="259"/>
      <c r="BC809" s="259"/>
      <c r="BD809" s="259"/>
      <c r="BE809" s="259"/>
      <c r="BF809" s="259"/>
      <c r="BG809" s="259"/>
      <c r="BH809" s="259"/>
      <c r="BI809" s="259"/>
      <c r="BJ809" s="259"/>
      <c r="BK809" s="259"/>
      <c r="BL809" s="259"/>
      <c r="BM809" s="259"/>
      <c r="BN809" s="152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  <c r="CW809" s="3"/>
      <c r="CX809" s="3"/>
      <c r="CY809" s="3"/>
      <c r="CZ809" s="3"/>
      <c r="DA809" s="3"/>
      <c r="DB809" s="3"/>
      <c r="DC809" s="3"/>
      <c r="DD809" s="3"/>
      <c r="DE809" s="3"/>
      <c r="DF809" s="3"/>
      <c r="DG809" s="3"/>
      <c r="DH809" s="3"/>
      <c r="DI809" s="3"/>
      <c r="DJ809" s="3"/>
      <c r="DK809" s="3"/>
      <c r="DL809" s="3"/>
      <c r="DM809" s="3"/>
      <c r="DN809" s="3"/>
      <c r="DO809" s="3"/>
      <c r="DP809" s="3"/>
      <c r="DQ809" s="3"/>
      <c r="DR809" s="3"/>
      <c r="DS809" s="3"/>
      <c r="DT809" s="3"/>
      <c r="DU809" s="3"/>
    </row>
    <row r="810" ht="12.75" customHeight="1">
      <c r="A810" s="3"/>
      <c r="B810" s="2"/>
      <c r="C810" s="2"/>
      <c r="D810" s="2"/>
      <c r="E810" s="2"/>
      <c r="F810" s="2"/>
      <c r="G810" s="2"/>
      <c r="H810" s="2"/>
      <c r="I810" s="2"/>
      <c r="J810" s="256"/>
      <c r="K810" s="2"/>
      <c r="L810" s="2"/>
      <c r="M810" s="2"/>
      <c r="N810" s="2"/>
      <c r="O810" s="2"/>
      <c r="P810" s="6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3"/>
      <c r="AH810" s="95"/>
      <c r="AI810" s="3"/>
      <c r="AJ810" s="256"/>
      <c r="AK810" s="3"/>
      <c r="AL810" s="3"/>
      <c r="AM810" s="2"/>
      <c r="AN810" s="2"/>
      <c r="AO810" s="2"/>
      <c r="AP810" s="2"/>
      <c r="AQ810" s="2"/>
      <c r="AR810" s="257"/>
      <c r="AS810" s="2"/>
      <c r="AT810" s="2"/>
      <c r="AU810" s="2"/>
      <c r="AV810" s="3"/>
      <c r="AW810" s="258"/>
      <c r="AX810" s="3"/>
      <c r="AY810" s="257"/>
      <c r="AZ810" s="259"/>
      <c r="BA810" s="259"/>
      <c r="BB810" s="259"/>
      <c r="BC810" s="259"/>
      <c r="BD810" s="259"/>
      <c r="BE810" s="259"/>
      <c r="BF810" s="259"/>
      <c r="BG810" s="259"/>
      <c r="BH810" s="259"/>
      <c r="BI810" s="259"/>
      <c r="BJ810" s="259"/>
      <c r="BK810" s="259"/>
      <c r="BL810" s="259"/>
      <c r="BM810" s="259"/>
      <c r="BN810" s="152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  <c r="CX810" s="3"/>
      <c r="CY810" s="3"/>
      <c r="CZ810" s="3"/>
      <c r="DA810" s="3"/>
      <c r="DB810" s="3"/>
      <c r="DC810" s="3"/>
      <c r="DD810" s="3"/>
      <c r="DE810" s="3"/>
      <c r="DF810" s="3"/>
      <c r="DG810" s="3"/>
      <c r="DH810" s="3"/>
      <c r="DI810" s="3"/>
      <c r="DJ810" s="3"/>
      <c r="DK810" s="3"/>
      <c r="DL810" s="3"/>
      <c r="DM810" s="3"/>
      <c r="DN810" s="3"/>
      <c r="DO810" s="3"/>
      <c r="DP810" s="3"/>
      <c r="DQ810" s="3"/>
      <c r="DR810" s="3"/>
      <c r="DS810" s="3"/>
      <c r="DT810" s="3"/>
      <c r="DU810" s="3"/>
    </row>
    <row r="811" ht="12.75" customHeight="1">
      <c r="A811" s="3"/>
      <c r="B811" s="2"/>
      <c r="C811" s="2"/>
      <c r="D811" s="2"/>
      <c r="E811" s="2"/>
      <c r="F811" s="2"/>
      <c r="G811" s="2"/>
      <c r="H811" s="2"/>
      <c r="I811" s="2"/>
      <c r="J811" s="256"/>
      <c r="K811" s="2"/>
      <c r="L811" s="2"/>
      <c r="M811" s="2"/>
      <c r="N811" s="2"/>
      <c r="O811" s="2"/>
      <c r="P811" s="6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3"/>
      <c r="AH811" s="95"/>
      <c r="AI811" s="3"/>
      <c r="AJ811" s="256"/>
      <c r="AK811" s="3"/>
      <c r="AL811" s="3"/>
      <c r="AM811" s="2"/>
      <c r="AN811" s="2"/>
      <c r="AO811" s="2"/>
      <c r="AP811" s="2"/>
      <c r="AQ811" s="2"/>
      <c r="AR811" s="257"/>
      <c r="AS811" s="2"/>
      <c r="AT811" s="2"/>
      <c r="AU811" s="2"/>
      <c r="AV811" s="3"/>
      <c r="AW811" s="258"/>
      <c r="AX811" s="3"/>
      <c r="AY811" s="257"/>
      <c r="AZ811" s="259"/>
      <c r="BA811" s="259"/>
      <c r="BB811" s="259"/>
      <c r="BC811" s="259"/>
      <c r="BD811" s="259"/>
      <c r="BE811" s="259"/>
      <c r="BF811" s="259"/>
      <c r="BG811" s="259"/>
      <c r="BH811" s="259"/>
      <c r="BI811" s="259"/>
      <c r="BJ811" s="259"/>
      <c r="BK811" s="259"/>
      <c r="BL811" s="259"/>
      <c r="BM811" s="259"/>
      <c r="BN811" s="152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  <c r="CX811" s="3"/>
      <c r="CY811" s="3"/>
      <c r="CZ811" s="3"/>
      <c r="DA811" s="3"/>
      <c r="DB811" s="3"/>
      <c r="DC811" s="3"/>
      <c r="DD811" s="3"/>
      <c r="DE811" s="3"/>
      <c r="DF811" s="3"/>
      <c r="DG811" s="3"/>
      <c r="DH811" s="3"/>
      <c r="DI811" s="3"/>
      <c r="DJ811" s="3"/>
      <c r="DK811" s="3"/>
      <c r="DL811" s="3"/>
      <c r="DM811" s="3"/>
      <c r="DN811" s="3"/>
      <c r="DO811" s="3"/>
      <c r="DP811" s="3"/>
      <c r="DQ811" s="3"/>
      <c r="DR811" s="3"/>
      <c r="DS811" s="3"/>
      <c r="DT811" s="3"/>
      <c r="DU811" s="3"/>
    </row>
    <row r="812" ht="12.75" customHeight="1">
      <c r="A812" s="3"/>
      <c r="B812" s="2"/>
      <c r="C812" s="2"/>
      <c r="D812" s="2"/>
      <c r="E812" s="2"/>
      <c r="F812" s="2"/>
      <c r="G812" s="2"/>
      <c r="H812" s="2"/>
      <c r="I812" s="2"/>
      <c r="J812" s="256"/>
      <c r="K812" s="2"/>
      <c r="L812" s="2"/>
      <c r="M812" s="2"/>
      <c r="N812" s="2"/>
      <c r="O812" s="2"/>
      <c r="P812" s="6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3"/>
      <c r="AH812" s="95"/>
      <c r="AI812" s="3"/>
      <c r="AJ812" s="256"/>
      <c r="AK812" s="3"/>
      <c r="AL812" s="3"/>
      <c r="AM812" s="2"/>
      <c r="AN812" s="2"/>
      <c r="AO812" s="2"/>
      <c r="AP812" s="2"/>
      <c r="AQ812" s="2"/>
      <c r="AR812" s="257"/>
      <c r="AS812" s="2"/>
      <c r="AT812" s="2"/>
      <c r="AU812" s="2"/>
      <c r="AV812" s="3"/>
      <c r="AW812" s="258"/>
      <c r="AX812" s="3"/>
      <c r="AY812" s="257"/>
      <c r="AZ812" s="259"/>
      <c r="BA812" s="259"/>
      <c r="BB812" s="259"/>
      <c r="BC812" s="259"/>
      <c r="BD812" s="259"/>
      <c r="BE812" s="259"/>
      <c r="BF812" s="259"/>
      <c r="BG812" s="259"/>
      <c r="BH812" s="259"/>
      <c r="BI812" s="259"/>
      <c r="BJ812" s="259"/>
      <c r="BK812" s="259"/>
      <c r="BL812" s="259"/>
      <c r="BM812" s="259"/>
      <c r="BN812" s="152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  <c r="CX812" s="3"/>
      <c r="CY812" s="3"/>
      <c r="CZ812" s="3"/>
      <c r="DA812" s="3"/>
      <c r="DB812" s="3"/>
      <c r="DC812" s="3"/>
      <c r="DD812" s="3"/>
      <c r="DE812" s="3"/>
      <c r="DF812" s="3"/>
      <c r="DG812" s="3"/>
      <c r="DH812" s="3"/>
      <c r="DI812" s="3"/>
      <c r="DJ812" s="3"/>
      <c r="DK812" s="3"/>
      <c r="DL812" s="3"/>
      <c r="DM812" s="3"/>
      <c r="DN812" s="3"/>
      <c r="DO812" s="3"/>
      <c r="DP812" s="3"/>
      <c r="DQ812" s="3"/>
      <c r="DR812" s="3"/>
      <c r="DS812" s="3"/>
      <c r="DT812" s="3"/>
      <c r="DU812" s="3"/>
    </row>
    <row r="813" ht="12.75" customHeight="1">
      <c r="A813" s="3"/>
      <c r="B813" s="2"/>
      <c r="C813" s="2"/>
      <c r="D813" s="2"/>
      <c r="E813" s="2"/>
      <c r="F813" s="2"/>
      <c r="G813" s="2"/>
      <c r="H813" s="2"/>
      <c r="I813" s="2"/>
      <c r="J813" s="256"/>
      <c r="K813" s="2"/>
      <c r="L813" s="2"/>
      <c r="M813" s="2"/>
      <c r="N813" s="2"/>
      <c r="O813" s="2"/>
      <c r="P813" s="6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3"/>
      <c r="AH813" s="95"/>
      <c r="AI813" s="3"/>
      <c r="AJ813" s="256"/>
      <c r="AK813" s="3"/>
      <c r="AL813" s="3"/>
      <c r="AM813" s="2"/>
      <c r="AN813" s="2"/>
      <c r="AO813" s="2"/>
      <c r="AP813" s="2"/>
      <c r="AQ813" s="2"/>
      <c r="AR813" s="257"/>
      <c r="AS813" s="2"/>
      <c r="AT813" s="2"/>
      <c r="AU813" s="2"/>
      <c r="AV813" s="3"/>
      <c r="AW813" s="258"/>
      <c r="AX813" s="3"/>
      <c r="AY813" s="257"/>
      <c r="AZ813" s="259"/>
      <c r="BA813" s="259"/>
      <c r="BB813" s="259"/>
      <c r="BC813" s="259"/>
      <c r="BD813" s="259"/>
      <c r="BE813" s="259"/>
      <c r="BF813" s="259"/>
      <c r="BG813" s="259"/>
      <c r="BH813" s="259"/>
      <c r="BI813" s="259"/>
      <c r="BJ813" s="259"/>
      <c r="BK813" s="259"/>
      <c r="BL813" s="259"/>
      <c r="BM813" s="259"/>
      <c r="BN813" s="152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  <c r="CX813" s="3"/>
      <c r="CY813" s="3"/>
      <c r="CZ813" s="3"/>
      <c r="DA813" s="3"/>
      <c r="DB813" s="3"/>
      <c r="DC813" s="3"/>
      <c r="DD813" s="3"/>
      <c r="DE813" s="3"/>
      <c r="DF813" s="3"/>
      <c r="DG813" s="3"/>
      <c r="DH813" s="3"/>
      <c r="DI813" s="3"/>
      <c r="DJ813" s="3"/>
      <c r="DK813" s="3"/>
      <c r="DL813" s="3"/>
      <c r="DM813" s="3"/>
      <c r="DN813" s="3"/>
      <c r="DO813" s="3"/>
      <c r="DP813" s="3"/>
      <c r="DQ813" s="3"/>
      <c r="DR813" s="3"/>
      <c r="DS813" s="3"/>
      <c r="DT813" s="3"/>
      <c r="DU813" s="3"/>
    </row>
    <row r="814" ht="12.75" customHeight="1">
      <c r="A814" s="3"/>
      <c r="B814" s="2"/>
      <c r="C814" s="2"/>
      <c r="D814" s="2"/>
      <c r="E814" s="2"/>
      <c r="F814" s="2"/>
      <c r="G814" s="2"/>
      <c r="H814" s="2"/>
      <c r="I814" s="2"/>
      <c r="J814" s="256"/>
      <c r="K814" s="2"/>
      <c r="L814" s="2"/>
      <c r="M814" s="2"/>
      <c r="N814" s="2"/>
      <c r="O814" s="2"/>
      <c r="P814" s="6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3"/>
      <c r="AH814" s="95"/>
      <c r="AI814" s="3"/>
      <c r="AJ814" s="256"/>
      <c r="AK814" s="3"/>
      <c r="AL814" s="3"/>
      <c r="AM814" s="2"/>
      <c r="AN814" s="2"/>
      <c r="AO814" s="2"/>
      <c r="AP814" s="2"/>
      <c r="AQ814" s="2"/>
      <c r="AR814" s="257"/>
      <c r="AS814" s="2"/>
      <c r="AT814" s="2"/>
      <c r="AU814" s="2"/>
      <c r="AV814" s="3"/>
      <c r="AW814" s="258"/>
      <c r="AX814" s="3"/>
      <c r="AY814" s="257"/>
      <c r="AZ814" s="259"/>
      <c r="BA814" s="259"/>
      <c r="BB814" s="259"/>
      <c r="BC814" s="259"/>
      <c r="BD814" s="259"/>
      <c r="BE814" s="259"/>
      <c r="BF814" s="259"/>
      <c r="BG814" s="259"/>
      <c r="BH814" s="259"/>
      <c r="BI814" s="259"/>
      <c r="BJ814" s="259"/>
      <c r="BK814" s="259"/>
      <c r="BL814" s="259"/>
      <c r="BM814" s="259"/>
      <c r="BN814" s="152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  <c r="CX814" s="3"/>
      <c r="CY814" s="3"/>
      <c r="CZ814" s="3"/>
      <c r="DA814" s="3"/>
      <c r="DB814" s="3"/>
      <c r="DC814" s="3"/>
      <c r="DD814" s="3"/>
      <c r="DE814" s="3"/>
      <c r="DF814" s="3"/>
      <c r="DG814" s="3"/>
      <c r="DH814" s="3"/>
      <c r="DI814" s="3"/>
      <c r="DJ814" s="3"/>
      <c r="DK814" s="3"/>
      <c r="DL814" s="3"/>
      <c r="DM814" s="3"/>
      <c r="DN814" s="3"/>
      <c r="DO814" s="3"/>
      <c r="DP814" s="3"/>
      <c r="DQ814" s="3"/>
      <c r="DR814" s="3"/>
      <c r="DS814" s="3"/>
      <c r="DT814" s="3"/>
      <c r="DU814" s="3"/>
    </row>
    <row r="815" ht="12.75" customHeight="1">
      <c r="A815" s="3"/>
      <c r="B815" s="2"/>
      <c r="C815" s="2"/>
      <c r="D815" s="2"/>
      <c r="E815" s="2"/>
      <c r="F815" s="2"/>
      <c r="G815" s="2"/>
      <c r="H815" s="2"/>
      <c r="I815" s="2"/>
      <c r="J815" s="256"/>
      <c r="K815" s="2"/>
      <c r="L815" s="2"/>
      <c r="M815" s="2"/>
      <c r="N815" s="2"/>
      <c r="O815" s="2"/>
      <c r="P815" s="6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3"/>
      <c r="AH815" s="95"/>
      <c r="AI815" s="3"/>
      <c r="AJ815" s="256"/>
      <c r="AK815" s="3"/>
      <c r="AL815" s="3"/>
      <c r="AM815" s="2"/>
      <c r="AN815" s="2"/>
      <c r="AO815" s="2"/>
      <c r="AP815" s="2"/>
      <c r="AQ815" s="2"/>
      <c r="AR815" s="257"/>
      <c r="AS815" s="2"/>
      <c r="AT815" s="2"/>
      <c r="AU815" s="2"/>
      <c r="AV815" s="3"/>
      <c r="AW815" s="258"/>
      <c r="AX815" s="3"/>
      <c r="AY815" s="257"/>
      <c r="AZ815" s="259"/>
      <c r="BA815" s="259"/>
      <c r="BB815" s="259"/>
      <c r="BC815" s="259"/>
      <c r="BD815" s="259"/>
      <c r="BE815" s="259"/>
      <c r="BF815" s="259"/>
      <c r="BG815" s="259"/>
      <c r="BH815" s="259"/>
      <c r="BI815" s="259"/>
      <c r="BJ815" s="259"/>
      <c r="BK815" s="259"/>
      <c r="BL815" s="259"/>
      <c r="BM815" s="259"/>
      <c r="BN815" s="152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  <c r="CX815" s="3"/>
      <c r="CY815" s="3"/>
      <c r="CZ815" s="3"/>
      <c r="DA815" s="3"/>
      <c r="DB815" s="3"/>
      <c r="DC815" s="3"/>
      <c r="DD815" s="3"/>
      <c r="DE815" s="3"/>
      <c r="DF815" s="3"/>
      <c r="DG815" s="3"/>
      <c r="DH815" s="3"/>
      <c r="DI815" s="3"/>
      <c r="DJ815" s="3"/>
      <c r="DK815" s="3"/>
      <c r="DL815" s="3"/>
      <c r="DM815" s="3"/>
      <c r="DN815" s="3"/>
      <c r="DO815" s="3"/>
      <c r="DP815" s="3"/>
      <c r="DQ815" s="3"/>
      <c r="DR815" s="3"/>
      <c r="DS815" s="3"/>
      <c r="DT815" s="3"/>
      <c r="DU815" s="3"/>
    </row>
    <row r="816" ht="12.75" customHeight="1">
      <c r="A816" s="3"/>
      <c r="B816" s="2"/>
      <c r="C816" s="2"/>
      <c r="D816" s="2"/>
      <c r="E816" s="2"/>
      <c r="F816" s="2"/>
      <c r="G816" s="2"/>
      <c r="H816" s="2"/>
      <c r="I816" s="2"/>
      <c r="J816" s="256"/>
      <c r="K816" s="2"/>
      <c r="L816" s="2"/>
      <c r="M816" s="2"/>
      <c r="N816" s="2"/>
      <c r="O816" s="2"/>
      <c r="P816" s="6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3"/>
      <c r="AH816" s="95"/>
      <c r="AI816" s="3"/>
      <c r="AJ816" s="256"/>
      <c r="AK816" s="3"/>
      <c r="AL816" s="3"/>
      <c r="AM816" s="2"/>
      <c r="AN816" s="2"/>
      <c r="AO816" s="2"/>
      <c r="AP816" s="2"/>
      <c r="AQ816" s="2"/>
      <c r="AR816" s="257"/>
      <c r="AS816" s="2"/>
      <c r="AT816" s="2"/>
      <c r="AU816" s="2"/>
      <c r="AV816" s="3"/>
      <c r="AW816" s="258"/>
      <c r="AX816" s="3"/>
      <c r="AY816" s="257"/>
      <c r="AZ816" s="259"/>
      <c r="BA816" s="259"/>
      <c r="BB816" s="259"/>
      <c r="BC816" s="259"/>
      <c r="BD816" s="259"/>
      <c r="BE816" s="259"/>
      <c r="BF816" s="259"/>
      <c r="BG816" s="259"/>
      <c r="BH816" s="259"/>
      <c r="BI816" s="259"/>
      <c r="BJ816" s="259"/>
      <c r="BK816" s="259"/>
      <c r="BL816" s="259"/>
      <c r="BM816" s="259"/>
      <c r="BN816" s="152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  <c r="CX816" s="3"/>
      <c r="CY816" s="3"/>
      <c r="CZ816" s="3"/>
      <c r="DA816" s="3"/>
      <c r="DB816" s="3"/>
      <c r="DC816" s="3"/>
      <c r="DD816" s="3"/>
      <c r="DE816" s="3"/>
      <c r="DF816" s="3"/>
      <c r="DG816" s="3"/>
      <c r="DH816" s="3"/>
      <c r="DI816" s="3"/>
      <c r="DJ816" s="3"/>
      <c r="DK816" s="3"/>
      <c r="DL816" s="3"/>
      <c r="DM816" s="3"/>
      <c r="DN816" s="3"/>
      <c r="DO816" s="3"/>
      <c r="DP816" s="3"/>
      <c r="DQ816" s="3"/>
      <c r="DR816" s="3"/>
      <c r="DS816" s="3"/>
      <c r="DT816" s="3"/>
      <c r="DU816" s="3"/>
    </row>
    <row r="817" ht="12.75" customHeight="1">
      <c r="A817" s="3"/>
      <c r="B817" s="2"/>
      <c r="C817" s="2"/>
      <c r="D817" s="2"/>
      <c r="E817" s="2"/>
      <c r="F817" s="2"/>
      <c r="G817" s="2"/>
      <c r="H817" s="2"/>
      <c r="I817" s="2"/>
      <c r="J817" s="256"/>
      <c r="K817" s="2"/>
      <c r="L817" s="2"/>
      <c r="M817" s="2"/>
      <c r="N817" s="2"/>
      <c r="O817" s="2"/>
      <c r="P817" s="6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3"/>
      <c r="AH817" s="95"/>
      <c r="AI817" s="3"/>
      <c r="AJ817" s="256"/>
      <c r="AK817" s="3"/>
      <c r="AL817" s="3"/>
      <c r="AM817" s="2"/>
      <c r="AN817" s="2"/>
      <c r="AO817" s="2"/>
      <c r="AP817" s="2"/>
      <c r="AQ817" s="2"/>
      <c r="AR817" s="257"/>
      <c r="AS817" s="2"/>
      <c r="AT817" s="2"/>
      <c r="AU817" s="2"/>
      <c r="AV817" s="3"/>
      <c r="AW817" s="258"/>
      <c r="AX817" s="3"/>
      <c r="AY817" s="257"/>
      <c r="AZ817" s="259"/>
      <c r="BA817" s="259"/>
      <c r="BB817" s="259"/>
      <c r="BC817" s="259"/>
      <c r="BD817" s="259"/>
      <c r="BE817" s="259"/>
      <c r="BF817" s="259"/>
      <c r="BG817" s="259"/>
      <c r="BH817" s="259"/>
      <c r="BI817" s="259"/>
      <c r="BJ817" s="259"/>
      <c r="BK817" s="259"/>
      <c r="BL817" s="259"/>
      <c r="BM817" s="259"/>
      <c r="BN817" s="152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  <c r="CX817" s="3"/>
      <c r="CY817" s="3"/>
      <c r="CZ817" s="3"/>
      <c r="DA817" s="3"/>
      <c r="DB817" s="3"/>
      <c r="DC817" s="3"/>
      <c r="DD817" s="3"/>
      <c r="DE817" s="3"/>
      <c r="DF817" s="3"/>
      <c r="DG817" s="3"/>
      <c r="DH817" s="3"/>
      <c r="DI817" s="3"/>
      <c r="DJ817" s="3"/>
      <c r="DK817" s="3"/>
      <c r="DL817" s="3"/>
      <c r="DM817" s="3"/>
      <c r="DN817" s="3"/>
      <c r="DO817" s="3"/>
      <c r="DP817" s="3"/>
      <c r="DQ817" s="3"/>
      <c r="DR817" s="3"/>
      <c r="DS817" s="3"/>
      <c r="DT817" s="3"/>
      <c r="DU817" s="3"/>
    </row>
    <row r="818" ht="12.75" customHeight="1">
      <c r="A818" s="3"/>
      <c r="B818" s="2"/>
      <c r="C818" s="2"/>
      <c r="D818" s="2"/>
      <c r="E818" s="2"/>
      <c r="F818" s="2"/>
      <c r="G818" s="2"/>
      <c r="H818" s="2"/>
      <c r="I818" s="2"/>
      <c r="J818" s="256"/>
      <c r="K818" s="2"/>
      <c r="L818" s="2"/>
      <c r="M818" s="2"/>
      <c r="N818" s="2"/>
      <c r="O818" s="2"/>
      <c r="P818" s="6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3"/>
      <c r="AH818" s="95"/>
      <c r="AI818" s="3"/>
      <c r="AJ818" s="256"/>
      <c r="AK818" s="3"/>
      <c r="AL818" s="3"/>
      <c r="AM818" s="2"/>
      <c r="AN818" s="2"/>
      <c r="AO818" s="2"/>
      <c r="AP818" s="2"/>
      <c r="AQ818" s="2"/>
      <c r="AR818" s="257"/>
      <c r="AS818" s="2"/>
      <c r="AT818" s="2"/>
      <c r="AU818" s="2"/>
      <c r="AV818" s="3"/>
      <c r="AW818" s="258"/>
      <c r="AX818" s="3"/>
      <c r="AY818" s="257"/>
      <c r="AZ818" s="259"/>
      <c r="BA818" s="259"/>
      <c r="BB818" s="259"/>
      <c r="BC818" s="259"/>
      <c r="BD818" s="259"/>
      <c r="BE818" s="259"/>
      <c r="BF818" s="259"/>
      <c r="BG818" s="259"/>
      <c r="BH818" s="259"/>
      <c r="BI818" s="259"/>
      <c r="BJ818" s="259"/>
      <c r="BK818" s="259"/>
      <c r="BL818" s="259"/>
      <c r="BM818" s="259"/>
      <c r="BN818" s="152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  <c r="CX818" s="3"/>
      <c r="CY818" s="3"/>
      <c r="CZ818" s="3"/>
      <c r="DA818" s="3"/>
      <c r="DB818" s="3"/>
      <c r="DC818" s="3"/>
      <c r="DD818" s="3"/>
      <c r="DE818" s="3"/>
      <c r="DF818" s="3"/>
      <c r="DG818" s="3"/>
      <c r="DH818" s="3"/>
      <c r="DI818" s="3"/>
      <c r="DJ818" s="3"/>
      <c r="DK818" s="3"/>
      <c r="DL818" s="3"/>
      <c r="DM818" s="3"/>
      <c r="DN818" s="3"/>
      <c r="DO818" s="3"/>
      <c r="DP818" s="3"/>
      <c r="DQ818" s="3"/>
      <c r="DR818" s="3"/>
      <c r="DS818" s="3"/>
      <c r="DT818" s="3"/>
      <c r="DU818" s="3"/>
    </row>
    <row r="819" ht="12.75" customHeight="1">
      <c r="A819" s="3"/>
      <c r="B819" s="2"/>
      <c r="C819" s="2"/>
      <c r="D819" s="2"/>
      <c r="E819" s="2"/>
      <c r="F819" s="2"/>
      <c r="G819" s="2"/>
      <c r="H819" s="2"/>
      <c r="I819" s="2"/>
      <c r="J819" s="256"/>
      <c r="K819" s="2"/>
      <c r="L819" s="2"/>
      <c r="M819" s="2"/>
      <c r="N819" s="2"/>
      <c r="O819" s="2"/>
      <c r="P819" s="6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3"/>
      <c r="AH819" s="95"/>
      <c r="AI819" s="3"/>
      <c r="AJ819" s="256"/>
      <c r="AK819" s="3"/>
      <c r="AL819" s="3"/>
      <c r="AM819" s="2"/>
      <c r="AN819" s="2"/>
      <c r="AO819" s="2"/>
      <c r="AP819" s="2"/>
      <c r="AQ819" s="2"/>
      <c r="AR819" s="257"/>
      <c r="AS819" s="2"/>
      <c r="AT819" s="2"/>
      <c r="AU819" s="2"/>
      <c r="AV819" s="3"/>
      <c r="AW819" s="258"/>
      <c r="AX819" s="3"/>
      <c r="AY819" s="257"/>
      <c r="AZ819" s="259"/>
      <c r="BA819" s="259"/>
      <c r="BB819" s="259"/>
      <c r="BC819" s="259"/>
      <c r="BD819" s="259"/>
      <c r="BE819" s="259"/>
      <c r="BF819" s="259"/>
      <c r="BG819" s="259"/>
      <c r="BH819" s="259"/>
      <c r="BI819" s="259"/>
      <c r="BJ819" s="259"/>
      <c r="BK819" s="259"/>
      <c r="BL819" s="259"/>
      <c r="BM819" s="259"/>
      <c r="BN819" s="152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  <c r="CX819" s="3"/>
      <c r="CY819" s="3"/>
      <c r="CZ819" s="3"/>
      <c r="DA819" s="3"/>
      <c r="DB819" s="3"/>
      <c r="DC819" s="3"/>
      <c r="DD819" s="3"/>
      <c r="DE819" s="3"/>
      <c r="DF819" s="3"/>
      <c r="DG819" s="3"/>
      <c r="DH819" s="3"/>
      <c r="DI819" s="3"/>
      <c r="DJ819" s="3"/>
      <c r="DK819" s="3"/>
      <c r="DL819" s="3"/>
      <c r="DM819" s="3"/>
      <c r="DN819" s="3"/>
      <c r="DO819" s="3"/>
      <c r="DP819" s="3"/>
      <c r="DQ819" s="3"/>
      <c r="DR819" s="3"/>
      <c r="DS819" s="3"/>
      <c r="DT819" s="3"/>
      <c r="DU819" s="3"/>
    </row>
    <row r="820" ht="12.75" customHeight="1">
      <c r="A820" s="3"/>
      <c r="B820" s="2"/>
      <c r="C820" s="2"/>
      <c r="D820" s="2"/>
      <c r="E820" s="2"/>
      <c r="F820" s="2"/>
      <c r="G820" s="2"/>
      <c r="H820" s="2"/>
      <c r="I820" s="2"/>
      <c r="J820" s="256"/>
      <c r="K820" s="2"/>
      <c r="L820" s="2"/>
      <c r="M820" s="2"/>
      <c r="N820" s="2"/>
      <c r="O820" s="2"/>
      <c r="P820" s="6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3"/>
      <c r="AH820" s="95"/>
      <c r="AI820" s="3"/>
      <c r="AJ820" s="256"/>
      <c r="AK820" s="3"/>
      <c r="AL820" s="3"/>
      <c r="AM820" s="2"/>
      <c r="AN820" s="2"/>
      <c r="AO820" s="2"/>
      <c r="AP820" s="2"/>
      <c r="AQ820" s="2"/>
      <c r="AR820" s="257"/>
      <c r="AS820" s="2"/>
      <c r="AT820" s="2"/>
      <c r="AU820" s="2"/>
      <c r="AV820" s="3"/>
      <c r="AW820" s="258"/>
      <c r="AX820" s="3"/>
      <c r="AY820" s="257"/>
      <c r="AZ820" s="259"/>
      <c r="BA820" s="259"/>
      <c r="BB820" s="259"/>
      <c r="BC820" s="259"/>
      <c r="BD820" s="259"/>
      <c r="BE820" s="259"/>
      <c r="BF820" s="259"/>
      <c r="BG820" s="259"/>
      <c r="BH820" s="259"/>
      <c r="BI820" s="259"/>
      <c r="BJ820" s="259"/>
      <c r="BK820" s="259"/>
      <c r="BL820" s="259"/>
      <c r="BM820" s="259"/>
      <c r="BN820" s="152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  <c r="CX820" s="3"/>
      <c r="CY820" s="3"/>
      <c r="CZ820" s="3"/>
      <c r="DA820" s="3"/>
      <c r="DB820" s="3"/>
      <c r="DC820" s="3"/>
      <c r="DD820" s="3"/>
      <c r="DE820" s="3"/>
      <c r="DF820" s="3"/>
      <c r="DG820" s="3"/>
      <c r="DH820" s="3"/>
      <c r="DI820" s="3"/>
      <c r="DJ820" s="3"/>
      <c r="DK820" s="3"/>
      <c r="DL820" s="3"/>
      <c r="DM820" s="3"/>
      <c r="DN820" s="3"/>
      <c r="DO820" s="3"/>
      <c r="DP820" s="3"/>
      <c r="DQ820" s="3"/>
      <c r="DR820" s="3"/>
      <c r="DS820" s="3"/>
      <c r="DT820" s="3"/>
      <c r="DU820" s="3"/>
    </row>
    <row r="821" ht="12.75" customHeight="1">
      <c r="A821" s="3"/>
      <c r="B821" s="2"/>
      <c r="C821" s="2"/>
      <c r="D821" s="2"/>
      <c r="E821" s="2"/>
      <c r="F821" s="2"/>
      <c r="G821" s="2"/>
      <c r="H821" s="2"/>
      <c r="I821" s="2"/>
      <c r="J821" s="256"/>
      <c r="K821" s="2"/>
      <c r="L821" s="2"/>
      <c r="M821" s="2"/>
      <c r="N821" s="2"/>
      <c r="O821" s="2"/>
      <c r="P821" s="6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3"/>
      <c r="AH821" s="95"/>
      <c r="AI821" s="3"/>
      <c r="AJ821" s="256"/>
      <c r="AK821" s="3"/>
      <c r="AL821" s="3"/>
      <c r="AM821" s="2"/>
      <c r="AN821" s="2"/>
      <c r="AO821" s="2"/>
      <c r="AP821" s="2"/>
      <c r="AQ821" s="2"/>
      <c r="AR821" s="257"/>
      <c r="AS821" s="2"/>
      <c r="AT821" s="2"/>
      <c r="AU821" s="2"/>
      <c r="AV821" s="3"/>
      <c r="AW821" s="258"/>
      <c r="AX821" s="3"/>
      <c r="AY821" s="257"/>
      <c r="AZ821" s="259"/>
      <c r="BA821" s="259"/>
      <c r="BB821" s="259"/>
      <c r="BC821" s="259"/>
      <c r="BD821" s="259"/>
      <c r="BE821" s="259"/>
      <c r="BF821" s="259"/>
      <c r="BG821" s="259"/>
      <c r="BH821" s="259"/>
      <c r="BI821" s="259"/>
      <c r="BJ821" s="259"/>
      <c r="BK821" s="259"/>
      <c r="BL821" s="259"/>
      <c r="BM821" s="259"/>
      <c r="BN821" s="152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  <c r="CW821" s="3"/>
      <c r="CX821" s="3"/>
      <c r="CY821" s="3"/>
      <c r="CZ821" s="3"/>
      <c r="DA821" s="3"/>
      <c r="DB821" s="3"/>
      <c r="DC821" s="3"/>
      <c r="DD821" s="3"/>
      <c r="DE821" s="3"/>
      <c r="DF821" s="3"/>
      <c r="DG821" s="3"/>
      <c r="DH821" s="3"/>
      <c r="DI821" s="3"/>
      <c r="DJ821" s="3"/>
      <c r="DK821" s="3"/>
      <c r="DL821" s="3"/>
      <c r="DM821" s="3"/>
      <c r="DN821" s="3"/>
      <c r="DO821" s="3"/>
      <c r="DP821" s="3"/>
      <c r="DQ821" s="3"/>
      <c r="DR821" s="3"/>
      <c r="DS821" s="3"/>
      <c r="DT821" s="3"/>
      <c r="DU821" s="3"/>
    </row>
    <row r="822" ht="12.75" customHeight="1">
      <c r="A822" s="3"/>
      <c r="B822" s="2"/>
      <c r="C822" s="2"/>
      <c r="D822" s="2"/>
      <c r="E822" s="2"/>
      <c r="F822" s="2"/>
      <c r="G822" s="2"/>
      <c r="H822" s="2"/>
      <c r="I822" s="2"/>
      <c r="J822" s="256"/>
      <c r="K822" s="2"/>
      <c r="L822" s="2"/>
      <c r="M822" s="2"/>
      <c r="N822" s="2"/>
      <c r="O822" s="2"/>
      <c r="P822" s="6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3"/>
      <c r="AH822" s="95"/>
      <c r="AI822" s="3"/>
      <c r="AJ822" s="256"/>
      <c r="AK822" s="3"/>
      <c r="AL822" s="3"/>
      <c r="AM822" s="2"/>
      <c r="AN822" s="2"/>
      <c r="AO822" s="2"/>
      <c r="AP822" s="2"/>
      <c r="AQ822" s="2"/>
      <c r="AR822" s="257"/>
      <c r="AS822" s="2"/>
      <c r="AT822" s="2"/>
      <c r="AU822" s="2"/>
      <c r="AV822" s="3"/>
      <c r="AW822" s="258"/>
      <c r="AX822" s="3"/>
      <c r="AY822" s="257"/>
      <c r="AZ822" s="259"/>
      <c r="BA822" s="259"/>
      <c r="BB822" s="259"/>
      <c r="BC822" s="259"/>
      <c r="BD822" s="259"/>
      <c r="BE822" s="259"/>
      <c r="BF822" s="259"/>
      <c r="BG822" s="259"/>
      <c r="BH822" s="259"/>
      <c r="BI822" s="259"/>
      <c r="BJ822" s="259"/>
      <c r="BK822" s="259"/>
      <c r="BL822" s="259"/>
      <c r="BM822" s="259"/>
      <c r="BN822" s="152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  <c r="CX822" s="3"/>
      <c r="CY822" s="3"/>
      <c r="CZ822" s="3"/>
      <c r="DA822" s="3"/>
      <c r="DB822" s="3"/>
      <c r="DC822" s="3"/>
      <c r="DD822" s="3"/>
      <c r="DE822" s="3"/>
      <c r="DF822" s="3"/>
      <c r="DG822" s="3"/>
      <c r="DH822" s="3"/>
      <c r="DI822" s="3"/>
      <c r="DJ822" s="3"/>
      <c r="DK822" s="3"/>
      <c r="DL822" s="3"/>
      <c r="DM822" s="3"/>
      <c r="DN822" s="3"/>
      <c r="DO822" s="3"/>
      <c r="DP822" s="3"/>
      <c r="DQ822" s="3"/>
      <c r="DR822" s="3"/>
      <c r="DS822" s="3"/>
      <c r="DT822" s="3"/>
      <c r="DU822" s="3"/>
    </row>
    <row r="823" ht="12.75" customHeight="1">
      <c r="A823" s="3"/>
      <c r="B823" s="2"/>
      <c r="C823" s="2"/>
      <c r="D823" s="2"/>
      <c r="E823" s="2"/>
      <c r="F823" s="2"/>
      <c r="G823" s="2"/>
      <c r="H823" s="2"/>
      <c r="I823" s="2"/>
      <c r="J823" s="256"/>
      <c r="K823" s="2"/>
      <c r="L823" s="2"/>
      <c r="M823" s="2"/>
      <c r="N823" s="2"/>
      <c r="O823" s="2"/>
      <c r="P823" s="6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3"/>
      <c r="AH823" s="95"/>
      <c r="AI823" s="3"/>
      <c r="AJ823" s="256"/>
      <c r="AK823" s="3"/>
      <c r="AL823" s="3"/>
      <c r="AM823" s="2"/>
      <c r="AN823" s="2"/>
      <c r="AO823" s="2"/>
      <c r="AP823" s="2"/>
      <c r="AQ823" s="2"/>
      <c r="AR823" s="257"/>
      <c r="AS823" s="2"/>
      <c r="AT823" s="2"/>
      <c r="AU823" s="2"/>
      <c r="AV823" s="3"/>
      <c r="AW823" s="258"/>
      <c r="AX823" s="3"/>
      <c r="AY823" s="257"/>
      <c r="AZ823" s="259"/>
      <c r="BA823" s="259"/>
      <c r="BB823" s="259"/>
      <c r="BC823" s="259"/>
      <c r="BD823" s="259"/>
      <c r="BE823" s="259"/>
      <c r="BF823" s="259"/>
      <c r="BG823" s="259"/>
      <c r="BH823" s="259"/>
      <c r="BI823" s="259"/>
      <c r="BJ823" s="259"/>
      <c r="BK823" s="259"/>
      <c r="BL823" s="259"/>
      <c r="BM823" s="259"/>
      <c r="BN823" s="152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  <c r="CX823" s="3"/>
      <c r="CY823" s="3"/>
      <c r="CZ823" s="3"/>
      <c r="DA823" s="3"/>
      <c r="DB823" s="3"/>
      <c r="DC823" s="3"/>
      <c r="DD823" s="3"/>
      <c r="DE823" s="3"/>
      <c r="DF823" s="3"/>
      <c r="DG823" s="3"/>
      <c r="DH823" s="3"/>
      <c r="DI823" s="3"/>
      <c r="DJ823" s="3"/>
      <c r="DK823" s="3"/>
      <c r="DL823" s="3"/>
      <c r="DM823" s="3"/>
      <c r="DN823" s="3"/>
      <c r="DO823" s="3"/>
      <c r="DP823" s="3"/>
      <c r="DQ823" s="3"/>
      <c r="DR823" s="3"/>
      <c r="DS823" s="3"/>
      <c r="DT823" s="3"/>
      <c r="DU823" s="3"/>
    </row>
    <row r="824" ht="12.75" customHeight="1">
      <c r="A824" s="3"/>
      <c r="B824" s="2"/>
      <c r="C824" s="2"/>
      <c r="D824" s="2"/>
      <c r="E824" s="2"/>
      <c r="F824" s="2"/>
      <c r="G824" s="2"/>
      <c r="H824" s="2"/>
      <c r="I824" s="2"/>
      <c r="J824" s="256"/>
      <c r="K824" s="2"/>
      <c r="L824" s="2"/>
      <c r="M824" s="2"/>
      <c r="N824" s="2"/>
      <c r="O824" s="2"/>
      <c r="P824" s="6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3"/>
      <c r="AH824" s="95"/>
      <c r="AI824" s="3"/>
      <c r="AJ824" s="256"/>
      <c r="AK824" s="3"/>
      <c r="AL824" s="3"/>
      <c r="AM824" s="2"/>
      <c r="AN824" s="2"/>
      <c r="AO824" s="2"/>
      <c r="AP824" s="2"/>
      <c r="AQ824" s="2"/>
      <c r="AR824" s="257"/>
      <c r="AS824" s="2"/>
      <c r="AT824" s="2"/>
      <c r="AU824" s="2"/>
      <c r="AV824" s="3"/>
      <c r="AW824" s="258"/>
      <c r="AX824" s="3"/>
      <c r="AY824" s="257"/>
      <c r="AZ824" s="259"/>
      <c r="BA824" s="259"/>
      <c r="BB824" s="259"/>
      <c r="BC824" s="259"/>
      <c r="BD824" s="259"/>
      <c r="BE824" s="259"/>
      <c r="BF824" s="259"/>
      <c r="BG824" s="259"/>
      <c r="BH824" s="259"/>
      <c r="BI824" s="259"/>
      <c r="BJ824" s="259"/>
      <c r="BK824" s="259"/>
      <c r="BL824" s="259"/>
      <c r="BM824" s="259"/>
      <c r="BN824" s="152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  <c r="CX824" s="3"/>
      <c r="CY824" s="3"/>
      <c r="CZ824" s="3"/>
      <c r="DA824" s="3"/>
      <c r="DB824" s="3"/>
      <c r="DC824" s="3"/>
      <c r="DD824" s="3"/>
      <c r="DE824" s="3"/>
      <c r="DF824" s="3"/>
      <c r="DG824" s="3"/>
      <c r="DH824" s="3"/>
      <c r="DI824" s="3"/>
      <c r="DJ824" s="3"/>
      <c r="DK824" s="3"/>
      <c r="DL824" s="3"/>
      <c r="DM824" s="3"/>
      <c r="DN824" s="3"/>
      <c r="DO824" s="3"/>
      <c r="DP824" s="3"/>
      <c r="DQ824" s="3"/>
      <c r="DR824" s="3"/>
      <c r="DS824" s="3"/>
      <c r="DT824" s="3"/>
      <c r="DU824" s="3"/>
    </row>
    <row r="825" ht="12.75" customHeight="1">
      <c r="A825" s="3"/>
      <c r="B825" s="2"/>
      <c r="C825" s="2"/>
      <c r="D825" s="2"/>
      <c r="E825" s="2"/>
      <c r="F825" s="2"/>
      <c r="G825" s="2"/>
      <c r="H825" s="2"/>
      <c r="I825" s="2"/>
      <c r="J825" s="256"/>
      <c r="K825" s="2"/>
      <c r="L825" s="2"/>
      <c r="M825" s="2"/>
      <c r="N825" s="2"/>
      <c r="O825" s="2"/>
      <c r="P825" s="6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3"/>
      <c r="AH825" s="95"/>
      <c r="AI825" s="3"/>
      <c r="AJ825" s="256"/>
      <c r="AK825" s="3"/>
      <c r="AL825" s="3"/>
      <c r="AM825" s="2"/>
      <c r="AN825" s="2"/>
      <c r="AO825" s="2"/>
      <c r="AP825" s="2"/>
      <c r="AQ825" s="2"/>
      <c r="AR825" s="257"/>
      <c r="AS825" s="2"/>
      <c r="AT825" s="2"/>
      <c r="AU825" s="2"/>
      <c r="AV825" s="3"/>
      <c r="AW825" s="258"/>
      <c r="AX825" s="3"/>
      <c r="AY825" s="257"/>
      <c r="AZ825" s="259"/>
      <c r="BA825" s="259"/>
      <c r="BB825" s="259"/>
      <c r="BC825" s="259"/>
      <c r="BD825" s="259"/>
      <c r="BE825" s="259"/>
      <c r="BF825" s="259"/>
      <c r="BG825" s="259"/>
      <c r="BH825" s="259"/>
      <c r="BI825" s="259"/>
      <c r="BJ825" s="259"/>
      <c r="BK825" s="259"/>
      <c r="BL825" s="259"/>
      <c r="BM825" s="259"/>
      <c r="BN825" s="152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  <c r="CX825" s="3"/>
      <c r="CY825" s="3"/>
      <c r="CZ825" s="3"/>
      <c r="DA825" s="3"/>
      <c r="DB825" s="3"/>
      <c r="DC825" s="3"/>
      <c r="DD825" s="3"/>
      <c r="DE825" s="3"/>
      <c r="DF825" s="3"/>
      <c r="DG825" s="3"/>
      <c r="DH825" s="3"/>
      <c r="DI825" s="3"/>
      <c r="DJ825" s="3"/>
      <c r="DK825" s="3"/>
      <c r="DL825" s="3"/>
      <c r="DM825" s="3"/>
      <c r="DN825" s="3"/>
      <c r="DO825" s="3"/>
      <c r="DP825" s="3"/>
      <c r="DQ825" s="3"/>
      <c r="DR825" s="3"/>
      <c r="DS825" s="3"/>
      <c r="DT825" s="3"/>
      <c r="DU825" s="3"/>
    </row>
    <row r="826" ht="12.75" customHeight="1">
      <c r="A826" s="3"/>
      <c r="B826" s="2"/>
      <c r="C826" s="2"/>
      <c r="D826" s="2"/>
      <c r="E826" s="2"/>
      <c r="F826" s="2"/>
      <c r="G826" s="2"/>
      <c r="H826" s="2"/>
      <c r="I826" s="2"/>
      <c r="J826" s="256"/>
      <c r="K826" s="2"/>
      <c r="L826" s="2"/>
      <c r="M826" s="2"/>
      <c r="N826" s="2"/>
      <c r="O826" s="2"/>
      <c r="P826" s="6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3"/>
      <c r="AH826" s="95"/>
      <c r="AI826" s="3"/>
      <c r="AJ826" s="256"/>
      <c r="AK826" s="3"/>
      <c r="AL826" s="3"/>
      <c r="AM826" s="2"/>
      <c r="AN826" s="2"/>
      <c r="AO826" s="2"/>
      <c r="AP826" s="2"/>
      <c r="AQ826" s="2"/>
      <c r="AR826" s="257"/>
      <c r="AS826" s="2"/>
      <c r="AT826" s="2"/>
      <c r="AU826" s="2"/>
      <c r="AV826" s="3"/>
      <c r="AW826" s="258"/>
      <c r="AX826" s="3"/>
      <c r="AY826" s="257"/>
      <c r="AZ826" s="259"/>
      <c r="BA826" s="259"/>
      <c r="BB826" s="259"/>
      <c r="BC826" s="259"/>
      <c r="BD826" s="259"/>
      <c r="BE826" s="259"/>
      <c r="BF826" s="259"/>
      <c r="BG826" s="259"/>
      <c r="BH826" s="259"/>
      <c r="BI826" s="259"/>
      <c r="BJ826" s="259"/>
      <c r="BK826" s="259"/>
      <c r="BL826" s="259"/>
      <c r="BM826" s="259"/>
      <c r="BN826" s="152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  <c r="CX826" s="3"/>
      <c r="CY826" s="3"/>
      <c r="CZ826" s="3"/>
      <c r="DA826" s="3"/>
      <c r="DB826" s="3"/>
      <c r="DC826" s="3"/>
      <c r="DD826" s="3"/>
      <c r="DE826" s="3"/>
      <c r="DF826" s="3"/>
      <c r="DG826" s="3"/>
      <c r="DH826" s="3"/>
      <c r="DI826" s="3"/>
      <c r="DJ826" s="3"/>
      <c r="DK826" s="3"/>
      <c r="DL826" s="3"/>
      <c r="DM826" s="3"/>
      <c r="DN826" s="3"/>
      <c r="DO826" s="3"/>
      <c r="DP826" s="3"/>
      <c r="DQ826" s="3"/>
      <c r="DR826" s="3"/>
      <c r="DS826" s="3"/>
      <c r="DT826" s="3"/>
      <c r="DU826" s="3"/>
    </row>
    <row r="827" ht="12.75" customHeight="1">
      <c r="A827" s="3"/>
      <c r="B827" s="2"/>
      <c r="C827" s="2"/>
      <c r="D827" s="2"/>
      <c r="E827" s="2"/>
      <c r="F827" s="2"/>
      <c r="G827" s="2"/>
      <c r="H827" s="2"/>
      <c r="I827" s="2"/>
      <c r="J827" s="256"/>
      <c r="K827" s="2"/>
      <c r="L827" s="2"/>
      <c r="M827" s="2"/>
      <c r="N827" s="2"/>
      <c r="O827" s="2"/>
      <c r="P827" s="6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3"/>
      <c r="AH827" s="95"/>
      <c r="AI827" s="3"/>
      <c r="AJ827" s="256"/>
      <c r="AK827" s="3"/>
      <c r="AL827" s="3"/>
      <c r="AM827" s="2"/>
      <c r="AN827" s="2"/>
      <c r="AO827" s="2"/>
      <c r="AP827" s="2"/>
      <c r="AQ827" s="2"/>
      <c r="AR827" s="257"/>
      <c r="AS827" s="2"/>
      <c r="AT827" s="2"/>
      <c r="AU827" s="2"/>
      <c r="AV827" s="3"/>
      <c r="AW827" s="258"/>
      <c r="AX827" s="3"/>
      <c r="AY827" s="257"/>
      <c r="AZ827" s="259"/>
      <c r="BA827" s="259"/>
      <c r="BB827" s="259"/>
      <c r="BC827" s="259"/>
      <c r="BD827" s="259"/>
      <c r="BE827" s="259"/>
      <c r="BF827" s="259"/>
      <c r="BG827" s="259"/>
      <c r="BH827" s="259"/>
      <c r="BI827" s="259"/>
      <c r="BJ827" s="259"/>
      <c r="BK827" s="259"/>
      <c r="BL827" s="259"/>
      <c r="BM827" s="259"/>
      <c r="BN827" s="152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  <c r="CX827" s="3"/>
      <c r="CY827" s="3"/>
      <c r="CZ827" s="3"/>
      <c r="DA827" s="3"/>
      <c r="DB827" s="3"/>
      <c r="DC827" s="3"/>
      <c r="DD827" s="3"/>
      <c r="DE827" s="3"/>
      <c r="DF827" s="3"/>
      <c r="DG827" s="3"/>
      <c r="DH827" s="3"/>
      <c r="DI827" s="3"/>
      <c r="DJ827" s="3"/>
      <c r="DK827" s="3"/>
      <c r="DL827" s="3"/>
      <c r="DM827" s="3"/>
      <c r="DN827" s="3"/>
      <c r="DO827" s="3"/>
      <c r="DP827" s="3"/>
      <c r="DQ827" s="3"/>
      <c r="DR827" s="3"/>
      <c r="DS827" s="3"/>
      <c r="DT827" s="3"/>
      <c r="DU827" s="3"/>
    </row>
    <row r="828" ht="12.75" customHeight="1">
      <c r="A828" s="3"/>
      <c r="B828" s="2"/>
      <c r="C828" s="2"/>
      <c r="D828" s="2"/>
      <c r="E828" s="2"/>
      <c r="F828" s="2"/>
      <c r="G828" s="2"/>
      <c r="H828" s="2"/>
      <c r="I828" s="2"/>
      <c r="J828" s="256"/>
      <c r="K828" s="2"/>
      <c r="L828" s="2"/>
      <c r="M828" s="2"/>
      <c r="N828" s="2"/>
      <c r="O828" s="2"/>
      <c r="P828" s="6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3"/>
      <c r="AH828" s="95"/>
      <c r="AI828" s="3"/>
      <c r="AJ828" s="256"/>
      <c r="AK828" s="3"/>
      <c r="AL828" s="3"/>
      <c r="AM828" s="2"/>
      <c r="AN828" s="2"/>
      <c r="AO828" s="2"/>
      <c r="AP828" s="2"/>
      <c r="AQ828" s="2"/>
      <c r="AR828" s="257"/>
      <c r="AS828" s="2"/>
      <c r="AT828" s="2"/>
      <c r="AU828" s="2"/>
      <c r="AV828" s="3"/>
      <c r="AW828" s="258"/>
      <c r="AX828" s="3"/>
      <c r="AY828" s="257"/>
      <c r="AZ828" s="259"/>
      <c r="BA828" s="259"/>
      <c r="BB828" s="259"/>
      <c r="BC828" s="259"/>
      <c r="BD828" s="259"/>
      <c r="BE828" s="259"/>
      <c r="BF828" s="259"/>
      <c r="BG828" s="259"/>
      <c r="BH828" s="259"/>
      <c r="BI828" s="259"/>
      <c r="BJ828" s="259"/>
      <c r="BK828" s="259"/>
      <c r="BL828" s="259"/>
      <c r="BM828" s="259"/>
      <c r="BN828" s="152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  <c r="CW828" s="3"/>
      <c r="CX828" s="3"/>
      <c r="CY828" s="3"/>
      <c r="CZ828" s="3"/>
      <c r="DA828" s="3"/>
      <c r="DB828" s="3"/>
      <c r="DC828" s="3"/>
      <c r="DD828" s="3"/>
      <c r="DE828" s="3"/>
      <c r="DF828" s="3"/>
      <c r="DG828" s="3"/>
      <c r="DH828" s="3"/>
      <c r="DI828" s="3"/>
      <c r="DJ828" s="3"/>
      <c r="DK828" s="3"/>
      <c r="DL828" s="3"/>
      <c r="DM828" s="3"/>
      <c r="DN828" s="3"/>
      <c r="DO828" s="3"/>
      <c r="DP828" s="3"/>
      <c r="DQ828" s="3"/>
      <c r="DR828" s="3"/>
      <c r="DS828" s="3"/>
      <c r="DT828" s="3"/>
      <c r="DU828" s="3"/>
    </row>
    <row r="829" ht="12.75" customHeight="1">
      <c r="A829" s="3"/>
      <c r="B829" s="2"/>
      <c r="C829" s="2"/>
      <c r="D829" s="2"/>
      <c r="E829" s="2"/>
      <c r="F829" s="2"/>
      <c r="G829" s="2"/>
      <c r="H829" s="2"/>
      <c r="I829" s="2"/>
      <c r="J829" s="256"/>
      <c r="K829" s="2"/>
      <c r="L829" s="2"/>
      <c r="M829" s="2"/>
      <c r="N829" s="2"/>
      <c r="O829" s="2"/>
      <c r="P829" s="6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3"/>
      <c r="AH829" s="95"/>
      <c r="AI829" s="3"/>
      <c r="AJ829" s="256"/>
      <c r="AK829" s="3"/>
      <c r="AL829" s="3"/>
      <c r="AM829" s="2"/>
      <c r="AN829" s="2"/>
      <c r="AO829" s="2"/>
      <c r="AP829" s="2"/>
      <c r="AQ829" s="2"/>
      <c r="AR829" s="257"/>
      <c r="AS829" s="2"/>
      <c r="AT829" s="2"/>
      <c r="AU829" s="2"/>
      <c r="AV829" s="3"/>
      <c r="AW829" s="258"/>
      <c r="AX829" s="3"/>
      <c r="AY829" s="257"/>
      <c r="AZ829" s="259"/>
      <c r="BA829" s="259"/>
      <c r="BB829" s="259"/>
      <c r="BC829" s="259"/>
      <c r="BD829" s="259"/>
      <c r="BE829" s="259"/>
      <c r="BF829" s="259"/>
      <c r="BG829" s="259"/>
      <c r="BH829" s="259"/>
      <c r="BI829" s="259"/>
      <c r="BJ829" s="259"/>
      <c r="BK829" s="259"/>
      <c r="BL829" s="259"/>
      <c r="BM829" s="259"/>
      <c r="BN829" s="152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  <c r="CX829" s="3"/>
      <c r="CY829" s="3"/>
      <c r="CZ829" s="3"/>
      <c r="DA829" s="3"/>
      <c r="DB829" s="3"/>
      <c r="DC829" s="3"/>
      <c r="DD829" s="3"/>
      <c r="DE829" s="3"/>
      <c r="DF829" s="3"/>
      <c r="DG829" s="3"/>
      <c r="DH829" s="3"/>
      <c r="DI829" s="3"/>
      <c r="DJ829" s="3"/>
      <c r="DK829" s="3"/>
      <c r="DL829" s="3"/>
      <c r="DM829" s="3"/>
      <c r="DN829" s="3"/>
      <c r="DO829" s="3"/>
      <c r="DP829" s="3"/>
      <c r="DQ829" s="3"/>
      <c r="DR829" s="3"/>
      <c r="DS829" s="3"/>
      <c r="DT829" s="3"/>
      <c r="DU829" s="3"/>
    </row>
    <row r="830" ht="12.75" customHeight="1">
      <c r="A830" s="3"/>
      <c r="B830" s="2"/>
      <c r="C830" s="2"/>
      <c r="D830" s="2"/>
      <c r="E830" s="2"/>
      <c r="F830" s="2"/>
      <c r="G830" s="2"/>
      <c r="H830" s="2"/>
      <c r="I830" s="2"/>
      <c r="J830" s="256"/>
      <c r="K830" s="2"/>
      <c r="L830" s="2"/>
      <c r="M830" s="2"/>
      <c r="N830" s="2"/>
      <c r="O830" s="2"/>
      <c r="P830" s="6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3"/>
      <c r="AH830" s="95"/>
      <c r="AI830" s="3"/>
      <c r="AJ830" s="256"/>
      <c r="AK830" s="3"/>
      <c r="AL830" s="3"/>
      <c r="AM830" s="2"/>
      <c r="AN830" s="2"/>
      <c r="AO830" s="2"/>
      <c r="AP830" s="2"/>
      <c r="AQ830" s="2"/>
      <c r="AR830" s="257"/>
      <c r="AS830" s="2"/>
      <c r="AT830" s="2"/>
      <c r="AU830" s="2"/>
      <c r="AV830" s="3"/>
      <c r="AW830" s="258"/>
      <c r="AX830" s="3"/>
      <c r="AY830" s="257"/>
      <c r="AZ830" s="259"/>
      <c r="BA830" s="259"/>
      <c r="BB830" s="259"/>
      <c r="BC830" s="259"/>
      <c r="BD830" s="259"/>
      <c r="BE830" s="259"/>
      <c r="BF830" s="259"/>
      <c r="BG830" s="259"/>
      <c r="BH830" s="259"/>
      <c r="BI830" s="259"/>
      <c r="BJ830" s="259"/>
      <c r="BK830" s="259"/>
      <c r="BL830" s="259"/>
      <c r="BM830" s="259"/>
      <c r="BN830" s="152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  <c r="CX830" s="3"/>
      <c r="CY830" s="3"/>
      <c r="CZ830" s="3"/>
      <c r="DA830" s="3"/>
      <c r="DB830" s="3"/>
      <c r="DC830" s="3"/>
      <c r="DD830" s="3"/>
      <c r="DE830" s="3"/>
      <c r="DF830" s="3"/>
      <c r="DG830" s="3"/>
      <c r="DH830" s="3"/>
      <c r="DI830" s="3"/>
      <c r="DJ830" s="3"/>
      <c r="DK830" s="3"/>
      <c r="DL830" s="3"/>
      <c r="DM830" s="3"/>
      <c r="DN830" s="3"/>
      <c r="DO830" s="3"/>
      <c r="DP830" s="3"/>
      <c r="DQ830" s="3"/>
      <c r="DR830" s="3"/>
      <c r="DS830" s="3"/>
      <c r="DT830" s="3"/>
      <c r="DU830" s="3"/>
    </row>
    <row r="831" ht="12.75" customHeight="1">
      <c r="A831" s="3"/>
      <c r="B831" s="2"/>
      <c r="C831" s="2"/>
      <c r="D831" s="2"/>
      <c r="E831" s="2"/>
      <c r="F831" s="2"/>
      <c r="G831" s="2"/>
      <c r="H831" s="2"/>
      <c r="I831" s="2"/>
      <c r="J831" s="256"/>
      <c r="K831" s="2"/>
      <c r="L831" s="2"/>
      <c r="M831" s="2"/>
      <c r="N831" s="2"/>
      <c r="O831" s="2"/>
      <c r="P831" s="6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3"/>
      <c r="AH831" s="95"/>
      <c r="AI831" s="3"/>
      <c r="AJ831" s="256"/>
      <c r="AK831" s="3"/>
      <c r="AL831" s="3"/>
      <c r="AM831" s="2"/>
      <c r="AN831" s="2"/>
      <c r="AO831" s="2"/>
      <c r="AP831" s="2"/>
      <c r="AQ831" s="2"/>
      <c r="AR831" s="257"/>
      <c r="AS831" s="2"/>
      <c r="AT831" s="2"/>
      <c r="AU831" s="2"/>
      <c r="AV831" s="3"/>
      <c r="AW831" s="258"/>
      <c r="AX831" s="3"/>
      <c r="AY831" s="257"/>
      <c r="AZ831" s="259"/>
      <c r="BA831" s="259"/>
      <c r="BB831" s="259"/>
      <c r="BC831" s="259"/>
      <c r="BD831" s="259"/>
      <c r="BE831" s="259"/>
      <c r="BF831" s="259"/>
      <c r="BG831" s="259"/>
      <c r="BH831" s="259"/>
      <c r="BI831" s="259"/>
      <c r="BJ831" s="259"/>
      <c r="BK831" s="259"/>
      <c r="BL831" s="259"/>
      <c r="BM831" s="259"/>
      <c r="BN831" s="152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  <c r="CX831" s="3"/>
      <c r="CY831" s="3"/>
      <c r="CZ831" s="3"/>
      <c r="DA831" s="3"/>
      <c r="DB831" s="3"/>
      <c r="DC831" s="3"/>
      <c r="DD831" s="3"/>
      <c r="DE831" s="3"/>
      <c r="DF831" s="3"/>
      <c r="DG831" s="3"/>
      <c r="DH831" s="3"/>
      <c r="DI831" s="3"/>
      <c r="DJ831" s="3"/>
      <c r="DK831" s="3"/>
      <c r="DL831" s="3"/>
      <c r="DM831" s="3"/>
      <c r="DN831" s="3"/>
      <c r="DO831" s="3"/>
      <c r="DP831" s="3"/>
      <c r="DQ831" s="3"/>
      <c r="DR831" s="3"/>
      <c r="DS831" s="3"/>
      <c r="DT831" s="3"/>
      <c r="DU831" s="3"/>
    </row>
    <row r="832" ht="12.75" customHeight="1">
      <c r="A832" s="3"/>
      <c r="B832" s="2"/>
      <c r="C832" s="2"/>
      <c r="D832" s="2"/>
      <c r="E832" s="2"/>
      <c r="F832" s="2"/>
      <c r="G832" s="2"/>
      <c r="H832" s="2"/>
      <c r="I832" s="2"/>
      <c r="J832" s="256"/>
      <c r="K832" s="2"/>
      <c r="L832" s="2"/>
      <c r="M832" s="2"/>
      <c r="N832" s="2"/>
      <c r="O832" s="2"/>
      <c r="P832" s="6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3"/>
      <c r="AH832" s="95"/>
      <c r="AI832" s="3"/>
      <c r="AJ832" s="256"/>
      <c r="AK832" s="3"/>
      <c r="AL832" s="3"/>
      <c r="AM832" s="2"/>
      <c r="AN832" s="2"/>
      <c r="AO832" s="2"/>
      <c r="AP832" s="2"/>
      <c r="AQ832" s="2"/>
      <c r="AR832" s="257"/>
      <c r="AS832" s="2"/>
      <c r="AT832" s="2"/>
      <c r="AU832" s="2"/>
      <c r="AV832" s="3"/>
      <c r="AW832" s="258"/>
      <c r="AX832" s="3"/>
      <c r="AY832" s="257"/>
      <c r="AZ832" s="259"/>
      <c r="BA832" s="259"/>
      <c r="BB832" s="259"/>
      <c r="BC832" s="259"/>
      <c r="BD832" s="259"/>
      <c r="BE832" s="259"/>
      <c r="BF832" s="259"/>
      <c r="BG832" s="259"/>
      <c r="BH832" s="259"/>
      <c r="BI832" s="259"/>
      <c r="BJ832" s="259"/>
      <c r="BK832" s="259"/>
      <c r="BL832" s="259"/>
      <c r="BM832" s="259"/>
      <c r="BN832" s="152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  <c r="CX832" s="3"/>
      <c r="CY832" s="3"/>
      <c r="CZ832" s="3"/>
      <c r="DA832" s="3"/>
      <c r="DB832" s="3"/>
      <c r="DC832" s="3"/>
      <c r="DD832" s="3"/>
      <c r="DE832" s="3"/>
      <c r="DF832" s="3"/>
      <c r="DG832" s="3"/>
      <c r="DH832" s="3"/>
      <c r="DI832" s="3"/>
      <c r="DJ832" s="3"/>
      <c r="DK832" s="3"/>
      <c r="DL832" s="3"/>
      <c r="DM832" s="3"/>
      <c r="DN832" s="3"/>
      <c r="DO832" s="3"/>
      <c r="DP832" s="3"/>
      <c r="DQ832" s="3"/>
      <c r="DR832" s="3"/>
      <c r="DS832" s="3"/>
      <c r="DT832" s="3"/>
      <c r="DU832" s="3"/>
    </row>
    <row r="833" ht="12.75" customHeight="1">
      <c r="A833" s="3"/>
      <c r="B833" s="2"/>
      <c r="C833" s="2"/>
      <c r="D833" s="2"/>
      <c r="E833" s="2"/>
      <c r="F833" s="2"/>
      <c r="G833" s="2"/>
      <c r="H833" s="2"/>
      <c r="I833" s="2"/>
      <c r="J833" s="256"/>
      <c r="K833" s="2"/>
      <c r="L833" s="2"/>
      <c r="M833" s="2"/>
      <c r="N833" s="2"/>
      <c r="O833" s="2"/>
      <c r="P833" s="6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3"/>
      <c r="AH833" s="95"/>
      <c r="AI833" s="3"/>
      <c r="AJ833" s="256"/>
      <c r="AK833" s="3"/>
      <c r="AL833" s="3"/>
      <c r="AM833" s="2"/>
      <c r="AN833" s="2"/>
      <c r="AO833" s="2"/>
      <c r="AP833" s="2"/>
      <c r="AQ833" s="2"/>
      <c r="AR833" s="257"/>
      <c r="AS833" s="2"/>
      <c r="AT833" s="2"/>
      <c r="AU833" s="2"/>
      <c r="AV833" s="3"/>
      <c r="AW833" s="258"/>
      <c r="AX833" s="3"/>
      <c r="AY833" s="257"/>
      <c r="AZ833" s="259"/>
      <c r="BA833" s="259"/>
      <c r="BB833" s="259"/>
      <c r="BC833" s="259"/>
      <c r="BD833" s="259"/>
      <c r="BE833" s="259"/>
      <c r="BF833" s="259"/>
      <c r="BG833" s="259"/>
      <c r="BH833" s="259"/>
      <c r="BI833" s="259"/>
      <c r="BJ833" s="259"/>
      <c r="BK833" s="259"/>
      <c r="BL833" s="259"/>
      <c r="BM833" s="259"/>
      <c r="BN833" s="152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  <c r="CX833" s="3"/>
      <c r="CY833" s="3"/>
      <c r="CZ833" s="3"/>
      <c r="DA833" s="3"/>
      <c r="DB833" s="3"/>
      <c r="DC833" s="3"/>
      <c r="DD833" s="3"/>
      <c r="DE833" s="3"/>
      <c r="DF833" s="3"/>
      <c r="DG833" s="3"/>
      <c r="DH833" s="3"/>
      <c r="DI833" s="3"/>
      <c r="DJ833" s="3"/>
      <c r="DK833" s="3"/>
      <c r="DL833" s="3"/>
      <c r="DM833" s="3"/>
      <c r="DN833" s="3"/>
      <c r="DO833" s="3"/>
      <c r="DP833" s="3"/>
      <c r="DQ833" s="3"/>
      <c r="DR833" s="3"/>
      <c r="DS833" s="3"/>
      <c r="DT833" s="3"/>
      <c r="DU833" s="3"/>
    </row>
    <row r="834" ht="12.75" customHeight="1">
      <c r="A834" s="3"/>
      <c r="B834" s="2"/>
      <c r="C834" s="2"/>
      <c r="D834" s="2"/>
      <c r="E834" s="2"/>
      <c r="F834" s="2"/>
      <c r="G834" s="2"/>
      <c r="H834" s="2"/>
      <c r="I834" s="2"/>
      <c r="J834" s="256"/>
      <c r="K834" s="2"/>
      <c r="L834" s="2"/>
      <c r="M834" s="2"/>
      <c r="N834" s="2"/>
      <c r="O834" s="2"/>
      <c r="P834" s="6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3"/>
      <c r="AH834" s="95"/>
      <c r="AI834" s="3"/>
      <c r="AJ834" s="256"/>
      <c r="AK834" s="3"/>
      <c r="AL834" s="3"/>
      <c r="AM834" s="2"/>
      <c r="AN834" s="2"/>
      <c r="AO834" s="2"/>
      <c r="AP834" s="2"/>
      <c r="AQ834" s="2"/>
      <c r="AR834" s="257"/>
      <c r="AS834" s="2"/>
      <c r="AT834" s="2"/>
      <c r="AU834" s="2"/>
      <c r="AV834" s="3"/>
      <c r="AW834" s="258"/>
      <c r="AX834" s="3"/>
      <c r="AY834" s="257"/>
      <c r="AZ834" s="259"/>
      <c r="BA834" s="259"/>
      <c r="BB834" s="259"/>
      <c r="BC834" s="259"/>
      <c r="BD834" s="259"/>
      <c r="BE834" s="259"/>
      <c r="BF834" s="259"/>
      <c r="BG834" s="259"/>
      <c r="BH834" s="259"/>
      <c r="BI834" s="259"/>
      <c r="BJ834" s="259"/>
      <c r="BK834" s="259"/>
      <c r="BL834" s="259"/>
      <c r="BM834" s="259"/>
      <c r="BN834" s="152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  <c r="CX834" s="3"/>
      <c r="CY834" s="3"/>
      <c r="CZ834" s="3"/>
      <c r="DA834" s="3"/>
      <c r="DB834" s="3"/>
      <c r="DC834" s="3"/>
      <c r="DD834" s="3"/>
      <c r="DE834" s="3"/>
      <c r="DF834" s="3"/>
      <c r="DG834" s="3"/>
      <c r="DH834" s="3"/>
      <c r="DI834" s="3"/>
      <c r="DJ834" s="3"/>
      <c r="DK834" s="3"/>
      <c r="DL834" s="3"/>
      <c r="DM834" s="3"/>
      <c r="DN834" s="3"/>
      <c r="DO834" s="3"/>
      <c r="DP834" s="3"/>
      <c r="DQ834" s="3"/>
      <c r="DR834" s="3"/>
      <c r="DS834" s="3"/>
      <c r="DT834" s="3"/>
      <c r="DU834" s="3"/>
    </row>
    <row r="835" ht="12.75" customHeight="1">
      <c r="A835" s="3"/>
      <c r="B835" s="2"/>
      <c r="C835" s="2"/>
      <c r="D835" s="2"/>
      <c r="E835" s="2"/>
      <c r="F835" s="2"/>
      <c r="G835" s="2"/>
      <c r="H835" s="2"/>
      <c r="I835" s="2"/>
      <c r="J835" s="256"/>
      <c r="K835" s="2"/>
      <c r="L835" s="2"/>
      <c r="M835" s="2"/>
      <c r="N835" s="2"/>
      <c r="O835" s="2"/>
      <c r="P835" s="6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3"/>
      <c r="AH835" s="95"/>
      <c r="AI835" s="3"/>
      <c r="AJ835" s="256"/>
      <c r="AK835" s="3"/>
      <c r="AL835" s="3"/>
      <c r="AM835" s="2"/>
      <c r="AN835" s="2"/>
      <c r="AO835" s="2"/>
      <c r="AP835" s="2"/>
      <c r="AQ835" s="2"/>
      <c r="AR835" s="257"/>
      <c r="AS835" s="2"/>
      <c r="AT835" s="2"/>
      <c r="AU835" s="2"/>
      <c r="AV835" s="3"/>
      <c r="AW835" s="258"/>
      <c r="AX835" s="3"/>
      <c r="AY835" s="257"/>
      <c r="AZ835" s="259"/>
      <c r="BA835" s="259"/>
      <c r="BB835" s="259"/>
      <c r="BC835" s="259"/>
      <c r="BD835" s="259"/>
      <c r="BE835" s="259"/>
      <c r="BF835" s="259"/>
      <c r="BG835" s="259"/>
      <c r="BH835" s="259"/>
      <c r="BI835" s="259"/>
      <c r="BJ835" s="259"/>
      <c r="BK835" s="259"/>
      <c r="BL835" s="259"/>
      <c r="BM835" s="259"/>
      <c r="BN835" s="152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  <c r="DD835" s="3"/>
      <c r="DE835" s="3"/>
      <c r="DF835" s="3"/>
      <c r="DG835" s="3"/>
      <c r="DH835" s="3"/>
      <c r="DI835" s="3"/>
      <c r="DJ835" s="3"/>
      <c r="DK835" s="3"/>
      <c r="DL835" s="3"/>
      <c r="DM835" s="3"/>
      <c r="DN835" s="3"/>
      <c r="DO835" s="3"/>
      <c r="DP835" s="3"/>
      <c r="DQ835" s="3"/>
      <c r="DR835" s="3"/>
      <c r="DS835" s="3"/>
      <c r="DT835" s="3"/>
      <c r="DU835" s="3"/>
    </row>
    <row r="836" ht="12.75" customHeight="1">
      <c r="A836" s="3"/>
      <c r="B836" s="2"/>
      <c r="C836" s="2"/>
      <c r="D836" s="2"/>
      <c r="E836" s="2"/>
      <c r="F836" s="2"/>
      <c r="G836" s="2"/>
      <c r="H836" s="2"/>
      <c r="I836" s="2"/>
      <c r="J836" s="256"/>
      <c r="K836" s="2"/>
      <c r="L836" s="2"/>
      <c r="M836" s="2"/>
      <c r="N836" s="2"/>
      <c r="O836" s="2"/>
      <c r="P836" s="6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3"/>
      <c r="AH836" s="95"/>
      <c r="AI836" s="3"/>
      <c r="AJ836" s="256"/>
      <c r="AK836" s="3"/>
      <c r="AL836" s="3"/>
      <c r="AM836" s="2"/>
      <c r="AN836" s="2"/>
      <c r="AO836" s="2"/>
      <c r="AP836" s="2"/>
      <c r="AQ836" s="2"/>
      <c r="AR836" s="257"/>
      <c r="AS836" s="2"/>
      <c r="AT836" s="2"/>
      <c r="AU836" s="2"/>
      <c r="AV836" s="3"/>
      <c r="AW836" s="258"/>
      <c r="AX836" s="3"/>
      <c r="AY836" s="257"/>
      <c r="AZ836" s="259"/>
      <c r="BA836" s="259"/>
      <c r="BB836" s="259"/>
      <c r="BC836" s="259"/>
      <c r="BD836" s="259"/>
      <c r="BE836" s="259"/>
      <c r="BF836" s="259"/>
      <c r="BG836" s="259"/>
      <c r="BH836" s="259"/>
      <c r="BI836" s="259"/>
      <c r="BJ836" s="259"/>
      <c r="BK836" s="259"/>
      <c r="BL836" s="259"/>
      <c r="BM836" s="259"/>
      <c r="BN836" s="152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  <c r="CX836" s="3"/>
      <c r="CY836" s="3"/>
      <c r="CZ836" s="3"/>
      <c r="DA836" s="3"/>
      <c r="DB836" s="3"/>
      <c r="DC836" s="3"/>
      <c r="DD836" s="3"/>
      <c r="DE836" s="3"/>
      <c r="DF836" s="3"/>
      <c r="DG836" s="3"/>
      <c r="DH836" s="3"/>
      <c r="DI836" s="3"/>
      <c r="DJ836" s="3"/>
      <c r="DK836" s="3"/>
      <c r="DL836" s="3"/>
      <c r="DM836" s="3"/>
      <c r="DN836" s="3"/>
      <c r="DO836" s="3"/>
      <c r="DP836" s="3"/>
      <c r="DQ836" s="3"/>
      <c r="DR836" s="3"/>
      <c r="DS836" s="3"/>
      <c r="DT836" s="3"/>
      <c r="DU836" s="3"/>
    </row>
    <row r="837" ht="12.75" customHeight="1">
      <c r="A837" s="3"/>
      <c r="B837" s="2"/>
      <c r="C837" s="2"/>
      <c r="D837" s="2"/>
      <c r="E837" s="2"/>
      <c r="F837" s="2"/>
      <c r="G837" s="2"/>
      <c r="H837" s="2"/>
      <c r="I837" s="2"/>
      <c r="J837" s="256"/>
      <c r="K837" s="2"/>
      <c r="L837" s="2"/>
      <c r="M837" s="2"/>
      <c r="N837" s="2"/>
      <c r="O837" s="2"/>
      <c r="P837" s="6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3"/>
      <c r="AH837" s="95"/>
      <c r="AI837" s="3"/>
      <c r="AJ837" s="256"/>
      <c r="AK837" s="3"/>
      <c r="AL837" s="3"/>
      <c r="AM837" s="2"/>
      <c r="AN837" s="2"/>
      <c r="AO837" s="2"/>
      <c r="AP837" s="2"/>
      <c r="AQ837" s="2"/>
      <c r="AR837" s="257"/>
      <c r="AS837" s="2"/>
      <c r="AT837" s="2"/>
      <c r="AU837" s="2"/>
      <c r="AV837" s="3"/>
      <c r="AW837" s="258"/>
      <c r="AX837" s="3"/>
      <c r="AY837" s="257"/>
      <c r="AZ837" s="259"/>
      <c r="BA837" s="259"/>
      <c r="BB837" s="259"/>
      <c r="BC837" s="259"/>
      <c r="BD837" s="259"/>
      <c r="BE837" s="259"/>
      <c r="BF837" s="259"/>
      <c r="BG837" s="259"/>
      <c r="BH837" s="259"/>
      <c r="BI837" s="259"/>
      <c r="BJ837" s="259"/>
      <c r="BK837" s="259"/>
      <c r="BL837" s="259"/>
      <c r="BM837" s="259"/>
      <c r="BN837" s="152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  <c r="CX837" s="3"/>
      <c r="CY837" s="3"/>
      <c r="CZ837" s="3"/>
      <c r="DA837" s="3"/>
      <c r="DB837" s="3"/>
      <c r="DC837" s="3"/>
      <c r="DD837" s="3"/>
      <c r="DE837" s="3"/>
      <c r="DF837" s="3"/>
      <c r="DG837" s="3"/>
      <c r="DH837" s="3"/>
      <c r="DI837" s="3"/>
      <c r="DJ837" s="3"/>
      <c r="DK837" s="3"/>
      <c r="DL837" s="3"/>
      <c r="DM837" s="3"/>
      <c r="DN837" s="3"/>
      <c r="DO837" s="3"/>
      <c r="DP837" s="3"/>
      <c r="DQ837" s="3"/>
      <c r="DR837" s="3"/>
      <c r="DS837" s="3"/>
      <c r="DT837" s="3"/>
      <c r="DU837" s="3"/>
    </row>
    <row r="838" ht="12.75" customHeight="1">
      <c r="A838" s="3"/>
      <c r="B838" s="2"/>
      <c r="C838" s="2"/>
      <c r="D838" s="2"/>
      <c r="E838" s="2"/>
      <c r="F838" s="2"/>
      <c r="G838" s="2"/>
      <c r="H838" s="2"/>
      <c r="I838" s="2"/>
      <c r="J838" s="256"/>
      <c r="K838" s="2"/>
      <c r="L838" s="2"/>
      <c r="M838" s="2"/>
      <c r="N838" s="2"/>
      <c r="O838" s="2"/>
      <c r="P838" s="6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3"/>
      <c r="AH838" s="95"/>
      <c r="AI838" s="3"/>
      <c r="AJ838" s="256"/>
      <c r="AK838" s="3"/>
      <c r="AL838" s="3"/>
      <c r="AM838" s="2"/>
      <c r="AN838" s="2"/>
      <c r="AO838" s="2"/>
      <c r="AP838" s="2"/>
      <c r="AQ838" s="2"/>
      <c r="AR838" s="257"/>
      <c r="AS838" s="2"/>
      <c r="AT838" s="2"/>
      <c r="AU838" s="2"/>
      <c r="AV838" s="3"/>
      <c r="AW838" s="258"/>
      <c r="AX838" s="3"/>
      <c r="AY838" s="257"/>
      <c r="AZ838" s="259"/>
      <c r="BA838" s="259"/>
      <c r="BB838" s="259"/>
      <c r="BC838" s="259"/>
      <c r="BD838" s="259"/>
      <c r="BE838" s="259"/>
      <c r="BF838" s="259"/>
      <c r="BG838" s="259"/>
      <c r="BH838" s="259"/>
      <c r="BI838" s="259"/>
      <c r="BJ838" s="259"/>
      <c r="BK838" s="259"/>
      <c r="BL838" s="259"/>
      <c r="BM838" s="259"/>
      <c r="BN838" s="152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  <c r="CX838" s="3"/>
      <c r="CY838" s="3"/>
      <c r="CZ838" s="3"/>
      <c r="DA838" s="3"/>
      <c r="DB838" s="3"/>
      <c r="DC838" s="3"/>
      <c r="DD838" s="3"/>
      <c r="DE838" s="3"/>
      <c r="DF838" s="3"/>
      <c r="DG838" s="3"/>
      <c r="DH838" s="3"/>
      <c r="DI838" s="3"/>
      <c r="DJ838" s="3"/>
      <c r="DK838" s="3"/>
      <c r="DL838" s="3"/>
      <c r="DM838" s="3"/>
      <c r="DN838" s="3"/>
      <c r="DO838" s="3"/>
      <c r="DP838" s="3"/>
      <c r="DQ838" s="3"/>
      <c r="DR838" s="3"/>
      <c r="DS838" s="3"/>
      <c r="DT838" s="3"/>
      <c r="DU838" s="3"/>
    </row>
    <row r="839" ht="12.75" customHeight="1">
      <c r="A839" s="3"/>
      <c r="B839" s="2"/>
      <c r="C839" s="2"/>
      <c r="D839" s="2"/>
      <c r="E839" s="2"/>
      <c r="F839" s="2"/>
      <c r="G839" s="2"/>
      <c r="H839" s="2"/>
      <c r="I839" s="2"/>
      <c r="J839" s="256"/>
      <c r="K839" s="2"/>
      <c r="L839" s="2"/>
      <c r="M839" s="2"/>
      <c r="N839" s="2"/>
      <c r="O839" s="2"/>
      <c r="P839" s="6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3"/>
      <c r="AH839" s="95"/>
      <c r="AI839" s="3"/>
      <c r="AJ839" s="256"/>
      <c r="AK839" s="3"/>
      <c r="AL839" s="3"/>
      <c r="AM839" s="2"/>
      <c r="AN839" s="2"/>
      <c r="AO839" s="2"/>
      <c r="AP839" s="2"/>
      <c r="AQ839" s="2"/>
      <c r="AR839" s="257"/>
      <c r="AS839" s="2"/>
      <c r="AT839" s="2"/>
      <c r="AU839" s="2"/>
      <c r="AV839" s="3"/>
      <c r="AW839" s="258"/>
      <c r="AX839" s="3"/>
      <c r="AY839" s="257"/>
      <c r="AZ839" s="259"/>
      <c r="BA839" s="259"/>
      <c r="BB839" s="259"/>
      <c r="BC839" s="259"/>
      <c r="BD839" s="259"/>
      <c r="BE839" s="259"/>
      <c r="BF839" s="259"/>
      <c r="BG839" s="259"/>
      <c r="BH839" s="259"/>
      <c r="BI839" s="259"/>
      <c r="BJ839" s="259"/>
      <c r="BK839" s="259"/>
      <c r="BL839" s="259"/>
      <c r="BM839" s="259"/>
      <c r="BN839" s="152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  <c r="CX839" s="3"/>
      <c r="CY839" s="3"/>
      <c r="CZ839" s="3"/>
      <c r="DA839" s="3"/>
      <c r="DB839" s="3"/>
      <c r="DC839" s="3"/>
      <c r="DD839" s="3"/>
      <c r="DE839" s="3"/>
      <c r="DF839" s="3"/>
      <c r="DG839" s="3"/>
      <c r="DH839" s="3"/>
      <c r="DI839" s="3"/>
      <c r="DJ839" s="3"/>
      <c r="DK839" s="3"/>
      <c r="DL839" s="3"/>
      <c r="DM839" s="3"/>
      <c r="DN839" s="3"/>
      <c r="DO839" s="3"/>
      <c r="DP839" s="3"/>
      <c r="DQ839" s="3"/>
      <c r="DR839" s="3"/>
      <c r="DS839" s="3"/>
      <c r="DT839" s="3"/>
      <c r="DU839" s="3"/>
    </row>
    <row r="840" ht="12.75" customHeight="1">
      <c r="A840" s="3"/>
      <c r="B840" s="2"/>
      <c r="C840" s="2"/>
      <c r="D840" s="2"/>
      <c r="E840" s="2"/>
      <c r="F840" s="2"/>
      <c r="G840" s="2"/>
      <c r="H840" s="2"/>
      <c r="I840" s="2"/>
      <c r="J840" s="256"/>
      <c r="K840" s="2"/>
      <c r="L840" s="2"/>
      <c r="M840" s="2"/>
      <c r="N840" s="2"/>
      <c r="O840" s="2"/>
      <c r="P840" s="6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3"/>
      <c r="AH840" s="95"/>
      <c r="AI840" s="3"/>
      <c r="AJ840" s="256"/>
      <c r="AK840" s="3"/>
      <c r="AL840" s="3"/>
      <c r="AM840" s="2"/>
      <c r="AN840" s="2"/>
      <c r="AO840" s="2"/>
      <c r="AP840" s="2"/>
      <c r="AQ840" s="2"/>
      <c r="AR840" s="257"/>
      <c r="AS840" s="2"/>
      <c r="AT840" s="2"/>
      <c r="AU840" s="2"/>
      <c r="AV840" s="3"/>
      <c r="AW840" s="258"/>
      <c r="AX840" s="3"/>
      <c r="AY840" s="257"/>
      <c r="AZ840" s="259"/>
      <c r="BA840" s="259"/>
      <c r="BB840" s="259"/>
      <c r="BC840" s="259"/>
      <c r="BD840" s="259"/>
      <c r="BE840" s="259"/>
      <c r="BF840" s="259"/>
      <c r="BG840" s="259"/>
      <c r="BH840" s="259"/>
      <c r="BI840" s="259"/>
      <c r="BJ840" s="259"/>
      <c r="BK840" s="259"/>
      <c r="BL840" s="259"/>
      <c r="BM840" s="259"/>
      <c r="BN840" s="152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  <c r="CW840" s="3"/>
      <c r="CX840" s="3"/>
      <c r="CY840" s="3"/>
      <c r="CZ840" s="3"/>
      <c r="DA840" s="3"/>
      <c r="DB840" s="3"/>
      <c r="DC840" s="3"/>
      <c r="DD840" s="3"/>
      <c r="DE840" s="3"/>
      <c r="DF840" s="3"/>
      <c r="DG840" s="3"/>
      <c r="DH840" s="3"/>
      <c r="DI840" s="3"/>
      <c r="DJ840" s="3"/>
      <c r="DK840" s="3"/>
      <c r="DL840" s="3"/>
      <c r="DM840" s="3"/>
      <c r="DN840" s="3"/>
      <c r="DO840" s="3"/>
      <c r="DP840" s="3"/>
      <c r="DQ840" s="3"/>
      <c r="DR840" s="3"/>
      <c r="DS840" s="3"/>
      <c r="DT840" s="3"/>
      <c r="DU840" s="3"/>
    </row>
    <row r="841" ht="12.75" customHeight="1">
      <c r="A841" s="3"/>
      <c r="B841" s="2"/>
      <c r="C841" s="2"/>
      <c r="D841" s="2"/>
      <c r="E841" s="2"/>
      <c r="F841" s="2"/>
      <c r="G841" s="2"/>
      <c r="H841" s="2"/>
      <c r="I841" s="2"/>
      <c r="J841" s="256"/>
      <c r="K841" s="2"/>
      <c r="L841" s="2"/>
      <c r="M841" s="2"/>
      <c r="N841" s="2"/>
      <c r="O841" s="2"/>
      <c r="P841" s="6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3"/>
      <c r="AH841" s="95"/>
      <c r="AI841" s="3"/>
      <c r="AJ841" s="256"/>
      <c r="AK841" s="3"/>
      <c r="AL841" s="3"/>
      <c r="AM841" s="2"/>
      <c r="AN841" s="2"/>
      <c r="AO841" s="2"/>
      <c r="AP841" s="2"/>
      <c r="AQ841" s="2"/>
      <c r="AR841" s="257"/>
      <c r="AS841" s="2"/>
      <c r="AT841" s="2"/>
      <c r="AU841" s="2"/>
      <c r="AV841" s="3"/>
      <c r="AW841" s="258"/>
      <c r="AX841" s="3"/>
      <c r="AY841" s="257"/>
      <c r="AZ841" s="259"/>
      <c r="BA841" s="259"/>
      <c r="BB841" s="259"/>
      <c r="BC841" s="259"/>
      <c r="BD841" s="259"/>
      <c r="BE841" s="259"/>
      <c r="BF841" s="259"/>
      <c r="BG841" s="259"/>
      <c r="BH841" s="259"/>
      <c r="BI841" s="259"/>
      <c r="BJ841" s="259"/>
      <c r="BK841" s="259"/>
      <c r="BL841" s="259"/>
      <c r="BM841" s="259"/>
      <c r="BN841" s="152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  <c r="CW841" s="3"/>
      <c r="CX841" s="3"/>
      <c r="CY841" s="3"/>
      <c r="CZ841" s="3"/>
      <c r="DA841" s="3"/>
      <c r="DB841" s="3"/>
      <c r="DC841" s="3"/>
      <c r="DD841" s="3"/>
      <c r="DE841" s="3"/>
      <c r="DF841" s="3"/>
      <c r="DG841" s="3"/>
      <c r="DH841" s="3"/>
      <c r="DI841" s="3"/>
      <c r="DJ841" s="3"/>
      <c r="DK841" s="3"/>
      <c r="DL841" s="3"/>
      <c r="DM841" s="3"/>
      <c r="DN841" s="3"/>
      <c r="DO841" s="3"/>
      <c r="DP841" s="3"/>
      <c r="DQ841" s="3"/>
      <c r="DR841" s="3"/>
      <c r="DS841" s="3"/>
      <c r="DT841" s="3"/>
      <c r="DU841" s="3"/>
    </row>
    <row r="842" ht="12.75" customHeight="1">
      <c r="A842" s="3"/>
      <c r="B842" s="2"/>
      <c r="C842" s="2"/>
      <c r="D842" s="2"/>
      <c r="E842" s="2"/>
      <c r="F842" s="2"/>
      <c r="G842" s="2"/>
      <c r="H842" s="2"/>
      <c r="I842" s="2"/>
      <c r="J842" s="256"/>
      <c r="K842" s="2"/>
      <c r="L842" s="2"/>
      <c r="M842" s="2"/>
      <c r="N842" s="2"/>
      <c r="O842" s="2"/>
      <c r="P842" s="6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3"/>
      <c r="AH842" s="95"/>
      <c r="AI842" s="3"/>
      <c r="AJ842" s="256"/>
      <c r="AK842" s="3"/>
      <c r="AL842" s="3"/>
      <c r="AM842" s="2"/>
      <c r="AN842" s="2"/>
      <c r="AO842" s="2"/>
      <c r="AP842" s="2"/>
      <c r="AQ842" s="2"/>
      <c r="AR842" s="257"/>
      <c r="AS842" s="2"/>
      <c r="AT842" s="2"/>
      <c r="AU842" s="2"/>
      <c r="AV842" s="3"/>
      <c r="AW842" s="258"/>
      <c r="AX842" s="3"/>
      <c r="AY842" s="257"/>
      <c r="AZ842" s="259"/>
      <c r="BA842" s="259"/>
      <c r="BB842" s="259"/>
      <c r="BC842" s="259"/>
      <c r="BD842" s="259"/>
      <c r="BE842" s="259"/>
      <c r="BF842" s="259"/>
      <c r="BG842" s="259"/>
      <c r="BH842" s="259"/>
      <c r="BI842" s="259"/>
      <c r="BJ842" s="259"/>
      <c r="BK842" s="259"/>
      <c r="BL842" s="259"/>
      <c r="BM842" s="259"/>
      <c r="BN842" s="152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  <c r="CX842" s="3"/>
      <c r="CY842" s="3"/>
      <c r="CZ842" s="3"/>
      <c r="DA842" s="3"/>
      <c r="DB842" s="3"/>
      <c r="DC842" s="3"/>
      <c r="DD842" s="3"/>
      <c r="DE842" s="3"/>
      <c r="DF842" s="3"/>
      <c r="DG842" s="3"/>
      <c r="DH842" s="3"/>
      <c r="DI842" s="3"/>
      <c r="DJ842" s="3"/>
      <c r="DK842" s="3"/>
      <c r="DL842" s="3"/>
      <c r="DM842" s="3"/>
      <c r="DN842" s="3"/>
      <c r="DO842" s="3"/>
      <c r="DP842" s="3"/>
      <c r="DQ842" s="3"/>
      <c r="DR842" s="3"/>
      <c r="DS842" s="3"/>
      <c r="DT842" s="3"/>
      <c r="DU842" s="3"/>
    </row>
    <row r="843" ht="12.75" customHeight="1">
      <c r="A843" s="3"/>
      <c r="B843" s="2"/>
      <c r="C843" s="2"/>
      <c r="D843" s="2"/>
      <c r="E843" s="2"/>
      <c r="F843" s="2"/>
      <c r="G843" s="2"/>
      <c r="H843" s="2"/>
      <c r="I843" s="2"/>
      <c r="J843" s="256"/>
      <c r="K843" s="2"/>
      <c r="L843" s="2"/>
      <c r="M843" s="2"/>
      <c r="N843" s="2"/>
      <c r="O843" s="2"/>
      <c r="P843" s="6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3"/>
      <c r="AH843" s="95"/>
      <c r="AI843" s="3"/>
      <c r="AJ843" s="256"/>
      <c r="AK843" s="3"/>
      <c r="AL843" s="3"/>
      <c r="AM843" s="2"/>
      <c r="AN843" s="2"/>
      <c r="AO843" s="2"/>
      <c r="AP843" s="2"/>
      <c r="AQ843" s="2"/>
      <c r="AR843" s="257"/>
      <c r="AS843" s="2"/>
      <c r="AT843" s="2"/>
      <c r="AU843" s="2"/>
      <c r="AV843" s="3"/>
      <c r="AW843" s="258"/>
      <c r="AX843" s="3"/>
      <c r="AY843" s="257"/>
      <c r="AZ843" s="259"/>
      <c r="BA843" s="259"/>
      <c r="BB843" s="259"/>
      <c r="BC843" s="259"/>
      <c r="BD843" s="259"/>
      <c r="BE843" s="259"/>
      <c r="BF843" s="259"/>
      <c r="BG843" s="259"/>
      <c r="BH843" s="259"/>
      <c r="BI843" s="259"/>
      <c r="BJ843" s="259"/>
      <c r="BK843" s="259"/>
      <c r="BL843" s="259"/>
      <c r="BM843" s="259"/>
      <c r="BN843" s="152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  <c r="CX843" s="3"/>
      <c r="CY843" s="3"/>
      <c r="CZ843" s="3"/>
      <c r="DA843" s="3"/>
      <c r="DB843" s="3"/>
      <c r="DC843" s="3"/>
      <c r="DD843" s="3"/>
      <c r="DE843" s="3"/>
      <c r="DF843" s="3"/>
      <c r="DG843" s="3"/>
      <c r="DH843" s="3"/>
      <c r="DI843" s="3"/>
      <c r="DJ843" s="3"/>
      <c r="DK843" s="3"/>
      <c r="DL843" s="3"/>
      <c r="DM843" s="3"/>
      <c r="DN843" s="3"/>
      <c r="DO843" s="3"/>
      <c r="DP843" s="3"/>
      <c r="DQ843" s="3"/>
      <c r="DR843" s="3"/>
      <c r="DS843" s="3"/>
      <c r="DT843" s="3"/>
      <c r="DU843" s="3"/>
    </row>
    <row r="844" ht="12.75" customHeight="1">
      <c r="A844" s="3"/>
      <c r="B844" s="2"/>
      <c r="C844" s="2"/>
      <c r="D844" s="2"/>
      <c r="E844" s="2"/>
      <c r="F844" s="2"/>
      <c r="G844" s="2"/>
      <c r="H844" s="2"/>
      <c r="I844" s="2"/>
      <c r="J844" s="256"/>
      <c r="K844" s="2"/>
      <c r="L844" s="2"/>
      <c r="M844" s="2"/>
      <c r="N844" s="2"/>
      <c r="O844" s="2"/>
      <c r="P844" s="6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3"/>
      <c r="AH844" s="95"/>
      <c r="AI844" s="3"/>
      <c r="AJ844" s="256"/>
      <c r="AK844" s="3"/>
      <c r="AL844" s="3"/>
      <c r="AM844" s="2"/>
      <c r="AN844" s="2"/>
      <c r="AO844" s="2"/>
      <c r="AP844" s="2"/>
      <c r="AQ844" s="2"/>
      <c r="AR844" s="257"/>
      <c r="AS844" s="2"/>
      <c r="AT844" s="2"/>
      <c r="AU844" s="2"/>
      <c r="AV844" s="3"/>
      <c r="AW844" s="258"/>
      <c r="AX844" s="3"/>
      <c r="AY844" s="257"/>
      <c r="AZ844" s="259"/>
      <c r="BA844" s="259"/>
      <c r="BB844" s="259"/>
      <c r="BC844" s="259"/>
      <c r="BD844" s="259"/>
      <c r="BE844" s="259"/>
      <c r="BF844" s="259"/>
      <c r="BG844" s="259"/>
      <c r="BH844" s="259"/>
      <c r="BI844" s="259"/>
      <c r="BJ844" s="259"/>
      <c r="BK844" s="259"/>
      <c r="BL844" s="259"/>
      <c r="BM844" s="259"/>
      <c r="BN844" s="152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  <c r="CX844" s="3"/>
      <c r="CY844" s="3"/>
      <c r="CZ844" s="3"/>
      <c r="DA844" s="3"/>
      <c r="DB844" s="3"/>
      <c r="DC844" s="3"/>
      <c r="DD844" s="3"/>
      <c r="DE844" s="3"/>
      <c r="DF844" s="3"/>
      <c r="DG844" s="3"/>
      <c r="DH844" s="3"/>
      <c r="DI844" s="3"/>
      <c r="DJ844" s="3"/>
      <c r="DK844" s="3"/>
      <c r="DL844" s="3"/>
      <c r="DM844" s="3"/>
      <c r="DN844" s="3"/>
      <c r="DO844" s="3"/>
      <c r="DP844" s="3"/>
      <c r="DQ844" s="3"/>
      <c r="DR844" s="3"/>
      <c r="DS844" s="3"/>
      <c r="DT844" s="3"/>
      <c r="DU844" s="3"/>
    </row>
    <row r="845" ht="12.75" customHeight="1">
      <c r="A845" s="3"/>
      <c r="B845" s="2"/>
      <c r="C845" s="2"/>
      <c r="D845" s="2"/>
      <c r="E845" s="2"/>
      <c r="F845" s="2"/>
      <c r="G845" s="2"/>
      <c r="H845" s="2"/>
      <c r="I845" s="2"/>
      <c r="J845" s="256"/>
      <c r="K845" s="2"/>
      <c r="L845" s="2"/>
      <c r="M845" s="2"/>
      <c r="N845" s="2"/>
      <c r="O845" s="2"/>
      <c r="P845" s="6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3"/>
      <c r="AH845" s="95"/>
      <c r="AI845" s="3"/>
      <c r="AJ845" s="256"/>
      <c r="AK845" s="3"/>
      <c r="AL845" s="3"/>
      <c r="AM845" s="2"/>
      <c r="AN845" s="2"/>
      <c r="AO845" s="2"/>
      <c r="AP845" s="2"/>
      <c r="AQ845" s="2"/>
      <c r="AR845" s="257"/>
      <c r="AS845" s="2"/>
      <c r="AT845" s="2"/>
      <c r="AU845" s="2"/>
      <c r="AV845" s="3"/>
      <c r="AW845" s="258"/>
      <c r="AX845" s="3"/>
      <c r="AY845" s="257"/>
      <c r="AZ845" s="259"/>
      <c r="BA845" s="259"/>
      <c r="BB845" s="259"/>
      <c r="BC845" s="259"/>
      <c r="BD845" s="259"/>
      <c r="BE845" s="259"/>
      <c r="BF845" s="259"/>
      <c r="BG845" s="259"/>
      <c r="BH845" s="259"/>
      <c r="BI845" s="259"/>
      <c r="BJ845" s="259"/>
      <c r="BK845" s="259"/>
      <c r="BL845" s="259"/>
      <c r="BM845" s="259"/>
      <c r="BN845" s="152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  <c r="CX845" s="3"/>
      <c r="CY845" s="3"/>
      <c r="CZ845" s="3"/>
      <c r="DA845" s="3"/>
      <c r="DB845" s="3"/>
      <c r="DC845" s="3"/>
      <c r="DD845" s="3"/>
      <c r="DE845" s="3"/>
      <c r="DF845" s="3"/>
      <c r="DG845" s="3"/>
      <c r="DH845" s="3"/>
      <c r="DI845" s="3"/>
      <c r="DJ845" s="3"/>
      <c r="DK845" s="3"/>
      <c r="DL845" s="3"/>
      <c r="DM845" s="3"/>
      <c r="DN845" s="3"/>
      <c r="DO845" s="3"/>
      <c r="DP845" s="3"/>
      <c r="DQ845" s="3"/>
      <c r="DR845" s="3"/>
      <c r="DS845" s="3"/>
      <c r="DT845" s="3"/>
      <c r="DU845" s="3"/>
    </row>
    <row r="846" ht="12.75" customHeight="1">
      <c r="A846" s="3"/>
      <c r="B846" s="2"/>
      <c r="C846" s="2"/>
      <c r="D846" s="2"/>
      <c r="E846" s="2"/>
      <c r="F846" s="2"/>
      <c r="G846" s="2"/>
      <c r="H846" s="2"/>
      <c r="I846" s="2"/>
      <c r="J846" s="256"/>
      <c r="K846" s="2"/>
      <c r="L846" s="2"/>
      <c r="M846" s="2"/>
      <c r="N846" s="2"/>
      <c r="O846" s="2"/>
      <c r="P846" s="6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3"/>
      <c r="AH846" s="95"/>
      <c r="AI846" s="3"/>
      <c r="AJ846" s="256"/>
      <c r="AK846" s="3"/>
      <c r="AL846" s="3"/>
      <c r="AM846" s="2"/>
      <c r="AN846" s="2"/>
      <c r="AO846" s="2"/>
      <c r="AP846" s="2"/>
      <c r="AQ846" s="2"/>
      <c r="AR846" s="257"/>
      <c r="AS846" s="2"/>
      <c r="AT846" s="2"/>
      <c r="AU846" s="2"/>
      <c r="AV846" s="3"/>
      <c r="AW846" s="258"/>
      <c r="AX846" s="3"/>
      <c r="AY846" s="257"/>
      <c r="AZ846" s="259"/>
      <c r="BA846" s="259"/>
      <c r="BB846" s="259"/>
      <c r="BC846" s="259"/>
      <c r="BD846" s="259"/>
      <c r="BE846" s="259"/>
      <c r="BF846" s="259"/>
      <c r="BG846" s="259"/>
      <c r="BH846" s="259"/>
      <c r="BI846" s="259"/>
      <c r="BJ846" s="259"/>
      <c r="BK846" s="259"/>
      <c r="BL846" s="259"/>
      <c r="BM846" s="259"/>
      <c r="BN846" s="152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  <c r="CX846" s="3"/>
      <c r="CY846" s="3"/>
      <c r="CZ846" s="3"/>
      <c r="DA846" s="3"/>
      <c r="DB846" s="3"/>
      <c r="DC846" s="3"/>
      <c r="DD846" s="3"/>
      <c r="DE846" s="3"/>
      <c r="DF846" s="3"/>
      <c r="DG846" s="3"/>
      <c r="DH846" s="3"/>
      <c r="DI846" s="3"/>
      <c r="DJ846" s="3"/>
      <c r="DK846" s="3"/>
      <c r="DL846" s="3"/>
      <c r="DM846" s="3"/>
      <c r="DN846" s="3"/>
      <c r="DO846" s="3"/>
      <c r="DP846" s="3"/>
      <c r="DQ846" s="3"/>
      <c r="DR846" s="3"/>
      <c r="DS846" s="3"/>
      <c r="DT846" s="3"/>
      <c r="DU846" s="3"/>
    </row>
    <row r="847" ht="12.75" customHeight="1">
      <c r="A847" s="3"/>
      <c r="B847" s="2"/>
      <c r="C847" s="2"/>
      <c r="D847" s="2"/>
      <c r="E847" s="2"/>
      <c r="F847" s="2"/>
      <c r="G847" s="2"/>
      <c r="H847" s="2"/>
      <c r="I847" s="2"/>
      <c r="J847" s="256"/>
      <c r="K847" s="2"/>
      <c r="L847" s="2"/>
      <c r="M847" s="2"/>
      <c r="N847" s="2"/>
      <c r="O847" s="2"/>
      <c r="P847" s="6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3"/>
      <c r="AH847" s="95"/>
      <c r="AI847" s="3"/>
      <c r="AJ847" s="256"/>
      <c r="AK847" s="3"/>
      <c r="AL847" s="3"/>
      <c r="AM847" s="2"/>
      <c r="AN847" s="2"/>
      <c r="AO847" s="2"/>
      <c r="AP847" s="2"/>
      <c r="AQ847" s="2"/>
      <c r="AR847" s="257"/>
      <c r="AS847" s="2"/>
      <c r="AT847" s="2"/>
      <c r="AU847" s="2"/>
      <c r="AV847" s="3"/>
      <c r="AW847" s="258"/>
      <c r="AX847" s="3"/>
      <c r="AY847" s="257"/>
      <c r="AZ847" s="259"/>
      <c r="BA847" s="259"/>
      <c r="BB847" s="259"/>
      <c r="BC847" s="259"/>
      <c r="BD847" s="259"/>
      <c r="BE847" s="259"/>
      <c r="BF847" s="259"/>
      <c r="BG847" s="259"/>
      <c r="BH847" s="259"/>
      <c r="BI847" s="259"/>
      <c r="BJ847" s="259"/>
      <c r="BK847" s="259"/>
      <c r="BL847" s="259"/>
      <c r="BM847" s="259"/>
      <c r="BN847" s="152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  <c r="CX847" s="3"/>
      <c r="CY847" s="3"/>
      <c r="CZ847" s="3"/>
      <c r="DA847" s="3"/>
      <c r="DB847" s="3"/>
      <c r="DC847" s="3"/>
      <c r="DD847" s="3"/>
      <c r="DE847" s="3"/>
      <c r="DF847" s="3"/>
      <c r="DG847" s="3"/>
      <c r="DH847" s="3"/>
      <c r="DI847" s="3"/>
      <c r="DJ847" s="3"/>
      <c r="DK847" s="3"/>
      <c r="DL847" s="3"/>
      <c r="DM847" s="3"/>
      <c r="DN847" s="3"/>
      <c r="DO847" s="3"/>
      <c r="DP847" s="3"/>
      <c r="DQ847" s="3"/>
      <c r="DR847" s="3"/>
      <c r="DS847" s="3"/>
      <c r="DT847" s="3"/>
      <c r="DU847" s="3"/>
    </row>
    <row r="848" ht="12.75" customHeight="1">
      <c r="A848" s="3"/>
      <c r="B848" s="2"/>
      <c r="C848" s="2"/>
      <c r="D848" s="2"/>
      <c r="E848" s="2"/>
      <c r="F848" s="2"/>
      <c r="G848" s="2"/>
      <c r="H848" s="2"/>
      <c r="I848" s="2"/>
      <c r="J848" s="256"/>
      <c r="K848" s="2"/>
      <c r="L848" s="2"/>
      <c r="M848" s="2"/>
      <c r="N848" s="2"/>
      <c r="O848" s="2"/>
      <c r="P848" s="6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3"/>
      <c r="AH848" s="95"/>
      <c r="AI848" s="3"/>
      <c r="AJ848" s="256"/>
      <c r="AK848" s="3"/>
      <c r="AL848" s="3"/>
      <c r="AM848" s="2"/>
      <c r="AN848" s="2"/>
      <c r="AO848" s="2"/>
      <c r="AP848" s="2"/>
      <c r="AQ848" s="2"/>
      <c r="AR848" s="257"/>
      <c r="AS848" s="2"/>
      <c r="AT848" s="2"/>
      <c r="AU848" s="2"/>
      <c r="AV848" s="3"/>
      <c r="AW848" s="258"/>
      <c r="AX848" s="3"/>
      <c r="AY848" s="257"/>
      <c r="AZ848" s="259"/>
      <c r="BA848" s="259"/>
      <c r="BB848" s="259"/>
      <c r="BC848" s="259"/>
      <c r="BD848" s="259"/>
      <c r="BE848" s="259"/>
      <c r="BF848" s="259"/>
      <c r="BG848" s="259"/>
      <c r="BH848" s="259"/>
      <c r="BI848" s="259"/>
      <c r="BJ848" s="259"/>
      <c r="BK848" s="259"/>
      <c r="BL848" s="259"/>
      <c r="BM848" s="259"/>
      <c r="BN848" s="152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  <c r="CW848" s="3"/>
      <c r="CX848" s="3"/>
      <c r="CY848" s="3"/>
      <c r="CZ848" s="3"/>
      <c r="DA848" s="3"/>
      <c r="DB848" s="3"/>
      <c r="DC848" s="3"/>
      <c r="DD848" s="3"/>
      <c r="DE848" s="3"/>
      <c r="DF848" s="3"/>
      <c r="DG848" s="3"/>
      <c r="DH848" s="3"/>
      <c r="DI848" s="3"/>
      <c r="DJ848" s="3"/>
      <c r="DK848" s="3"/>
      <c r="DL848" s="3"/>
      <c r="DM848" s="3"/>
      <c r="DN848" s="3"/>
      <c r="DO848" s="3"/>
      <c r="DP848" s="3"/>
      <c r="DQ848" s="3"/>
      <c r="DR848" s="3"/>
      <c r="DS848" s="3"/>
      <c r="DT848" s="3"/>
      <c r="DU848" s="3"/>
    </row>
    <row r="849" ht="12.75" customHeight="1">
      <c r="A849" s="3"/>
      <c r="B849" s="2"/>
      <c r="C849" s="2"/>
      <c r="D849" s="2"/>
      <c r="E849" s="2"/>
      <c r="F849" s="2"/>
      <c r="G849" s="2"/>
      <c r="H849" s="2"/>
      <c r="I849" s="2"/>
      <c r="J849" s="256"/>
      <c r="K849" s="2"/>
      <c r="L849" s="2"/>
      <c r="M849" s="2"/>
      <c r="N849" s="2"/>
      <c r="O849" s="2"/>
      <c r="P849" s="6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3"/>
      <c r="AH849" s="95"/>
      <c r="AI849" s="3"/>
      <c r="AJ849" s="256"/>
      <c r="AK849" s="3"/>
      <c r="AL849" s="3"/>
      <c r="AM849" s="2"/>
      <c r="AN849" s="2"/>
      <c r="AO849" s="2"/>
      <c r="AP849" s="2"/>
      <c r="AQ849" s="2"/>
      <c r="AR849" s="257"/>
      <c r="AS849" s="2"/>
      <c r="AT849" s="2"/>
      <c r="AU849" s="2"/>
      <c r="AV849" s="3"/>
      <c r="AW849" s="258"/>
      <c r="AX849" s="3"/>
      <c r="AY849" s="257"/>
      <c r="AZ849" s="259"/>
      <c r="BA849" s="259"/>
      <c r="BB849" s="259"/>
      <c r="BC849" s="259"/>
      <c r="BD849" s="259"/>
      <c r="BE849" s="259"/>
      <c r="BF849" s="259"/>
      <c r="BG849" s="259"/>
      <c r="BH849" s="259"/>
      <c r="BI849" s="259"/>
      <c r="BJ849" s="259"/>
      <c r="BK849" s="259"/>
      <c r="BL849" s="259"/>
      <c r="BM849" s="259"/>
      <c r="BN849" s="152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  <c r="CW849" s="3"/>
      <c r="CX849" s="3"/>
      <c r="CY849" s="3"/>
      <c r="CZ849" s="3"/>
      <c r="DA849" s="3"/>
      <c r="DB849" s="3"/>
      <c r="DC849" s="3"/>
      <c r="DD849" s="3"/>
      <c r="DE849" s="3"/>
      <c r="DF849" s="3"/>
      <c r="DG849" s="3"/>
      <c r="DH849" s="3"/>
      <c r="DI849" s="3"/>
      <c r="DJ849" s="3"/>
      <c r="DK849" s="3"/>
      <c r="DL849" s="3"/>
      <c r="DM849" s="3"/>
      <c r="DN849" s="3"/>
      <c r="DO849" s="3"/>
      <c r="DP849" s="3"/>
      <c r="DQ849" s="3"/>
      <c r="DR849" s="3"/>
      <c r="DS849" s="3"/>
      <c r="DT849" s="3"/>
      <c r="DU849" s="3"/>
    </row>
    <row r="850" ht="12.75" customHeight="1">
      <c r="A850" s="3"/>
      <c r="B850" s="2"/>
      <c r="C850" s="2"/>
      <c r="D850" s="2"/>
      <c r="E850" s="2"/>
      <c r="F850" s="2"/>
      <c r="G850" s="2"/>
      <c r="H850" s="2"/>
      <c r="I850" s="2"/>
      <c r="J850" s="256"/>
      <c r="K850" s="2"/>
      <c r="L850" s="2"/>
      <c r="M850" s="2"/>
      <c r="N850" s="2"/>
      <c r="O850" s="2"/>
      <c r="P850" s="6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3"/>
      <c r="AH850" s="95"/>
      <c r="AI850" s="3"/>
      <c r="AJ850" s="256"/>
      <c r="AK850" s="3"/>
      <c r="AL850" s="3"/>
      <c r="AM850" s="2"/>
      <c r="AN850" s="2"/>
      <c r="AO850" s="2"/>
      <c r="AP850" s="2"/>
      <c r="AQ850" s="2"/>
      <c r="AR850" s="257"/>
      <c r="AS850" s="2"/>
      <c r="AT850" s="2"/>
      <c r="AU850" s="2"/>
      <c r="AV850" s="3"/>
      <c r="AW850" s="258"/>
      <c r="AX850" s="3"/>
      <c r="AY850" s="257"/>
      <c r="AZ850" s="259"/>
      <c r="BA850" s="259"/>
      <c r="BB850" s="259"/>
      <c r="BC850" s="259"/>
      <c r="BD850" s="259"/>
      <c r="BE850" s="259"/>
      <c r="BF850" s="259"/>
      <c r="BG850" s="259"/>
      <c r="BH850" s="259"/>
      <c r="BI850" s="259"/>
      <c r="BJ850" s="259"/>
      <c r="BK850" s="259"/>
      <c r="BL850" s="259"/>
      <c r="BM850" s="259"/>
      <c r="BN850" s="152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  <c r="CW850" s="3"/>
      <c r="CX850" s="3"/>
      <c r="CY850" s="3"/>
      <c r="CZ850" s="3"/>
      <c r="DA850" s="3"/>
      <c r="DB850" s="3"/>
      <c r="DC850" s="3"/>
      <c r="DD850" s="3"/>
      <c r="DE850" s="3"/>
      <c r="DF850" s="3"/>
      <c r="DG850" s="3"/>
      <c r="DH850" s="3"/>
      <c r="DI850" s="3"/>
      <c r="DJ850" s="3"/>
      <c r="DK850" s="3"/>
      <c r="DL850" s="3"/>
      <c r="DM850" s="3"/>
      <c r="DN850" s="3"/>
      <c r="DO850" s="3"/>
      <c r="DP850" s="3"/>
      <c r="DQ850" s="3"/>
      <c r="DR850" s="3"/>
      <c r="DS850" s="3"/>
      <c r="DT850" s="3"/>
      <c r="DU850" s="3"/>
    </row>
    <row r="851" ht="12.75" customHeight="1">
      <c r="A851" s="3"/>
      <c r="B851" s="2"/>
      <c r="C851" s="2"/>
      <c r="D851" s="2"/>
      <c r="E851" s="2"/>
      <c r="F851" s="2"/>
      <c r="G851" s="2"/>
      <c r="H851" s="2"/>
      <c r="I851" s="2"/>
      <c r="J851" s="256"/>
      <c r="K851" s="2"/>
      <c r="L851" s="2"/>
      <c r="M851" s="2"/>
      <c r="N851" s="2"/>
      <c r="O851" s="2"/>
      <c r="P851" s="6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3"/>
      <c r="AH851" s="95"/>
      <c r="AI851" s="3"/>
      <c r="AJ851" s="256"/>
      <c r="AK851" s="3"/>
      <c r="AL851" s="3"/>
      <c r="AM851" s="2"/>
      <c r="AN851" s="2"/>
      <c r="AO851" s="2"/>
      <c r="AP851" s="2"/>
      <c r="AQ851" s="2"/>
      <c r="AR851" s="257"/>
      <c r="AS851" s="2"/>
      <c r="AT851" s="2"/>
      <c r="AU851" s="2"/>
      <c r="AV851" s="3"/>
      <c r="AW851" s="258"/>
      <c r="AX851" s="3"/>
      <c r="AY851" s="257"/>
      <c r="AZ851" s="259"/>
      <c r="BA851" s="259"/>
      <c r="BB851" s="259"/>
      <c r="BC851" s="259"/>
      <c r="BD851" s="259"/>
      <c r="BE851" s="259"/>
      <c r="BF851" s="259"/>
      <c r="BG851" s="259"/>
      <c r="BH851" s="259"/>
      <c r="BI851" s="259"/>
      <c r="BJ851" s="259"/>
      <c r="BK851" s="259"/>
      <c r="BL851" s="259"/>
      <c r="BM851" s="259"/>
      <c r="BN851" s="152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  <c r="CX851" s="3"/>
      <c r="CY851" s="3"/>
      <c r="CZ851" s="3"/>
      <c r="DA851" s="3"/>
      <c r="DB851" s="3"/>
      <c r="DC851" s="3"/>
      <c r="DD851" s="3"/>
      <c r="DE851" s="3"/>
      <c r="DF851" s="3"/>
      <c r="DG851" s="3"/>
      <c r="DH851" s="3"/>
      <c r="DI851" s="3"/>
      <c r="DJ851" s="3"/>
      <c r="DK851" s="3"/>
      <c r="DL851" s="3"/>
      <c r="DM851" s="3"/>
      <c r="DN851" s="3"/>
      <c r="DO851" s="3"/>
      <c r="DP851" s="3"/>
      <c r="DQ851" s="3"/>
      <c r="DR851" s="3"/>
      <c r="DS851" s="3"/>
      <c r="DT851" s="3"/>
      <c r="DU851" s="3"/>
    </row>
    <row r="852" ht="12.75" customHeight="1">
      <c r="A852" s="3"/>
      <c r="B852" s="2"/>
      <c r="C852" s="2"/>
      <c r="D852" s="2"/>
      <c r="E852" s="2"/>
      <c r="F852" s="2"/>
      <c r="G852" s="2"/>
      <c r="H852" s="2"/>
      <c r="I852" s="2"/>
      <c r="J852" s="256"/>
      <c r="K852" s="2"/>
      <c r="L852" s="2"/>
      <c r="M852" s="2"/>
      <c r="N852" s="2"/>
      <c r="O852" s="2"/>
      <c r="P852" s="6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3"/>
      <c r="AH852" s="95"/>
      <c r="AI852" s="3"/>
      <c r="AJ852" s="256"/>
      <c r="AK852" s="3"/>
      <c r="AL852" s="3"/>
      <c r="AM852" s="2"/>
      <c r="AN852" s="2"/>
      <c r="AO852" s="2"/>
      <c r="AP852" s="2"/>
      <c r="AQ852" s="2"/>
      <c r="AR852" s="257"/>
      <c r="AS852" s="2"/>
      <c r="AT852" s="2"/>
      <c r="AU852" s="2"/>
      <c r="AV852" s="3"/>
      <c r="AW852" s="258"/>
      <c r="AX852" s="3"/>
      <c r="AY852" s="257"/>
      <c r="AZ852" s="259"/>
      <c r="BA852" s="259"/>
      <c r="BB852" s="259"/>
      <c r="BC852" s="259"/>
      <c r="BD852" s="259"/>
      <c r="BE852" s="259"/>
      <c r="BF852" s="259"/>
      <c r="BG852" s="259"/>
      <c r="BH852" s="259"/>
      <c r="BI852" s="259"/>
      <c r="BJ852" s="259"/>
      <c r="BK852" s="259"/>
      <c r="BL852" s="259"/>
      <c r="BM852" s="259"/>
      <c r="BN852" s="152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  <c r="CW852" s="3"/>
      <c r="CX852" s="3"/>
      <c r="CY852" s="3"/>
      <c r="CZ852" s="3"/>
      <c r="DA852" s="3"/>
      <c r="DB852" s="3"/>
      <c r="DC852" s="3"/>
      <c r="DD852" s="3"/>
      <c r="DE852" s="3"/>
      <c r="DF852" s="3"/>
      <c r="DG852" s="3"/>
      <c r="DH852" s="3"/>
      <c r="DI852" s="3"/>
      <c r="DJ852" s="3"/>
      <c r="DK852" s="3"/>
      <c r="DL852" s="3"/>
      <c r="DM852" s="3"/>
      <c r="DN852" s="3"/>
      <c r="DO852" s="3"/>
      <c r="DP852" s="3"/>
      <c r="DQ852" s="3"/>
      <c r="DR852" s="3"/>
      <c r="DS852" s="3"/>
      <c r="DT852" s="3"/>
      <c r="DU852" s="3"/>
    </row>
    <row r="853" ht="12.75" customHeight="1">
      <c r="A853" s="3"/>
      <c r="B853" s="2"/>
      <c r="C853" s="2"/>
      <c r="D853" s="2"/>
      <c r="E853" s="2"/>
      <c r="F853" s="2"/>
      <c r="G853" s="2"/>
      <c r="H853" s="2"/>
      <c r="I853" s="2"/>
      <c r="J853" s="256"/>
      <c r="K853" s="2"/>
      <c r="L853" s="2"/>
      <c r="M853" s="2"/>
      <c r="N853" s="2"/>
      <c r="O853" s="2"/>
      <c r="P853" s="6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3"/>
      <c r="AH853" s="95"/>
      <c r="AI853" s="3"/>
      <c r="AJ853" s="256"/>
      <c r="AK853" s="3"/>
      <c r="AL853" s="3"/>
      <c r="AM853" s="2"/>
      <c r="AN853" s="2"/>
      <c r="AO853" s="2"/>
      <c r="AP853" s="2"/>
      <c r="AQ853" s="2"/>
      <c r="AR853" s="257"/>
      <c r="AS853" s="2"/>
      <c r="AT853" s="2"/>
      <c r="AU853" s="2"/>
      <c r="AV853" s="3"/>
      <c r="AW853" s="258"/>
      <c r="AX853" s="3"/>
      <c r="AY853" s="257"/>
      <c r="AZ853" s="259"/>
      <c r="BA853" s="259"/>
      <c r="BB853" s="259"/>
      <c r="BC853" s="259"/>
      <c r="BD853" s="259"/>
      <c r="BE853" s="259"/>
      <c r="BF853" s="259"/>
      <c r="BG853" s="259"/>
      <c r="BH853" s="259"/>
      <c r="BI853" s="259"/>
      <c r="BJ853" s="259"/>
      <c r="BK853" s="259"/>
      <c r="BL853" s="259"/>
      <c r="BM853" s="259"/>
      <c r="BN853" s="152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  <c r="CW853" s="3"/>
      <c r="CX853" s="3"/>
      <c r="CY853" s="3"/>
      <c r="CZ853" s="3"/>
      <c r="DA853" s="3"/>
      <c r="DB853" s="3"/>
      <c r="DC853" s="3"/>
      <c r="DD853" s="3"/>
      <c r="DE853" s="3"/>
      <c r="DF853" s="3"/>
      <c r="DG853" s="3"/>
      <c r="DH853" s="3"/>
      <c r="DI853" s="3"/>
      <c r="DJ853" s="3"/>
      <c r="DK853" s="3"/>
      <c r="DL853" s="3"/>
      <c r="DM853" s="3"/>
      <c r="DN853" s="3"/>
      <c r="DO853" s="3"/>
      <c r="DP853" s="3"/>
      <c r="DQ853" s="3"/>
      <c r="DR853" s="3"/>
      <c r="DS853" s="3"/>
      <c r="DT853" s="3"/>
      <c r="DU853" s="3"/>
    </row>
    <row r="854" ht="12.75" customHeight="1">
      <c r="A854" s="3"/>
      <c r="B854" s="2"/>
      <c r="C854" s="2"/>
      <c r="D854" s="2"/>
      <c r="E854" s="2"/>
      <c r="F854" s="2"/>
      <c r="G854" s="2"/>
      <c r="H854" s="2"/>
      <c r="I854" s="2"/>
      <c r="J854" s="256"/>
      <c r="K854" s="2"/>
      <c r="L854" s="2"/>
      <c r="M854" s="2"/>
      <c r="N854" s="2"/>
      <c r="O854" s="2"/>
      <c r="P854" s="6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3"/>
      <c r="AH854" s="95"/>
      <c r="AI854" s="3"/>
      <c r="AJ854" s="256"/>
      <c r="AK854" s="3"/>
      <c r="AL854" s="3"/>
      <c r="AM854" s="2"/>
      <c r="AN854" s="2"/>
      <c r="AO854" s="2"/>
      <c r="AP854" s="2"/>
      <c r="AQ854" s="2"/>
      <c r="AR854" s="257"/>
      <c r="AS854" s="2"/>
      <c r="AT854" s="2"/>
      <c r="AU854" s="2"/>
      <c r="AV854" s="3"/>
      <c r="AW854" s="258"/>
      <c r="AX854" s="3"/>
      <c r="AY854" s="257"/>
      <c r="AZ854" s="259"/>
      <c r="BA854" s="259"/>
      <c r="BB854" s="259"/>
      <c r="BC854" s="259"/>
      <c r="BD854" s="259"/>
      <c r="BE854" s="259"/>
      <c r="BF854" s="259"/>
      <c r="BG854" s="259"/>
      <c r="BH854" s="259"/>
      <c r="BI854" s="259"/>
      <c r="BJ854" s="259"/>
      <c r="BK854" s="259"/>
      <c r="BL854" s="259"/>
      <c r="BM854" s="259"/>
      <c r="BN854" s="152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  <c r="CW854" s="3"/>
      <c r="CX854" s="3"/>
      <c r="CY854" s="3"/>
      <c r="CZ854" s="3"/>
      <c r="DA854" s="3"/>
      <c r="DB854" s="3"/>
      <c r="DC854" s="3"/>
      <c r="DD854" s="3"/>
      <c r="DE854" s="3"/>
      <c r="DF854" s="3"/>
      <c r="DG854" s="3"/>
      <c r="DH854" s="3"/>
      <c r="DI854" s="3"/>
      <c r="DJ854" s="3"/>
      <c r="DK854" s="3"/>
      <c r="DL854" s="3"/>
      <c r="DM854" s="3"/>
      <c r="DN854" s="3"/>
      <c r="DO854" s="3"/>
      <c r="DP854" s="3"/>
      <c r="DQ854" s="3"/>
      <c r="DR854" s="3"/>
      <c r="DS854" s="3"/>
      <c r="DT854" s="3"/>
      <c r="DU854" s="3"/>
    </row>
    <row r="855" ht="12.75" customHeight="1">
      <c r="A855" s="3"/>
      <c r="B855" s="2"/>
      <c r="C855" s="2"/>
      <c r="D855" s="2"/>
      <c r="E855" s="2"/>
      <c r="F855" s="2"/>
      <c r="G855" s="2"/>
      <c r="H855" s="2"/>
      <c r="I855" s="2"/>
      <c r="J855" s="256"/>
      <c r="K855" s="2"/>
      <c r="L855" s="2"/>
      <c r="M855" s="2"/>
      <c r="N855" s="2"/>
      <c r="O855" s="2"/>
      <c r="P855" s="6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3"/>
      <c r="AH855" s="95"/>
      <c r="AI855" s="3"/>
      <c r="AJ855" s="256"/>
      <c r="AK855" s="3"/>
      <c r="AL855" s="3"/>
      <c r="AM855" s="2"/>
      <c r="AN855" s="2"/>
      <c r="AO855" s="2"/>
      <c r="AP855" s="2"/>
      <c r="AQ855" s="2"/>
      <c r="AR855" s="257"/>
      <c r="AS855" s="2"/>
      <c r="AT855" s="2"/>
      <c r="AU855" s="2"/>
      <c r="AV855" s="3"/>
      <c r="AW855" s="258"/>
      <c r="AX855" s="3"/>
      <c r="AY855" s="257"/>
      <c r="AZ855" s="259"/>
      <c r="BA855" s="259"/>
      <c r="BB855" s="259"/>
      <c r="BC855" s="259"/>
      <c r="BD855" s="259"/>
      <c r="BE855" s="259"/>
      <c r="BF855" s="259"/>
      <c r="BG855" s="259"/>
      <c r="BH855" s="259"/>
      <c r="BI855" s="259"/>
      <c r="BJ855" s="259"/>
      <c r="BK855" s="259"/>
      <c r="BL855" s="259"/>
      <c r="BM855" s="259"/>
      <c r="BN855" s="152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  <c r="CX855" s="3"/>
      <c r="CY855" s="3"/>
      <c r="CZ855" s="3"/>
      <c r="DA855" s="3"/>
      <c r="DB855" s="3"/>
      <c r="DC855" s="3"/>
      <c r="DD855" s="3"/>
      <c r="DE855" s="3"/>
      <c r="DF855" s="3"/>
      <c r="DG855" s="3"/>
      <c r="DH855" s="3"/>
      <c r="DI855" s="3"/>
      <c r="DJ855" s="3"/>
      <c r="DK855" s="3"/>
      <c r="DL855" s="3"/>
      <c r="DM855" s="3"/>
      <c r="DN855" s="3"/>
      <c r="DO855" s="3"/>
      <c r="DP855" s="3"/>
      <c r="DQ855" s="3"/>
      <c r="DR855" s="3"/>
      <c r="DS855" s="3"/>
      <c r="DT855" s="3"/>
      <c r="DU855" s="3"/>
    </row>
    <row r="856" ht="12.75" customHeight="1">
      <c r="A856" s="3"/>
      <c r="B856" s="2"/>
      <c r="C856" s="2"/>
      <c r="D856" s="2"/>
      <c r="E856" s="2"/>
      <c r="F856" s="2"/>
      <c r="G856" s="2"/>
      <c r="H856" s="2"/>
      <c r="I856" s="2"/>
      <c r="J856" s="256"/>
      <c r="K856" s="2"/>
      <c r="L856" s="2"/>
      <c r="M856" s="2"/>
      <c r="N856" s="2"/>
      <c r="O856" s="2"/>
      <c r="P856" s="6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3"/>
      <c r="AH856" s="95"/>
      <c r="AI856" s="3"/>
      <c r="AJ856" s="256"/>
      <c r="AK856" s="3"/>
      <c r="AL856" s="3"/>
      <c r="AM856" s="2"/>
      <c r="AN856" s="2"/>
      <c r="AO856" s="2"/>
      <c r="AP856" s="2"/>
      <c r="AQ856" s="2"/>
      <c r="AR856" s="257"/>
      <c r="AS856" s="2"/>
      <c r="AT856" s="2"/>
      <c r="AU856" s="2"/>
      <c r="AV856" s="3"/>
      <c r="AW856" s="258"/>
      <c r="AX856" s="3"/>
      <c r="AY856" s="257"/>
      <c r="AZ856" s="259"/>
      <c r="BA856" s="259"/>
      <c r="BB856" s="259"/>
      <c r="BC856" s="259"/>
      <c r="BD856" s="259"/>
      <c r="BE856" s="259"/>
      <c r="BF856" s="259"/>
      <c r="BG856" s="259"/>
      <c r="BH856" s="259"/>
      <c r="BI856" s="259"/>
      <c r="BJ856" s="259"/>
      <c r="BK856" s="259"/>
      <c r="BL856" s="259"/>
      <c r="BM856" s="259"/>
      <c r="BN856" s="152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  <c r="CX856" s="3"/>
      <c r="CY856" s="3"/>
      <c r="CZ856" s="3"/>
      <c r="DA856" s="3"/>
      <c r="DB856" s="3"/>
      <c r="DC856" s="3"/>
      <c r="DD856" s="3"/>
      <c r="DE856" s="3"/>
      <c r="DF856" s="3"/>
      <c r="DG856" s="3"/>
      <c r="DH856" s="3"/>
      <c r="DI856" s="3"/>
      <c r="DJ856" s="3"/>
      <c r="DK856" s="3"/>
      <c r="DL856" s="3"/>
      <c r="DM856" s="3"/>
      <c r="DN856" s="3"/>
      <c r="DO856" s="3"/>
      <c r="DP856" s="3"/>
      <c r="DQ856" s="3"/>
      <c r="DR856" s="3"/>
      <c r="DS856" s="3"/>
      <c r="DT856" s="3"/>
      <c r="DU856" s="3"/>
    </row>
    <row r="857" ht="12.75" customHeight="1">
      <c r="A857" s="3"/>
      <c r="B857" s="2"/>
      <c r="C857" s="2"/>
      <c r="D857" s="2"/>
      <c r="E857" s="2"/>
      <c r="F857" s="2"/>
      <c r="G857" s="2"/>
      <c r="H857" s="2"/>
      <c r="I857" s="2"/>
      <c r="J857" s="256"/>
      <c r="K857" s="2"/>
      <c r="L857" s="2"/>
      <c r="M857" s="2"/>
      <c r="N857" s="2"/>
      <c r="O857" s="2"/>
      <c r="P857" s="6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3"/>
      <c r="AH857" s="95"/>
      <c r="AI857" s="3"/>
      <c r="AJ857" s="256"/>
      <c r="AK857" s="3"/>
      <c r="AL857" s="3"/>
      <c r="AM857" s="2"/>
      <c r="AN857" s="2"/>
      <c r="AO857" s="2"/>
      <c r="AP857" s="2"/>
      <c r="AQ857" s="2"/>
      <c r="AR857" s="257"/>
      <c r="AS857" s="2"/>
      <c r="AT857" s="2"/>
      <c r="AU857" s="2"/>
      <c r="AV857" s="3"/>
      <c r="AW857" s="258"/>
      <c r="AX857" s="3"/>
      <c r="AY857" s="257"/>
      <c r="AZ857" s="259"/>
      <c r="BA857" s="259"/>
      <c r="BB857" s="259"/>
      <c r="BC857" s="259"/>
      <c r="BD857" s="259"/>
      <c r="BE857" s="259"/>
      <c r="BF857" s="259"/>
      <c r="BG857" s="259"/>
      <c r="BH857" s="259"/>
      <c r="BI857" s="259"/>
      <c r="BJ857" s="259"/>
      <c r="BK857" s="259"/>
      <c r="BL857" s="259"/>
      <c r="BM857" s="259"/>
      <c r="BN857" s="152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  <c r="CX857" s="3"/>
      <c r="CY857" s="3"/>
      <c r="CZ857" s="3"/>
      <c r="DA857" s="3"/>
      <c r="DB857" s="3"/>
      <c r="DC857" s="3"/>
      <c r="DD857" s="3"/>
      <c r="DE857" s="3"/>
      <c r="DF857" s="3"/>
      <c r="DG857" s="3"/>
      <c r="DH857" s="3"/>
      <c r="DI857" s="3"/>
      <c r="DJ857" s="3"/>
      <c r="DK857" s="3"/>
      <c r="DL857" s="3"/>
      <c r="DM857" s="3"/>
      <c r="DN857" s="3"/>
      <c r="DO857" s="3"/>
      <c r="DP857" s="3"/>
      <c r="DQ857" s="3"/>
      <c r="DR857" s="3"/>
      <c r="DS857" s="3"/>
      <c r="DT857" s="3"/>
      <c r="DU857" s="3"/>
    </row>
    <row r="858" ht="12.75" customHeight="1">
      <c r="A858" s="3"/>
      <c r="B858" s="2"/>
      <c r="C858" s="2"/>
      <c r="D858" s="2"/>
      <c r="E858" s="2"/>
      <c r="F858" s="2"/>
      <c r="G858" s="2"/>
      <c r="H858" s="2"/>
      <c r="I858" s="2"/>
      <c r="J858" s="256"/>
      <c r="K858" s="2"/>
      <c r="L858" s="2"/>
      <c r="M858" s="2"/>
      <c r="N858" s="2"/>
      <c r="O858" s="2"/>
      <c r="P858" s="6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3"/>
      <c r="AH858" s="95"/>
      <c r="AI858" s="3"/>
      <c r="AJ858" s="256"/>
      <c r="AK858" s="3"/>
      <c r="AL858" s="3"/>
      <c r="AM858" s="2"/>
      <c r="AN858" s="2"/>
      <c r="AO858" s="2"/>
      <c r="AP858" s="2"/>
      <c r="AQ858" s="2"/>
      <c r="AR858" s="257"/>
      <c r="AS858" s="2"/>
      <c r="AT858" s="2"/>
      <c r="AU858" s="2"/>
      <c r="AV858" s="3"/>
      <c r="AW858" s="258"/>
      <c r="AX858" s="3"/>
      <c r="AY858" s="257"/>
      <c r="AZ858" s="259"/>
      <c r="BA858" s="259"/>
      <c r="BB858" s="259"/>
      <c r="BC858" s="259"/>
      <c r="BD858" s="259"/>
      <c r="BE858" s="259"/>
      <c r="BF858" s="259"/>
      <c r="BG858" s="259"/>
      <c r="BH858" s="259"/>
      <c r="BI858" s="259"/>
      <c r="BJ858" s="259"/>
      <c r="BK858" s="259"/>
      <c r="BL858" s="259"/>
      <c r="BM858" s="259"/>
      <c r="BN858" s="152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  <c r="CX858" s="3"/>
      <c r="CY858" s="3"/>
      <c r="CZ858" s="3"/>
      <c r="DA858" s="3"/>
      <c r="DB858" s="3"/>
      <c r="DC858" s="3"/>
      <c r="DD858" s="3"/>
      <c r="DE858" s="3"/>
      <c r="DF858" s="3"/>
      <c r="DG858" s="3"/>
      <c r="DH858" s="3"/>
      <c r="DI858" s="3"/>
      <c r="DJ858" s="3"/>
      <c r="DK858" s="3"/>
      <c r="DL858" s="3"/>
      <c r="DM858" s="3"/>
      <c r="DN858" s="3"/>
      <c r="DO858" s="3"/>
      <c r="DP858" s="3"/>
      <c r="DQ858" s="3"/>
      <c r="DR858" s="3"/>
      <c r="DS858" s="3"/>
      <c r="DT858" s="3"/>
      <c r="DU858" s="3"/>
    </row>
    <row r="859" ht="12.75" customHeight="1">
      <c r="A859" s="3"/>
      <c r="B859" s="2"/>
      <c r="C859" s="2"/>
      <c r="D859" s="2"/>
      <c r="E859" s="2"/>
      <c r="F859" s="2"/>
      <c r="G859" s="2"/>
      <c r="H859" s="2"/>
      <c r="I859" s="2"/>
      <c r="J859" s="256"/>
      <c r="K859" s="2"/>
      <c r="L859" s="2"/>
      <c r="M859" s="2"/>
      <c r="N859" s="2"/>
      <c r="O859" s="2"/>
      <c r="P859" s="6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3"/>
      <c r="AH859" s="95"/>
      <c r="AI859" s="3"/>
      <c r="AJ859" s="256"/>
      <c r="AK859" s="3"/>
      <c r="AL859" s="3"/>
      <c r="AM859" s="2"/>
      <c r="AN859" s="2"/>
      <c r="AO859" s="2"/>
      <c r="AP859" s="2"/>
      <c r="AQ859" s="2"/>
      <c r="AR859" s="257"/>
      <c r="AS859" s="2"/>
      <c r="AT859" s="2"/>
      <c r="AU859" s="2"/>
      <c r="AV859" s="3"/>
      <c r="AW859" s="258"/>
      <c r="AX859" s="3"/>
      <c r="AY859" s="257"/>
      <c r="AZ859" s="259"/>
      <c r="BA859" s="259"/>
      <c r="BB859" s="259"/>
      <c r="BC859" s="259"/>
      <c r="BD859" s="259"/>
      <c r="BE859" s="259"/>
      <c r="BF859" s="259"/>
      <c r="BG859" s="259"/>
      <c r="BH859" s="259"/>
      <c r="BI859" s="259"/>
      <c r="BJ859" s="259"/>
      <c r="BK859" s="259"/>
      <c r="BL859" s="259"/>
      <c r="BM859" s="259"/>
      <c r="BN859" s="152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  <c r="CX859" s="3"/>
      <c r="CY859" s="3"/>
      <c r="CZ859" s="3"/>
      <c r="DA859" s="3"/>
      <c r="DB859" s="3"/>
      <c r="DC859" s="3"/>
      <c r="DD859" s="3"/>
      <c r="DE859" s="3"/>
      <c r="DF859" s="3"/>
      <c r="DG859" s="3"/>
      <c r="DH859" s="3"/>
      <c r="DI859" s="3"/>
      <c r="DJ859" s="3"/>
      <c r="DK859" s="3"/>
      <c r="DL859" s="3"/>
      <c r="DM859" s="3"/>
      <c r="DN859" s="3"/>
      <c r="DO859" s="3"/>
      <c r="DP859" s="3"/>
      <c r="DQ859" s="3"/>
      <c r="DR859" s="3"/>
      <c r="DS859" s="3"/>
      <c r="DT859" s="3"/>
      <c r="DU859" s="3"/>
    </row>
    <row r="860" ht="12.75" customHeight="1">
      <c r="A860" s="3"/>
      <c r="B860" s="2"/>
      <c r="C860" s="2"/>
      <c r="D860" s="2"/>
      <c r="E860" s="2"/>
      <c r="F860" s="2"/>
      <c r="G860" s="2"/>
      <c r="H860" s="2"/>
      <c r="I860" s="2"/>
      <c r="J860" s="256"/>
      <c r="K860" s="2"/>
      <c r="L860" s="2"/>
      <c r="M860" s="2"/>
      <c r="N860" s="2"/>
      <c r="O860" s="2"/>
      <c r="P860" s="6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3"/>
      <c r="AH860" s="95"/>
      <c r="AI860" s="3"/>
      <c r="AJ860" s="256"/>
      <c r="AK860" s="3"/>
      <c r="AL860" s="3"/>
      <c r="AM860" s="2"/>
      <c r="AN860" s="2"/>
      <c r="AO860" s="2"/>
      <c r="AP860" s="2"/>
      <c r="AQ860" s="2"/>
      <c r="AR860" s="257"/>
      <c r="AS860" s="2"/>
      <c r="AT860" s="2"/>
      <c r="AU860" s="2"/>
      <c r="AV860" s="3"/>
      <c r="AW860" s="258"/>
      <c r="AX860" s="3"/>
      <c r="AY860" s="257"/>
      <c r="AZ860" s="259"/>
      <c r="BA860" s="259"/>
      <c r="BB860" s="259"/>
      <c r="BC860" s="259"/>
      <c r="BD860" s="259"/>
      <c r="BE860" s="259"/>
      <c r="BF860" s="259"/>
      <c r="BG860" s="259"/>
      <c r="BH860" s="259"/>
      <c r="BI860" s="259"/>
      <c r="BJ860" s="259"/>
      <c r="BK860" s="259"/>
      <c r="BL860" s="259"/>
      <c r="BM860" s="259"/>
      <c r="BN860" s="152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  <c r="CX860" s="3"/>
      <c r="CY860" s="3"/>
      <c r="CZ860" s="3"/>
      <c r="DA860" s="3"/>
      <c r="DB860" s="3"/>
      <c r="DC860" s="3"/>
      <c r="DD860" s="3"/>
      <c r="DE860" s="3"/>
      <c r="DF860" s="3"/>
      <c r="DG860" s="3"/>
      <c r="DH860" s="3"/>
      <c r="DI860" s="3"/>
      <c r="DJ860" s="3"/>
      <c r="DK860" s="3"/>
      <c r="DL860" s="3"/>
      <c r="DM860" s="3"/>
      <c r="DN860" s="3"/>
      <c r="DO860" s="3"/>
      <c r="DP860" s="3"/>
      <c r="DQ860" s="3"/>
      <c r="DR860" s="3"/>
      <c r="DS860" s="3"/>
      <c r="DT860" s="3"/>
      <c r="DU860" s="3"/>
    </row>
    <row r="861" ht="12.75" customHeight="1">
      <c r="A861" s="3"/>
      <c r="B861" s="2"/>
      <c r="C861" s="2"/>
      <c r="D861" s="2"/>
      <c r="E861" s="2"/>
      <c r="F861" s="2"/>
      <c r="G861" s="2"/>
      <c r="H861" s="2"/>
      <c r="I861" s="2"/>
      <c r="J861" s="256"/>
      <c r="K861" s="2"/>
      <c r="L861" s="2"/>
      <c r="M861" s="2"/>
      <c r="N861" s="2"/>
      <c r="O861" s="2"/>
      <c r="P861" s="6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3"/>
      <c r="AH861" s="95"/>
      <c r="AI861" s="3"/>
      <c r="AJ861" s="256"/>
      <c r="AK861" s="3"/>
      <c r="AL861" s="3"/>
      <c r="AM861" s="2"/>
      <c r="AN861" s="2"/>
      <c r="AO861" s="2"/>
      <c r="AP861" s="2"/>
      <c r="AQ861" s="2"/>
      <c r="AR861" s="257"/>
      <c r="AS861" s="2"/>
      <c r="AT861" s="2"/>
      <c r="AU861" s="2"/>
      <c r="AV861" s="3"/>
      <c r="AW861" s="258"/>
      <c r="AX861" s="3"/>
      <c r="AY861" s="257"/>
      <c r="AZ861" s="259"/>
      <c r="BA861" s="259"/>
      <c r="BB861" s="259"/>
      <c r="BC861" s="259"/>
      <c r="BD861" s="259"/>
      <c r="BE861" s="259"/>
      <c r="BF861" s="259"/>
      <c r="BG861" s="259"/>
      <c r="BH861" s="259"/>
      <c r="BI861" s="259"/>
      <c r="BJ861" s="259"/>
      <c r="BK861" s="259"/>
      <c r="BL861" s="259"/>
      <c r="BM861" s="259"/>
      <c r="BN861" s="152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  <c r="CX861" s="3"/>
      <c r="CY861" s="3"/>
      <c r="CZ861" s="3"/>
      <c r="DA861" s="3"/>
      <c r="DB861" s="3"/>
      <c r="DC861" s="3"/>
      <c r="DD861" s="3"/>
      <c r="DE861" s="3"/>
      <c r="DF861" s="3"/>
      <c r="DG861" s="3"/>
      <c r="DH861" s="3"/>
      <c r="DI861" s="3"/>
      <c r="DJ861" s="3"/>
      <c r="DK861" s="3"/>
      <c r="DL861" s="3"/>
      <c r="DM861" s="3"/>
      <c r="DN861" s="3"/>
      <c r="DO861" s="3"/>
      <c r="DP861" s="3"/>
      <c r="DQ861" s="3"/>
      <c r="DR861" s="3"/>
      <c r="DS861" s="3"/>
      <c r="DT861" s="3"/>
      <c r="DU861" s="3"/>
    </row>
    <row r="862" ht="12.75" customHeight="1">
      <c r="A862" s="3"/>
      <c r="B862" s="2"/>
      <c r="C862" s="2"/>
      <c r="D862" s="2"/>
      <c r="E862" s="2"/>
      <c r="F862" s="2"/>
      <c r="G862" s="2"/>
      <c r="H862" s="2"/>
      <c r="I862" s="2"/>
      <c r="J862" s="256"/>
      <c r="K862" s="2"/>
      <c r="L862" s="2"/>
      <c r="M862" s="2"/>
      <c r="N862" s="2"/>
      <c r="O862" s="2"/>
      <c r="P862" s="6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3"/>
      <c r="AH862" s="95"/>
      <c r="AI862" s="3"/>
      <c r="AJ862" s="256"/>
      <c r="AK862" s="3"/>
      <c r="AL862" s="3"/>
      <c r="AM862" s="2"/>
      <c r="AN862" s="2"/>
      <c r="AO862" s="2"/>
      <c r="AP862" s="2"/>
      <c r="AQ862" s="2"/>
      <c r="AR862" s="257"/>
      <c r="AS862" s="2"/>
      <c r="AT862" s="2"/>
      <c r="AU862" s="2"/>
      <c r="AV862" s="3"/>
      <c r="AW862" s="258"/>
      <c r="AX862" s="3"/>
      <c r="AY862" s="257"/>
      <c r="AZ862" s="259"/>
      <c r="BA862" s="259"/>
      <c r="BB862" s="259"/>
      <c r="BC862" s="259"/>
      <c r="BD862" s="259"/>
      <c r="BE862" s="259"/>
      <c r="BF862" s="259"/>
      <c r="BG862" s="259"/>
      <c r="BH862" s="259"/>
      <c r="BI862" s="259"/>
      <c r="BJ862" s="259"/>
      <c r="BK862" s="259"/>
      <c r="BL862" s="259"/>
      <c r="BM862" s="259"/>
      <c r="BN862" s="152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  <c r="CX862" s="3"/>
      <c r="CY862" s="3"/>
      <c r="CZ862" s="3"/>
      <c r="DA862" s="3"/>
      <c r="DB862" s="3"/>
      <c r="DC862" s="3"/>
      <c r="DD862" s="3"/>
      <c r="DE862" s="3"/>
      <c r="DF862" s="3"/>
      <c r="DG862" s="3"/>
      <c r="DH862" s="3"/>
      <c r="DI862" s="3"/>
      <c r="DJ862" s="3"/>
      <c r="DK862" s="3"/>
      <c r="DL862" s="3"/>
      <c r="DM862" s="3"/>
      <c r="DN862" s="3"/>
      <c r="DO862" s="3"/>
      <c r="DP862" s="3"/>
      <c r="DQ862" s="3"/>
      <c r="DR862" s="3"/>
      <c r="DS862" s="3"/>
      <c r="DT862" s="3"/>
      <c r="DU862" s="3"/>
    </row>
    <row r="863" ht="12.75" customHeight="1">
      <c r="A863" s="3"/>
      <c r="B863" s="2"/>
      <c r="C863" s="2"/>
      <c r="D863" s="2"/>
      <c r="E863" s="2"/>
      <c r="F863" s="2"/>
      <c r="G863" s="2"/>
      <c r="H863" s="2"/>
      <c r="I863" s="2"/>
      <c r="J863" s="256"/>
      <c r="K863" s="2"/>
      <c r="L863" s="2"/>
      <c r="M863" s="2"/>
      <c r="N863" s="2"/>
      <c r="O863" s="2"/>
      <c r="P863" s="6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3"/>
      <c r="AH863" s="95"/>
      <c r="AI863" s="3"/>
      <c r="AJ863" s="256"/>
      <c r="AK863" s="3"/>
      <c r="AL863" s="3"/>
      <c r="AM863" s="2"/>
      <c r="AN863" s="2"/>
      <c r="AO863" s="2"/>
      <c r="AP863" s="2"/>
      <c r="AQ863" s="2"/>
      <c r="AR863" s="257"/>
      <c r="AS863" s="2"/>
      <c r="AT863" s="2"/>
      <c r="AU863" s="2"/>
      <c r="AV863" s="3"/>
      <c r="AW863" s="258"/>
      <c r="AX863" s="3"/>
      <c r="AY863" s="257"/>
      <c r="AZ863" s="259"/>
      <c r="BA863" s="259"/>
      <c r="BB863" s="259"/>
      <c r="BC863" s="259"/>
      <c r="BD863" s="259"/>
      <c r="BE863" s="259"/>
      <c r="BF863" s="259"/>
      <c r="BG863" s="259"/>
      <c r="BH863" s="259"/>
      <c r="BI863" s="259"/>
      <c r="BJ863" s="259"/>
      <c r="BK863" s="259"/>
      <c r="BL863" s="259"/>
      <c r="BM863" s="259"/>
      <c r="BN863" s="152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  <c r="CX863" s="3"/>
      <c r="CY863" s="3"/>
      <c r="CZ863" s="3"/>
      <c r="DA863" s="3"/>
      <c r="DB863" s="3"/>
      <c r="DC863" s="3"/>
      <c r="DD863" s="3"/>
      <c r="DE863" s="3"/>
      <c r="DF863" s="3"/>
      <c r="DG863" s="3"/>
      <c r="DH863" s="3"/>
      <c r="DI863" s="3"/>
      <c r="DJ863" s="3"/>
      <c r="DK863" s="3"/>
      <c r="DL863" s="3"/>
      <c r="DM863" s="3"/>
      <c r="DN863" s="3"/>
      <c r="DO863" s="3"/>
      <c r="DP863" s="3"/>
      <c r="DQ863" s="3"/>
      <c r="DR863" s="3"/>
      <c r="DS863" s="3"/>
      <c r="DT863" s="3"/>
      <c r="DU863" s="3"/>
    </row>
    <row r="864" ht="12.75" customHeight="1">
      <c r="A864" s="3"/>
      <c r="B864" s="2"/>
      <c r="C864" s="2"/>
      <c r="D864" s="2"/>
      <c r="E864" s="2"/>
      <c r="F864" s="2"/>
      <c r="G864" s="2"/>
      <c r="H864" s="2"/>
      <c r="I864" s="2"/>
      <c r="J864" s="256"/>
      <c r="K864" s="2"/>
      <c r="L864" s="2"/>
      <c r="M864" s="2"/>
      <c r="N864" s="2"/>
      <c r="O864" s="2"/>
      <c r="P864" s="6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3"/>
      <c r="AH864" s="95"/>
      <c r="AI864" s="3"/>
      <c r="AJ864" s="256"/>
      <c r="AK864" s="3"/>
      <c r="AL864" s="3"/>
      <c r="AM864" s="2"/>
      <c r="AN864" s="2"/>
      <c r="AO864" s="2"/>
      <c r="AP864" s="2"/>
      <c r="AQ864" s="2"/>
      <c r="AR864" s="257"/>
      <c r="AS864" s="2"/>
      <c r="AT864" s="2"/>
      <c r="AU864" s="2"/>
      <c r="AV864" s="3"/>
      <c r="AW864" s="258"/>
      <c r="AX864" s="3"/>
      <c r="AY864" s="257"/>
      <c r="AZ864" s="259"/>
      <c r="BA864" s="259"/>
      <c r="BB864" s="259"/>
      <c r="BC864" s="259"/>
      <c r="BD864" s="259"/>
      <c r="BE864" s="259"/>
      <c r="BF864" s="259"/>
      <c r="BG864" s="259"/>
      <c r="BH864" s="259"/>
      <c r="BI864" s="259"/>
      <c r="BJ864" s="259"/>
      <c r="BK864" s="259"/>
      <c r="BL864" s="259"/>
      <c r="BM864" s="259"/>
      <c r="BN864" s="152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  <c r="DD864" s="3"/>
      <c r="DE864" s="3"/>
      <c r="DF864" s="3"/>
      <c r="DG864" s="3"/>
      <c r="DH864" s="3"/>
      <c r="DI864" s="3"/>
      <c r="DJ864" s="3"/>
      <c r="DK864" s="3"/>
      <c r="DL864" s="3"/>
      <c r="DM864" s="3"/>
      <c r="DN864" s="3"/>
      <c r="DO864" s="3"/>
      <c r="DP864" s="3"/>
      <c r="DQ864" s="3"/>
      <c r="DR864" s="3"/>
      <c r="DS864" s="3"/>
      <c r="DT864" s="3"/>
      <c r="DU864" s="3"/>
    </row>
    <row r="865" ht="12.75" customHeight="1">
      <c r="A865" s="3"/>
      <c r="B865" s="2"/>
      <c r="C865" s="2"/>
      <c r="D865" s="2"/>
      <c r="E865" s="2"/>
      <c r="F865" s="2"/>
      <c r="G865" s="2"/>
      <c r="H865" s="2"/>
      <c r="I865" s="2"/>
      <c r="J865" s="256"/>
      <c r="K865" s="2"/>
      <c r="L865" s="2"/>
      <c r="M865" s="2"/>
      <c r="N865" s="2"/>
      <c r="O865" s="2"/>
      <c r="P865" s="6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3"/>
      <c r="AH865" s="95"/>
      <c r="AI865" s="3"/>
      <c r="AJ865" s="256"/>
      <c r="AK865" s="3"/>
      <c r="AL865" s="3"/>
      <c r="AM865" s="2"/>
      <c r="AN865" s="2"/>
      <c r="AO865" s="2"/>
      <c r="AP865" s="2"/>
      <c r="AQ865" s="2"/>
      <c r="AR865" s="257"/>
      <c r="AS865" s="2"/>
      <c r="AT865" s="2"/>
      <c r="AU865" s="2"/>
      <c r="AV865" s="3"/>
      <c r="AW865" s="258"/>
      <c r="AX865" s="3"/>
      <c r="AY865" s="257"/>
      <c r="AZ865" s="259"/>
      <c r="BA865" s="259"/>
      <c r="BB865" s="259"/>
      <c r="BC865" s="259"/>
      <c r="BD865" s="259"/>
      <c r="BE865" s="259"/>
      <c r="BF865" s="259"/>
      <c r="BG865" s="259"/>
      <c r="BH865" s="259"/>
      <c r="BI865" s="259"/>
      <c r="BJ865" s="259"/>
      <c r="BK865" s="259"/>
      <c r="BL865" s="259"/>
      <c r="BM865" s="259"/>
      <c r="BN865" s="152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  <c r="CX865" s="3"/>
      <c r="CY865" s="3"/>
      <c r="CZ865" s="3"/>
      <c r="DA865" s="3"/>
      <c r="DB865" s="3"/>
      <c r="DC865" s="3"/>
      <c r="DD865" s="3"/>
      <c r="DE865" s="3"/>
      <c r="DF865" s="3"/>
      <c r="DG865" s="3"/>
      <c r="DH865" s="3"/>
      <c r="DI865" s="3"/>
      <c r="DJ865" s="3"/>
      <c r="DK865" s="3"/>
      <c r="DL865" s="3"/>
      <c r="DM865" s="3"/>
      <c r="DN865" s="3"/>
      <c r="DO865" s="3"/>
      <c r="DP865" s="3"/>
      <c r="DQ865" s="3"/>
      <c r="DR865" s="3"/>
      <c r="DS865" s="3"/>
      <c r="DT865" s="3"/>
      <c r="DU865" s="3"/>
    </row>
    <row r="866" ht="12.75" customHeight="1">
      <c r="A866" s="3"/>
      <c r="B866" s="2"/>
      <c r="C866" s="2"/>
      <c r="D866" s="2"/>
      <c r="E866" s="2"/>
      <c r="F866" s="2"/>
      <c r="G866" s="2"/>
      <c r="H866" s="2"/>
      <c r="I866" s="2"/>
      <c r="J866" s="256"/>
      <c r="K866" s="2"/>
      <c r="L866" s="2"/>
      <c r="M866" s="2"/>
      <c r="N866" s="2"/>
      <c r="O866" s="2"/>
      <c r="P866" s="6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3"/>
      <c r="AH866" s="95"/>
      <c r="AI866" s="3"/>
      <c r="AJ866" s="256"/>
      <c r="AK866" s="3"/>
      <c r="AL866" s="3"/>
      <c r="AM866" s="2"/>
      <c r="AN866" s="2"/>
      <c r="AO866" s="2"/>
      <c r="AP866" s="2"/>
      <c r="AQ866" s="2"/>
      <c r="AR866" s="257"/>
      <c r="AS866" s="2"/>
      <c r="AT866" s="2"/>
      <c r="AU866" s="2"/>
      <c r="AV866" s="3"/>
      <c r="AW866" s="258"/>
      <c r="AX866" s="3"/>
      <c r="AY866" s="257"/>
      <c r="AZ866" s="259"/>
      <c r="BA866" s="259"/>
      <c r="BB866" s="259"/>
      <c r="BC866" s="259"/>
      <c r="BD866" s="259"/>
      <c r="BE866" s="259"/>
      <c r="BF866" s="259"/>
      <c r="BG866" s="259"/>
      <c r="BH866" s="259"/>
      <c r="BI866" s="259"/>
      <c r="BJ866" s="259"/>
      <c r="BK866" s="259"/>
      <c r="BL866" s="259"/>
      <c r="BM866" s="259"/>
      <c r="BN866" s="152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  <c r="CX866" s="3"/>
      <c r="CY866" s="3"/>
      <c r="CZ866" s="3"/>
      <c r="DA866" s="3"/>
      <c r="DB866" s="3"/>
      <c r="DC866" s="3"/>
      <c r="DD866" s="3"/>
      <c r="DE866" s="3"/>
      <c r="DF866" s="3"/>
      <c r="DG866" s="3"/>
      <c r="DH866" s="3"/>
      <c r="DI866" s="3"/>
      <c r="DJ866" s="3"/>
      <c r="DK866" s="3"/>
      <c r="DL866" s="3"/>
      <c r="DM866" s="3"/>
      <c r="DN866" s="3"/>
      <c r="DO866" s="3"/>
      <c r="DP866" s="3"/>
      <c r="DQ866" s="3"/>
      <c r="DR866" s="3"/>
      <c r="DS866" s="3"/>
      <c r="DT866" s="3"/>
      <c r="DU866" s="3"/>
    </row>
    <row r="867" ht="12.75" customHeight="1">
      <c r="A867" s="3"/>
      <c r="B867" s="2"/>
      <c r="C867" s="2"/>
      <c r="D867" s="2"/>
      <c r="E867" s="2"/>
      <c r="F867" s="2"/>
      <c r="G867" s="2"/>
      <c r="H867" s="2"/>
      <c r="I867" s="2"/>
      <c r="J867" s="256"/>
      <c r="K867" s="2"/>
      <c r="L867" s="2"/>
      <c r="M867" s="2"/>
      <c r="N867" s="2"/>
      <c r="O867" s="2"/>
      <c r="P867" s="6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3"/>
      <c r="AH867" s="95"/>
      <c r="AI867" s="3"/>
      <c r="AJ867" s="256"/>
      <c r="AK867" s="3"/>
      <c r="AL867" s="3"/>
      <c r="AM867" s="2"/>
      <c r="AN867" s="2"/>
      <c r="AO867" s="2"/>
      <c r="AP867" s="2"/>
      <c r="AQ867" s="2"/>
      <c r="AR867" s="257"/>
      <c r="AS867" s="2"/>
      <c r="AT867" s="2"/>
      <c r="AU867" s="2"/>
      <c r="AV867" s="3"/>
      <c r="AW867" s="258"/>
      <c r="AX867" s="3"/>
      <c r="AY867" s="257"/>
      <c r="AZ867" s="259"/>
      <c r="BA867" s="259"/>
      <c r="BB867" s="259"/>
      <c r="BC867" s="259"/>
      <c r="BD867" s="259"/>
      <c r="BE867" s="259"/>
      <c r="BF867" s="259"/>
      <c r="BG867" s="259"/>
      <c r="BH867" s="259"/>
      <c r="BI867" s="259"/>
      <c r="BJ867" s="259"/>
      <c r="BK867" s="259"/>
      <c r="BL867" s="259"/>
      <c r="BM867" s="259"/>
      <c r="BN867" s="152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  <c r="CX867" s="3"/>
      <c r="CY867" s="3"/>
      <c r="CZ867" s="3"/>
      <c r="DA867" s="3"/>
      <c r="DB867" s="3"/>
      <c r="DC867" s="3"/>
      <c r="DD867" s="3"/>
      <c r="DE867" s="3"/>
      <c r="DF867" s="3"/>
      <c r="DG867" s="3"/>
      <c r="DH867" s="3"/>
      <c r="DI867" s="3"/>
      <c r="DJ867" s="3"/>
      <c r="DK867" s="3"/>
      <c r="DL867" s="3"/>
      <c r="DM867" s="3"/>
      <c r="DN867" s="3"/>
      <c r="DO867" s="3"/>
      <c r="DP867" s="3"/>
      <c r="DQ867" s="3"/>
      <c r="DR867" s="3"/>
      <c r="DS867" s="3"/>
      <c r="DT867" s="3"/>
      <c r="DU867" s="3"/>
    </row>
    <row r="868" ht="12.75" customHeight="1">
      <c r="A868" s="3"/>
      <c r="B868" s="2"/>
      <c r="C868" s="2"/>
      <c r="D868" s="2"/>
      <c r="E868" s="2"/>
      <c r="F868" s="2"/>
      <c r="G868" s="2"/>
      <c r="H868" s="2"/>
      <c r="I868" s="2"/>
      <c r="J868" s="256"/>
      <c r="K868" s="2"/>
      <c r="L868" s="2"/>
      <c r="M868" s="2"/>
      <c r="N868" s="2"/>
      <c r="O868" s="2"/>
      <c r="P868" s="6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3"/>
      <c r="AH868" s="95"/>
      <c r="AI868" s="3"/>
      <c r="AJ868" s="256"/>
      <c r="AK868" s="3"/>
      <c r="AL868" s="3"/>
      <c r="AM868" s="2"/>
      <c r="AN868" s="2"/>
      <c r="AO868" s="2"/>
      <c r="AP868" s="2"/>
      <c r="AQ868" s="2"/>
      <c r="AR868" s="257"/>
      <c r="AS868" s="2"/>
      <c r="AT868" s="2"/>
      <c r="AU868" s="2"/>
      <c r="AV868" s="3"/>
      <c r="AW868" s="258"/>
      <c r="AX868" s="3"/>
      <c r="AY868" s="257"/>
      <c r="AZ868" s="259"/>
      <c r="BA868" s="259"/>
      <c r="BB868" s="259"/>
      <c r="BC868" s="259"/>
      <c r="BD868" s="259"/>
      <c r="BE868" s="259"/>
      <c r="BF868" s="259"/>
      <c r="BG868" s="259"/>
      <c r="BH868" s="259"/>
      <c r="BI868" s="259"/>
      <c r="BJ868" s="259"/>
      <c r="BK868" s="259"/>
      <c r="BL868" s="259"/>
      <c r="BM868" s="259"/>
      <c r="BN868" s="152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  <c r="CX868" s="3"/>
      <c r="CY868" s="3"/>
      <c r="CZ868" s="3"/>
      <c r="DA868" s="3"/>
      <c r="DB868" s="3"/>
      <c r="DC868" s="3"/>
      <c r="DD868" s="3"/>
      <c r="DE868" s="3"/>
      <c r="DF868" s="3"/>
      <c r="DG868" s="3"/>
      <c r="DH868" s="3"/>
      <c r="DI868" s="3"/>
      <c r="DJ868" s="3"/>
      <c r="DK868" s="3"/>
      <c r="DL868" s="3"/>
      <c r="DM868" s="3"/>
      <c r="DN868" s="3"/>
      <c r="DO868" s="3"/>
      <c r="DP868" s="3"/>
      <c r="DQ868" s="3"/>
      <c r="DR868" s="3"/>
      <c r="DS868" s="3"/>
      <c r="DT868" s="3"/>
      <c r="DU868" s="3"/>
    </row>
    <row r="869" ht="12.75" customHeight="1">
      <c r="A869" s="3"/>
      <c r="B869" s="2"/>
      <c r="C869" s="2"/>
      <c r="D869" s="2"/>
      <c r="E869" s="2"/>
      <c r="F869" s="2"/>
      <c r="G869" s="2"/>
      <c r="H869" s="2"/>
      <c r="I869" s="2"/>
      <c r="J869" s="256"/>
      <c r="K869" s="2"/>
      <c r="L869" s="2"/>
      <c r="M869" s="2"/>
      <c r="N869" s="2"/>
      <c r="O869" s="2"/>
      <c r="P869" s="6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3"/>
      <c r="AH869" s="95"/>
      <c r="AI869" s="3"/>
      <c r="AJ869" s="256"/>
      <c r="AK869" s="3"/>
      <c r="AL869" s="3"/>
      <c r="AM869" s="2"/>
      <c r="AN869" s="2"/>
      <c r="AO869" s="2"/>
      <c r="AP869" s="2"/>
      <c r="AQ869" s="2"/>
      <c r="AR869" s="257"/>
      <c r="AS869" s="2"/>
      <c r="AT869" s="2"/>
      <c r="AU869" s="2"/>
      <c r="AV869" s="3"/>
      <c r="AW869" s="258"/>
      <c r="AX869" s="3"/>
      <c r="AY869" s="257"/>
      <c r="AZ869" s="259"/>
      <c r="BA869" s="259"/>
      <c r="BB869" s="259"/>
      <c r="BC869" s="259"/>
      <c r="BD869" s="259"/>
      <c r="BE869" s="259"/>
      <c r="BF869" s="259"/>
      <c r="BG869" s="259"/>
      <c r="BH869" s="259"/>
      <c r="BI869" s="259"/>
      <c r="BJ869" s="259"/>
      <c r="BK869" s="259"/>
      <c r="BL869" s="259"/>
      <c r="BM869" s="259"/>
      <c r="BN869" s="152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3"/>
      <c r="DB869" s="3"/>
      <c r="DC869" s="3"/>
      <c r="DD869" s="3"/>
      <c r="DE869" s="3"/>
      <c r="DF869" s="3"/>
      <c r="DG869" s="3"/>
      <c r="DH869" s="3"/>
      <c r="DI869" s="3"/>
      <c r="DJ869" s="3"/>
      <c r="DK869" s="3"/>
      <c r="DL869" s="3"/>
      <c r="DM869" s="3"/>
      <c r="DN869" s="3"/>
      <c r="DO869" s="3"/>
      <c r="DP869" s="3"/>
      <c r="DQ869" s="3"/>
      <c r="DR869" s="3"/>
      <c r="DS869" s="3"/>
      <c r="DT869" s="3"/>
      <c r="DU869" s="3"/>
    </row>
    <row r="870" ht="12.75" customHeight="1">
      <c r="A870" s="3"/>
      <c r="B870" s="2"/>
      <c r="C870" s="2"/>
      <c r="D870" s="2"/>
      <c r="E870" s="2"/>
      <c r="F870" s="2"/>
      <c r="G870" s="2"/>
      <c r="H870" s="2"/>
      <c r="I870" s="2"/>
      <c r="J870" s="256"/>
      <c r="K870" s="2"/>
      <c r="L870" s="2"/>
      <c r="M870" s="2"/>
      <c r="N870" s="2"/>
      <c r="O870" s="2"/>
      <c r="P870" s="6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3"/>
      <c r="AH870" s="95"/>
      <c r="AI870" s="3"/>
      <c r="AJ870" s="256"/>
      <c r="AK870" s="3"/>
      <c r="AL870" s="3"/>
      <c r="AM870" s="2"/>
      <c r="AN870" s="2"/>
      <c r="AO870" s="2"/>
      <c r="AP870" s="2"/>
      <c r="AQ870" s="2"/>
      <c r="AR870" s="257"/>
      <c r="AS870" s="2"/>
      <c r="AT870" s="2"/>
      <c r="AU870" s="2"/>
      <c r="AV870" s="3"/>
      <c r="AW870" s="258"/>
      <c r="AX870" s="3"/>
      <c r="AY870" s="257"/>
      <c r="AZ870" s="259"/>
      <c r="BA870" s="259"/>
      <c r="BB870" s="259"/>
      <c r="BC870" s="259"/>
      <c r="BD870" s="259"/>
      <c r="BE870" s="259"/>
      <c r="BF870" s="259"/>
      <c r="BG870" s="259"/>
      <c r="BH870" s="259"/>
      <c r="BI870" s="259"/>
      <c r="BJ870" s="259"/>
      <c r="BK870" s="259"/>
      <c r="BL870" s="259"/>
      <c r="BM870" s="259"/>
      <c r="BN870" s="152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  <c r="CX870" s="3"/>
      <c r="CY870" s="3"/>
      <c r="CZ870" s="3"/>
      <c r="DA870" s="3"/>
      <c r="DB870" s="3"/>
      <c r="DC870" s="3"/>
      <c r="DD870" s="3"/>
      <c r="DE870" s="3"/>
      <c r="DF870" s="3"/>
      <c r="DG870" s="3"/>
      <c r="DH870" s="3"/>
      <c r="DI870" s="3"/>
      <c r="DJ870" s="3"/>
      <c r="DK870" s="3"/>
      <c r="DL870" s="3"/>
      <c r="DM870" s="3"/>
      <c r="DN870" s="3"/>
      <c r="DO870" s="3"/>
      <c r="DP870" s="3"/>
      <c r="DQ870" s="3"/>
      <c r="DR870" s="3"/>
      <c r="DS870" s="3"/>
      <c r="DT870" s="3"/>
      <c r="DU870" s="3"/>
    </row>
    <row r="871" ht="12.75" customHeight="1">
      <c r="A871" s="3"/>
      <c r="B871" s="2"/>
      <c r="C871" s="2"/>
      <c r="D871" s="2"/>
      <c r="E871" s="2"/>
      <c r="F871" s="2"/>
      <c r="G871" s="2"/>
      <c r="H871" s="2"/>
      <c r="I871" s="2"/>
      <c r="J871" s="256"/>
      <c r="K871" s="2"/>
      <c r="L871" s="2"/>
      <c r="M871" s="2"/>
      <c r="N871" s="2"/>
      <c r="O871" s="2"/>
      <c r="P871" s="6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3"/>
      <c r="AH871" s="95"/>
      <c r="AI871" s="3"/>
      <c r="AJ871" s="256"/>
      <c r="AK871" s="3"/>
      <c r="AL871" s="3"/>
      <c r="AM871" s="2"/>
      <c r="AN871" s="2"/>
      <c r="AO871" s="2"/>
      <c r="AP871" s="2"/>
      <c r="AQ871" s="2"/>
      <c r="AR871" s="257"/>
      <c r="AS871" s="2"/>
      <c r="AT871" s="2"/>
      <c r="AU871" s="2"/>
      <c r="AV871" s="3"/>
      <c r="AW871" s="258"/>
      <c r="AX871" s="3"/>
      <c r="AY871" s="257"/>
      <c r="AZ871" s="259"/>
      <c r="BA871" s="259"/>
      <c r="BB871" s="259"/>
      <c r="BC871" s="259"/>
      <c r="BD871" s="259"/>
      <c r="BE871" s="259"/>
      <c r="BF871" s="259"/>
      <c r="BG871" s="259"/>
      <c r="BH871" s="259"/>
      <c r="BI871" s="259"/>
      <c r="BJ871" s="259"/>
      <c r="BK871" s="259"/>
      <c r="BL871" s="259"/>
      <c r="BM871" s="259"/>
      <c r="BN871" s="152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  <c r="CX871" s="3"/>
      <c r="CY871" s="3"/>
      <c r="CZ871" s="3"/>
      <c r="DA871" s="3"/>
      <c r="DB871" s="3"/>
      <c r="DC871" s="3"/>
      <c r="DD871" s="3"/>
      <c r="DE871" s="3"/>
      <c r="DF871" s="3"/>
      <c r="DG871" s="3"/>
      <c r="DH871" s="3"/>
      <c r="DI871" s="3"/>
      <c r="DJ871" s="3"/>
      <c r="DK871" s="3"/>
      <c r="DL871" s="3"/>
      <c r="DM871" s="3"/>
      <c r="DN871" s="3"/>
      <c r="DO871" s="3"/>
      <c r="DP871" s="3"/>
      <c r="DQ871" s="3"/>
      <c r="DR871" s="3"/>
      <c r="DS871" s="3"/>
      <c r="DT871" s="3"/>
      <c r="DU871" s="3"/>
    </row>
    <row r="872" ht="12.75" customHeight="1">
      <c r="A872" s="3"/>
      <c r="B872" s="2"/>
      <c r="C872" s="2"/>
      <c r="D872" s="2"/>
      <c r="E872" s="2"/>
      <c r="F872" s="2"/>
      <c r="G872" s="2"/>
      <c r="H872" s="2"/>
      <c r="I872" s="2"/>
      <c r="J872" s="256"/>
      <c r="K872" s="2"/>
      <c r="L872" s="2"/>
      <c r="M872" s="2"/>
      <c r="N872" s="2"/>
      <c r="O872" s="2"/>
      <c r="P872" s="6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3"/>
      <c r="AH872" s="95"/>
      <c r="AI872" s="3"/>
      <c r="AJ872" s="256"/>
      <c r="AK872" s="3"/>
      <c r="AL872" s="3"/>
      <c r="AM872" s="2"/>
      <c r="AN872" s="2"/>
      <c r="AO872" s="2"/>
      <c r="AP872" s="2"/>
      <c r="AQ872" s="2"/>
      <c r="AR872" s="257"/>
      <c r="AS872" s="2"/>
      <c r="AT872" s="2"/>
      <c r="AU872" s="2"/>
      <c r="AV872" s="3"/>
      <c r="AW872" s="258"/>
      <c r="AX872" s="3"/>
      <c r="AY872" s="257"/>
      <c r="AZ872" s="259"/>
      <c r="BA872" s="259"/>
      <c r="BB872" s="259"/>
      <c r="BC872" s="259"/>
      <c r="BD872" s="259"/>
      <c r="BE872" s="259"/>
      <c r="BF872" s="259"/>
      <c r="BG872" s="259"/>
      <c r="BH872" s="259"/>
      <c r="BI872" s="259"/>
      <c r="BJ872" s="259"/>
      <c r="BK872" s="259"/>
      <c r="BL872" s="259"/>
      <c r="BM872" s="259"/>
      <c r="BN872" s="152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  <c r="CX872" s="3"/>
      <c r="CY872" s="3"/>
      <c r="CZ872" s="3"/>
      <c r="DA872" s="3"/>
      <c r="DB872" s="3"/>
      <c r="DC872" s="3"/>
      <c r="DD872" s="3"/>
      <c r="DE872" s="3"/>
      <c r="DF872" s="3"/>
      <c r="DG872" s="3"/>
      <c r="DH872" s="3"/>
      <c r="DI872" s="3"/>
      <c r="DJ872" s="3"/>
      <c r="DK872" s="3"/>
      <c r="DL872" s="3"/>
      <c r="DM872" s="3"/>
      <c r="DN872" s="3"/>
      <c r="DO872" s="3"/>
      <c r="DP872" s="3"/>
      <c r="DQ872" s="3"/>
      <c r="DR872" s="3"/>
      <c r="DS872" s="3"/>
      <c r="DT872" s="3"/>
      <c r="DU872" s="3"/>
    </row>
    <row r="873" ht="12.75" customHeight="1">
      <c r="A873" s="3"/>
      <c r="B873" s="2"/>
      <c r="C873" s="2"/>
      <c r="D873" s="2"/>
      <c r="E873" s="2"/>
      <c r="F873" s="2"/>
      <c r="G873" s="2"/>
      <c r="H873" s="2"/>
      <c r="I873" s="2"/>
      <c r="J873" s="256"/>
      <c r="K873" s="2"/>
      <c r="L873" s="2"/>
      <c r="M873" s="2"/>
      <c r="N873" s="2"/>
      <c r="O873" s="2"/>
      <c r="P873" s="6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3"/>
      <c r="AH873" s="95"/>
      <c r="AI873" s="3"/>
      <c r="AJ873" s="256"/>
      <c r="AK873" s="3"/>
      <c r="AL873" s="3"/>
      <c r="AM873" s="2"/>
      <c r="AN873" s="2"/>
      <c r="AO873" s="2"/>
      <c r="AP873" s="2"/>
      <c r="AQ873" s="2"/>
      <c r="AR873" s="257"/>
      <c r="AS873" s="2"/>
      <c r="AT873" s="2"/>
      <c r="AU873" s="2"/>
      <c r="AV873" s="3"/>
      <c r="AW873" s="258"/>
      <c r="AX873" s="3"/>
      <c r="AY873" s="257"/>
      <c r="AZ873" s="259"/>
      <c r="BA873" s="259"/>
      <c r="BB873" s="259"/>
      <c r="BC873" s="259"/>
      <c r="BD873" s="259"/>
      <c r="BE873" s="259"/>
      <c r="BF873" s="259"/>
      <c r="BG873" s="259"/>
      <c r="BH873" s="259"/>
      <c r="BI873" s="259"/>
      <c r="BJ873" s="259"/>
      <c r="BK873" s="259"/>
      <c r="BL873" s="259"/>
      <c r="BM873" s="259"/>
      <c r="BN873" s="152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  <c r="CX873" s="3"/>
      <c r="CY873" s="3"/>
      <c r="CZ873" s="3"/>
      <c r="DA873" s="3"/>
      <c r="DB873" s="3"/>
      <c r="DC873" s="3"/>
      <c r="DD873" s="3"/>
      <c r="DE873" s="3"/>
      <c r="DF873" s="3"/>
      <c r="DG873" s="3"/>
      <c r="DH873" s="3"/>
      <c r="DI873" s="3"/>
      <c r="DJ873" s="3"/>
      <c r="DK873" s="3"/>
      <c r="DL873" s="3"/>
      <c r="DM873" s="3"/>
      <c r="DN873" s="3"/>
      <c r="DO873" s="3"/>
      <c r="DP873" s="3"/>
      <c r="DQ873" s="3"/>
      <c r="DR873" s="3"/>
      <c r="DS873" s="3"/>
      <c r="DT873" s="3"/>
      <c r="DU873" s="3"/>
    </row>
    <row r="874" ht="12.75" customHeight="1">
      <c r="A874" s="3"/>
      <c r="B874" s="2"/>
      <c r="C874" s="2"/>
      <c r="D874" s="2"/>
      <c r="E874" s="2"/>
      <c r="F874" s="2"/>
      <c r="G874" s="2"/>
      <c r="H874" s="2"/>
      <c r="I874" s="2"/>
      <c r="J874" s="256"/>
      <c r="K874" s="2"/>
      <c r="L874" s="2"/>
      <c r="M874" s="2"/>
      <c r="N874" s="2"/>
      <c r="O874" s="2"/>
      <c r="P874" s="6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3"/>
      <c r="AH874" s="95"/>
      <c r="AI874" s="3"/>
      <c r="AJ874" s="256"/>
      <c r="AK874" s="3"/>
      <c r="AL874" s="3"/>
      <c r="AM874" s="2"/>
      <c r="AN874" s="2"/>
      <c r="AO874" s="2"/>
      <c r="AP874" s="2"/>
      <c r="AQ874" s="2"/>
      <c r="AR874" s="257"/>
      <c r="AS874" s="2"/>
      <c r="AT874" s="2"/>
      <c r="AU874" s="2"/>
      <c r="AV874" s="3"/>
      <c r="AW874" s="258"/>
      <c r="AX874" s="3"/>
      <c r="AY874" s="257"/>
      <c r="AZ874" s="259"/>
      <c r="BA874" s="259"/>
      <c r="BB874" s="259"/>
      <c r="BC874" s="259"/>
      <c r="BD874" s="259"/>
      <c r="BE874" s="259"/>
      <c r="BF874" s="259"/>
      <c r="BG874" s="259"/>
      <c r="BH874" s="259"/>
      <c r="BI874" s="259"/>
      <c r="BJ874" s="259"/>
      <c r="BK874" s="259"/>
      <c r="BL874" s="259"/>
      <c r="BM874" s="259"/>
      <c r="BN874" s="152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  <c r="CX874" s="3"/>
      <c r="CY874" s="3"/>
      <c r="CZ874" s="3"/>
      <c r="DA874" s="3"/>
      <c r="DB874" s="3"/>
      <c r="DC874" s="3"/>
      <c r="DD874" s="3"/>
      <c r="DE874" s="3"/>
      <c r="DF874" s="3"/>
      <c r="DG874" s="3"/>
      <c r="DH874" s="3"/>
      <c r="DI874" s="3"/>
      <c r="DJ874" s="3"/>
      <c r="DK874" s="3"/>
      <c r="DL874" s="3"/>
      <c r="DM874" s="3"/>
      <c r="DN874" s="3"/>
      <c r="DO874" s="3"/>
      <c r="DP874" s="3"/>
      <c r="DQ874" s="3"/>
      <c r="DR874" s="3"/>
      <c r="DS874" s="3"/>
      <c r="DT874" s="3"/>
      <c r="DU874" s="3"/>
    </row>
    <row r="875" ht="12.75" customHeight="1">
      <c r="A875" s="3"/>
      <c r="B875" s="2"/>
      <c r="C875" s="2"/>
      <c r="D875" s="2"/>
      <c r="E875" s="2"/>
      <c r="F875" s="2"/>
      <c r="G875" s="2"/>
      <c r="H875" s="2"/>
      <c r="I875" s="2"/>
      <c r="J875" s="256"/>
      <c r="K875" s="2"/>
      <c r="L875" s="2"/>
      <c r="M875" s="2"/>
      <c r="N875" s="2"/>
      <c r="O875" s="2"/>
      <c r="P875" s="6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3"/>
      <c r="AH875" s="95"/>
      <c r="AI875" s="3"/>
      <c r="AJ875" s="256"/>
      <c r="AK875" s="3"/>
      <c r="AL875" s="3"/>
      <c r="AM875" s="2"/>
      <c r="AN875" s="2"/>
      <c r="AO875" s="2"/>
      <c r="AP875" s="2"/>
      <c r="AQ875" s="2"/>
      <c r="AR875" s="257"/>
      <c r="AS875" s="2"/>
      <c r="AT875" s="2"/>
      <c r="AU875" s="2"/>
      <c r="AV875" s="3"/>
      <c r="AW875" s="258"/>
      <c r="AX875" s="3"/>
      <c r="AY875" s="257"/>
      <c r="AZ875" s="259"/>
      <c r="BA875" s="259"/>
      <c r="BB875" s="259"/>
      <c r="BC875" s="259"/>
      <c r="BD875" s="259"/>
      <c r="BE875" s="259"/>
      <c r="BF875" s="259"/>
      <c r="BG875" s="259"/>
      <c r="BH875" s="259"/>
      <c r="BI875" s="259"/>
      <c r="BJ875" s="259"/>
      <c r="BK875" s="259"/>
      <c r="BL875" s="259"/>
      <c r="BM875" s="259"/>
      <c r="BN875" s="152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  <c r="CX875" s="3"/>
      <c r="CY875" s="3"/>
      <c r="CZ875" s="3"/>
      <c r="DA875" s="3"/>
      <c r="DB875" s="3"/>
      <c r="DC875" s="3"/>
      <c r="DD875" s="3"/>
      <c r="DE875" s="3"/>
      <c r="DF875" s="3"/>
      <c r="DG875" s="3"/>
      <c r="DH875" s="3"/>
      <c r="DI875" s="3"/>
      <c r="DJ875" s="3"/>
      <c r="DK875" s="3"/>
      <c r="DL875" s="3"/>
      <c r="DM875" s="3"/>
      <c r="DN875" s="3"/>
      <c r="DO875" s="3"/>
      <c r="DP875" s="3"/>
      <c r="DQ875" s="3"/>
      <c r="DR875" s="3"/>
      <c r="DS875" s="3"/>
      <c r="DT875" s="3"/>
      <c r="DU875" s="3"/>
    </row>
    <row r="876" ht="12.75" customHeight="1">
      <c r="A876" s="3"/>
      <c r="B876" s="2"/>
      <c r="C876" s="2"/>
      <c r="D876" s="2"/>
      <c r="E876" s="2"/>
      <c r="F876" s="2"/>
      <c r="G876" s="2"/>
      <c r="H876" s="2"/>
      <c r="I876" s="2"/>
      <c r="J876" s="256"/>
      <c r="K876" s="2"/>
      <c r="L876" s="2"/>
      <c r="M876" s="2"/>
      <c r="N876" s="2"/>
      <c r="O876" s="2"/>
      <c r="P876" s="6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3"/>
      <c r="AH876" s="95"/>
      <c r="AI876" s="3"/>
      <c r="AJ876" s="256"/>
      <c r="AK876" s="3"/>
      <c r="AL876" s="3"/>
      <c r="AM876" s="2"/>
      <c r="AN876" s="2"/>
      <c r="AO876" s="2"/>
      <c r="AP876" s="2"/>
      <c r="AQ876" s="2"/>
      <c r="AR876" s="257"/>
      <c r="AS876" s="2"/>
      <c r="AT876" s="2"/>
      <c r="AU876" s="2"/>
      <c r="AV876" s="3"/>
      <c r="AW876" s="258"/>
      <c r="AX876" s="3"/>
      <c r="AY876" s="257"/>
      <c r="AZ876" s="259"/>
      <c r="BA876" s="259"/>
      <c r="BB876" s="259"/>
      <c r="BC876" s="259"/>
      <c r="BD876" s="259"/>
      <c r="BE876" s="259"/>
      <c r="BF876" s="259"/>
      <c r="BG876" s="259"/>
      <c r="BH876" s="259"/>
      <c r="BI876" s="259"/>
      <c r="BJ876" s="259"/>
      <c r="BK876" s="259"/>
      <c r="BL876" s="259"/>
      <c r="BM876" s="259"/>
      <c r="BN876" s="152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  <c r="CX876" s="3"/>
      <c r="CY876" s="3"/>
      <c r="CZ876" s="3"/>
      <c r="DA876" s="3"/>
      <c r="DB876" s="3"/>
      <c r="DC876" s="3"/>
      <c r="DD876" s="3"/>
      <c r="DE876" s="3"/>
      <c r="DF876" s="3"/>
      <c r="DG876" s="3"/>
      <c r="DH876" s="3"/>
      <c r="DI876" s="3"/>
      <c r="DJ876" s="3"/>
      <c r="DK876" s="3"/>
      <c r="DL876" s="3"/>
      <c r="DM876" s="3"/>
      <c r="DN876" s="3"/>
      <c r="DO876" s="3"/>
      <c r="DP876" s="3"/>
      <c r="DQ876" s="3"/>
      <c r="DR876" s="3"/>
      <c r="DS876" s="3"/>
      <c r="DT876" s="3"/>
      <c r="DU876" s="3"/>
    </row>
    <row r="877" ht="12.75" customHeight="1">
      <c r="A877" s="3"/>
      <c r="B877" s="2"/>
      <c r="C877" s="2"/>
      <c r="D877" s="2"/>
      <c r="E877" s="2"/>
      <c r="F877" s="2"/>
      <c r="G877" s="2"/>
      <c r="H877" s="2"/>
      <c r="I877" s="2"/>
      <c r="J877" s="256"/>
      <c r="K877" s="2"/>
      <c r="L877" s="2"/>
      <c r="M877" s="2"/>
      <c r="N877" s="2"/>
      <c r="O877" s="2"/>
      <c r="P877" s="6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3"/>
      <c r="AH877" s="95"/>
      <c r="AI877" s="3"/>
      <c r="AJ877" s="256"/>
      <c r="AK877" s="3"/>
      <c r="AL877" s="3"/>
      <c r="AM877" s="2"/>
      <c r="AN877" s="2"/>
      <c r="AO877" s="2"/>
      <c r="AP877" s="2"/>
      <c r="AQ877" s="2"/>
      <c r="AR877" s="257"/>
      <c r="AS877" s="2"/>
      <c r="AT877" s="2"/>
      <c r="AU877" s="2"/>
      <c r="AV877" s="3"/>
      <c r="AW877" s="258"/>
      <c r="AX877" s="3"/>
      <c r="AY877" s="257"/>
      <c r="AZ877" s="259"/>
      <c r="BA877" s="259"/>
      <c r="BB877" s="259"/>
      <c r="BC877" s="259"/>
      <c r="BD877" s="259"/>
      <c r="BE877" s="259"/>
      <c r="BF877" s="259"/>
      <c r="BG877" s="259"/>
      <c r="BH877" s="259"/>
      <c r="BI877" s="259"/>
      <c r="BJ877" s="259"/>
      <c r="BK877" s="259"/>
      <c r="BL877" s="259"/>
      <c r="BM877" s="259"/>
      <c r="BN877" s="152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  <c r="CX877" s="3"/>
      <c r="CY877" s="3"/>
      <c r="CZ877" s="3"/>
      <c r="DA877" s="3"/>
      <c r="DB877" s="3"/>
      <c r="DC877" s="3"/>
      <c r="DD877" s="3"/>
      <c r="DE877" s="3"/>
      <c r="DF877" s="3"/>
      <c r="DG877" s="3"/>
      <c r="DH877" s="3"/>
      <c r="DI877" s="3"/>
      <c r="DJ877" s="3"/>
      <c r="DK877" s="3"/>
      <c r="DL877" s="3"/>
      <c r="DM877" s="3"/>
      <c r="DN877" s="3"/>
      <c r="DO877" s="3"/>
      <c r="DP877" s="3"/>
      <c r="DQ877" s="3"/>
      <c r="DR877" s="3"/>
      <c r="DS877" s="3"/>
      <c r="DT877" s="3"/>
      <c r="DU877" s="3"/>
    </row>
    <row r="878" ht="12.75" customHeight="1">
      <c r="A878" s="3"/>
      <c r="B878" s="2"/>
      <c r="C878" s="2"/>
      <c r="D878" s="2"/>
      <c r="E878" s="2"/>
      <c r="F878" s="2"/>
      <c r="G878" s="2"/>
      <c r="H878" s="2"/>
      <c r="I878" s="2"/>
      <c r="J878" s="256"/>
      <c r="K878" s="2"/>
      <c r="L878" s="2"/>
      <c r="M878" s="2"/>
      <c r="N878" s="2"/>
      <c r="O878" s="2"/>
      <c r="P878" s="6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3"/>
      <c r="AH878" s="95"/>
      <c r="AI878" s="3"/>
      <c r="AJ878" s="256"/>
      <c r="AK878" s="3"/>
      <c r="AL878" s="3"/>
      <c r="AM878" s="2"/>
      <c r="AN878" s="2"/>
      <c r="AO878" s="2"/>
      <c r="AP878" s="2"/>
      <c r="AQ878" s="2"/>
      <c r="AR878" s="257"/>
      <c r="AS878" s="2"/>
      <c r="AT878" s="2"/>
      <c r="AU878" s="2"/>
      <c r="AV878" s="3"/>
      <c r="AW878" s="258"/>
      <c r="AX878" s="3"/>
      <c r="AY878" s="257"/>
      <c r="AZ878" s="259"/>
      <c r="BA878" s="259"/>
      <c r="BB878" s="259"/>
      <c r="BC878" s="259"/>
      <c r="BD878" s="259"/>
      <c r="BE878" s="259"/>
      <c r="BF878" s="259"/>
      <c r="BG878" s="259"/>
      <c r="BH878" s="259"/>
      <c r="BI878" s="259"/>
      <c r="BJ878" s="259"/>
      <c r="BK878" s="259"/>
      <c r="BL878" s="259"/>
      <c r="BM878" s="259"/>
      <c r="BN878" s="152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  <c r="CX878" s="3"/>
      <c r="CY878" s="3"/>
      <c r="CZ878" s="3"/>
      <c r="DA878" s="3"/>
      <c r="DB878" s="3"/>
      <c r="DC878" s="3"/>
      <c r="DD878" s="3"/>
      <c r="DE878" s="3"/>
      <c r="DF878" s="3"/>
      <c r="DG878" s="3"/>
      <c r="DH878" s="3"/>
      <c r="DI878" s="3"/>
      <c r="DJ878" s="3"/>
      <c r="DK878" s="3"/>
      <c r="DL878" s="3"/>
      <c r="DM878" s="3"/>
      <c r="DN878" s="3"/>
      <c r="DO878" s="3"/>
      <c r="DP878" s="3"/>
      <c r="DQ878" s="3"/>
      <c r="DR878" s="3"/>
      <c r="DS878" s="3"/>
      <c r="DT878" s="3"/>
      <c r="DU878" s="3"/>
    </row>
    <row r="879" ht="12.75" customHeight="1">
      <c r="A879" s="3"/>
      <c r="B879" s="2"/>
      <c r="C879" s="2"/>
      <c r="D879" s="2"/>
      <c r="E879" s="2"/>
      <c r="F879" s="2"/>
      <c r="G879" s="2"/>
      <c r="H879" s="2"/>
      <c r="I879" s="2"/>
      <c r="J879" s="256"/>
      <c r="K879" s="2"/>
      <c r="L879" s="2"/>
      <c r="M879" s="2"/>
      <c r="N879" s="2"/>
      <c r="O879" s="2"/>
      <c r="P879" s="6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3"/>
      <c r="AH879" s="95"/>
      <c r="AI879" s="3"/>
      <c r="AJ879" s="256"/>
      <c r="AK879" s="3"/>
      <c r="AL879" s="3"/>
      <c r="AM879" s="2"/>
      <c r="AN879" s="2"/>
      <c r="AO879" s="2"/>
      <c r="AP879" s="2"/>
      <c r="AQ879" s="2"/>
      <c r="AR879" s="257"/>
      <c r="AS879" s="2"/>
      <c r="AT879" s="2"/>
      <c r="AU879" s="2"/>
      <c r="AV879" s="3"/>
      <c r="AW879" s="258"/>
      <c r="AX879" s="3"/>
      <c r="AY879" s="257"/>
      <c r="AZ879" s="259"/>
      <c r="BA879" s="259"/>
      <c r="BB879" s="259"/>
      <c r="BC879" s="259"/>
      <c r="BD879" s="259"/>
      <c r="BE879" s="259"/>
      <c r="BF879" s="259"/>
      <c r="BG879" s="259"/>
      <c r="BH879" s="259"/>
      <c r="BI879" s="259"/>
      <c r="BJ879" s="259"/>
      <c r="BK879" s="259"/>
      <c r="BL879" s="259"/>
      <c r="BM879" s="259"/>
      <c r="BN879" s="152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  <c r="CX879" s="3"/>
      <c r="CY879" s="3"/>
      <c r="CZ879" s="3"/>
      <c r="DA879" s="3"/>
      <c r="DB879" s="3"/>
      <c r="DC879" s="3"/>
      <c r="DD879" s="3"/>
      <c r="DE879" s="3"/>
      <c r="DF879" s="3"/>
      <c r="DG879" s="3"/>
      <c r="DH879" s="3"/>
      <c r="DI879" s="3"/>
      <c r="DJ879" s="3"/>
      <c r="DK879" s="3"/>
      <c r="DL879" s="3"/>
      <c r="DM879" s="3"/>
      <c r="DN879" s="3"/>
      <c r="DO879" s="3"/>
      <c r="DP879" s="3"/>
      <c r="DQ879" s="3"/>
      <c r="DR879" s="3"/>
      <c r="DS879" s="3"/>
      <c r="DT879" s="3"/>
      <c r="DU879" s="3"/>
    </row>
    <row r="880" ht="12.75" customHeight="1">
      <c r="A880" s="3"/>
      <c r="B880" s="2"/>
      <c r="C880" s="2"/>
      <c r="D880" s="2"/>
      <c r="E880" s="2"/>
      <c r="F880" s="2"/>
      <c r="G880" s="2"/>
      <c r="H880" s="2"/>
      <c r="I880" s="2"/>
      <c r="J880" s="256"/>
      <c r="K880" s="2"/>
      <c r="L880" s="2"/>
      <c r="M880" s="2"/>
      <c r="N880" s="2"/>
      <c r="O880" s="2"/>
      <c r="P880" s="6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3"/>
      <c r="AH880" s="95"/>
      <c r="AI880" s="3"/>
      <c r="AJ880" s="256"/>
      <c r="AK880" s="3"/>
      <c r="AL880" s="3"/>
      <c r="AM880" s="2"/>
      <c r="AN880" s="2"/>
      <c r="AO880" s="2"/>
      <c r="AP880" s="2"/>
      <c r="AQ880" s="2"/>
      <c r="AR880" s="257"/>
      <c r="AS880" s="2"/>
      <c r="AT880" s="2"/>
      <c r="AU880" s="2"/>
      <c r="AV880" s="3"/>
      <c r="AW880" s="258"/>
      <c r="AX880" s="3"/>
      <c r="AY880" s="257"/>
      <c r="AZ880" s="259"/>
      <c r="BA880" s="259"/>
      <c r="BB880" s="259"/>
      <c r="BC880" s="259"/>
      <c r="BD880" s="259"/>
      <c r="BE880" s="259"/>
      <c r="BF880" s="259"/>
      <c r="BG880" s="259"/>
      <c r="BH880" s="259"/>
      <c r="BI880" s="259"/>
      <c r="BJ880" s="259"/>
      <c r="BK880" s="259"/>
      <c r="BL880" s="259"/>
      <c r="BM880" s="259"/>
      <c r="BN880" s="152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  <c r="CW880" s="3"/>
      <c r="CX880" s="3"/>
      <c r="CY880" s="3"/>
      <c r="CZ880" s="3"/>
      <c r="DA880" s="3"/>
      <c r="DB880" s="3"/>
      <c r="DC880" s="3"/>
      <c r="DD880" s="3"/>
      <c r="DE880" s="3"/>
      <c r="DF880" s="3"/>
      <c r="DG880" s="3"/>
      <c r="DH880" s="3"/>
      <c r="DI880" s="3"/>
      <c r="DJ880" s="3"/>
      <c r="DK880" s="3"/>
      <c r="DL880" s="3"/>
      <c r="DM880" s="3"/>
      <c r="DN880" s="3"/>
      <c r="DO880" s="3"/>
      <c r="DP880" s="3"/>
      <c r="DQ880" s="3"/>
      <c r="DR880" s="3"/>
      <c r="DS880" s="3"/>
      <c r="DT880" s="3"/>
      <c r="DU880" s="3"/>
    </row>
    <row r="881" ht="12.75" customHeight="1">
      <c r="A881" s="3"/>
      <c r="B881" s="2"/>
      <c r="C881" s="2"/>
      <c r="D881" s="2"/>
      <c r="E881" s="2"/>
      <c r="F881" s="2"/>
      <c r="G881" s="2"/>
      <c r="H881" s="2"/>
      <c r="I881" s="2"/>
      <c r="J881" s="256"/>
      <c r="K881" s="2"/>
      <c r="L881" s="2"/>
      <c r="M881" s="2"/>
      <c r="N881" s="2"/>
      <c r="O881" s="2"/>
      <c r="P881" s="6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3"/>
      <c r="AH881" s="95"/>
      <c r="AI881" s="3"/>
      <c r="AJ881" s="256"/>
      <c r="AK881" s="3"/>
      <c r="AL881" s="3"/>
      <c r="AM881" s="2"/>
      <c r="AN881" s="2"/>
      <c r="AO881" s="2"/>
      <c r="AP881" s="2"/>
      <c r="AQ881" s="2"/>
      <c r="AR881" s="257"/>
      <c r="AS881" s="2"/>
      <c r="AT881" s="2"/>
      <c r="AU881" s="2"/>
      <c r="AV881" s="3"/>
      <c r="AW881" s="258"/>
      <c r="AX881" s="3"/>
      <c r="AY881" s="257"/>
      <c r="AZ881" s="259"/>
      <c r="BA881" s="259"/>
      <c r="BB881" s="259"/>
      <c r="BC881" s="259"/>
      <c r="BD881" s="259"/>
      <c r="BE881" s="259"/>
      <c r="BF881" s="259"/>
      <c r="BG881" s="259"/>
      <c r="BH881" s="259"/>
      <c r="BI881" s="259"/>
      <c r="BJ881" s="259"/>
      <c r="BK881" s="259"/>
      <c r="BL881" s="259"/>
      <c r="BM881" s="259"/>
      <c r="BN881" s="152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  <c r="CX881" s="3"/>
      <c r="CY881" s="3"/>
      <c r="CZ881" s="3"/>
      <c r="DA881" s="3"/>
      <c r="DB881" s="3"/>
      <c r="DC881" s="3"/>
      <c r="DD881" s="3"/>
      <c r="DE881" s="3"/>
      <c r="DF881" s="3"/>
      <c r="DG881" s="3"/>
      <c r="DH881" s="3"/>
      <c r="DI881" s="3"/>
      <c r="DJ881" s="3"/>
      <c r="DK881" s="3"/>
      <c r="DL881" s="3"/>
      <c r="DM881" s="3"/>
      <c r="DN881" s="3"/>
      <c r="DO881" s="3"/>
      <c r="DP881" s="3"/>
      <c r="DQ881" s="3"/>
      <c r="DR881" s="3"/>
      <c r="DS881" s="3"/>
      <c r="DT881" s="3"/>
      <c r="DU881" s="3"/>
    </row>
    <row r="882" ht="12.75" customHeight="1">
      <c r="A882" s="3"/>
      <c r="B882" s="2"/>
      <c r="C882" s="2"/>
      <c r="D882" s="2"/>
      <c r="E882" s="2"/>
      <c r="F882" s="2"/>
      <c r="G882" s="2"/>
      <c r="H882" s="2"/>
      <c r="I882" s="2"/>
      <c r="J882" s="256"/>
      <c r="K882" s="2"/>
      <c r="L882" s="2"/>
      <c r="M882" s="2"/>
      <c r="N882" s="2"/>
      <c r="O882" s="2"/>
      <c r="P882" s="6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3"/>
      <c r="AH882" s="95"/>
      <c r="AI882" s="3"/>
      <c r="AJ882" s="256"/>
      <c r="AK882" s="3"/>
      <c r="AL882" s="3"/>
      <c r="AM882" s="2"/>
      <c r="AN882" s="2"/>
      <c r="AO882" s="2"/>
      <c r="AP882" s="2"/>
      <c r="AQ882" s="2"/>
      <c r="AR882" s="257"/>
      <c r="AS882" s="2"/>
      <c r="AT882" s="2"/>
      <c r="AU882" s="2"/>
      <c r="AV882" s="3"/>
      <c r="AW882" s="258"/>
      <c r="AX882" s="3"/>
      <c r="AY882" s="257"/>
      <c r="AZ882" s="259"/>
      <c r="BA882" s="259"/>
      <c r="BB882" s="259"/>
      <c r="BC882" s="259"/>
      <c r="BD882" s="259"/>
      <c r="BE882" s="259"/>
      <c r="BF882" s="259"/>
      <c r="BG882" s="259"/>
      <c r="BH882" s="259"/>
      <c r="BI882" s="259"/>
      <c r="BJ882" s="259"/>
      <c r="BK882" s="259"/>
      <c r="BL882" s="259"/>
      <c r="BM882" s="259"/>
      <c r="BN882" s="152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  <c r="CX882" s="3"/>
      <c r="CY882" s="3"/>
      <c r="CZ882" s="3"/>
      <c r="DA882" s="3"/>
      <c r="DB882" s="3"/>
      <c r="DC882" s="3"/>
      <c r="DD882" s="3"/>
      <c r="DE882" s="3"/>
      <c r="DF882" s="3"/>
      <c r="DG882" s="3"/>
      <c r="DH882" s="3"/>
      <c r="DI882" s="3"/>
      <c r="DJ882" s="3"/>
      <c r="DK882" s="3"/>
      <c r="DL882" s="3"/>
      <c r="DM882" s="3"/>
      <c r="DN882" s="3"/>
      <c r="DO882" s="3"/>
      <c r="DP882" s="3"/>
      <c r="DQ882" s="3"/>
      <c r="DR882" s="3"/>
      <c r="DS882" s="3"/>
      <c r="DT882" s="3"/>
      <c r="DU882" s="3"/>
    </row>
    <row r="883" ht="12.75" customHeight="1">
      <c r="A883" s="3"/>
      <c r="B883" s="2"/>
      <c r="C883" s="2"/>
      <c r="D883" s="2"/>
      <c r="E883" s="2"/>
      <c r="F883" s="2"/>
      <c r="G883" s="2"/>
      <c r="H883" s="2"/>
      <c r="I883" s="2"/>
      <c r="J883" s="256"/>
      <c r="K883" s="2"/>
      <c r="L883" s="2"/>
      <c r="M883" s="2"/>
      <c r="N883" s="2"/>
      <c r="O883" s="2"/>
      <c r="P883" s="6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3"/>
      <c r="AH883" s="95"/>
      <c r="AI883" s="3"/>
      <c r="AJ883" s="256"/>
      <c r="AK883" s="3"/>
      <c r="AL883" s="3"/>
      <c r="AM883" s="2"/>
      <c r="AN883" s="2"/>
      <c r="AO883" s="2"/>
      <c r="AP883" s="2"/>
      <c r="AQ883" s="2"/>
      <c r="AR883" s="257"/>
      <c r="AS883" s="2"/>
      <c r="AT883" s="2"/>
      <c r="AU883" s="2"/>
      <c r="AV883" s="3"/>
      <c r="AW883" s="258"/>
      <c r="AX883" s="3"/>
      <c r="AY883" s="257"/>
      <c r="AZ883" s="259"/>
      <c r="BA883" s="259"/>
      <c r="BB883" s="259"/>
      <c r="BC883" s="259"/>
      <c r="BD883" s="259"/>
      <c r="BE883" s="259"/>
      <c r="BF883" s="259"/>
      <c r="BG883" s="259"/>
      <c r="BH883" s="259"/>
      <c r="BI883" s="259"/>
      <c r="BJ883" s="259"/>
      <c r="BK883" s="259"/>
      <c r="BL883" s="259"/>
      <c r="BM883" s="259"/>
      <c r="BN883" s="152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  <c r="CW883" s="3"/>
      <c r="CX883" s="3"/>
      <c r="CY883" s="3"/>
      <c r="CZ883" s="3"/>
      <c r="DA883" s="3"/>
      <c r="DB883" s="3"/>
      <c r="DC883" s="3"/>
      <c r="DD883" s="3"/>
      <c r="DE883" s="3"/>
      <c r="DF883" s="3"/>
      <c r="DG883" s="3"/>
      <c r="DH883" s="3"/>
      <c r="DI883" s="3"/>
      <c r="DJ883" s="3"/>
      <c r="DK883" s="3"/>
      <c r="DL883" s="3"/>
      <c r="DM883" s="3"/>
      <c r="DN883" s="3"/>
      <c r="DO883" s="3"/>
      <c r="DP883" s="3"/>
      <c r="DQ883" s="3"/>
      <c r="DR883" s="3"/>
      <c r="DS883" s="3"/>
      <c r="DT883" s="3"/>
      <c r="DU883" s="3"/>
    </row>
    <row r="884" ht="12.75" customHeight="1">
      <c r="A884" s="3"/>
      <c r="B884" s="2"/>
      <c r="C884" s="2"/>
      <c r="D884" s="2"/>
      <c r="E884" s="2"/>
      <c r="F884" s="2"/>
      <c r="G884" s="2"/>
      <c r="H884" s="2"/>
      <c r="I884" s="2"/>
      <c r="J884" s="256"/>
      <c r="K884" s="2"/>
      <c r="L884" s="2"/>
      <c r="M884" s="2"/>
      <c r="N884" s="2"/>
      <c r="O884" s="2"/>
      <c r="P884" s="6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3"/>
      <c r="AH884" s="95"/>
      <c r="AI884" s="3"/>
      <c r="AJ884" s="256"/>
      <c r="AK884" s="3"/>
      <c r="AL884" s="3"/>
      <c r="AM884" s="2"/>
      <c r="AN884" s="2"/>
      <c r="AO884" s="2"/>
      <c r="AP884" s="2"/>
      <c r="AQ884" s="2"/>
      <c r="AR884" s="257"/>
      <c r="AS884" s="2"/>
      <c r="AT884" s="2"/>
      <c r="AU884" s="2"/>
      <c r="AV884" s="3"/>
      <c r="AW884" s="258"/>
      <c r="AX884" s="3"/>
      <c r="AY884" s="257"/>
      <c r="AZ884" s="259"/>
      <c r="BA884" s="259"/>
      <c r="BB884" s="259"/>
      <c r="BC884" s="259"/>
      <c r="BD884" s="259"/>
      <c r="BE884" s="259"/>
      <c r="BF884" s="259"/>
      <c r="BG884" s="259"/>
      <c r="BH884" s="259"/>
      <c r="BI884" s="259"/>
      <c r="BJ884" s="259"/>
      <c r="BK884" s="259"/>
      <c r="BL884" s="259"/>
      <c r="BM884" s="259"/>
      <c r="BN884" s="152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  <c r="CW884" s="3"/>
      <c r="CX884" s="3"/>
      <c r="CY884" s="3"/>
      <c r="CZ884" s="3"/>
      <c r="DA884" s="3"/>
      <c r="DB884" s="3"/>
      <c r="DC884" s="3"/>
      <c r="DD884" s="3"/>
      <c r="DE884" s="3"/>
      <c r="DF884" s="3"/>
      <c r="DG884" s="3"/>
      <c r="DH884" s="3"/>
      <c r="DI884" s="3"/>
      <c r="DJ884" s="3"/>
      <c r="DK884" s="3"/>
      <c r="DL884" s="3"/>
      <c r="DM884" s="3"/>
      <c r="DN884" s="3"/>
      <c r="DO884" s="3"/>
      <c r="DP884" s="3"/>
      <c r="DQ884" s="3"/>
      <c r="DR884" s="3"/>
      <c r="DS884" s="3"/>
      <c r="DT884" s="3"/>
      <c r="DU884" s="3"/>
    </row>
    <row r="885" ht="12.75" customHeight="1">
      <c r="A885" s="3"/>
      <c r="B885" s="2"/>
      <c r="C885" s="2"/>
      <c r="D885" s="2"/>
      <c r="E885" s="2"/>
      <c r="F885" s="2"/>
      <c r="G885" s="2"/>
      <c r="H885" s="2"/>
      <c r="I885" s="2"/>
      <c r="J885" s="256"/>
      <c r="K885" s="2"/>
      <c r="L885" s="2"/>
      <c r="M885" s="2"/>
      <c r="N885" s="2"/>
      <c r="O885" s="2"/>
      <c r="P885" s="6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3"/>
      <c r="AH885" s="95"/>
      <c r="AI885" s="3"/>
      <c r="AJ885" s="256"/>
      <c r="AK885" s="3"/>
      <c r="AL885" s="3"/>
      <c r="AM885" s="2"/>
      <c r="AN885" s="2"/>
      <c r="AO885" s="2"/>
      <c r="AP885" s="2"/>
      <c r="AQ885" s="2"/>
      <c r="AR885" s="257"/>
      <c r="AS885" s="2"/>
      <c r="AT885" s="2"/>
      <c r="AU885" s="2"/>
      <c r="AV885" s="3"/>
      <c r="AW885" s="258"/>
      <c r="AX885" s="3"/>
      <c r="AY885" s="257"/>
      <c r="AZ885" s="259"/>
      <c r="BA885" s="259"/>
      <c r="BB885" s="259"/>
      <c r="BC885" s="259"/>
      <c r="BD885" s="259"/>
      <c r="BE885" s="259"/>
      <c r="BF885" s="259"/>
      <c r="BG885" s="259"/>
      <c r="BH885" s="259"/>
      <c r="BI885" s="259"/>
      <c r="BJ885" s="259"/>
      <c r="BK885" s="259"/>
      <c r="BL885" s="259"/>
      <c r="BM885" s="259"/>
      <c r="BN885" s="152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  <c r="CW885" s="3"/>
      <c r="CX885" s="3"/>
      <c r="CY885" s="3"/>
      <c r="CZ885" s="3"/>
      <c r="DA885" s="3"/>
      <c r="DB885" s="3"/>
      <c r="DC885" s="3"/>
      <c r="DD885" s="3"/>
      <c r="DE885" s="3"/>
      <c r="DF885" s="3"/>
      <c r="DG885" s="3"/>
      <c r="DH885" s="3"/>
      <c r="DI885" s="3"/>
      <c r="DJ885" s="3"/>
      <c r="DK885" s="3"/>
      <c r="DL885" s="3"/>
      <c r="DM885" s="3"/>
      <c r="DN885" s="3"/>
      <c r="DO885" s="3"/>
      <c r="DP885" s="3"/>
      <c r="DQ885" s="3"/>
      <c r="DR885" s="3"/>
      <c r="DS885" s="3"/>
      <c r="DT885" s="3"/>
      <c r="DU885" s="3"/>
    </row>
    <row r="886" ht="12.75" customHeight="1">
      <c r="A886" s="3"/>
      <c r="B886" s="2"/>
      <c r="C886" s="2"/>
      <c r="D886" s="2"/>
      <c r="E886" s="2"/>
      <c r="F886" s="2"/>
      <c r="G886" s="2"/>
      <c r="H886" s="2"/>
      <c r="I886" s="2"/>
      <c r="J886" s="256"/>
      <c r="K886" s="2"/>
      <c r="L886" s="2"/>
      <c r="M886" s="2"/>
      <c r="N886" s="2"/>
      <c r="O886" s="2"/>
      <c r="P886" s="6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3"/>
      <c r="AH886" s="95"/>
      <c r="AI886" s="3"/>
      <c r="AJ886" s="256"/>
      <c r="AK886" s="3"/>
      <c r="AL886" s="3"/>
      <c r="AM886" s="2"/>
      <c r="AN886" s="2"/>
      <c r="AO886" s="2"/>
      <c r="AP886" s="2"/>
      <c r="AQ886" s="2"/>
      <c r="AR886" s="257"/>
      <c r="AS886" s="2"/>
      <c r="AT886" s="2"/>
      <c r="AU886" s="2"/>
      <c r="AV886" s="3"/>
      <c r="AW886" s="258"/>
      <c r="AX886" s="3"/>
      <c r="AY886" s="257"/>
      <c r="AZ886" s="259"/>
      <c r="BA886" s="259"/>
      <c r="BB886" s="259"/>
      <c r="BC886" s="259"/>
      <c r="BD886" s="259"/>
      <c r="BE886" s="259"/>
      <c r="BF886" s="259"/>
      <c r="BG886" s="259"/>
      <c r="BH886" s="259"/>
      <c r="BI886" s="259"/>
      <c r="BJ886" s="259"/>
      <c r="BK886" s="259"/>
      <c r="BL886" s="259"/>
      <c r="BM886" s="259"/>
      <c r="BN886" s="152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  <c r="CW886" s="3"/>
      <c r="CX886" s="3"/>
      <c r="CY886" s="3"/>
      <c r="CZ886" s="3"/>
      <c r="DA886" s="3"/>
      <c r="DB886" s="3"/>
      <c r="DC886" s="3"/>
      <c r="DD886" s="3"/>
      <c r="DE886" s="3"/>
      <c r="DF886" s="3"/>
      <c r="DG886" s="3"/>
      <c r="DH886" s="3"/>
      <c r="DI886" s="3"/>
      <c r="DJ886" s="3"/>
      <c r="DK886" s="3"/>
      <c r="DL886" s="3"/>
      <c r="DM886" s="3"/>
      <c r="DN886" s="3"/>
      <c r="DO886" s="3"/>
      <c r="DP886" s="3"/>
      <c r="DQ886" s="3"/>
      <c r="DR886" s="3"/>
      <c r="DS886" s="3"/>
      <c r="DT886" s="3"/>
      <c r="DU886" s="3"/>
    </row>
    <row r="887" ht="12.75" customHeight="1">
      <c r="A887" s="3"/>
      <c r="B887" s="2"/>
      <c r="C887" s="2"/>
      <c r="D887" s="2"/>
      <c r="E887" s="2"/>
      <c r="F887" s="2"/>
      <c r="G887" s="2"/>
      <c r="H887" s="2"/>
      <c r="I887" s="2"/>
      <c r="J887" s="256"/>
      <c r="K887" s="2"/>
      <c r="L887" s="2"/>
      <c r="M887" s="2"/>
      <c r="N887" s="2"/>
      <c r="O887" s="2"/>
      <c r="P887" s="6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3"/>
      <c r="AH887" s="95"/>
      <c r="AI887" s="3"/>
      <c r="AJ887" s="256"/>
      <c r="AK887" s="3"/>
      <c r="AL887" s="3"/>
      <c r="AM887" s="2"/>
      <c r="AN887" s="2"/>
      <c r="AO887" s="2"/>
      <c r="AP887" s="2"/>
      <c r="AQ887" s="2"/>
      <c r="AR887" s="257"/>
      <c r="AS887" s="2"/>
      <c r="AT887" s="2"/>
      <c r="AU887" s="2"/>
      <c r="AV887" s="3"/>
      <c r="AW887" s="258"/>
      <c r="AX887" s="3"/>
      <c r="AY887" s="257"/>
      <c r="AZ887" s="259"/>
      <c r="BA887" s="259"/>
      <c r="BB887" s="259"/>
      <c r="BC887" s="259"/>
      <c r="BD887" s="259"/>
      <c r="BE887" s="259"/>
      <c r="BF887" s="259"/>
      <c r="BG887" s="259"/>
      <c r="BH887" s="259"/>
      <c r="BI887" s="259"/>
      <c r="BJ887" s="259"/>
      <c r="BK887" s="259"/>
      <c r="BL887" s="259"/>
      <c r="BM887" s="259"/>
      <c r="BN887" s="152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  <c r="CW887" s="3"/>
      <c r="CX887" s="3"/>
      <c r="CY887" s="3"/>
      <c r="CZ887" s="3"/>
      <c r="DA887" s="3"/>
      <c r="DB887" s="3"/>
      <c r="DC887" s="3"/>
      <c r="DD887" s="3"/>
      <c r="DE887" s="3"/>
      <c r="DF887" s="3"/>
      <c r="DG887" s="3"/>
      <c r="DH887" s="3"/>
      <c r="DI887" s="3"/>
      <c r="DJ887" s="3"/>
      <c r="DK887" s="3"/>
      <c r="DL887" s="3"/>
      <c r="DM887" s="3"/>
      <c r="DN887" s="3"/>
      <c r="DO887" s="3"/>
      <c r="DP887" s="3"/>
      <c r="DQ887" s="3"/>
      <c r="DR887" s="3"/>
      <c r="DS887" s="3"/>
      <c r="DT887" s="3"/>
      <c r="DU887" s="3"/>
    </row>
    <row r="888" ht="12.75" customHeight="1">
      <c r="A888" s="3"/>
      <c r="B888" s="2"/>
      <c r="C888" s="2"/>
      <c r="D888" s="2"/>
      <c r="E888" s="2"/>
      <c r="F888" s="2"/>
      <c r="G888" s="2"/>
      <c r="H888" s="2"/>
      <c r="I888" s="2"/>
      <c r="J888" s="256"/>
      <c r="K888" s="2"/>
      <c r="L888" s="2"/>
      <c r="M888" s="2"/>
      <c r="N888" s="2"/>
      <c r="O888" s="2"/>
      <c r="P888" s="6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3"/>
      <c r="AH888" s="95"/>
      <c r="AI888" s="3"/>
      <c r="AJ888" s="256"/>
      <c r="AK888" s="3"/>
      <c r="AL888" s="3"/>
      <c r="AM888" s="2"/>
      <c r="AN888" s="2"/>
      <c r="AO888" s="2"/>
      <c r="AP888" s="2"/>
      <c r="AQ888" s="2"/>
      <c r="AR888" s="257"/>
      <c r="AS888" s="2"/>
      <c r="AT888" s="2"/>
      <c r="AU888" s="2"/>
      <c r="AV888" s="3"/>
      <c r="AW888" s="258"/>
      <c r="AX888" s="3"/>
      <c r="AY888" s="257"/>
      <c r="AZ888" s="259"/>
      <c r="BA888" s="259"/>
      <c r="BB888" s="259"/>
      <c r="BC888" s="259"/>
      <c r="BD888" s="259"/>
      <c r="BE888" s="259"/>
      <c r="BF888" s="259"/>
      <c r="BG888" s="259"/>
      <c r="BH888" s="259"/>
      <c r="BI888" s="259"/>
      <c r="BJ888" s="259"/>
      <c r="BK888" s="259"/>
      <c r="BL888" s="259"/>
      <c r="BM888" s="259"/>
      <c r="BN888" s="152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  <c r="CW888" s="3"/>
      <c r="CX888" s="3"/>
      <c r="CY888" s="3"/>
      <c r="CZ888" s="3"/>
      <c r="DA888" s="3"/>
      <c r="DB888" s="3"/>
      <c r="DC888" s="3"/>
      <c r="DD888" s="3"/>
      <c r="DE888" s="3"/>
      <c r="DF888" s="3"/>
      <c r="DG888" s="3"/>
      <c r="DH888" s="3"/>
      <c r="DI888" s="3"/>
      <c r="DJ888" s="3"/>
      <c r="DK888" s="3"/>
      <c r="DL888" s="3"/>
      <c r="DM888" s="3"/>
      <c r="DN888" s="3"/>
      <c r="DO888" s="3"/>
      <c r="DP888" s="3"/>
      <c r="DQ888" s="3"/>
      <c r="DR888" s="3"/>
      <c r="DS888" s="3"/>
      <c r="DT888" s="3"/>
      <c r="DU888" s="3"/>
    </row>
    <row r="889" ht="12.75" customHeight="1">
      <c r="A889" s="3"/>
      <c r="B889" s="2"/>
      <c r="C889" s="2"/>
      <c r="D889" s="2"/>
      <c r="E889" s="2"/>
      <c r="F889" s="2"/>
      <c r="G889" s="2"/>
      <c r="H889" s="2"/>
      <c r="I889" s="2"/>
      <c r="J889" s="256"/>
      <c r="K889" s="2"/>
      <c r="L889" s="2"/>
      <c r="M889" s="2"/>
      <c r="N889" s="2"/>
      <c r="O889" s="2"/>
      <c r="P889" s="6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3"/>
      <c r="AH889" s="95"/>
      <c r="AI889" s="3"/>
      <c r="AJ889" s="256"/>
      <c r="AK889" s="3"/>
      <c r="AL889" s="3"/>
      <c r="AM889" s="2"/>
      <c r="AN889" s="2"/>
      <c r="AO889" s="2"/>
      <c r="AP889" s="2"/>
      <c r="AQ889" s="2"/>
      <c r="AR889" s="257"/>
      <c r="AS889" s="2"/>
      <c r="AT889" s="2"/>
      <c r="AU889" s="2"/>
      <c r="AV889" s="3"/>
      <c r="AW889" s="258"/>
      <c r="AX889" s="3"/>
      <c r="AY889" s="257"/>
      <c r="AZ889" s="259"/>
      <c r="BA889" s="259"/>
      <c r="BB889" s="259"/>
      <c r="BC889" s="259"/>
      <c r="BD889" s="259"/>
      <c r="BE889" s="259"/>
      <c r="BF889" s="259"/>
      <c r="BG889" s="259"/>
      <c r="BH889" s="259"/>
      <c r="BI889" s="259"/>
      <c r="BJ889" s="259"/>
      <c r="BK889" s="259"/>
      <c r="BL889" s="259"/>
      <c r="BM889" s="259"/>
      <c r="BN889" s="152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  <c r="CW889" s="3"/>
      <c r="CX889" s="3"/>
      <c r="CY889" s="3"/>
      <c r="CZ889" s="3"/>
      <c r="DA889" s="3"/>
      <c r="DB889" s="3"/>
      <c r="DC889" s="3"/>
      <c r="DD889" s="3"/>
      <c r="DE889" s="3"/>
      <c r="DF889" s="3"/>
      <c r="DG889" s="3"/>
      <c r="DH889" s="3"/>
      <c r="DI889" s="3"/>
      <c r="DJ889" s="3"/>
      <c r="DK889" s="3"/>
      <c r="DL889" s="3"/>
      <c r="DM889" s="3"/>
      <c r="DN889" s="3"/>
      <c r="DO889" s="3"/>
      <c r="DP889" s="3"/>
      <c r="DQ889" s="3"/>
      <c r="DR889" s="3"/>
      <c r="DS889" s="3"/>
      <c r="DT889" s="3"/>
      <c r="DU889" s="3"/>
    </row>
    <row r="890" ht="12.75" customHeight="1">
      <c r="A890" s="3"/>
      <c r="B890" s="2"/>
      <c r="C890" s="2"/>
      <c r="D890" s="2"/>
      <c r="E890" s="2"/>
      <c r="F890" s="2"/>
      <c r="G890" s="2"/>
      <c r="H890" s="2"/>
      <c r="I890" s="2"/>
      <c r="J890" s="256"/>
      <c r="K890" s="2"/>
      <c r="L890" s="2"/>
      <c r="M890" s="2"/>
      <c r="N890" s="2"/>
      <c r="O890" s="2"/>
      <c r="P890" s="6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3"/>
      <c r="AH890" s="95"/>
      <c r="AI890" s="3"/>
      <c r="AJ890" s="256"/>
      <c r="AK890" s="3"/>
      <c r="AL890" s="3"/>
      <c r="AM890" s="2"/>
      <c r="AN890" s="2"/>
      <c r="AO890" s="2"/>
      <c r="AP890" s="2"/>
      <c r="AQ890" s="2"/>
      <c r="AR890" s="257"/>
      <c r="AS890" s="2"/>
      <c r="AT890" s="2"/>
      <c r="AU890" s="2"/>
      <c r="AV890" s="3"/>
      <c r="AW890" s="258"/>
      <c r="AX890" s="3"/>
      <c r="AY890" s="257"/>
      <c r="AZ890" s="259"/>
      <c r="BA890" s="259"/>
      <c r="BB890" s="259"/>
      <c r="BC890" s="259"/>
      <c r="BD890" s="259"/>
      <c r="BE890" s="259"/>
      <c r="BF890" s="259"/>
      <c r="BG890" s="259"/>
      <c r="BH890" s="259"/>
      <c r="BI890" s="259"/>
      <c r="BJ890" s="259"/>
      <c r="BK890" s="259"/>
      <c r="BL890" s="259"/>
      <c r="BM890" s="259"/>
      <c r="BN890" s="152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  <c r="CW890" s="3"/>
      <c r="CX890" s="3"/>
      <c r="CY890" s="3"/>
      <c r="CZ890" s="3"/>
      <c r="DA890" s="3"/>
      <c r="DB890" s="3"/>
      <c r="DC890" s="3"/>
      <c r="DD890" s="3"/>
      <c r="DE890" s="3"/>
      <c r="DF890" s="3"/>
      <c r="DG890" s="3"/>
      <c r="DH890" s="3"/>
      <c r="DI890" s="3"/>
      <c r="DJ890" s="3"/>
      <c r="DK890" s="3"/>
      <c r="DL890" s="3"/>
      <c r="DM890" s="3"/>
      <c r="DN890" s="3"/>
      <c r="DO890" s="3"/>
      <c r="DP890" s="3"/>
      <c r="DQ890" s="3"/>
      <c r="DR890" s="3"/>
      <c r="DS890" s="3"/>
      <c r="DT890" s="3"/>
      <c r="DU890" s="3"/>
    </row>
    <row r="891" ht="12.75" customHeight="1">
      <c r="A891" s="3"/>
      <c r="B891" s="2"/>
      <c r="C891" s="2"/>
      <c r="D891" s="2"/>
      <c r="E891" s="2"/>
      <c r="F891" s="2"/>
      <c r="G891" s="2"/>
      <c r="H891" s="2"/>
      <c r="I891" s="2"/>
      <c r="J891" s="256"/>
      <c r="K891" s="2"/>
      <c r="L891" s="2"/>
      <c r="M891" s="2"/>
      <c r="N891" s="2"/>
      <c r="O891" s="2"/>
      <c r="P891" s="6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3"/>
      <c r="AH891" s="95"/>
      <c r="AI891" s="3"/>
      <c r="AJ891" s="256"/>
      <c r="AK891" s="3"/>
      <c r="AL891" s="3"/>
      <c r="AM891" s="2"/>
      <c r="AN891" s="2"/>
      <c r="AO891" s="2"/>
      <c r="AP891" s="2"/>
      <c r="AQ891" s="2"/>
      <c r="AR891" s="257"/>
      <c r="AS891" s="2"/>
      <c r="AT891" s="2"/>
      <c r="AU891" s="2"/>
      <c r="AV891" s="3"/>
      <c r="AW891" s="258"/>
      <c r="AX891" s="3"/>
      <c r="AY891" s="257"/>
      <c r="AZ891" s="259"/>
      <c r="BA891" s="259"/>
      <c r="BB891" s="259"/>
      <c r="BC891" s="259"/>
      <c r="BD891" s="259"/>
      <c r="BE891" s="259"/>
      <c r="BF891" s="259"/>
      <c r="BG891" s="259"/>
      <c r="BH891" s="259"/>
      <c r="BI891" s="259"/>
      <c r="BJ891" s="259"/>
      <c r="BK891" s="259"/>
      <c r="BL891" s="259"/>
      <c r="BM891" s="259"/>
      <c r="BN891" s="152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  <c r="CX891" s="3"/>
      <c r="CY891" s="3"/>
      <c r="CZ891" s="3"/>
      <c r="DA891" s="3"/>
      <c r="DB891" s="3"/>
      <c r="DC891" s="3"/>
      <c r="DD891" s="3"/>
      <c r="DE891" s="3"/>
      <c r="DF891" s="3"/>
      <c r="DG891" s="3"/>
      <c r="DH891" s="3"/>
      <c r="DI891" s="3"/>
      <c r="DJ891" s="3"/>
      <c r="DK891" s="3"/>
      <c r="DL891" s="3"/>
      <c r="DM891" s="3"/>
      <c r="DN891" s="3"/>
      <c r="DO891" s="3"/>
      <c r="DP891" s="3"/>
      <c r="DQ891" s="3"/>
      <c r="DR891" s="3"/>
      <c r="DS891" s="3"/>
      <c r="DT891" s="3"/>
      <c r="DU891" s="3"/>
    </row>
    <row r="892" ht="12.75" customHeight="1">
      <c r="A892" s="3"/>
      <c r="B892" s="2"/>
      <c r="C892" s="2"/>
      <c r="D892" s="2"/>
      <c r="E892" s="2"/>
      <c r="F892" s="2"/>
      <c r="G892" s="2"/>
      <c r="H892" s="2"/>
      <c r="I892" s="2"/>
      <c r="J892" s="256"/>
      <c r="K892" s="2"/>
      <c r="L892" s="2"/>
      <c r="M892" s="2"/>
      <c r="N892" s="2"/>
      <c r="O892" s="2"/>
      <c r="P892" s="6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3"/>
      <c r="AH892" s="95"/>
      <c r="AI892" s="3"/>
      <c r="AJ892" s="256"/>
      <c r="AK892" s="3"/>
      <c r="AL892" s="3"/>
      <c r="AM892" s="2"/>
      <c r="AN892" s="2"/>
      <c r="AO892" s="2"/>
      <c r="AP892" s="2"/>
      <c r="AQ892" s="2"/>
      <c r="AR892" s="257"/>
      <c r="AS892" s="2"/>
      <c r="AT892" s="2"/>
      <c r="AU892" s="2"/>
      <c r="AV892" s="3"/>
      <c r="AW892" s="258"/>
      <c r="AX892" s="3"/>
      <c r="AY892" s="257"/>
      <c r="AZ892" s="259"/>
      <c r="BA892" s="259"/>
      <c r="BB892" s="259"/>
      <c r="BC892" s="259"/>
      <c r="BD892" s="259"/>
      <c r="BE892" s="259"/>
      <c r="BF892" s="259"/>
      <c r="BG892" s="259"/>
      <c r="BH892" s="259"/>
      <c r="BI892" s="259"/>
      <c r="BJ892" s="259"/>
      <c r="BK892" s="259"/>
      <c r="BL892" s="259"/>
      <c r="BM892" s="259"/>
      <c r="BN892" s="152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  <c r="CX892" s="3"/>
      <c r="CY892" s="3"/>
      <c r="CZ892" s="3"/>
      <c r="DA892" s="3"/>
      <c r="DB892" s="3"/>
      <c r="DC892" s="3"/>
      <c r="DD892" s="3"/>
      <c r="DE892" s="3"/>
      <c r="DF892" s="3"/>
      <c r="DG892" s="3"/>
      <c r="DH892" s="3"/>
      <c r="DI892" s="3"/>
      <c r="DJ892" s="3"/>
      <c r="DK892" s="3"/>
      <c r="DL892" s="3"/>
      <c r="DM892" s="3"/>
      <c r="DN892" s="3"/>
      <c r="DO892" s="3"/>
      <c r="DP892" s="3"/>
      <c r="DQ892" s="3"/>
      <c r="DR892" s="3"/>
      <c r="DS892" s="3"/>
      <c r="DT892" s="3"/>
      <c r="DU892" s="3"/>
    </row>
    <row r="893" ht="12.75" customHeight="1">
      <c r="A893" s="3"/>
      <c r="B893" s="2"/>
      <c r="C893" s="2"/>
      <c r="D893" s="2"/>
      <c r="E893" s="2"/>
      <c r="F893" s="2"/>
      <c r="G893" s="2"/>
      <c r="H893" s="2"/>
      <c r="I893" s="2"/>
      <c r="J893" s="256"/>
      <c r="K893" s="2"/>
      <c r="L893" s="2"/>
      <c r="M893" s="2"/>
      <c r="N893" s="2"/>
      <c r="O893" s="2"/>
      <c r="P893" s="6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3"/>
      <c r="AH893" s="95"/>
      <c r="AI893" s="3"/>
      <c r="AJ893" s="256"/>
      <c r="AK893" s="3"/>
      <c r="AL893" s="3"/>
      <c r="AM893" s="2"/>
      <c r="AN893" s="2"/>
      <c r="AO893" s="2"/>
      <c r="AP893" s="2"/>
      <c r="AQ893" s="2"/>
      <c r="AR893" s="257"/>
      <c r="AS893" s="2"/>
      <c r="AT893" s="2"/>
      <c r="AU893" s="2"/>
      <c r="AV893" s="3"/>
      <c r="AW893" s="258"/>
      <c r="AX893" s="3"/>
      <c r="AY893" s="257"/>
      <c r="AZ893" s="259"/>
      <c r="BA893" s="259"/>
      <c r="BB893" s="259"/>
      <c r="BC893" s="259"/>
      <c r="BD893" s="259"/>
      <c r="BE893" s="259"/>
      <c r="BF893" s="259"/>
      <c r="BG893" s="259"/>
      <c r="BH893" s="259"/>
      <c r="BI893" s="259"/>
      <c r="BJ893" s="259"/>
      <c r="BK893" s="259"/>
      <c r="BL893" s="259"/>
      <c r="BM893" s="259"/>
      <c r="BN893" s="152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  <c r="CX893" s="3"/>
      <c r="CY893" s="3"/>
      <c r="CZ893" s="3"/>
      <c r="DA893" s="3"/>
      <c r="DB893" s="3"/>
      <c r="DC893" s="3"/>
      <c r="DD893" s="3"/>
      <c r="DE893" s="3"/>
      <c r="DF893" s="3"/>
      <c r="DG893" s="3"/>
      <c r="DH893" s="3"/>
      <c r="DI893" s="3"/>
      <c r="DJ893" s="3"/>
      <c r="DK893" s="3"/>
      <c r="DL893" s="3"/>
      <c r="DM893" s="3"/>
      <c r="DN893" s="3"/>
      <c r="DO893" s="3"/>
      <c r="DP893" s="3"/>
      <c r="DQ893" s="3"/>
      <c r="DR893" s="3"/>
      <c r="DS893" s="3"/>
      <c r="DT893" s="3"/>
      <c r="DU893" s="3"/>
    </row>
    <row r="894" ht="12.75" customHeight="1">
      <c r="A894" s="3"/>
      <c r="B894" s="2"/>
      <c r="C894" s="2"/>
      <c r="D894" s="2"/>
      <c r="E894" s="2"/>
      <c r="F894" s="2"/>
      <c r="G894" s="2"/>
      <c r="H894" s="2"/>
      <c r="I894" s="2"/>
      <c r="J894" s="256"/>
      <c r="K894" s="2"/>
      <c r="L894" s="2"/>
      <c r="M894" s="2"/>
      <c r="N894" s="2"/>
      <c r="O894" s="2"/>
      <c r="P894" s="6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3"/>
      <c r="AH894" s="95"/>
      <c r="AI894" s="3"/>
      <c r="AJ894" s="256"/>
      <c r="AK894" s="3"/>
      <c r="AL894" s="3"/>
      <c r="AM894" s="2"/>
      <c r="AN894" s="2"/>
      <c r="AO894" s="2"/>
      <c r="AP894" s="2"/>
      <c r="AQ894" s="2"/>
      <c r="AR894" s="257"/>
      <c r="AS894" s="2"/>
      <c r="AT894" s="2"/>
      <c r="AU894" s="2"/>
      <c r="AV894" s="3"/>
      <c r="AW894" s="258"/>
      <c r="AX894" s="3"/>
      <c r="AY894" s="257"/>
      <c r="AZ894" s="259"/>
      <c r="BA894" s="259"/>
      <c r="BB894" s="259"/>
      <c r="BC894" s="259"/>
      <c r="BD894" s="259"/>
      <c r="BE894" s="259"/>
      <c r="BF894" s="259"/>
      <c r="BG894" s="259"/>
      <c r="BH894" s="259"/>
      <c r="BI894" s="259"/>
      <c r="BJ894" s="259"/>
      <c r="BK894" s="259"/>
      <c r="BL894" s="259"/>
      <c r="BM894" s="259"/>
      <c r="BN894" s="152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  <c r="CW894" s="3"/>
      <c r="CX894" s="3"/>
      <c r="CY894" s="3"/>
      <c r="CZ894" s="3"/>
      <c r="DA894" s="3"/>
      <c r="DB894" s="3"/>
      <c r="DC894" s="3"/>
      <c r="DD894" s="3"/>
      <c r="DE894" s="3"/>
      <c r="DF894" s="3"/>
      <c r="DG894" s="3"/>
      <c r="DH894" s="3"/>
      <c r="DI894" s="3"/>
      <c r="DJ894" s="3"/>
      <c r="DK894" s="3"/>
      <c r="DL894" s="3"/>
      <c r="DM894" s="3"/>
      <c r="DN894" s="3"/>
      <c r="DO894" s="3"/>
      <c r="DP894" s="3"/>
      <c r="DQ894" s="3"/>
      <c r="DR894" s="3"/>
      <c r="DS894" s="3"/>
      <c r="DT894" s="3"/>
      <c r="DU894" s="3"/>
    </row>
    <row r="895" ht="12.75" customHeight="1">
      <c r="A895" s="3"/>
      <c r="B895" s="2"/>
      <c r="C895" s="2"/>
      <c r="D895" s="2"/>
      <c r="E895" s="2"/>
      <c r="F895" s="2"/>
      <c r="G895" s="2"/>
      <c r="H895" s="2"/>
      <c r="I895" s="2"/>
      <c r="J895" s="256"/>
      <c r="K895" s="2"/>
      <c r="L895" s="2"/>
      <c r="M895" s="2"/>
      <c r="N895" s="2"/>
      <c r="O895" s="2"/>
      <c r="P895" s="6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3"/>
      <c r="AH895" s="95"/>
      <c r="AI895" s="3"/>
      <c r="AJ895" s="256"/>
      <c r="AK895" s="3"/>
      <c r="AL895" s="3"/>
      <c r="AM895" s="2"/>
      <c r="AN895" s="2"/>
      <c r="AO895" s="2"/>
      <c r="AP895" s="2"/>
      <c r="AQ895" s="2"/>
      <c r="AR895" s="257"/>
      <c r="AS895" s="2"/>
      <c r="AT895" s="2"/>
      <c r="AU895" s="2"/>
      <c r="AV895" s="3"/>
      <c r="AW895" s="258"/>
      <c r="AX895" s="3"/>
      <c r="AY895" s="257"/>
      <c r="AZ895" s="259"/>
      <c r="BA895" s="259"/>
      <c r="BB895" s="259"/>
      <c r="BC895" s="259"/>
      <c r="BD895" s="259"/>
      <c r="BE895" s="259"/>
      <c r="BF895" s="259"/>
      <c r="BG895" s="259"/>
      <c r="BH895" s="259"/>
      <c r="BI895" s="259"/>
      <c r="BJ895" s="259"/>
      <c r="BK895" s="259"/>
      <c r="BL895" s="259"/>
      <c r="BM895" s="259"/>
      <c r="BN895" s="152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  <c r="CI895" s="3"/>
      <c r="CJ895" s="3"/>
      <c r="CK895" s="3"/>
      <c r="CL895" s="3"/>
      <c r="CM895" s="3"/>
      <c r="CN895" s="3"/>
      <c r="CO895" s="3"/>
      <c r="CP895" s="3"/>
      <c r="CQ895" s="3"/>
      <c r="CR895" s="3"/>
      <c r="CS895" s="3"/>
      <c r="CT895" s="3"/>
      <c r="CU895" s="3"/>
      <c r="CV895" s="3"/>
      <c r="CW895" s="3"/>
      <c r="CX895" s="3"/>
      <c r="CY895" s="3"/>
      <c r="CZ895" s="3"/>
      <c r="DA895" s="3"/>
      <c r="DB895" s="3"/>
      <c r="DC895" s="3"/>
      <c r="DD895" s="3"/>
      <c r="DE895" s="3"/>
      <c r="DF895" s="3"/>
      <c r="DG895" s="3"/>
      <c r="DH895" s="3"/>
      <c r="DI895" s="3"/>
      <c r="DJ895" s="3"/>
      <c r="DK895" s="3"/>
      <c r="DL895" s="3"/>
      <c r="DM895" s="3"/>
      <c r="DN895" s="3"/>
      <c r="DO895" s="3"/>
      <c r="DP895" s="3"/>
      <c r="DQ895" s="3"/>
      <c r="DR895" s="3"/>
      <c r="DS895" s="3"/>
      <c r="DT895" s="3"/>
      <c r="DU895" s="3"/>
    </row>
    <row r="896" ht="12.75" customHeight="1">
      <c r="A896" s="3"/>
      <c r="B896" s="2"/>
      <c r="C896" s="2"/>
      <c r="D896" s="2"/>
      <c r="E896" s="2"/>
      <c r="F896" s="2"/>
      <c r="G896" s="2"/>
      <c r="H896" s="2"/>
      <c r="I896" s="2"/>
      <c r="J896" s="256"/>
      <c r="K896" s="2"/>
      <c r="L896" s="2"/>
      <c r="M896" s="2"/>
      <c r="N896" s="2"/>
      <c r="O896" s="2"/>
      <c r="P896" s="6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3"/>
      <c r="AH896" s="95"/>
      <c r="AI896" s="3"/>
      <c r="AJ896" s="256"/>
      <c r="AK896" s="3"/>
      <c r="AL896" s="3"/>
      <c r="AM896" s="2"/>
      <c r="AN896" s="2"/>
      <c r="AO896" s="2"/>
      <c r="AP896" s="2"/>
      <c r="AQ896" s="2"/>
      <c r="AR896" s="257"/>
      <c r="AS896" s="2"/>
      <c r="AT896" s="2"/>
      <c r="AU896" s="2"/>
      <c r="AV896" s="3"/>
      <c r="AW896" s="258"/>
      <c r="AX896" s="3"/>
      <c r="AY896" s="257"/>
      <c r="AZ896" s="259"/>
      <c r="BA896" s="259"/>
      <c r="BB896" s="259"/>
      <c r="BC896" s="259"/>
      <c r="BD896" s="259"/>
      <c r="BE896" s="259"/>
      <c r="BF896" s="259"/>
      <c r="BG896" s="259"/>
      <c r="BH896" s="259"/>
      <c r="BI896" s="259"/>
      <c r="BJ896" s="259"/>
      <c r="BK896" s="259"/>
      <c r="BL896" s="259"/>
      <c r="BM896" s="259"/>
      <c r="BN896" s="152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  <c r="CI896" s="3"/>
      <c r="CJ896" s="3"/>
      <c r="CK896" s="3"/>
      <c r="CL896" s="3"/>
      <c r="CM896" s="3"/>
      <c r="CN896" s="3"/>
      <c r="CO896" s="3"/>
      <c r="CP896" s="3"/>
      <c r="CQ896" s="3"/>
      <c r="CR896" s="3"/>
      <c r="CS896" s="3"/>
      <c r="CT896" s="3"/>
      <c r="CU896" s="3"/>
      <c r="CV896" s="3"/>
      <c r="CW896" s="3"/>
      <c r="CX896" s="3"/>
      <c r="CY896" s="3"/>
      <c r="CZ896" s="3"/>
      <c r="DA896" s="3"/>
      <c r="DB896" s="3"/>
      <c r="DC896" s="3"/>
      <c r="DD896" s="3"/>
      <c r="DE896" s="3"/>
      <c r="DF896" s="3"/>
      <c r="DG896" s="3"/>
      <c r="DH896" s="3"/>
      <c r="DI896" s="3"/>
      <c r="DJ896" s="3"/>
      <c r="DK896" s="3"/>
      <c r="DL896" s="3"/>
      <c r="DM896" s="3"/>
      <c r="DN896" s="3"/>
      <c r="DO896" s="3"/>
      <c r="DP896" s="3"/>
      <c r="DQ896" s="3"/>
      <c r="DR896" s="3"/>
      <c r="DS896" s="3"/>
      <c r="DT896" s="3"/>
      <c r="DU896" s="3"/>
    </row>
    <row r="897" ht="12.75" customHeight="1">
      <c r="A897" s="3"/>
      <c r="B897" s="2"/>
      <c r="C897" s="2"/>
      <c r="D897" s="2"/>
      <c r="E897" s="2"/>
      <c r="F897" s="2"/>
      <c r="G897" s="2"/>
      <c r="H897" s="2"/>
      <c r="I897" s="2"/>
      <c r="J897" s="256"/>
      <c r="K897" s="2"/>
      <c r="L897" s="2"/>
      <c r="M897" s="2"/>
      <c r="N897" s="2"/>
      <c r="O897" s="2"/>
      <c r="P897" s="6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3"/>
      <c r="AH897" s="95"/>
      <c r="AI897" s="3"/>
      <c r="AJ897" s="256"/>
      <c r="AK897" s="3"/>
      <c r="AL897" s="3"/>
      <c r="AM897" s="2"/>
      <c r="AN897" s="2"/>
      <c r="AO897" s="2"/>
      <c r="AP897" s="2"/>
      <c r="AQ897" s="2"/>
      <c r="AR897" s="257"/>
      <c r="AS897" s="2"/>
      <c r="AT897" s="2"/>
      <c r="AU897" s="2"/>
      <c r="AV897" s="3"/>
      <c r="AW897" s="258"/>
      <c r="AX897" s="3"/>
      <c r="AY897" s="257"/>
      <c r="AZ897" s="259"/>
      <c r="BA897" s="259"/>
      <c r="BB897" s="259"/>
      <c r="BC897" s="259"/>
      <c r="BD897" s="259"/>
      <c r="BE897" s="259"/>
      <c r="BF897" s="259"/>
      <c r="BG897" s="259"/>
      <c r="BH897" s="259"/>
      <c r="BI897" s="259"/>
      <c r="BJ897" s="259"/>
      <c r="BK897" s="259"/>
      <c r="BL897" s="259"/>
      <c r="BM897" s="259"/>
      <c r="BN897" s="152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  <c r="CI897" s="3"/>
      <c r="CJ897" s="3"/>
      <c r="CK897" s="3"/>
      <c r="CL897" s="3"/>
      <c r="CM897" s="3"/>
      <c r="CN897" s="3"/>
      <c r="CO897" s="3"/>
      <c r="CP897" s="3"/>
      <c r="CQ897" s="3"/>
      <c r="CR897" s="3"/>
      <c r="CS897" s="3"/>
      <c r="CT897" s="3"/>
      <c r="CU897" s="3"/>
      <c r="CV897" s="3"/>
      <c r="CW897" s="3"/>
      <c r="CX897" s="3"/>
      <c r="CY897" s="3"/>
      <c r="CZ897" s="3"/>
      <c r="DA897" s="3"/>
      <c r="DB897" s="3"/>
      <c r="DC897" s="3"/>
      <c r="DD897" s="3"/>
      <c r="DE897" s="3"/>
      <c r="DF897" s="3"/>
      <c r="DG897" s="3"/>
      <c r="DH897" s="3"/>
      <c r="DI897" s="3"/>
      <c r="DJ897" s="3"/>
      <c r="DK897" s="3"/>
      <c r="DL897" s="3"/>
      <c r="DM897" s="3"/>
      <c r="DN897" s="3"/>
      <c r="DO897" s="3"/>
      <c r="DP897" s="3"/>
      <c r="DQ897" s="3"/>
      <c r="DR897" s="3"/>
      <c r="DS897" s="3"/>
      <c r="DT897" s="3"/>
      <c r="DU897" s="3"/>
    </row>
    <row r="898" ht="12.75" customHeight="1">
      <c r="A898" s="3"/>
      <c r="B898" s="2"/>
      <c r="C898" s="2"/>
      <c r="D898" s="2"/>
      <c r="E898" s="2"/>
      <c r="F898" s="2"/>
      <c r="G898" s="2"/>
      <c r="H898" s="2"/>
      <c r="I898" s="2"/>
      <c r="J898" s="256"/>
      <c r="K898" s="2"/>
      <c r="L898" s="2"/>
      <c r="M898" s="2"/>
      <c r="N898" s="2"/>
      <c r="O898" s="2"/>
      <c r="P898" s="6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3"/>
      <c r="AH898" s="95"/>
      <c r="AI898" s="3"/>
      <c r="AJ898" s="256"/>
      <c r="AK898" s="3"/>
      <c r="AL898" s="3"/>
      <c r="AM898" s="2"/>
      <c r="AN898" s="2"/>
      <c r="AO898" s="2"/>
      <c r="AP898" s="2"/>
      <c r="AQ898" s="2"/>
      <c r="AR898" s="257"/>
      <c r="AS898" s="2"/>
      <c r="AT898" s="2"/>
      <c r="AU898" s="2"/>
      <c r="AV898" s="3"/>
      <c r="AW898" s="258"/>
      <c r="AX898" s="3"/>
      <c r="AY898" s="257"/>
      <c r="AZ898" s="259"/>
      <c r="BA898" s="259"/>
      <c r="BB898" s="259"/>
      <c r="BC898" s="259"/>
      <c r="BD898" s="259"/>
      <c r="BE898" s="259"/>
      <c r="BF898" s="259"/>
      <c r="BG898" s="259"/>
      <c r="BH898" s="259"/>
      <c r="BI898" s="259"/>
      <c r="BJ898" s="259"/>
      <c r="BK898" s="259"/>
      <c r="BL898" s="259"/>
      <c r="BM898" s="259"/>
      <c r="BN898" s="152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  <c r="CJ898" s="3"/>
      <c r="CK898" s="3"/>
      <c r="CL898" s="3"/>
      <c r="CM898" s="3"/>
      <c r="CN898" s="3"/>
      <c r="CO898" s="3"/>
      <c r="CP898" s="3"/>
      <c r="CQ898" s="3"/>
      <c r="CR898" s="3"/>
      <c r="CS898" s="3"/>
      <c r="CT898" s="3"/>
      <c r="CU898" s="3"/>
      <c r="CV898" s="3"/>
      <c r="CW898" s="3"/>
      <c r="CX898" s="3"/>
      <c r="CY898" s="3"/>
      <c r="CZ898" s="3"/>
      <c r="DA898" s="3"/>
      <c r="DB898" s="3"/>
      <c r="DC898" s="3"/>
      <c r="DD898" s="3"/>
      <c r="DE898" s="3"/>
      <c r="DF898" s="3"/>
      <c r="DG898" s="3"/>
      <c r="DH898" s="3"/>
      <c r="DI898" s="3"/>
      <c r="DJ898" s="3"/>
      <c r="DK898" s="3"/>
      <c r="DL898" s="3"/>
      <c r="DM898" s="3"/>
      <c r="DN898" s="3"/>
      <c r="DO898" s="3"/>
      <c r="DP898" s="3"/>
      <c r="DQ898" s="3"/>
      <c r="DR898" s="3"/>
      <c r="DS898" s="3"/>
      <c r="DT898" s="3"/>
      <c r="DU898" s="3"/>
    </row>
    <row r="899" ht="12.75" customHeight="1">
      <c r="A899" s="3"/>
      <c r="B899" s="2"/>
      <c r="C899" s="2"/>
      <c r="D899" s="2"/>
      <c r="E899" s="2"/>
      <c r="F899" s="2"/>
      <c r="G899" s="2"/>
      <c r="H899" s="2"/>
      <c r="I899" s="2"/>
      <c r="J899" s="256"/>
      <c r="K899" s="2"/>
      <c r="L899" s="2"/>
      <c r="M899" s="2"/>
      <c r="N899" s="2"/>
      <c r="O899" s="2"/>
      <c r="P899" s="6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3"/>
      <c r="AH899" s="95"/>
      <c r="AI899" s="3"/>
      <c r="AJ899" s="256"/>
      <c r="AK899" s="3"/>
      <c r="AL899" s="3"/>
      <c r="AM899" s="2"/>
      <c r="AN899" s="2"/>
      <c r="AO899" s="2"/>
      <c r="AP899" s="2"/>
      <c r="AQ899" s="2"/>
      <c r="AR899" s="257"/>
      <c r="AS899" s="2"/>
      <c r="AT899" s="2"/>
      <c r="AU899" s="2"/>
      <c r="AV899" s="3"/>
      <c r="AW899" s="258"/>
      <c r="AX899" s="3"/>
      <c r="AY899" s="257"/>
      <c r="AZ899" s="259"/>
      <c r="BA899" s="259"/>
      <c r="BB899" s="259"/>
      <c r="BC899" s="259"/>
      <c r="BD899" s="259"/>
      <c r="BE899" s="259"/>
      <c r="BF899" s="259"/>
      <c r="BG899" s="259"/>
      <c r="BH899" s="259"/>
      <c r="BI899" s="259"/>
      <c r="BJ899" s="259"/>
      <c r="BK899" s="259"/>
      <c r="BL899" s="259"/>
      <c r="BM899" s="259"/>
      <c r="BN899" s="152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  <c r="CI899" s="3"/>
      <c r="CJ899" s="3"/>
      <c r="CK899" s="3"/>
      <c r="CL899" s="3"/>
      <c r="CM899" s="3"/>
      <c r="CN899" s="3"/>
      <c r="CO899" s="3"/>
      <c r="CP899" s="3"/>
      <c r="CQ899" s="3"/>
      <c r="CR899" s="3"/>
      <c r="CS899" s="3"/>
      <c r="CT899" s="3"/>
      <c r="CU899" s="3"/>
      <c r="CV899" s="3"/>
      <c r="CW899" s="3"/>
      <c r="CX899" s="3"/>
      <c r="CY899" s="3"/>
      <c r="CZ899" s="3"/>
      <c r="DA899" s="3"/>
      <c r="DB899" s="3"/>
      <c r="DC899" s="3"/>
      <c r="DD899" s="3"/>
      <c r="DE899" s="3"/>
      <c r="DF899" s="3"/>
      <c r="DG899" s="3"/>
      <c r="DH899" s="3"/>
      <c r="DI899" s="3"/>
      <c r="DJ899" s="3"/>
      <c r="DK899" s="3"/>
      <c r="DL899" s="3"/>
      <c r="DM899" s="3"/>
      <c r="DN899" s="3"/>
      <c r="DO899" s="3"/>
      <c r="DP899" s="3"/>
      <c r="DQ899" s="3"/>
      <c r="DR899" s="3"/>
      <c r="DS899" s="3"/>
      <c r="DT899" s="3"/>
      <c r="DU899" s="3"/>
    </row>
    <row r="900" ht="12.75" customHeight="1">
      <c r="A900" s="3"/>
      <c r="B900" s="2"/>
      <c r="C900" s="2"/>
      <c r="D900" s="2"/>
      <c r="E900" s="2"/>
      <c r="F900" s="2"/>
      <c r="G900" s="2"/>
      <c r="H900" s="2"/>
      <c r="I900" s="2"/>
      <c r="J900" s="256"/>
      <c r="K900" s="2"/>
      <c r="L900" s="2"/>
      <c r="M900" s="2"/>
      <c r="N900" s="2"/>
      <c r="O900" s="2"/>
      <c r="P900" s="6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3"/>
      <c r="AH900" s="95"/>
      <c r="AI900" s="3"/>
      <c r="AJ900" s="256"/>
      <c r="AK900" s="3"/>
      <c r="AL900" s="3"/>
      <c r="AM900" s="2"/>
      <c r="AN900" s="2"/>
      <c r="AO900" s="2"/>
      <c r="AP900" s="2"/>
      <c r="AQ900" s="2"/>
      <c r="AR900" s="257"/>
      <c r="AS900" s="2"/>
      <c r="AT900" s="2"/>
      <c r="AU900" s="2"/>
      <c r="AV900" s="3"/>
      <c r="AW900" s="258"/>
      <c r="AX900" s="3"/>
      <c r="AY900" s="257"/>
      <c r="AZ900" s="259"/>
      <c r="BA900" s="259"/>
      <c r="BB900" s="259"/>
      <c r="BC900" s="259"/>
      <c r="BD900" s="259"/>
      <c r="BE900" s="259"/>
      <c r="BF900" s="259"/>
      <c r="BG900" s="259"/>
      <c r="BH900" s="259"/>
      <c r="BI900" s="259"/>
      <c r="BJ900" s="259"/>
      <c r="BK900" s="259"/>
      <c r="BL900" s="259"/>
      <c r="BM900" s="259"/>
      <c r="BN900" s="152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  <c r="CI900" s="3"/>
      <c r="CJ900" s="3"/>
      <c r="CK900" s="3"/>
      <c r="CL900" s="3"/>
      <c r="CM900" s="3"/>
      <c r="CN900" s="3"/>
      <c r="CO900" s="3"/>
      <c r="CP900" s="3"/>
      <c r="CQ900" s="3"/>
      <c r="CR900" s="3"/>
      <c r="CS900" s="3"/>
      <c r="CT900" s="3"/>
      <c r="CU900" s="3"/>
      <c r="CV900" s="3"/>
      <c r="CW900" s="3"/>
      <c r="CX900" s="3"/>
      <c r="CY900" s="3"/>
      <c r="CZ900" s="3"/>
      <c r="DA900" s="3"/>
      <c r="DB900" s="3"/>
      <c r="DC900" s="3"/>
      <c r="DD900" s="3"/>
      <c r="DE900" s="3"/>
      <c r="DF900" s="3"/>
      <c r="DG900" s="3"/>
      <c r="DH900" s="3"/>
      <c r="DI900" s="3"/>
      <c r="DJ900" s="3"/>
      <c r="DK900" s="3"/>
      <c r="DL900" s="3"/>
      <c r="DM900" s="3"/>
      <c r="DN900" s="3"/>
      <c r="DO900" s="3"/>
      <c r="DP900" s="3"/>
      <c r="DQ900" s="3"/>
      <c r="DR900" s="3"/>
      <c r="DS900" s="3"/>
      <c r="DT900" s="3"/>
      <c r="DU900" s="3"/>
    </row>
    <row r="901" ht="12.75" customHeight="1">
      <c r="A901" s="3"/>
      <c r="B901" s="2"/>
      <c r="C901" s="2"/>
      <c r="D901" s="2"/>
      <c r="E901" s="2"/>
      <c r="F901" s="2"/>
      <c r="G901" s="2"/>
      <c r="H901" s="2"/>
      <c r="I901" s="2"/>
      <c r="J901" s="256"/>
      <c r="K901" s="2"/>
      <c r="L901" s="2"/>
      <c r="M901" s="2"/>
      <c r="N901" s="2"/>
      <c r="O901" s="2"/>
      <c r="P901" s="6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3"/>
      <c r="AH901" s="95"/>
      <c r="AI901" s="3"/>
      <c r="AJ901" s="256"/>
      <c r="AK901" s="3"/>
      <c r="AL901" s="3"/>
      <c r="AM901" s="2"/>
      <c r="AN901" s="2"/>
      <c r="AO901" s="2"/>
      <c r="AP901" s="2"/>
      <c r="AQ901" s="2"/>
      <c r="AR901" s="257"/>
      <c r="AS901" s="2"/>
      <c r="AT901" s="2"/>
      <c r="AU901" s="2"/>
      <c r="AV901" s="3"/>
      <c r="AW901" s="258"/>
      <c r="AX901" s="3"/>
      <c r="AY901" s="257"/>
      <c r="AZ901" s="259"/>
      <c r="BA901" s="259"/>
      <c r="BB901" s="259"/>
      <c r="BC901" s="259"/>
      <c r="BD901" s="259"/>
      <c r="BE901" s="259"/>
      <c r="BF901" s="259"/>
      <c r="BG901" s="259"/>
      <c r="BH901" s="259"/>
      <c r="BI901" s="259"/>
      <c r="BJ901" s="259"/>
      <c r="BK901" s="259"/>
      <c r="BL901" s="259"/>
      <c r="BM901" s="259"/>
      <c r="BN901" s="152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  <c r="CI901" s="3"/>
      <c r="CJ901" s="3"/>
      <c r="CK901" s="3"/>
      <c r="CL901" s="3"/>
      <c r="CM901" s="3"/>
      <c r="CN901" s="3"/>
      <c r="CO901" s="3"/>
      <c r="CP901" s="3"/>
      <c r="CQ901" s="3"/>
      <c r="CR901" s="3"/>
      <c r="CS901" s="3"/>
      <c r="CT901" s="3"/>
      <c r="CU901" s="3"/>
      <c r="CV901" s="3"/>
      <c r="CW901" s="3"/>
      <c r="CX901" s="3"/>
      <c r="CY901" s="3"/>
      <c r="CZ901" s="3"/>
      <c r="DA901" s="3"/>
      <c r="DB901" s="3"/>
      <c r="DC901" s="3"/>
      <c r="DD901" s="3"/>
      <c r="DE901" s="3"/>
      <c r="DF901" s="3"/>
      <c r="DG901" s="3"/>
      <c r="DH901" s="3"/>
      <c r="DI901" s="3"/>
      <c r="DJ901" s="3"/>
      <c r="DK901" s="3"/>
      <c r="DL901" s="3"/>
      <c r="DM901" s="3"/>
      <c r="DN901" s="3"/>
      <c r="DO901" s="3"/>
      <c r="DP901" s="3"/>
      <c r="DQ901" s="3"/>
      <c r="DR901" s="3"/>
      <c r="DS901" s="3"/>
      <c r="DT901" s="3"/>
      <c r="DU901" s="3"/>
    </row>
    <row r="902" ht="12.75" customHeight="1">
      <c r="A902" s="3"/>
      <c r="B902" s="2"/>
      <c r="C902" s="2"/>
      <c r="D902" s="2"/>
      <c r="E902" s="2"/>
      <c r="F902" s="2"/>
      <c r="G902" s="2"/>
      <c r="H902" s="2"/>
      <c r="I902" s="2"/>
      <c r="J902" s="256"/>
      <c r="K902" s="2"/>
      <c r="L902" s="2"/>
      <c r="M902" s="2"/>
      <c r="N902" s="2"/>
      <c r="O902" s="2"/>
      <c r="P902" s="6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3"/>
      <c r="AH902" s="95"/>
      <c r="AI902" s="3"/>
      <c r="AJ902" s="256"/>
      <c r="AK902" s="3"/>
      <c r="AL902" s="3"/>
      <c r="AM902" s="2"/>
      <c r="AN902" s="2"/>
      <c r="AO902" s="2"/>
      <c r="AP902" s="2"/>
      <c r="AQ902" s="2"/>
      <c r="AR902" s="257"/>
      <c r="AS902" s="2"/>
      <c r="AT902" s="2"/>
      <c r="AU902" s="2"/>
      <c r="AV902" s="3"/>
      <c r="AW902" s="258"/>
      <c r="AX902" s="3"/>
      <c r="AY902" s="257"/>
      <c r="AZ902" s="259"/>
      <c r="BA902" s="259"/>
      <c r="BB902" s="259"/>
      <c r="BC902" s="259"/>
      <c r="BD902" s="259"/>
      <c r="BE902" s="259"/>
      <c r="BF902" s="259"/>
      <c r="BG902" s="259"/>
      <c r="BH902" s="259"/>
      <c r="BI902" s="259"/>
      <c r="BJ902" s="259"/>
      <c r="BK902" s="259"/>
      <c r="BL902" s="259"/>
      <c r="BM902" s="259"/>
      <c r="BN902" s="152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  <c r="CI902" s="3"/>
      <c r="CJ902" s="3"/>
      <c r="CK902" s="3"/>
      <c r="CL902" s="3"/>
      <c r="CM902" s="3"/>
      <c r="CN902" s="3"/>
      <c r="CO902" s="3"/>
      <c r="CP902" s="3"/>
      <c r="CQ902" s="3"/>
      <c r="CR902" s="3"/>
      <c r="CS902" s="3"/>
      <c r="CT902" s="3"/>
      <c r="CU902" s="3"/>
      <c r="CV902" s="3"/>
      <c r="CW902" s="3"/>
      <c r="CX902" s="3"/>
      <c r="CY902" s="3"/>
      <c r="CZ902" s="3"/>
      <c r="DA902" s="3"/>
      <c r="DB902" s="3"/>
      <c r="DC902" s="3"/>
      <c r="DD902" s="3"/>
      <c r="DE902" s="3"/>
      <c r="DF902" s="3"/>
      <c r="DG902" s="3"/>
      <c r="DH902" s="3"/>
      <c r="DI902" s="3"/>
      <c r="DJ902" s="3"/>
      <c r="DK902" s="3"/>
      <c r="DL902" s="3"/>
      <c r="DM902" s="3"/>
      <c r="DN902" s="3"/>
      <c r="DO902" s="3"/>
      <c r="DP902" s="3"/>
      <c r="DQ902" s="3"/>
      <c r="DR902" s="3"/>
      <c r="DS902" s="3"/>
      <c r="DT902" s="3"/>
      <c r="DU902" s="3"/>
    </row>
    <row r="903" ht="12.75" customHeight="1">
      <c r="A903" s="3"/>
      <c r="B903" s="2"/>
      <c r="C903" s="2"/>
      <c r="D903" s="2"/>
      <c r="E903" s="2"/>
      <c r="F903" s="2"/>
      <c r="G903" s="2"/>
      <c r="H903" s="2"/>
      <c r="I903" s="2"/>
      <c r="J903" s="256"/>
      <c r="K903" s="2"/>
      <c r="L903" s="2"/>
      <c r="M903" s="2"/>
      <c r="N903" s="2"/>
      <c r="O903" s="2"/>
      <c r="P903" s="6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3"/>
      <c r="AH903" s="95"/>
      <c r="AI903" s="3"/>
      <c r="AJ903" s="256"/>
      <c r="AK903" s="3"/>
      <c r="AL903" s="3"/>
      <c r="AM903" s="2"/>
      <c r="AN903" s="2"/>
      <c r="AO903" s="2"/>
      <c r="AP903" s="2"/>
      <c r="AQ903" s="2"/>
      <c r="AR903" s="257"/>
      <c r="AS903" s="2"/>
      <c r="AT903" s="2"/>
      <c r="AU903" s="2"/>
      <c r="AV903" s="3"/>
      <c r="AW903" s="258"/>
      <c r="AX903" s="3"/>
      <c r="AY903" s="257"/>
      <c r="AZ903" s="259"/>
      <c r="BA903" s="259"/>
      <c r="BB903" s="259"/>
      <c r="BC903" s="259"/>
      <c r="BD903" s="259"/>
      <c r="BE903" s="259"/>
      <c r="BF903" s="259"/>
      <c r="BG903" s="259"/>
      <c r="BH903" s="259"/>
      <c r="BI903" s="259"/>
      <c r="BJ903" s="259"/>
      <c r="BK903" s="259"/>
      <c r="BL903" s="259"/>
      <c r="BM903" s="259"/>
      <c r="BN903" s="152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  <c r="CI903" s="3"/>
      <c r="CJ903" s="3"/>
      <c r="CK903" s="3"/>
      <c r="CL903" s="3"/>
      <c r="CM903" s="3"/>
      <c r="CN903" s="3"/>
      <c r="CO903" s="3"/>
      <c r="CP903" s="3"/>
      <c r="CQ903" s="3"/>
      <c r="CR903" s="3"/>
      <c r="CS903" s="3"/>
      <c r="CT903" s="3"/>
      <c r="CU903" s="3"/>
      <c r="CV903" s="3"/>
      <c r="CW903" s="3"/>
      <c r="CX903" s="3"/>
      <c r="CY903" s="3"/>
      <c r="CZ903" s="3"/>
      <c r="DA903" s="3"/>
      <c r="DB903" s="3"/>
      <c r="DC903" s="3"/>
      <c r="DD903" s="3"/>
      <c r="DE903" s="3"/>
      <c r="DF903" s="3"/>
      <c r="DG903" s="3"/>
      <c r="DH903" s="3"/>
      <c r="DI903" s="3"/>
      <c r="DJ903" s="3"/>
      <c r="DK903" s="3"/>
      <c r="DL903" s="3"/>
      <c r="DM903" s="3"/>
      <c r="DN903" s="3"/>
      <c r="DO903" s="3"/>
      <c r="DP903" s="3"/>
      <c r="DQ903" s="3"/>
      <c r="DR903" s="3"/>
      <c r="DS903" s="3"/>
      <c r="DT903" s="3"/>
      <c r="DU903" s="3"/>
    </row>
    <row r="904" ht="12.75" customHeight="1">
      <c r="A904" s="3"/>
      <c r="B904" s="2"/>
      <c r="C904" s="2"/>
      <c r="D904" s="2"/>
      <c r="E904" s="2"/>
      <c r="F904" s="2"/>
      <c r="G904" s="2"/>
      <c r="H904" s="2"/>
      <c r="I904" s="2"/>
      <c r="J904" s="256"/>
      <c r="K904" s="2"/>
      <c r="L904" s="2"/>
      <c r="M904" s="2"/>
      <c r="N904" s="2"/>
      <c r="O904" s="2"/>
      <c r="P904" s="6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3"/>
      <c r="AH904" s="95"/>
      <c r="AI904" s="3"/>
      <c r="AJ904" s="256"/>
      <c r="AK904" s="3"/>
      <c r="AL904" s="3"/>
      <c r="AM904" s="2"/>
      <c r="AN904" s="2"/>
      <c r="AO904" s="2"/>
      <c r="AP904" s="2"/>
      <c r="AQ904" s="2"/>
      <c r="AR904" s="257"/>
      <c r="AS904" s="2"/>
      <c r="AT904" s="2"/>
      <c r="AU904" s="2"/>
      <c r="AV904" s="3"/>
      <c r="AW904" s="258"/>
      <c r="AX904" s="3"/>
      <c r="AY904" s="257"/>
      <c r="AZ904" s="259"/>
      <c r="BA904" s="259"/>
      <c r="BB904" s="259"/>
      <c r="BC904" s="259"/>
      <c r="BD904" s="259"/>
      <c r="BE904" s="259"/>
      <c r="BF904" s="259"/>
      <c r="BG904" s="259"/>
      <c r="BH904" s="259"/>
      <c r="BI904" s="259"/>
      <c r="BJ904" s="259"/>
      <c r="BK904" s="259"/>
      <c r="BL904" s="259"/>
      <c r="BM904" s="259"/>
      <c r="BN904" s="152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  <c r="CI904" s="3"/>
      <c r="CJ904" s="3"/>
      <c r="CK904" s="3"/>
      <c r="CL904" s="3"/>
      <c r="CM904" s="3"/>
      <c r="CN904" s="3"/>
      <c r="CO904" s="3"/>
      <c r="CP904" s="3"/>
      <c r="CQ904" s="3"/>
      <c r="CR904" s="3"/>
      <c r="CS904" s="3"/>
      <c r="CT904" s="3"/>
      <c r="CU904" s="3"/>
      <c r="CV904" s="3"/>
      <c r="CW904" s="3"/>
      <c r="CX904" s="3"/>
      <c r="CY904" s="3"/>
      <c r="CZ904" s="3"/>
      <c r="DA904" s="3"/>
      <c r="DB904" s="3"/>
      <c r="DC904" s="3"/>
      <c r="DD904" s="3"/>
      <c r="DE904" s="3"/>
      <c r="DF904" s="3"/>
      <c r="DG904" s="3"/>
      <c r="DH904" s="3"/>
      <c r="DI904" s="3"/>
      <c r="DJ904" s="3"/>
      <c r="DK904" s="3"/>
      <c r="DL904" s="3"/>
      <c r="DM904" s="3"/>
      <c r="DN904" s="3"/>
      <c r="DO904" s="3"/>
      <c r="DP904" s="3"/>
      <c r="DQ904" s="3"/>
      <c r="DR904" s="3"/>
      <c r="DS904" s="3"/>
      <c r="DT904" s="3"/>
      <c r="DU904" s="3"/>
    </row>
    <row r="905" ht="12.75" customHeight="1">
      <c r="A905" s="3"/>
      <c r="B905" s="2"/>
      <c r="C905" s="2"/>
      <c r="D905" s="2"/>
      <c r="E905" s="2"/>
      <c r="F905" s="2"/>
      <c r="G905" s="2"/>
      <c r="H905" s="2"/>
      <c r="I905" s="2"/>
      <c r="J905" s="256"/>
      <c r="K905" s="2"/>
      <c r="L905" s="2"/>
      <c r="M905" s="2"/>
      <c r="N905" s="2"/>
      <c r="O905" s="2"/>
      <c r="P905" s="6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3"/>
      <c r="AH905" s="95"/>
      <c r="AI905" s="3"/>
      <c r="AJ905" s="256"/>
      <c r="AK905" s="3"/>
      <c r="AL905" s="3"/>
      <c r="AM905" s="2"/>
      <c r="AN905" s="2"/>
      <c r="AO905" s="2"/>
      <c r="AP905" s="2"/>
      <c r="AQ905" s="2"/>
      <c r="AR905" s="257"/>
      <c r="AS905" s="2"/>
      <c r="AT905" s="2"/>
      <c r="AU905" s="2"/>
      <c r="AV905" s="3"/>
      <c r="AW905" s="258"/>
      <c r="AX905" s="3"/>
      <c r="AY905" s="257"/>
      <c r="AZ905" s="259"/>
      <c r="BA905" s="259"/>
      <c r="BB905" s="259"/>
      <c r="BC905" s="259"/>
      <c r="BD905" s="259"/>
      <c r="BE905" s="259"/>
      <c r="BF905" s="259"/>
      <c r="BG905" s="259"/>
      <c r="BH905" s="259"/>
      <c r="BI905" s="259"/>
      <c r="BJ905" s="259"/>
      <c r="BK905" s="259"/>
      <c r="BL905" s="259"/>
      <c r="BM905" s="259"/>
      <c r="BN905" s="152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  <c r="CJ905" s="3"/>
      <c r="CK905" s="3"/>
      <c r="CL905" s="3"/>
      <c r="CM905" s="3"/>
      <c r="CN905" s="3"/>
      <c r="CO905" s="3"/>
      <c r="CP905" s="3"/>
      <c r="CQ905" s="3"/>
      <c r="CR905" s="3"/>
      <c r="CS905" s="3"/>
      <c r="CT905" s="3"/>
      <c r="CU905" s="3"/>
      <c r="CV905" s="3"/>
      <c r="CW905" s="3"/>
      <c r="CX905" s="3"/>
      <c r="CY905" s="3"/>
      <c r="CZ905" s="3"/>
      <c r="DA905" s="3"/>
      <c r="DB905" s="3"/>
      <c r="DC905" s="3"/>
      <c r="DD905" s="3"/>
      <c r="DE905" s="3"/>
      <c r="DF905" s="3"/>
      <c r="DG905" s="3"/>
      <c r="DH905" s="3"/>
      <c r="DI905" s="3"/>
      <c r="DJ905" s="3"/>
      <c r="DK905" s="3"/>
      <c r="DL905" s="3"/>
      <c r="DM905" s="3"/>
      <c r="DN905" s="3"/>
      <c r="DO905" s="3"/>
      <c r="DP905" s="3"/>
      <c r="DQ905" s="3"/>
      <c r="DR905" s="3"/>
      <c r="DS905" s="3"/>
      <c r="DT905" s="3"/>
      <c r="DU905" s="3"/>
    </row>
    <row r="906" ht="12.75" customHeight="1">
      <c r="A906" s="3"/>
      <c r="B906" s="2"/>
      <c r="C906" s="2"/>
      <c r="D906" s="2"/>
      <c r="E906" s="2"/>
      <c r="F906" s="2"/>
      <c r="G906" s="2"/>
      <c r="H906" s="2"/>
      <c r="I906" s="2"/>
      <c r="J906" s="256"/>
      <c r="K906" s="2"/>
      <c r="L906" s="2"/>
      <c r="M906" s="2"/>
      <c r="N906" s="2"/>
      <c r="O906" s="2"/>
      <c r="P906" s="6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3"/>
      <c r="AH906" s="95"/>
      <c r="AI906" s="3"/>
      <c r="AJ906" s="256"/>
      <c r="AK906" s="3"/>
      <c r="AL906" s="3"/>
      <c r="AM906" s="2"/>
      <c r="AN906" s="2"/>
      <c r="AO906" s="2"/>
      <c r="AP906" s="2"/>
      <c r="AQ906" s="2"/>
      <c r="AR906" s="257"/>
      <c r="AS906" s="2"/>
      <c r="AT906" s="2"/>
      <c r="AU906" s="2"/>
      <c r="AV906" s="3"/>
      <c r="AW906" s="258"/>
      <c r="AX906" s="3"/>
      <c r="AY906" s="257"/>
      <c r="AZ906" s="259"/>
      <c r="BA906" s="259"/>
      <c r="BB906" s="259"/>
      <c r="BC906" s="259"/>
      <c r="BD906" s="259"/>
      <c r="BE906" s="259"/>
      <c r="BF906" s="259"/>
      <c r="BG906" s="259"/>
      <c r="BH906" s="259"/>
      <c r="BI906" s="259"/>
      <c r="BJ906" s="259"/>
      <c r="BK906" s="259"/>
      <c r="BL906" s="259"/>
      <c r="BM906" s="259"/>
      <c r="BN906" s="152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  <c r="CJ906" s="3"/>
      <c r="CK906" s="3"/>
      <c r="CL906" s="3"/>
      <c r="CM906" s="3"/>
      <c r="CN906" s="3"/>
      <c r="CO906" s="3"/>
      <c r="CP906" s="3"/>
      <c r="CQ906" s="3"/>
      <c r="CR906" s="3"/>
      <c r="CS906" s="3"/>
      <c r="CT906" s="3"/>
      <c r="CU906" s="3"/>
      <c r="CV906" s="3"/>
      <c r="CW906" s="3"/>
      <c r="CX906" s="3"/>
      <c r="CY906" s="3"/>
      <c r="CZ906" s="3"/>
      <c r="DA906" s="3"/>
      <c r="DB906" s="3"/>
      <c r="DC906" s="3"/>
      <c r="DD906" s="3"/>
      <c r="DE906" s="3"/>
      <c r="DF906" s="3"/>
      <c r="DG906" s="3"/>
      <c r="DH906" s="3"/>
      <c r="DI906" s="3"/>
      <c r="DJ906" s="3"/>
      <c r="DK906" s="3"/>
      <c r="DL906" s="3"/>
      <c r="DM906" s="3"/>
      <c r="DN906" s="3"/>
      <c r="DO906" s="3"/>
      <c r="DP906" s="3"/>
      <c r="DQ906" s="3"/>
      <c r="DR906" s="3"/>
      <c r="DS906" s="3"/>
      <c r="DT906" s="3"/>
      <c r="DU906" s="3"/>
    </row>
    <row r="907" ht="12.75" customHeight="1">
      <c r="A907" s="3"/>
      <c r="B907" s="2"/>
      <c r="C907" s="2"/>
      <c r="D907" s="2"/>
      <c r="E907" s="2"/>
      <c r="F907" s="2"/>
      <c r="G907" s="2"/>
      <c r="H907" s="2"/>
      <c r="I907" s="2"/>
      <c r="J907" s="256"/>
      <c r="K907" s="2"/>
      <c r="L907" s="2"/>
      <c r="M907" s="2"/>
      <c r="N907" s="2"/>
      <c r="O907" s="2"/>
      <c r="P907" s="6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3"/>
      <c r="AH907" s="95"/>
      <c r="AI907" s="3"/>
      <c r="AJ907" s="256"/>
      <c r="AK907" s="3"/>
      <c r="AL907" s="3"/>
      <c r="AM907" s="2"/>
      <c r="AN907" s="2"/>
      <c r="AO907" s="2"/>
      <c r="AP907" s="2"/>
      <c r="AQ907" s="2"/>
      <c r="AR907" s="257"/>
      <c r="AS907" s="2"/>
      <c r="AT907" s="2"/>
      <c r="AU907" s="2"/>
      <c r="AV907" s="3"/>
      <c r="AW907" s="258"/>
      <c r="AX907" s="3"/>
      <c r="AY907" s="257"/>
      <c r="AZ907" s="259"/>
      <c r="BA907" s="259"/>
      <c r="BB907" s="259"/>
      <c r="BC907" s="259"/>
      <c r="BD907" s="259"/>
      <c r="BE907" s="259"/>
      <c r="BF907" s="259"/>
      <c r="BG907" s="259"/>
      <c r="BH907" s="259"/>
      <c r="BI907" s="259"/>
      <c r="BJ907" s="259"/>
      <c r="BK907" s="259"/>
      <c r="BL907" s="259"/>
      <c r="BM907" s="259"/>
      <c r="BN907" s="152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  <c r="CI907" s="3"/>
      <c r="CJ907" s="3"/>
      <c r="CK907" s="3"/>
      <c r="CL907" s="3"/>
      <c r="CM907" s="3"/>
      <c r="CN907" s="3"/>
      <c r="CO907" s="3"/>
      <c r="CP907" s="3"/>
      <c r="CQ907" s="3"/>
      <c r="CR907" s="3"/>
      <c r="CS907" s="3"/>
      <c r="CT907" s="3"/>
      <c r="CU907" s="3"/>
      <c r="CV907" s="3"/>
      <c r="CW907" s="3"/>
      <c r="CX907" s="3"/>
      <c r="CY907" s="3"/>
      <c r="CZ907" s="3"/>
      <c r="DA907" s="3"/>
      <c r="DB907" s="3"/>
      <c r="DC907" s="3"/>
      <c r="DD907" s="3"/>
      <c r="DE907" s="3"/>
      <c r="DF907" s="3"/>
      <c r="DG907" s="3"/>
      <c r="DH907" s="3"/>
      <c r="DI907" s="3"/>
      <c r="DJ907" s="3"/>
      <c r="DK907" s="3"/>
      <c r="DL907" s="3"/>
      <c r="DM907" s="3"/>
      <c r="DN907" s="3"/>
      <c r="DO907" s="3"/>
      <c r="DP907" s="3"/>
      <c r="DQ907" s="3"/>
      <c r="DR907" s="3"/>
      <c r="DS907" s="3"/>
      <c r="DT907" s="3"/>
      <c r="DU907" s="3"/>
    </row>
    <row r="908" ht="12.75" customHeight="1">
      <c r="A908" s="3"/>
      <c r="B908" s="2"/>
      <c r="C908" s="2"/>
      <c r="D908" s="2"/>
      <c r="E908" s="2"/>
      <c r="F908" s="2"/>
      <c r="G908" s="2"/>
      <c r="H908" s="2"/>
      <c r="I908" s="2"/>
      <c r="J908" s="256"/>
      <c r="K908" s="2"/>
      <c r="L908" s="2"/>
      <c r="M908" s="2"/>
      <c r="N908" s="2"/>
      <c r="O908" s="2"/>
      <c r="P908" s="6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3"/>
      <c r="AH908" s="95"/>
      <c r="AI908" s="3"/>
      <c r="AJ908" s="256"/>
      <c r="AK908" s="3"/>
      <c r="AL908" s="3"/>
      <c r="AM908" s="2"/>
      <c r="AN908" s="2"/>
      <c r="AO908" s="2"/>
      <c r="AP908" s="2"/>
      <c r="AQ908" s="2"/>
      <c r="AR908" s="257"/>
      <c r="AS908" s="2"/>
      <c r="AT908" s="2"/>
      <c r="AU908" s="2"/>
      <c r="AV908" s="3"/>
      <c r="AW908" s="258"/>
      <c r="AX908" s="3"/>
      <c r="AY908" s="257"/>
      <c r="AZ908" s="259"/>
      <c r="BA908" s="259"/>
      <c r="BB908" s="259"/>
      <c r="BC908" s="259"/>
      <c r="BD908" s="259"/>
      <c r="BE908" s="259"/>
      <c r="BF908" s="259"/>
      <c r="BG908" s="259"/>
      <c r="BH908" s="259"/>
      <c r="BI908" s="259"/>
      <c r="BJ908" s="259"/>
      <c r="BK908" s="259"/>
      <c r="BL908" s="259"/>
      <c r="BM908" s="259"/>
      <c r="BN908" s="152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  <c r="CS908" s="3"/>
      <c r="CT908" s="3"/>
      <c r="CU908" s="3"/>
      <c r="CV908" s="3"/>
      <c r="CW908" s="3"/>
      <c r="CX908" s="3"/>
      <c r="CY908" s="3"/>
      <c r="CZ908" s="3"/>
      <c r="DA908" s="3"/>
      <c r="DB908" s="3"/>
      <c r="DC908" s="3"/>
      <c r="DD908" s="3"/>
      <c r="DE908" s="3"/>
      <c r="DF908" s="3"/>
      <c r="DG908" s="3"/>
      <c r="DH908" s="3"/>
      <c r="DI908" s="3"/>
      <c r="DJ908" s="3"/>
      <c r="DK908" s="3"/>
      <c r="DL908" s="3"/>
      <c r="DM908" s="3"/>
      <c r="DN908" s="3"/>
      <c r="DO908" s="3"/>
      <c r="DP908" s="3"/>
      <c r="DQ908" s="3"/>
      <c r="DR908" s="3"/>
      <c r="DS908" s="3"/>
      <c r="DT908" s="3"/>
      <c r="DU908" s="3"/>
    </row>
    <row r="909" ht="12.75" customHeight="1">
      <c r="A909" s="3"/>
      <c r="B909" s="2"/>
      <c r="C909" s="2"/>
      <c r="D909" s="2"/>
      <c r="E909" s="2"/>
      <c r="F909" s="2"/>
      <c r="G909" s="2"/>
      <c r="H909" s="2"/>
      <c r="I909" s="2"/>
      <c r="J909" s="256"/>
      <c r="K909" s="2"/>
      <c r="L909" s="2"/>
      <c r="M909" s="2"/>
      <c r="N909" s="2"/>
      <c r="O909" s="2"/>
      <c r="P909" s="6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3"/>
      <c r="AH909" s="95"/>
      <c r="AI909" s="3"/>
      <c r="AJ909" s="256"/>
      <c r="AK909" s="3"/>
      <c r="AL909" s="3"/>
      <c r="AM909" s="2"/>
      <c r="AN909" s="2"/>
      <c r="AO909" s="2"/>
      <c r="AP909" s="2"/>
      <c r="AQ909" s="2"/>
      <c r="AR909" s="257"/>
      <c r="AS909" s="2"/>
      <c r="AT909" s="2"/>
      <c r="AU909" s="2"/>
      <c r="AV909" s="3"/>
      <c r="AW909" s="258"/>
      <c r="AX909" s="3"/>
      <c r="AY909" s="257"/>
      <c r="AZ909" s="259"/>
      <c r="BA909" s="259"/>
      <c r="BB909" s="259"/>
      <c r="BC909" s="259"/>
      <c r="BD909" s="259"/>
      <c r="BE909" s="259"/>
      <c r="BF909" s="259"/>
      <c r="BG909" s="259"/>
      <c r="BH909" s="259"/>
      <c r="BI909" s="259"/>
      <c r="BJ909" s="259"/>
      <c r="BK909" s="259"/>
      <c r="BL909" s="259"/>
      <c r="BM909" s="259"/>
      <c r="BN909" s="152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  <c r="CJ909" s="3"/>
      <c r="CK909" s="3"/>
      <c r="CL909" s="3"/>
      <c r="CM909" s="3"/>
      <c r="CN909" s="3"/>
      <c r="CO909" s="3"/>
      <c r="CP909" s="3"/>
      <c r="CQ909" s="3"/>
      <c r="CR909" s="3"/>
      <c r="CS909" s="3"/>
      <c r="CT909" s="3"/>
      <c r="CU909" s="3"/>
      <c r="CV909" s="3"/>
      <c r="CW909" s="3"/>
      <c r="CX909" s="3"/>
      <c r="CY909" s="3"/>
      <c r="CZ909" s="3"/>
      <c r="DA909" s="3"/>
      <c r="DB909" s="3"/>
      <c r="DC909" s="3"/>
      <c r="DD909" s="3"/>
      <c r="DE909" s="3"/>
      <c r="DF909" s="3"/>
      <c r="DG909" s="3"/>
      <c r="DH909" s="3"/>
      <c r="DI909" s="3"/>
      <c r="DJ909" s="3"/>
      <c r="DK909" s="3"/>
      <c r="DL909" s="3"/>
      <c r="DM909" s="3"/>
      <c r="DN909" s="3"/>
      <c r="DO909" s="3"/>
      <c r="DP909" s="3"/>
      <c r="DQ909" s="3"/>
      <c r="DR909" s="3"/>
      <c r="DS909" s="3"/>
      <c r="DT909" s="3"/>
      <c r="DU909" s="3"/>
    </row>
    <row r="910" ht="12.75" customHeight="1">
      <c r="A910" s="3"/>
      <c r="B910" s="2"/>
      <c r="C910" s="2"/>
      <c r="D910" s="2"/>
      <c r="E910" s="2"/>
      <c r="F910" s="2"/>
      <c r="G910" s="2"/>
      <c r="H910" s="2"/>
      <c r="I910" s="2"/>
      <c r="J910" s="256"/>
      <c r="K910" s="2"/>
      <c r="L910" s="2"/>
      <c r="M910" s="2"/>
      <c r="N910" s="2"/>
      <c r="O910" s="2"/>
      <c r="P910" s="6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3"/>
      <c r="AH910" s="95"/>
      <c r="AI910" s="3"/>
      <c r="AJ910" s="256"/>
      <c r="AK910" s="3"/>
      <c r="AL910" s="3"/>
      <c r="AM910" s="2"/>
      <c r="AN910" s="2"/>
      <c r="AO910" s="2"/>
      <c r="AP910" s="2"/>
      <c r="AQ910" s="2"/>
      <c r="AR910" s="257"/>
      <c r="AS910" s="2"/>
      <c r="AT910" s="2"/>
      <c r="AU910" s="2"/>
      <c r="AV910" s="3"/>
      <c r="AW910" s="258"/>
      <c r="AX910" s="3"/>
      <c r="AY910" s="257"/>
      <c r="AZ910" s="259"/>
      <c r="BA910" s="259"/>
      <c r="BB910" s="259"/>
      <c r="BC910" s="259"/>
      <c r="BD910" s="259"/>
      <c r="BE910" s="259"/>
      <c r="BF910" s="259"/>
      <c r="BG910" s="259"/>
      <c r="BH910" s="259"/>
      <c r="BI910" s="259"/>
      <c r="BJ910" s="259"/>
      <c r="BK910" s="259"/>
      <c r="BL910" s="259"/>
      <c r="BM910" s="259"/>
      <c r="BN910" s="152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  <c r="CI910" s="3"/>
      <c r="CJ910" s="3"/>
      <c r="CK910" s="3"/>
      <c r="CL910" s="3"/>
      <c r="CM910" s="3"/>
      <c r="CN910" s="3"/>
      <c r="CO910" s="3"/>
      <c r="CP910" s="3"/>
      <c r="CQ910" s="3"/>
      <c r="CR910" s="3"/>
      <c r="CS910" s="3"/>
      <c r="CT910" s="3"/>
      <c r="CU910" s="3"/>
      <c r="CV910" s="3"/>
      <c r="CW910" s="3"/>
      <c r="CX910" s="3"/>
      <c r="CY910" s="3"/>
      <c r="CZ910" s="3"/>
      <c r="DA910" s="3"/>
      <c r="DB910" s="3"/>
      <c r="DC910" s="3"/>
      <c r="DD910" s="3"/>
      <c r="DE910" s="3"/>
      <c r="DF910" s="3"/>
      <c r="DG910" s="3"/>
      <c r="DH910" s="3"/>
      <c r="DI910" s="3"/>
      <c r="DJ910" s="3"/>
      <c r="DK910" s="3"/>
      <c r="DL910" s="3"/>
      <c r="DM910" s="3"/>
      <c r="DN910" s="3"/>
      <c r="DO910" s="3"/>
      <c r="DP910" s="3"/>
      <c r="DQ910" s="3"/>
      <c r="DR910" s="3"/>
      <c r="DS910" s="3"/>
      <c r="DT910" s="3"/>
      <c r="DU910" s="3"/>
    </row>
    <row r="911" ht="12.75" customHeight="1">
      <c r="A911" s="3"/>
      <c r="B911" s="2"/>
      <c r="C911" s="2"/>
      <c r="D911" s="2"/>
      <c r="E911" s="2"/>
      <c r="F911" s="2"/>
      <c r="G911" s="2"/>
      <c r="H911" s="2"/>
      <c r="I911" s="2"/>
      <c r="J911" s="256"/>
      <c r="K911" s="2"/>
      <c r="L911" s="2"/>
      <c r="M911" s="2"/>
      <c r="N911" s="2"/>
      <c r="O911" s="2"/>
      <c r="P911" s="6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3"/>
      <c r="AH911" s="95"/>
      <c r="AI911" s="3"/>
      <c r="AJ911" s="256"/>
      <c r="AK911" s="3"/>
      <c r="AL911" s="3"/>
      <c r="AM911" s="2"/>
      <c r="AN911" s="2"/>
      <c r="AO911" s="2"/>
      <c r="AP911" s="2"/>
      <c r="AQ911" s="2"/>
      <c r="AR911" s="257"/>
      <c r="AS911" s="2"/>
      <c r="AT911" s="2"/>
      <c r="AU911" s="2"/>
      <c r="AV911" s="3"/>
      <c r="AW911" s="258"/>
      <c r="AX911" s="3"/>
      <c r="AY911" s="257"/>
      <c r="AZ911" s="259"/>
      <c r="BA911" s="259"/>
      <c r="BB911" s="259"/>
      <c r="BC911" s="259"/>
      <c r="BD911" s="259"/>
      <c r="BE911" s="259"/>
      <c r="BF911" s="259"/>
      <c r="BG911" s="259"/>
      <c r="BH911" s="259"/>
      <c r="BI911" s="259"/>
      <c r="BJ911" s="259"/>
      <c r="BK911" s="259"/>
      <c r="BL911" s="259"/>
      <c r="BM911" s="259"/>
      <c r="BN911" s="152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  <c r="CJ911" s="3"/>
      <c r="CK911" s="3"/>
      <c r="CL911" s="3"/>
      <c r="CM911" s="3"/>
      <c r="CN911" s="3"/>
      <c r="CO911" s="3"/>
      <c r="CP911" s="3"/>
      <c r="CQ911" s="3"/>
      <c r="CR911" s="3"/>
      <c r="CS911" s="3"/>
      <c r="CT911" s="3"/>
      <c r="CU911" s="3"/>
      <c r="CV911" s="3"/>
      <c r="CW911" s="3"/>
      <c r="CX911" s="3"/>
      <c r="CY911" s="3"/>
      <c r="CZ911" s="3"/>
      <c r="DA911" s="3"/>
      <c r="DB911" s="3"/>
      <c r="DC911" s="3"/>
      <c r="DD911" s="3"/>
      <c r="DE911" s="3"/>
      <c r="DF911" s="3"/>
      <c r="DG911" s="3"/>
      <c r="DH911" s="3"/>
      <c r="DI911" s="3"/>
      <c r="DJ911" s="3"/>
      <c r="DK911" s="3"/>
      <c r="DL911" s="3"/>
      <c r="DM911" s="3"/>
      <c r="DN911" s="3"/>
      <c r="DO911" s="3"/>
      <c r="DP911" s="3"/>
      <c r="DQ911" s="3"/>
      <c r="DR911" s="3"/>
      <c r="DS911" s="3"/>
      <c r="DT911" s="3"/>
      <c r="DU911" s="3"/>
    </row>
    <row r="912" ht="12.75" customHeight="1">
      <c r="A912" s="3"/>
      <c r="B912" s="2"/>
      <c r="C912" s="2"/>
      <c r="D912" s="2"/>
      <c r="E912" s="2"/>
      <c r="F912" s="2"/>
      <c r="G912" s="2"/>
      <c r="H912" s="2"/>
      <c r="I912" s="2"/>
      <c r="J912" s="256"/>
      <c r="K912" s="2"/>
      <c r="L912" s="2"/>
      <c r="M912" s="2"/>
      <c r="N912" s="2"/>
      <c r="O912" s="2"/>
      <c r="P912" s="6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3"/>
      <c r="AH912" s="95"/>
      <c r="AI912" s="3"/>
      <c r="AJ912" s="256"/>
      <c r="AK912" s="3"/>
      <c r="AL912" s="3"/>
      <c r="AM912" s="2"/>
      <c r="AN912" s="2"/>
      <c r="AO912" s="2"/>
      <c r="AP912" s="2"/>
      <c r="AQ912" s="2"/>
      <c r="AR912" s="257"/>
      <c r="AS912" s="2"/>
      <c r="AT912" s="2"/>
      <c r="AU912" s="2"/>
      <c r="AV912" s="3"/>
      <c r="AW912" s="258"/>
      <c r="AX912" s="3"/>
      <c r="AY912" s="257"/>
      <c r="AZ912" s="259"/>
      <c r="BA912" s="259"/>
      <c r="BB912" s="259"/>
      <c r="BC912" s="259"/>
      <c r="BD912" s="259"/>
      <c r="BE912" s="259"/>
      <c r="BF912" s="259"/>
      <c r="BG912" s="259"/>
      <c r="BH912" s="259"/>
      <c r="BI912" s="259"/>
      <c r="BJ912" s="259"/>
      <c r="BK912" s="259"/>
      <c r="BL912" s="259"/>
      <c r="BM912" s="259"/>
      <c r="BN912" s="152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  <c r="CI912" s="3"/>
      <c r="CJ912" s="3"/>
      <c r="CK912" s="3"/>
      <c r="CL912" s="3"/>
      <c r="CM912" s="3"/>
      <c r="CN912" s="3"/>
      <c r="CO912" s="3"/>
      <c r="CP912" s="3"/>
      <c r="CQ912" s="3"/>
      <c r="CR912" s="3"/>
      <c r="CS912" s="3"/>
      <c r="CT912" s="3"/>
      <c r="CU912" s="3"/>
      <c r="CV912" s="3"/>
      <c r="CW912" s="3"/>
      <c r="CX912" s="3"/>
      <c r="CY912" s="3"/>
      <c r="CZ912" s="3"/>
      <c r="DA912" s="3"/>
      <c r="DB912" s="3"/>
      <c r="DC912" s="3"/>
      <c r="DD912" s="3"/>
      <c r="DE912" s="3"/>
      <c r="DF912" s="3"/>
      <c r="DG912" s="3"/>
      <c r="DH912" s="3"/>
      <c r="DI912" s="3"/>
      <c r="DJ912" s="3"/>
      <c r="DK912" s="3"/>
      <c r="DL912" s="3"/>
      <c r="DM912" s="3"/>
      <c r="DN912" s="3"/>
      <c r="DO912" s="3"/>
      <c r="DP912" s="3"/>
      <c r="DQ912" s="3"/>
      <c r="DR912" s="3"/>
      <c r="DS912" s="3"/>
      <c r="DT912" s="3"/>
      <c r="DU912" s="3"/>
    </row>
    <row r="913" ht="12.75" customHeight="1">
      <c r="A913" s="3"/>
      <c r="B913" s="2"/>
      <c r="C913" s="2"/>
      <c r="D913" s="2"/>
      <c r="E913" s="2"/>
      <c r="F913" s="2"/>
      <c r="G913" s="2"/>
      <c r="H913" s="2"/>
      <c r="I913" s="2"/>
      <c r="J913" s="256"/>
      <c r="K913" s="2"/>
      <c r="L913" s="2"/>
      <c r="M913" s="2"/>
      <c r="N913" s="2"/>
      <c r="O913" s="2"/>
      <c r="P913" s="6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3"/>
      <c r="AH913" s="95"/>
      <c r="AI913" s="3"/>
      <c r="AJ913" s="256"/>
      <c r="AK913" s="3"/>
      <c r="AL913" s="3"/>
      <c r="AM913" s="2"/>
      <c r="AN913" s="2"/>
      <c r="AO913" s="2"/>
      <c r="AP913" s="2"/>
      <c r="AQ913" s="2"/>
      <c r="AR913" s="257"/>
      <c r="AS913" s="2"/>
      <c r="AT913" s="2"/>
      <c r="AU913" s="2"/>
      <c r="AV913" s="3"/>
      <c r="AW913" s="258"/>
      <c r="AX913" s="3"/>
      <c r="AY913" s="257"/>
      <c r="AZ913" s="259"/>
      <c r="BA913" s="259"/>
      <c r="BB913" s="259"/>
      <c r="BC913" s="259"/>
      <c r="BD913" s="259"/>
      <c r="BE913" s="259"/>
      <c r="BF913" s="259"/>
      <c r="BG913" s="259"/>
      <c r="BH913" s="259"/>
      <c r="BI913" s="259"/>
      <c r="BJ913" s="259"/>
      <c r="BK913" s="259"/>
      <c r="BL913" s="259"/>
      <c r="BM913" s="259"/>
      <c r="BN913" s="152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  <c r="CI913" s="3"/>
      <c r="CJ913" s="3"/>
      <c r="CK913" s="3"/>
      <c r="CL913" s="3"/>
      <c r="CM913" s="3"/>
      <c r="CN913" s="3"/>
      <c r="CO913" s="3"/>
      <c r="CP913" s="3"/>
      <c r="CQ913" s="3"/>
      <c r="CR913" s="3"/>
      <c r="CS913" s="3"/>
      <c r="CT913" s="3"/>
      <c r="CU913" s="3"/>
      <c r="CV913" s="3"/>
      <c r="CW913" s="3"/>
      <c r="CX913" s="3"/>
      <c r="CY913" s="3"/>
      <c r="CZ913" s="3"/>
      <c r="DA913" s="3"/>
      <c r="DB913" s="3"/>
      <c r="DC913" s="3"/>
      <c r="DD913" s="3"/>
      <c r="DE913" s="3"/>
      <c r="DF913" s="3"/>
      <c r="DG913" s="3"/>
      <c r="DH913" s="3"/>
      <c r="DI913" s="3"/>
      <c r="DJ913" s="3"/>
      <c r="DK913" s="3"/>
      <c r="DL913" s="3"/>
      <c r="DM913" s="3"/>
      <c r="DN913" s="3"/>
      <c r="DO913" s="3"/>
      <c r="DP913" s="3"/>
      <c r="DQ913" s="3"/>
      <c r="DR913" s="3"/>
      <c r="DS913" s="3"/>
      <c r="DT913" s="3"/>
      <c r="DU913" s="3"/>
    </row>
    <row r="914" ht="12.75" customHeight="1">
      <c r="A914" s="3"/>
      <c r="B914" s="2"/>
      <c r="C914" s="2"/>
      <c r="D914" s="2"/>
      <c r="E914" s="2"/>
      <c r="F914" s="2"/>
      <c r="G914" s="2"/>
      <c r="H914" s="2"/>
      <c r="I914" s="2"/>
      <c r="J914" s="256"/>
      <c r="K914" s="2"/>
      <c r="L914" s="2"/>
      <c r="M914" s="2"/>
      <c r="N914" s="2"/>
      <c r="O914" s="2"/>
      <c r="P914" s="6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3"/>
      <c r="AH914" s="95"/>
      <c r="AI914" s="3"/>
      <c r="AJ914" s="256"/>
      <c r="AK914" s="3"/>
      <c r="AL914" s="3"/>
      <c r="AM914" s="2"/>
      <c r="AN914" s="2"/>
      <c r="AO914" s="2"/>
      <c r="AP914" s="2"/>
      <c r="AQ914" s="2"/>
      <c r="AR914" s="257"/>
      <c r="AS914" s="2"/>
      <c r="AT914" s="2"/>
      <c r="AU914" s="2"/>
      <c r="AV914" s="3"/>
      <c r="AW914" s="258"/>
      <c r="AX914" s="3"/>
      <c r="AY914" s="257"/>
      <c r="AZ914" s="259"/>
      <c r="BA914" s="259"/>
      <c r="BB914" s="259"/>
      <c r="BC914" s="259"/>
      <c r="BD914" s="259"/>
      <c r="BE914" s="259"/>
      <c r="BF914" s="259"/>
      <c r="BG914" s="259"/>
      <c r="BH914" s="259"/>
      <c r="BI914" s="259"/>
      <c r="BJ914" s="259"/>
      <c r="BK914" s="259"/>
      <c r="BL914" s="259"/>
      <c r="BM914" s="259"/>
      <c r="BN914" s="152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  <c r="CI914" s="3"/>
      <c r="CJ914" s="3"/>
      <c r="CK914" s="3"/>
      <c r="CL914" s="3"/>
      <c r="CM914" s="3"/>
      <c r="CN914" s="3"/>
      <c r="CO914" s="3"/>
      <c r="CP914" s="3"/>
      <c r="CQ914" s="3"/>
      <c r="CR914" s="3"/>
      <c r="CS914" s="3"/>
      <c r="CT914" s="3"/>
      <c r="CU914" s="3"/>
      <c r="CV914" s="3"/>
      <c r="CW914" s="3"/>
      <c r="CX914" s="3"/>
      <c r="CY914" s="3"/>
      <c r="CZ914" s="3"/>
      <c r="DA914" s="3"/>
      <c r="DB914" s="3"/>
      <c r="DC914" s="3"/>
      <c r="DD914" s="3"/>
      <c r="DE914" s="3"/>
      <c r="DF914" s="3"/>
      <c r="DG914" s="3"/>
      <c r="DH914" s="3"/>
      <c r="DI914" s="3"/>
      <c r="DJ914" s="3"/>
      <c r="DK914" s="3"/>
      <c r="DL914" s="3"/>
      <c r="DM914" s="3"/>
      <c r="DN914" s="3"/>
      <c r="DO914" s="3"/>
      <c r="DP914" s="3"/>
      <c r="DQ914" s="3"/>
      <c r="DR914" s="3"/>
      <c r="DS914" s="3"/>
      <c r="DT914" s="3"/>
      <c r="DU914" s="3"/>
    </row>
    <row r="915" ht="12.75" customHeight="1">
      <c r="A915" s="3"/>
      <c r="B915" s="2"/>
      <c r="C915" s="2"/>
      <c r="D915" s="2"/>
      <c r="E915" s="2"/>
      <c r="F915" s="2"/>
      <c r="G915" s="2"/>
      <c r="H915" s="2"/>
      <c r="I915" s="2"/>
      <c r="J915" s="256"/>
      <c r="K915" s="2"/>
      <c r="L915" s="2"/>
      <c r="M915" s="2"/>
      <c r="N915" s="2"/>
      <c r="O915" s="2"/>
      <c r="P915" s="6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3"/>
      <c r="AH915" s="95"/>
      <c r="AI915" s="3"/>
      <c r="AJ915" s="256"/>
      <c r="AK915" s="3"/>
      <c r="AL915" s="3"/>
      <c r="AM915" s="2"/>
      <c r="AN915" s="2"/>
      <c r="AO915" s="2"/>
      <c r="AP915" s="2"/>
      <c r="AQ915" s="2"/>
      <c r="AR915" s="257"/>
      <c r="AS915" s="2"/>
      <c r="AT915" s="2"/>
      <c r="AU915" s="2"/>
      <c r="AV915" s="3"/>
      <c r="AW915" s="258"/>
      <c r="AX915" s="3"/>
      <c r="AY915" s="257"/>
      <c r="AZ915" s="259"/>
      <c r="BA915" s="259"/>
      <c r="BB915" s="259"/>
      <c r="BC915" s="259"/>
      <c r="BD915" s="259"/>
      <c r="BE915" s="259"/>
      <c r="BF915" s="259"/>
      <c r="BG915" s="259"/>
      <c r="BH915" s="259"/>
      <c r="BI915" s="259"/>
      <c r="BJ915" s="259"/>
      <c r="BK915" s="259"/>
      <c r="BL915" s="259"/>
      <c r="BM915" s="259"/>
      <c r="BN915" s="152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  <c r="CI915" s="3"/>
      <c r="CJ915" s="3"/>
      <c r="CK915" s="3"/>
      <c r="CL915" s="3"/>
      <c r="CM915" s="3"/>
      <c r="CN915" s="3"/>
      <c r="CO915" s="3"/>
      <c r="CP915" s="3"/>
      <c r="CQ915" s="3"/>
      <c r="CR915" s="3"/>
      <c r="CS915" s="3"/>
      <c r="CT915" s="3"/>
      <c r="CU915" s="3"/>
      <c r="CV915" s="3"/>
      <c r="CW915" s="3"/>
      <c r="CX915" s="3"/>
      <c r="CY915" s="3"/>
      <c r="CZ915" s="3"/>
      <c r="DA915" s="3"/>
      <c r="DB915" s="3"/>
      <c r="DC915" s="3"/>
      <c r="DD915" s="3"/>
      <c r="DE915" s="3"/>
      <c r="DF915" s="3"/>
      <c r="DG915" s="3"/>
      <c r="DH915" s="3"/>
      <c r="DI915" s="3"/>
      <c r="DJ915" s="3"/>
      <c r="DK915" s="3"/>
      <c r="DL915" s="3"/>
      <c r="DM915" s="3"/>
      <c r="DN915" s="3"/>
      <c r="DO915" s="3"/>
      <c r="DP915" s="3"/>
      <c r="DQ915" s="3"/>
      <c r="DR915" s="3"/>
      <c r="DS915" s="3"/>
      <c r="DT915" s="3"/>
      <c r="DU915" s="3"/>
    </row>
    <row r="916" ht="12.75" customHeight="1">
      <c r="A916" s="3"/>
      <c r="B916" s="2"/>
      <c r="C916" s="2"/>
      <c r="D916" s="2"/>
      <c r="E916" s="2"/>
      <c r="F916" s="2"/>
      <c r="G916" s="2"/>
      <c r="H916" s="2"/>
      <c r="I916" s="2"/>
      <c r="J916" s="256"/>
      <c r="K916" s="2"/>
      <c r="L916" s="2"/>
      <c r="M916" s="2"/>
      <c r="N916" s="2"/>
      <c r="O916" s="2"/>
      <c r="P916" s="6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3"/>
      <c r="AH916" s="95"/>
      <c r="AI916" s="3"/>
      <c r="AJ916" s="256"/>
      <c r="AK916" s="3"/>
      <c r="AL916" s="3"/>
      <c r="AM916" s="2"/>
      <c r="AN916" s="2"/>
      <c r="AO916" s="2"/>
      <c r="AP916" s="2"/>
      <c r="AQ916" s="2"/>
      <c r="AR916" s="257"/>
      <c r="AS916" s="2"/>
      <c r="AT916" s="2"/>
      <c r="AU916" s="2"/>
      <c r="AV916" s="3"/>
      <c r="AW916" s="258"/>
      <c r="AX916" s="3"/>
      <c r="AY916" s="257"/>
      <c r="AZ916" s="259"/>
      <c r="BA916" s="259"/>
      <c r="BB916" s="259"/>
      <c r="BC916" s="259"/>
      <c r="BD916" s="259"/>
      <c r="BE916" s="259"/>
      <c r="BF916" s="259"/>
      <c r="BG916" s="259"/>
      <c r="BH916" s="259"/>
      <c r="BI916" s="259"/>
      <c r="BJ916" s="259"/>
      <c r="BK916" s="259"/>
      <c r="BL916" s="259"/>
      <c r="BM916" s="259"/>
      <c r="BN916" s="152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  <c r="CI916" s="3"/>
      <c r="CJ916" s="3"/>
      <c r="CK916" s="3"/>
      <c r="CL916" s="3"/>
      <c r="CM916" s="3"/>
      <c r="CN916" s="3"/>
      <c r="CO916" s="3"/>
      <c r="CP916" s="3"/>
      <c r="CQ916" s="3"/>
      <c r="CR916" s="3"/>
      <c r="CS916" s="3"/>
      <c r="CT916" s="3"/>
      <c r="CU916" s="3"/>
      <c r="CV916" s="3"/>
      <c r="CW916" s="3"/>
      <c r="CX916" s="3"/>
      <c r="CY916" s="3"/>
      <c r="CZ916" s="3"/>
      <c r="DA916" s="3"/>
      <c r="DB916" s="3"/>
      <c r="DC916" s="3"/>
      <c r="DD916" s="3"/>
      <c r="DE916" s="3"/>
      <c r="DF916" s="3"/>
      <c r="DG916" s="3"/>
      <c r="DH916" s="3"/>
      <c r="DI916" s="3"/>
      <c r="DJ916" s="3"/>
      <c r="DK916" s="3"/>
      <c r="DL916" s="3"/>
      <c r="DM916" s="3"/>
      <c r="DN916" s="3"/>
      <c r="DO916" s="3"/>
      <c r="DP916" s="3"/>
      <c r="DQ916" s="3"/>
      <c r="DR916" s="3"/>
      <c r="DS916" s="3"/>
      <c r="DT916" s="3"/>
      <c r="DU916" s="3"/>
    </row>
    <row r="917" ht="12.75" customHeight="1">
      <c r="A917" s="3"/>
      <c r="B917" s="2"/>
      <c r="C917" s="2"/>
      <c r="D917" s="2"/>
      <c r="E917" s="2"/>
      <c r="F917" s="2"/>
      <c r="G917" s="2"/>
      <c r="H917" s="2"/>
      <c r="I917" s="2"/>
      <c r="J917" s="256"/>
      <c r="K917" s="2"/>
      <c r="L917" s="2"/>
      <c r="M917" s="2"/>
      <c r="N917" s="2"/>
      <c r="O917" s="2"/>
      <c r="P917" s="6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3"/>
      <c r="AH917" s="95"/>
      <c r="AI917" s="3"/>
      <c r="AJ917" s="256"/>
      <c r="AK917" s="3"/>
      <c r="AL917" s="3"/>
      <c r="AM917" s="2"/>
      <c r="AN917" s="2"/>
      <c r="AO917" s="2"/>
      <c r="AP917" s="2"/>
      <c r="AQ917" s="2"/>
      <c r="AR917" s="257"/>
      <c r="AS917" s="2"/>
      <c r="AT917" s="2"/>
      <c r="AU917" s="2"/>
      <c r="AV917" s="3"/>
      <c r="AW917" s="258"/>
      <c r="AX917" s="3"/>
      <c r="AY917" s="257"/>
      <c r="AZ917" s="259"/>
      <c r="BA917" s="259"/>
      <c r="BB917" s="259"/>
      <c r="BC917" s="259"/>
      <c r="BD917" s="259"/>
      <c r="BE917" s="259"/>
      <c r="BF917" s="259"/>
      <c r="BG917" s="259"/>
      <c r="BH917" s="259"/>
      <c r="BI917" s="259"/>
      <c r="BJ917" s="259"/>
      <c r="BK917" s="259"/>
      <c r="BL917" s="259"/>
      <c r="BM917" s="259"/>
      <c r="BN917" s="152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  <c r="CJ917" s="3"/>
      <c r="CK917" s="3"/>
      <c r="CL917" s="3"/>
      <c r="CM917" s="3"/>
      <c r="CN917" s="3"/>
      <c r="CO917" s="3"/>
      <c r="CP917" s="3"/>
      <c r="CQ917" s="3"/>
      <c r="CR917" s="3"/>
      <c r="CS917" s="3"/>
      <c r="CT917" s="3"/>
      <c r="CU917" s="3"/>
      <c r="CV917" s="3"/>
      <c r="CW917" s="3"/>
      <c r="CX917" s="3"/>
      <c r="CY917" s="3"/>
      <c r="CZ917" s="3"/>
      <c r="DA917" s="3"/>
      <c r="DB917" s="3"/>
      <c r="DC917" s="3"/>
      <c r="DD917" s="3"/>
      <c r="DE917" s="3"/>
      <c r="DF917" s="3"/>
      <c r="DG917" s="3"/>
      <c r="DH917" s="3"/>
      <c r="DI917" s="3"/>
      <c r="DJ917" s="3"/>
      <c r="DK917" s="3"/>
      <c r="DL917" s="3"/>
      <c r="DM917" s="3"/>
      <c r="DN917" s="3"/>
      <c r="DO917" s="3"/>
      <c r="DP917" s="3"/>
      <c r="DQ917" s="3"/>
      <c r="DR917" s="3"/>
      <c r="DS917" s="3"/>
      <c r="DT917" s="3"/>
      <c r="DU917" s="3"/>
    </row>
    <row r="918" ht="12.75" customHeight="1">
      <c r="A918" s="3"/>
      <c r="B918" s="2"/>
      <c r="C918" s="2"/>
      <c r="D918" s="2"/>
      <c r="E918" s="2"/>
      <c r="F918" s="2"/>
      <c r="G918" s="2"/>
      <c r="H918" s="2"/>
      <c r="I918" s="2"/>
      <c r="J918" s="256"/>
      <c r="K918" s="2"/>
      <c r="L918" s="2"/>
      <c r="M918" s="2"/>
      <c r="N918" s="2"/>
      <c r="O918" s="2"/>
      <c r="P918" s="6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3"/>
      <c r="AH918" s="95"/>
      <c r="AI918" s="3"/>
      <c r="AJ918" s="256"/>
      <c r="AK918" s="3"/>
      <c r="AL918" s="3"/>
      <c r="AM918" s="2"/>
      <c r="AN918" s="2"/>
      <c r="AO918" s="2"/>
      <c r="AP918" s="2"/>
      <c r="AQ918" s="2"/>
      <c r="AR918" s="257"/>
      <c r="AS918" s="2"/>
      <c r="AT918" s="2"/>
      <c r="AU918" s="2"/>
      <c r="AV918" s="3"/>
      <c r="AW918" s="258"/>
      <c r="AX918" s="3"/>
      <c r="AY918" s="257"/>
      <c r="AZ918" s="259"/>
      <c r="BA918" s="259"/>
      <c r="BB918" s="259"/>
      <c r="BC918" s="259"/>
      <c r="BD918" s="259"/>
      <c r="BE918" s="259"/>
      <c r="BF918" s="259"/>
      <c r="BG918" s="259"/>
      <c r="BH918" s="259"/>
      <c r="BI918" s="259"/>
      <c r="BJ918" s="259"/>
      <c r="BK918" s="259"/>
      <c r="BL918" s="259"/>
      <c r="BM918" s="259"/>
      <c r="BN918" s="152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  <c r="CS918" s="3"/>
      <c r="CT918" s="3"/>
      <c r="CU918" s="3"/>
      <c r="CV918" s="3"/>
      <c r="CW918" s="3"/>
      <c r="CX918" s="3"/>
      <c r="CY918" s="3"/>
      <c r="CZ918" s="3"/>
      <c r="DA918" s="3"/>
      <c r="DB918" s="3"/>
      <c r="DC918" s="3"/>
      <c r="DD918" s="3"/>
      <c r="DE918" s="3"/>
      <c r="DF918" s="3"/>
      <c r="DG918" s="3"/>
      <c r="DH918" s="3"/>
      <c r="DI918" s="3"/>
      <c r="DJ918" s="3"/>
      <c r="DK918" s="3"/>
      <c r="DL918" s="3"/>
      <c r="DM918" s="3"/>
      <c r="DN918" s="3"/>
      <c r="DO918" s="3"/>
      <c r="DP918" s="3"/>
      <c r="DQ918" s="3"/>
      <c r="DR918" s="3"/>
      <c r="DS918" s="3"/>
      <c r="DT918" s="3"/>
      <c r="DU918" s="3"/>
    </row>
    <row r="919" ht="12.75" customHeight="1">
      <c r="A919" s="3"/>
      <c r="B919" s="2"/>
      <c r="C919" s="2"/>
      <c r="D919" s="2"/>
      <c r="E919" s="2"/>
      <c r="F919" s="2"/>
      <c r="G919" s="2"/>
      <c r="H919" s="2"/>
      <c r="I919" s="2"/>
      <c r="J919" s="256"/>
      <c r="K919" s="2"/>
      <c r="L919" s="2"/>
      <c r="M919" s="2"/>
      <c r="N919" s="2"/>
      <c r="O919" s="2"/>
      <c r="P919" s="6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3"/>
      <c r="AH919" s="95"/>
      <c r="AI919" s="3"/>
      <c r="AJ919" s="256"/>
      <c r="AK919" s="3"/>
      <c r="AL919" s="3"/>
      <c r="AM919" s="2"/>
      <c r="AN919" s="2"/>
      <c r="AO919" s="2"/>
      <c r="AP919" s="2"/>
      <c r="AQ919" s="2"/>
      <c r="AR919" s="257"/>
      <c r="AS919" s="2"/>
      <c r="AT919" s="2"/>
      <c r="AU919" s="2"/>
      <c r="AV919" s="3"/>
      <c r="AW919" s="258"/>
      <c r="AX919" s="3"/>
      <c r="AY919" s="257"/>
      <c r="AZ919" s="259"/>
      <c r="BA919" s="259"/>
      <c r="BB919" s="259"/>
      <c r="BC919" s="259"/>
      <c r="BD919" s="259"/>
      <c r="BE919" s="259"/>
      <c r="BF919" s="259"/>
      <c r="BG919" s="259"/>
      <c r="BH919" s="259"/>
      <c r="BI919" s="259"/>
      <c r="BJ919" s="259"/>
      <c r="BK919" s="259"/>
      <c r="BL919" s="259"/>
      <c r="BM919" s="259"/>
      <c r="BN919" s="152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  <c r="CJ919" s="3"/>
      <c r="CK919" s="3"/>
      <c r="CL919" s="3"/>
      <c r="CM919" s="3"/>
      <c r="CN919" s="3"/>
      <c r="CO919" s="3"/>
      <c r="CP919" s="3"/>
      <c r="CQ919" s="3"/>
      <c r="CR919" s="3"/>
      <c r="CS919" s="3"/>
      <c r="CT919" s="3"/>
      <c r="CU919" s="3"/>
      <c r="CV919" s="3"/>
      <c r="CW919" s="3"/>
      <c r="CX919" s="3"/>
      <c r="CY919" s="3"/>
      <c r="CZ919" s="3"/>
      <c r="DA919" s="3"/>
      <c r="DB919" s="3"/>
      <c r="DC919" s="3"/>
      <c r="DD919" s="3"/>
      <c r="DE919" s="3"/>
      <c r="DF919" s="3"/>
      <c r="DG919" s="3"/>
      <c r="DH919" s="3"/>
      <c r="DI919" s="3"/>
      <c r="DJ919" s="3"/>
      <c r="DK919" s="3"/>
      <c r="DL919" s="3"/>
      <c r="DM919" s="3"/>
      <c r="DN919" s="3"/>
      <c r="DO919" s="3"/>
      <c r="DP919" s="3"/>
      <c r="DQ919" s="3"/>
      <c r="DR919" s="3"/>
      <c r="DS919" s="3"/>
      <c r="DT919" s="3"/>
      <c r="DU919" s="3"/>
    </row>
    <row r="920" ht="12.75" customHeight="1">
      <c r="A920" s="3"/>
      <c r="B920" s="2"/>
      <c r="C920" s="2"/>
      <c r="D920" s="2"/>
      <c r="E920" s="2"/>
      <c r="F920" s="2"/>
      <c r="G920" s="2"/>
      <c r="H920" s="2"/>
      <c r="I920" s="2"/>
      <c r="J920" s="256"/>
      <c r="K920" s="2"/>
      <c r="L920" s="2"/>
      <c r="M920" s="2"/>
      <c r="N920" s="2"/>
      <c r="O920" s="2"/>
      <c r="P920" s="6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3"/>
      <c r="AH920" s="95"/>
      <c r="AI920" s="3"/>
      <c r="AJ920" s="256"/>
      <c r="AK920" s="3"/>
      <c r="AL920" s="3"/>
      <c r="AM920" s="2"/>
      <c r="AN920" s="2"/>
      <c r="AO920" s="2"/>
      <c r="AP920" s="2"/>
      <c r="AQ920" s="2"/>
      <c r="AR920" s="257"/>
      <c r="AS920" s="2"/>
      <c r="AT920" s="2"/>
      <c r="AU920" s="2"/>
      <c r="AV920" s="3"/>
      <c r="AW920" s="258"/>
      <c r="AX920" s="3"/>
      <c r="AY920" s="257"/>
      <c r="AZ920" s="259"/>
      <c r="BA920" s="259"/>
      <c r="BB920" s="259"/>
      <c r="BC920" s="259"/>
      <c r="BD920" s="259"/>
      <c r="BE920" s="259"/>
      <c r="BF920" s="259"/>
      <c r="BG920" s="259"/>
      <c r="BH920" s="259"/>
      <c r="BI920" s="259"/>
      <c r="BJ920" s="259"/>
      <c r="BK920" s="259"/>
      <c r="BL920" s="259"/>
      <c r="BM920" s="259"/>
      <c r="BN920" s="152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  <c r="CS920" s="3"/>
      <c r="CT920" s="3"/>
      <c r="CU920" s="3"/>
      <c r="CV920" s="3"/>
      <c r="CW920" s="3"/>
      <c r="CX920" s="3"/>
      <c r="CY920" s="3"/>
      <c r="CZ920" s="3"/>
      <c r="DA920" s="3"/>
      <c r="DB920" s="3"/>
      <c r="DC920" s="3"/>
      <c r="DD920" s="3"/>
      <c r="DE920" s="3"/>
      <c r="DF920" s="3"/>
      <c r="DG920" s="3"/>
      <c r="DH920" s="3"/>
      <c r="DI920" s="3"/>
      <c r="DJ920" s="3"/>
      <c r="DK920" s="3"/>
      <c r="DL920" s="3"/>
      <c r="DM920" s="3"/>
      <c r="DN920" s="3"/>
      <c r="DO920" s="3"/>
      <c r="DP920" s="3"/>
      <c r="DQ920" s="3"/>
      <c r="DR920" s="3"/>
      <c r="DS920" s="3"/>
      <c r="DT920" s="3"/>
      <c r="DU920" s="3"/>
    </row>
    <row r="921" ht="12.75" customHeight="1">
      <c r="A921" s="3"/>
      <c r="B921" s="2"/>
      <c r="C921" s="2"/>
      <c r="D921" s="2"/>
      <c r="E921" s="2"/>
      <c r="F921" s="2"/>
      <c r="G921" s="2"/>
      <c r="H921" s="2"/>
      <c r="I921" s="2"/>
      <c r="J921" s="256"/>
      <c r="K921" s="2"/>
      <c r="L921" s="2"/>
      <c r="M921" s="2"/>
      <c r="N921" s="2"/>
      <c r="O921" s="2"/>
      <c r="P921" s="6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3"/>
      <c r="AH921" s="95"/>
      <c r="AI921" s="3"/>
      <c r="AJ921" s="256"/>
      <c r="AK921" s="3"/>
      <c r="AL921" s="3"/>
      <c r="AM921" s="2"/>
      <c r="AN921" s="2"/>
      <c r="AO921" s="2"/>
      <c r="AP921" s="2"/>
      <c r="AQ921" s="2"/>
      <c r="AR921" s="257"/>
      <c r="AS921" s="2"/>
      <c r="AT921" s="2"/>
      <c r="AU921" s="2"/>
      <c r="AV921" s="3"/>
      <c r="AW921" s="258"/>
      <c r="AX921" s="3"/>
      <c r="AY921" s="257"/>
      <c r="AZ921" s="259"/>
      <c r="BA921" s="259"/>
      <c r="BB921" s="259"/>
      <c r="BC921" s="259"/>
      <c r="BD921" s="259"/>
      <c r="BE921" s="259"/>
      <c r="BF921" s="259"/>
      <c r="BG921" s="259"/>
      <c r="BH921" s="259"/>
      <c r="BI921" s="259"/>
      <c r="BJ921" s="259"/>
      <c r="BK921" s="259"/>
      <c r="BL921" s="259"/>
      <c r="BM921" s="259"/>
      <c r="BN921" s="152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  <c r="CS921" s="3"/>
      <c r="CT921" s="3"/>
      <c r="CU921" s="3"/>
      <c r="CV921" s="3"/>
      <c r="CW921" s="3"/>
      <c r="CX921" s="3"/>
      <c r="CY921" s="3"/>
      <c r="CZ921" s="3"/>
      <c r="DA921" s="3"/>
      <c r="DB921" s="3"/>
      <c r="DC921" s="3"/>
      <c r="DD921" s="3"/>
      <c r="DE921" s="3"/>
      <c r="DF921" s="3"/>
      <c r="DG921" s="3"/>
      <c r="DH921" s="3"/>
      <c r="DI921" s="3"/>
      <c r="DJ921" s="3"/>
      <c r="DK921" s="3"/>
      <c r="DL921" s="3"/>
      <c r="DM921" s="3"/>
      <c r="DN921" s="3"/>
      <c r="DO921" s="3"/>
      <c r="DP921" s="3"/>
      <c r="DQ921" s="3"/>
      <c r="DR921" s="3"/>
      <c r="DS921" s="3"/>
      <c r="DT921" s="3"/>
      <c r="DU921" s="3"/>
    </row>
    <row r="922" ht="12.75" customHeight="1">
      <c r="A922" s="3"/>
      <c r="B922" s="2"/>
      <c r="C922" s="2"/>
      <c r="D922" s="2"/>
      <c r="E922" s="2"/>
      <c r="F922" s="2"/>
      <c r="G922" s="2"/>
      <c r="H922" s="2"/>
      <c r="I922" s="2"/>
      <c r="J922" s="256"/>
      <c r="K922" s="2"/>
      <c r="L922" s="2"/>
      <c r="M922" s="2"/>
      <c r="N922" s="2"/>
      <c r="O922" s="2"/>
      <c r="P922" s="6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3"/>
      <c r="AH922" s="95"/>
      <c r="AI922" s="3"/>
      <c r="AJ922" s="256"/>
      <c r="AK922" s="3"/>
      <c r="AL922" s="3"/>
      <c r="AM922" s="2"/>
      <c r="AN922" s="2"/>
      <c r="AO922" s="2"/>
      <c r="AP922" s="2"/>
      <c r="AQ922" s="2"/>
      <c r="AR922" s="257"/>
      <c r="AS922" s="2"/>
      <c r="AT922" s="2"/>
      <c r="AU922" s="2"/>
      <c r="AV922" s="3"/>
      <c r="AW922" s="258"/>
      <c r="AX922" s="3"/>
      <c r="AY922" s="257"/>
      <c r="AZ922" s="259"/>
      <c r="BA922" s="259"/>
      <c r="BB922" s="259"/>
      <c r="BC922" s="259"/>
      <c r="BD922" s="259"/>
      <c r="BE922" s="259"/>
      <c r="BF922" s="259"/>
      <c r="BG922" s="259"/>
      <c r="BH922" s="259"/>
      <c r="BI922" s="259"/>
      <c r="BJ922" s="259"/>
      <c r="BK922" s="259"/>
      <c r="BL922" s="259"/>
      <c r="BM922" s="259"/>
      <c r="BN922" s="152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  <c r="CW922" s="3"/>
      <c r="CX922" s="3"/>
      <c r="CY922" s="3"/>
      <c r="CZ922" s="3"/>
      <c r="DA922" s="3"/>
      <c r="DB922" s="3"/>
      <c r="DC922" s="3"/>
      <c r="DD922" s="3"/>
      <c r="DE922" s="3"/>
      <c r="DF922" s="3"/>
      <c r="DG922" s="3"/>
      <c r="DH922" s="3"/>
      <c r="DI922" s="3"/>
      <c r="DJ922" s="3"/>
      <c r="DK922" s="3"/>
      <c r="DL922" s="3"/>
      <c r="DM922" s="3"/>
      <c r="DN922" s="3"/>
      <c r="DO922" s="3"/>
      <c r="DP922" s="3"/>
      <c r="DQ922" s="3"/>
      <c r="DR922" s="3"/>
      <c r="DS922" s="3"/>
      <c r="DT922" s="3"/>
      <c r="DU922" s="3"/>
    </row>
    <row r="923" ht="12.75" customHeight="1">
      <c r="A923" s="3"/>
      <c r="B923" s="2"/>
      <c r="C923" s="2"/>
      <c r="D923" s="2"/>
      <c r="E923" s="2"/>
      <c r="F923" s="2"/>
      <c r="G923" s="2"/>
      <c r="H923" s="2"/>
      <c r="I923" s="2"/>
      <c r="J923" s="256"/>
      <c r="K923" s="2"/>
      <c r="L923" s="2"/>
      <c r="M923" s="2"/>
      <c r="N923" s="2"/>
      <c r="O923" s="2"/>
      <c r="P923" s="6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3"/>
      <c r="AH923" s="95"/>
      <c r="AI923" s="3"/>
      <c r="AJ923" s="256"/>
      <c r="AK923" s="3"/>
      <c r="AL923" s="3"/>
      <c r="AM923" s="2"/>
      <c r="AN923" s="2"/>
      <c r="AO923" s="2"/>
      <c r="AP923" s="2"/>
      <c r="AQ923" s="2"/>
      <c r="AR923" s="257"/>
      <c r="AS923" s="2"/>
      <c r="AT923" s="2"/>
      <c r="AU923" s="2"/>
      <c r="AV923" s="3"/>
      <c r="AW923" s="258"/>
      <c r="AX923" s="3"/>
      <c r="AY923" s="257"/>
      <c r="AZ923" s="259"/>
      <c r="BA923" s="259"/>
      <c r="BB923" s="259"/>
      <c r="BC923" s="259"/>
      <c r="BD923" s="259"/>
      <c r="BE923" s="259"/>
      <c r="BF923" s="259"/>
      <c r="BG923" s="259"/>
      <c r="BH923" s="259"/>
      <c r="BI923" s="259"/>
      <c r="BJ923" s="259"/>
      <c r="BK923" s="259"/>
      <c r="BL923" s="259"/>
      <c r="BM923" s="259"/>
      <c r="BN923" s="152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  <c r="CW923" s="3"/>
      <c r="CX923" s="3"/>
      <c r="CY923" s="3"/>
      <c r="CZ923" s="3"/>
      <c r="DA923" s="3"/>
      <c r="DB923" s="3"/>
      <c r="DC923" s="3"/>
      <c r="DD923" s="3"/>
      <c r="DE923" s="3"/>
      <c r="DF923" s="3"/>
      <c r="DG923" s="3"/>
      <c r="DH923" s="3"/>
      <c r="DI923" s="3"/>
      <c r="DJ923" s="3"/>
      <c r="DK923" s="3"/>
      <c r="DL923" s="3"/>
      <c r="DM923" s="3"/>
      <c r="DN923" s="3"/>
      <c r="DO923" s="3"/>
      <c r="DP923" s="3"/>
      <c r="DQ923" s="3"/>
      <c r="DR923" s="3"/>
      <c r="DS923" s="3"/>
      <c r="DT923" s="3"/>
      <c r="DU923" s="3"/>
    </row>
    <row r="924" ht="12.75" customHeight="1">
      <c r="A924" s="3"/>
      <c r="B924" s="2"/>
      <c r="C924" s="2"/>
      <c r="D924" s="2"/>
      <c r="E924" s="2"/>
      <c r="F924" s="2"/>
      <c r="G924" s="2"/>
      <c r="H924" s="2"/>
      <c r="I924" s="2"/>
      <c r="J924" s="256"/>
      <c r="K924" s="2"/>
      <c r="L924" s="2"/>
      <c r="M924" s="2"/>
      <c r="N924" s="2"/>
      <c r="O924" s="2"/>
      <c r="P924" s="6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3"/>
      <c r="AH924" s="95"/>
      <c r="AI924" s="3"/>
      <c r="AJ924" s="256"/>
      <c r="AK924" s="3"/>
      <c r="AL924" s="3"/>
      <c r="AM924" s="2"/>
      <c r="AN924" s="2"/>
      <c r="AO924" s="2"/>
      <c r="AP924" s="2"/>
      <c r="AQ924" s="2"/>
      <c r="AR924" s="257"/>
      <c r="AS924" s="2"/>
      <c r="AT924" s="2"/>
      <c r="AU924" s="2"/>
      <c r="AV924" s="3"/>
      <c r="AW924" s="258"/>
      <c r="AX924" s="3"/>
      <c r="AY924" s="257"/>
      <c r="AZ924" s="259"/>
      <c r="BA924" s="259"/>
      <c r="BB924" s="259"/>
      <c r="BC924" s="259"/>
      <c r="BD924" s="259"/>
      <c r="BE924" s="259"/>
      <c r="BF924" s="259"/>
      <c r="BG924" s="259"/>
      <c r="BH924" s="259"/>
      <c r="BI924" s="259"/>
      <c r="BJ924" s="259"/>
      <c r="BK924" s="259"/>
      <c r="BL924" s="259"/>
      <c r="BM924" s="259"/>
      <c r="BN924" s="152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  <c r="CJ924" s="3"/>
      <c r="CK924" s="3"/>
      <c r="CL924" s="3"/>
      <c r="CM924" s="3"/>
      <c r="CN924" s="3"/>
      <c r="CO924" s="3"/>
      <c r="CP924" s="3"/>
      <c r="CQ924" s="3"/>
      <c r="CR924" s="3"/>
      <c r="CS924" s="3"/>
      <c r="CT924" s="3"/>
      <c r="CU924" s="3"/>
      <c r="CV924" s="3"/>
      <c r="CW924" s="3"/>
      <c r="CX924" s="3"/>
      <c r="CY924" s="3"/>
      <c r="CZ924" s="3"/>
      <c r="DA924" s="3"/>
      <c r="DB924" s="3"/>
      <c r="DC924" s="3"/>
      <c r="DD924" s="3"/>
      <c r="DE924" s="3"/>
      <c r="DF924" s="3"/>
      <c r="DG924" s="3"/>
      <c r="DH924" s="3"/>
      <c r="DI924" s="3"/>
      <c r="DJ924" s="3"/>
      <c r="DK924" s="3"/>
      <c r="DL924" s="3"/>
      <c r="DM924" s="3"/>
      <c r="DN924" s="3"/>
      <c r="DO924" s="3"/>
      <c r="DP924" s="3"/>
      <c r="DQ924" s="3"/>
      <c r="DR924" s="3"/>
      <c r="DS924" s="3"/>
      <c r="DT924" s="3"/>
      <c r="DU924" s="3"/>
    </row>
    <row r="925" ht="12.75" customHeight="1">
      <c r="A925" s="3"/>
      <c r="B925" s="2"/>
      <c r="C925" s="2"/>
      <c r="D925" s="2"/>
      <c r="E925" s="2"/>
      <c r="F925" s="2"/>
      <c r="G925" s="2"/>
      <c r="H925" s="2"/>
      <c r="I925" s="2"/>
      <c r="J925" s="256"/>
      <c r="K925" s="2"/>
      <c r="L925" s="2"/>
      <c r="M925" s="2"/>
      <c r="N925" s="2"/>
      <c r="O925" s="2"/>
      <c r="P925" s="6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3"/>
      <c r="AH925" s="95"/>
      <c r="AI925" s="3"/>
      <c r="AJ925" s="256"/>
      <c r="AK925" s="3"/>
      <c r="AL925" s="3"/>
      <c r="AM925" s="2"/>
      <c r="AN925" s="2"/>
      <c r="AO925" s="2"/>
      <c r="AP925" s="2"/>
      <c r="AQ925" s="2"/>
      <c r="AR925" s="257"/>
      <c r="AS925" s="2"/>
      <c r="AT925" s="2"/>
      <c r="AU925" s="2"/>
      <c r="AV925" s="3"/>
      <c r="AW925" s="258"/>
      <c r="AX925" s="3"/>
      <c r="AY925" s="257"/>
      <c r="AZ925" s="259"/>
      <c r="BA925" s="259"/>
      <c r="BB925" s="259"/>
      <c r="BC925" s="259"/>
      <c r="BD925" s="259"/>
      <c r="BE925" s="259"/>
      <c r="BF925" s="259"/>
      <c r="BG925" s="259"/>
      <c r="BH925" s="259"/>
      <c r="BI925" s="259"/>
      <c r="BJ925" s="259"/>
      <c r="BK925" s="259"/>
      <c r="BL925" s="259"/>
      <c r="BM925" s="259"/>
      <c r="BN925" s="152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  <c r="CJ925" s="3"/>
      <c r="CK925" s="3"/>
      <c r="CL925" s="3"/>
      <c r="CM925" s="3"/>
      <c r="CN925" s="3"/>
      <c r="CO925" s="3"/>
      <c r="CP925" s="3"/>
      <c r="CQ925" s="3"/>
      <c r="CR925" s="3"/>
      <c r="CS925" s="3"/>
      <c r="CT925" s="3"/>
      <c r="CU925" s="3"/>
      <c r="CV925" s="3"/>
      <c r="CW925" s="3"/>
      <c r="CX925" s="3"/>
      <c r="CY925" s="3"/>
      <c r="CZ925" s="3"/>
      <c r="DA925" s="3"/>
      <c r="DB925" s="3"/>
      <c r="DC925" s="3"/>
      <c r="DD925" s="3"/>
      <c r="DE925" s="3"/>
      <c r="DF925" s="3"/>
      <c r="DG925" s="3"/>
      <c r="DH925" s="3"/>
      <c r="DI925" s="3"/>
      <c r="DJ925" s="3"/>
      <c r="DK925" s="3"/>
      <c r="DL925" s="3"/>
      <c r="DM925" s="3"/>
      <c r="DN925" s="3"/>
      <c r="DO925" s="3"/>
      <c r="DP925" s="3"/>
      <c r="DQ925" s="3"/>
      <c r="DR925" s="3"/>
      <c r="DS925" s="3"/>
      <c r="DT925" s="3"/>
      <c r="DU925" s="3"/>
    </row>
    <row r="926" ht="12.75" customHeight="1">
      <c r="A926" s="3"/>
      <c r="B926" s="2"/>
      <c r="C926" s="2"/>
      <c r="D926" s="2"/>
      <c r="E926" s="2"/>
      <c r="F926" s="2"/>
      <c r="G926" s="2"/>
      <c r="H926" s="2"/>
      <c r="I926" s="2"/>
      <c r="J926" s="256"/>
      <c r="K926" s="2"/>
      <c r="L926" s="2"/>
      <c r="M926" s="2"/>
      <c r="N926" s="2"/>
      <c r="O926" s="2"/>
      <c r="P926" s="6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3"/>
      <c r="AH926" s="95"/>
      <c r="AI926" s="3"/>
      <c r="AJ926" s="256"/>
      <c r="AK926" s="3"/>
      <c r="AL926" s="3"/>
      <c r="AM926" s="2"/>
      <c r="AN926" s="2"/>
      <c r="AO926" s="2"/>
      <c r="AP926" s="2"/>
      <c r="AQ926" s="2"/>
      <c r="AR926" s="257"/>
      <c r="AS926" s="2"/>
      <c r="AT926" s="2"/>
      <c r="AU926" s="2"/>
      <c r="AV926" s="3"/>
      <c r="AW926" s="258"/>
      <c r="AX926" s="3"/>
      <c r="AY926" s="257"/>
      <c r="AZ926" s="259"/>
      <c r="BA926" s="259"/>
      <c r="BB926" s="259"/>
      <c r="BC926" s="259"/>
      <c r="BD926" s="259"/>
      <c r="BE926" s="259"/>
      <c r="BF926" s="259"/>
      <c r="BG926" s="259"/>
      <c r="BH926" s="259"/>
      <c r="BI926" s="259"/>
      <c r="BJ926" s="259"/>
      <c r="BK926" s="259"/>
      <c r="BL926" s="259"/>
      <c r="BM926" s="259"/>
      <c r="BN926" s="152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  <c r="CJ926" s="3"/>
      <c r="CK926" s="3"/>
      <c r="CL926" s="3"/>
      <c r="CM926" s="3"/>
      <c r="CN926" s="3"/>
      <c r="CO926" s="3"/>
      <c r="CP926" s="3"/>
      <c r="CQ926" s="3"/>
      <c r="CR926" s="3"/>
      <c r="CS926" s="3"/>
      <c r="CT926" s="3"/>
      <c r="CU926" s="3"/>
      <c r="CV926" s="3"/>
      <c r="CW926" s="3"/>
      <c r="CX926" s="3"/>
      <c r="CY926" s="3"/>
      <c r="CZ926" s="3"/>
      <c r="DA926" s="3"/>
      <c r="DB926" s="3"/>
      <c r="DC926" s="3"/>
      <c r="DD926" s="3"/>
      <c r="DE926" s="3"/>
      <c r="DF926" s="3"/>
      <c r="DG926" s="3"/>
      <c r="DH926" s="3"/>
      <c r="DI926" s="3"/>
      <c r="DJ926" s="3"/>
      <c r="DK926" s="3"/>
      <c r="DL926" s="3"/>
      <c r="DM926" s="3"/>
      <c r="DN926" s="3"/>
      <c r="DO926" s="3"/>
      <c r="DP926" s="3"/>
      <c r="DQ926" s="3"/>
      <c r="DR926" s="3"/>
      <c r="DS926" s="3"/>
      <c r="DT926" s="3"/>
      <c r="DU926" s="3"/>
    </row>
    <row r="927" ht="12.75" customHeight="1">
      <c r="A927" s="3"/>
      <c r="B927" s="2"/>
      <c r="C927" s="2"/>
      <c r="D927" s="2"/>
      <c r="E927" s="2"/>
      <c r="F927" s="2"/>
      <c r="G927" s="2"/>
      <c r="H927" s="2"/>
      <c r="I927" s="2"/>
      <c r="J927" s="256"/>
      <c r="K927" s="2"/>
      <c r="L927" s="2"/>
      <c r="M927" s="2"/>
      <c r="N927" s="2"/>
      <c r="O927" s="2"/>
      <c r="P927" s="6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3"/>
      <c r="AH927" s="95"/>
      <c r="AI927" s="3"/>
      <c r="AJ927" s="256"/>
      <c r="AK927" s="3"/>
      <c r="AL927" s="3"/>
      <c r="AM927" s="2"/>
      <c r="AN927" s="2"/>
      <c r="AO927" s="2"/>
      <c r="AP927" s="2"/>
      <c r="AQ927" s="2"/>
      <c r="AR927" s="257"/>
      <c r="AS927" s="2"/>
      <c r="AT927" s="2"/>
      <c r="AU927" s="2"/>
      <c r="AV927" s="3"/>
      <c r="AW927" s="258"/>
      <c r="AX927" s="3"/>
      <c r="AY927" s="257"/>
      <c r="AZ927" s="259"/>
      <c r="BA927" s="259"/>
      <c r="BB927" s="259"/>
      <c r="BC927" s="259"/>
      <c r="BD927" s="259"/>
      <c r="BE927" s="259"/>
      <c r="BF927" s="259"/>
      <c r="BG927" s="259"/>
      <c r="BH927" s="259"/>
      <c r="BI927" s="259"/>
      <c r="BJ927" s="259"/>
      <c r="BK927" s="259"/>
      <c r="BL927" s="259"/>
      <c r="BM927" s="259"/>
      <c r="BN927" s="152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3"/>
      <c r="CK927" s="3"/>
      <c r="CL927" s="3"/>
      <c r="CM927" s="3"/>
      <c r="CN927" s="3"/>
      <c r="CO927" s="3"/>
      <c r="CP927" s="3"/>
      <c r="CQ927" s="3"/>
      <c r="CR927" s="3"/>
      <c r="CS927" s="3"/>
      <c r="CT927" s="3"/>
      <c r="CU927" s="3"/>
      <c r="CV927" s="3"/>
      <c r="CW927" s="3"/>
      <c r="CX927" s="3"/>
      <c r="CY927" s="3"/>
      <c r="CZ927" s="3"/>
      <c r="DA927" s="3"/>
      <c r="DB927" s="3"/>
      <c r="DC927" s="3"/>
      <c r="DD927" s="3"/>
      <c r="DE927" s="3"/>
      <c r="DF927" s="3"/>
      <c r="DG927" s="3"/>
      <c r="DH927" s="3"/>
      <c r="DI927" s="3"/>
      <c r="DJ927" s="3"/>
      <c r="DK927" s="3"/>
      <c r="DL927" s="3"/>
      <c r="DM927" s="3"/>
      <c r="DN927" s="3"/>
      <c r="DO927" s="3"/>
      <c r="DP927" s="3"/>
      <c r="DQ927" s="3"/>
      <c r="DR927" s="3"/>
      <c r="DS927" s="3"/>
      <c r="DT927" s="3"/>
      <c r="DU927" s="3"/>
    </row>
    <row r="928" ht="12.75" customHeight="1">
      <c r="A928" s="3"/>
      <c r="B928" s="2"/>
      <c r="C928" s="2"/>
      <c r="D928" s="2"/>
      <c r="E928" s="2"/>
      <c r="F928" s="2"/>
      <c r="G928" s="2"/>
      <c r="H928" s="2"/>
      <c r="I928" s="2"/>
      <c r="J928" s="256"/>
      <c r="K928" s="2"/>
      <c r="L928" s="2"/>
      <c r="M928" s="2"/>
      <c r="N928" s="2"/>
      <c r="O928" s="2"/>
      <c r="P928" s="6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3"/>
      <c r="AH928" s="95"/>
      <c r="AI928" s="3"/>
      <c r="AJ928" s="256"/>
      <c r="AK928" s="3"/>
      <c r="AL928" s="3"/>
      <c r="AM928" s="2"/>
      <c r="AN928" s="2"/>
      <c r="AO928" s="2"/>
      <c r="AP928" s="2"/>
      <c r="AQ928" s="2"/>
      <c r="AR928" s="257"/>
      <c r="AS928" s="2"/>
      <c r="AT928" s="2"/>
      <c r="AU928" s="2"/>
      <c r="AV928" s="3"/>
      <c r="AW928" s="258"/>
      <c r="AX928" s="3"/>
      <c r="AY928" s="257"/>
      <c r="AZ928" s="259"/>
      <c r="BA928" s="259"/>
      <c r="BB928" s="259"/>
      <c r="BC928" s="259"/>
      <c r="BD928" s="259"/>
      <c r="BE928" s="259"/>
      <c r="BF928" s="259"/>
      <c r="BG928" s="259"/>
      <c r="BH928" s="259"/>
      <c r="BI928" s="259"/>
      <c r="BJ928" s="259"/>
      <c r="BK928" s="259"/>
      <c r="BL928" s="259"/>
      <c r="BM928" s="259"/>
      <c r="BN928" s="152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  <c r="CJ928" s="3"/>
      <c r="CK928" s="3"/>
      <c r="CL928" s="3"/>
      <c r="CM928" s="3"/>
      <c r="CN928" s="3"/>
      <c r="CO928" s="3"/>
      <c r="CP928" s="3"/>
      <c r="CQ928" s="3"/>
      <c r="CR928" s="3"/>
      <c r="CS928" s="3"/>
      <c r="CT928" s="3"/>
      <c r="CU928" s="3"/>
      <c r="CV928" s="3"/>
      <c r="CW928" s="3"/>
      <c r="CX928" s="3"/>
      <c r="CY928" s="3"/>
      <c r="CZ928" s="3"/>
      <c r="DA928" s="3"/>
      <c r="DB928" s="3"/>
      <c r="DC928" s="3"/>
      <c r="DD928" s="3"/>
      <c r="DE928" s="3"/>
      <c r="DF928" s="3"/>
      <c r="DG928" s="3"/>
      <c r="DH928" s="3"/>
      <c r="DI928" s="3"/>
      <c r="DJ928" s="3"/>
      <c r="DK928" s="3"/>
      <c r="DL928" s="3"/>
      <c r="DM928" s="3"/>
      <c r="DN928" s="3"/>
      <c r="DO928" s="3"/>
      <c r="DP928" s="3"/>
      <c r="DQ928" s="3"/>
      <c r="DR928" s="3"/>
      <c r="DS928" s="3"/>
      <c r="DT928" s="3"/>
      <c r="DU928" s="3"/>
    </row>
    <row r="929" ht="12.75" customHeight="1">
      <c r="A929" s="3"/>
      <c r="B929" s="2"/>
      <c r="C929" s="2"/>
      <c r="D929" s="2"/>
      <c r="E929" s="2"/>
      <c r="F929" s="2"/>
      <c r="G929" s="2"/>
      <c r="H929" s="2"/>
      <c r="I929" s="2"/>
      <c r="J929" s="256"/>
      <c r="K929" s="2"/>
      <c r="L929" s="2"/>
      <c r="M929" s="2"/>
      <c r="N929" s="2"/>
      <c r="O929" s="2"/>
      <c r="P929" s="6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3"/>
      <c r="AH929" s="95"/>
      <c r="AI929" s="3"/>
      <c r="AJ929" s="256"/>
      <c r="AK929" s="3"/>
      <c r="AL929" s="3"/>
      <c r="AM929" s="2"/>
      <c r="AN929" s="2"/>
      <c r="AO929" s="2"/>
      <c r="AP929" s="2"/>
      <c r="AQ929" s="2"/>
      <c r="AR929" s="257"/>
      <c r="AS929" s="2"/>
      <c r="AT929" s="2"/>
      <c r="AU929" s="2"/>
      <c r="AV929" s="3"/>
      <c r="AW929" s="258"/>
      <c r="AX929" s="3"/>
      <c r="AY929" s="257"/>
      <c r="AZ929" s="259"/>
      <c r="BA929" s="259"/>
      <c r="BB929" s="259"/>
      <c r="BC929" s="259"/>
      <c r="BD929" s="259"/>
      <c r="BE929" s="259"/>
      <c r="BF929" s="259"/>
      <c r="BG929" s="259"/>
      <c r="BH929" s="259"/>
      <c r="BI929" s="259"/>
      <c r="BJ929" s="259"/>
      <c r="BK929" s="259"/>
      <c r="BL929" s="259"/>
      <c r="BM929" s="259"/>
      <c r="BN929" s="152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  <c r="CI929" s="3"/>
      <c r="CJ929" s="3"/>
      <c r="CK929" s="3"/>
      <c r="CL929" s="3"/>
      <c r="CM929" s="3"/>
      <c r="CN929" s="3"/>
      <c r="CO929" s="3"/>
      <c r="CP929" s="3"/>
      <c r="CQ929" s="3"/>
      <c r="CR929" s="3"/>
      <c r="CS929" s="3"/>
      <c r="CT929" s="3"/>
      <c r="CU929" s="3"/>
      <c r="CV929" s="3"/>
      <c r="CW929" s="3"/>
      <c r="CX929" s="3"/>
      <c r="CY929" s="3"/>
      <c r="CZ929" s="3"/>
      <c r="DA929" s="3"/>
      <c r="DB929" s="3"/>
      <c r="DC929" s="3"/>
      <c r="DD929" s="3"/>
      <c r="DE929" s="3"/>
      <c r="DF929" s="3"/>
      <c r="DG929" s="3"/>
      <c r="DH929" s="3"/>
      <c r="DI929" s="3"/>
      <c r="DJ929" s="3"/>
      <c r="DK929" s="3"/>
      <c r="DL929" s="3"/>
      <c r="DM929" s="3"/>
      <c r="DN929" s="3"/>
      <c r="DO929" s="3"/>
      <c r="DP929" s="3"/>
      <c r="DQ929" s="3"/>
      <c r="DR929" s="3"/>
      <c r="DS929" s="3"/>
      <c r="DT929" s="3"/>
      <c r="DU929" s="3"/>
    </row>
    <row r="930" ht="12.75" customHeight="1">
      <c r="A930" s="3"/>
      <c r="B930" s="2"/>
      <c r="C930" s="2"/>
      <c r="D930" s="2"/>
      <c r="E930" s="2"/>
      <c r="F930" s="2"/>
      <c r="G930" s="2"/>
      <c r="H930" s="2"/>
      <c r="I930" s="2"/>
      <c r="J930" s="256"/>
      <c r="K930" s="2"/>
      <c r="L930" s="2"/>
      <c r="M930" s="2"/>
      <c r="N930" s="2"/>
      <c r="O930" s="2"/>
      <c r="P930" s="6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3"/>
      <c r="AH930" s="95"/>
      <c r="AI930" s="3"/>
      <c r="AJ930" s="256"/>
      <c r="AK930" s="3"/>
      <c r="AL930" s="3"/>
      <c r="AM930" s="2"/>
      <c r="AN930" s="2"/>
      <c r="AO930" s="2"/>
      <c r="AP930" s="2"/>
      <c r="AQ930" s="2"/>
      <c r="AR930" s="257"/>
      <c r="AS930" s="2"/>
      <c r="AT930" s="2"/>
      <c r="AU930" s="2"/>
      <c r="AV930" s="3"/>
      <c r="AW930" s="258"/>
      <c r="AX930" s="3"/>
      <c r="AY930" s="257"/>
      <c r="AZ930" s="259"/>
      <c r="BA930" s="259"/>
      <c r="BB930" s="259"/>
      <c r="BC930" s="259"/>
      <c r="BD930" s="259"/>
      <c r="BE930" s="259"/>
      <c r="BF930" s="259"/>
      <c r="BG930" s="259"/>
      <c r="BH930" s="259"/>
      <c r="BI930" s="259"/>
      <c r="BJ930" s="259"/>
      <c r="BK930" s="259"/>
      <c r="BL930" s="259"/>
      <c r="BM930" s="259"/>
      <c r="BN930" s="152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  <c r="CJ930" s="3"/>
      <c r="CK930" s="3"/>
      <c r="CL930" s="3"/>
      <c r="CM930" s="3"/>
      <c r="CN930" s="3"/>
      <c r="CO930" s="3"/>
      <c r="CP930" s="3"/>
      <c r="CQ930" s="3"/>
      <c r="CR930" s="3"/>
      <c r="CS930" s="3"/>
      <c r="CT930" s="3"/>
      <c r="CU930" s="3"/>
      <c r="CV930" s="3"/>
      <c r="CW930" s="3"/>
      <c r="CX930" s="3"/>
      <c r="CY930" s="3"/>
      <c r="CZ930" s="3"/>
      <c r="DA930" s="3"/>
      <c r="DB930" s="3"/>
      <c r="DC930" s="3"/>
      <c r="DD930" s="3"/>
      <c r="DE930" s="3"/>
      <c r="DF930" s="3"/>
      <c r="DG930" s="3"/>
      <c r="DH930" s="3"/>
      <c r="DI930" s="3"/>
      <c r="DJ930" s="3"/>
      <c r="DK930" s="3"/>
      <c r="DL930" s="3"/>
      <c r="DM930" s="3"/>
      <c r="DN930" s="3"/>
      <c r="DO930" s="3"/>
      <c r="DP930" s="3"/>
      <c r="DQ930" s="3"/>
      <c r="DR930" s="3"/>
      <c r="DS930" s="3"/>
      <c r="DT930" s="3"/>
      <c r="DU930" s="3"/>
    </row>
    <row r="931" ht="12.75" customHeight="1">
      <c r="A931" s="3"/>
      <c r="B931" s="2"/>
      <c r="C931" s="2"/>
      <c r="D931" s="2"/>
      <c r="E931" s="2"/>
      <c r="F931" s="2"/>
      <c r="G931" s="2"/>
      <c r="H931" s="2"/>
      <c r="I931" s="2"/>
      <c r="J931" s="256"/>
      <c r="K931" s="2"/>
      <c r="L931" s="2"/>
      <c r="M931" s="2"/>
      <c r="N931" s="2"/>
      <c r="O931" s="2"/>
      <c r="P931" s="6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3"/>
      <c r="AH931" s="95"/>
      <c r="AI931" s="3"/>
      <c r="AJ931" s="256"/>
      <c r="AK931" s="3"/>
      <c r="AL931" s="3"/>
      <c r="AM931" s="2"/>
      <c r="AN931" s="2"/>
      <c r="AO931" s="2"/>
      <c r="AP931" s="2"/>
      <c r="AQ931" s="2"/>
      <c r="AR931" s="257"/>
      <c r="AS931" s="2"/>
      <c r="AT931" s="2"/>
      <c r="AU931" s="2"/>
      <c r="AV931" s="3"/>
      <c r="AW931" s="258"/>
      <c r="AX931" s="3"/>
      <c r="AY931" s="257"/>
      <c r="AZ931" s="259"/>
      <c r="BA931" s="259"/>
      <c r="BB931" s="259"/>
      <c r="BC931" s="259"/>
      <c r="BD931" s="259"/>
      <c r="BE931" s="259"/>
      <c r="BF931" s="259"/>
      <c r="BG931" s="259"/>
      <c r="BH931" s="259"/>
      <c r="BI931" s="259"/>
      <c r="BJ931" s="259"/>
      <c r="BK931" s="259"/>
      <c r="BL931" s="259"/>
      <c r="BM931" s="259"/>
      <c r="BN931" s="152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  <c r="CI931" s="3"/>
      <c r="CJ931" s="3"/>
      <c r="CK931" s="3"/>
      <c r="CL931" s="3"/>
      <c r="CM931" s="3"/>
      <c r="CN931" s="3"/>
      <c r="CO931" s="3"/>
      <c r="CP931" s="3"/>
      <c r="CQ931" s="3"/>
      <c r="CR931" s="3"/>
      <c r="CS931" s="3"/>
      <c r="CT931" s="3"/>
      <c r="CU931" s="3"/>
      <c r="CV931" s="3"/>
      <c r="CW931" s="3"/>
      <c r="CX931" s="3"/>
      <c r="CY931" s="3"/>
      <c r="CZ931" s="3"/>
      <c r="DA931" s="3"/>
      <c r="DB931" s="3"/>
      <c r="DC931" s="3"/>
      <c r="DD931" s="3"/>
      <c r="DE931" s="3"/>
      <c r="DF931" s="3"/>
      <c r="DG931" s="3"/>
      <c r="DH931" s="3"/>
      <c r="DI931" s="3"/>
      <c r="DJ931" s="3"/>
      <c r="DK931" s="3"/>
      <c r="DL931" s="3"/>
      <c r="DM931" s="3"/>
      <c r="DN931" s="3"/>
      <c r="DO931" s="3"/>
      <c r="DP931" s="3"/>
      <c r="DQ931" s="3"/>
      <c r="DR931" s="3"/>
      <c r="DS931" s="3"/>
      <c r="DT931" s="3"/>
      <c r="DU931" s="3"/>
    </row>
    <row r="932" ht="12.75" customHeight="1">
      <c r="A932" s="3"/>
      <c r="B932" s="2"/>
      <c r="C932" s="2"/>
      <c r="D932" s="2"/>
      <c r="E932" s="2"/>
      <c r="F932" s="2"/>
      <c r="G932" s="2"/>
      <c r="H932" s="2"/>
      <c r="I932" s="2"/>
      <c r="J932" s="256"/>
      <c r="K932" s="2"/>
      <c r="L932" s="2"/>
      <c r="M932" s="2"/>
      <c r="N932" s="2"/>
      <c r="O932" s="2"/>
      <c r="P932" s="6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3"/>
      <c r="AH932" s="95"/>
      <c r="AI932" s="3"/>
      <c r="AJ932" s="256"/>
      <c r="AK932" s="3"/>
      <c r="AL932" s="3"/>
      <c r="AM932" s="2"/>
      <c r="AN932" s="2"/>
      <c r="AO932" s="2"/>
      <c r="AP932" s="2"/>
      <c r="AQ932" s="2"/>
      <c r="AR932" s="257"/>
      <c r="AS932" s="2"/>
      <c r="AT932" s="2"/>
      <c r="AU932" s="2"/>
      <c r="AV932" s="3"/>
      <c r="AW932" s="258"/>
      <c r="AX932" s="3"/>
      <c r="AY932" s="257"/>
      <c r="AZ932" s="259"/>
      <c r="BA932" s="259"/>
      <c r="BB932" s="259"/>
      <c r="BC932" s="259"/>
      <c r="BD932" s="259"/>
      <c r="BE932" s="259"/>
      <c r="BF932" s="259"/>
      <c r="BG932" s="259"/>
      <c r="BH932" s="259"/>
      <c r="BI932" s="259"/>
      <c r="BJ932" s="259"/>
      <c r="BK932" s="259"/>
      <c r="BL932" s="259"/>
      <c r="BM932" s="259"/>
      <c r="BN932" s="152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  <c r="CH932" s="3"/>
      <c r="CI932" s="3"/>
      <c r="CJ932" s="3"/>
      <c r="CK932" s="3"/>
      <c r="CL932" s="3"/>
      <c r="CM932" s="3"/>
      <c r="CN932" s="3"/>
      <c r="CO932" s="3"/>
      <c r="CP932" s="3"/>
      <c r="CQ932" s="3"/>
      <c r="CR932" s="3"/>
      <c r="CS932" s="3"/>
      <c r="CT932" s="3"/>
      <c r="CU932" s="3"/>
      <c r="CV932" s="3"/>
      <c r="CW932" s="3"/>
      <c r="CX932" s="3"/>
      <c r="CY932" s="3"/>
      <c r="CZ932" s="3"/>
      <c r="DA932" s="3"/>
      <c r="DB932" s="3"/>
      <c r="DC932" s="3"/>
      <c r="DD932" s="3"/>
      <c r="DE932" s="3"/>
      <c r="DF932" s="3"/>
      <c r="DG932" s="3"/>
      <c r="DH932" s="3"/>
      <c r="DI932" s="3"/>
      <c r="DJ932" s="3"/>
      <c r="DK932" s="3"/>
      <c r="DL932" s="3"/>
      <c r="DM932" s="3"/>
      <c r="DN932" s="3"/>
      <c r="DO932" s="3"/>
      <c r="DP932" s="3"/>
      <c r="DQ932" s="3"/>
      <c r="DR932" s="3"/>
      <c r="DS932" s="3"/>
      <c r="DT932" s="3"/>
      <c r="DU932" s="3"/>
    </row>
    <row r="933" ht="12.75" customHeight="1">
      <c r="A933" s="3"/>
      <c r="B933" s="2"/>
      <c r="C933" s="2"/>
      <c r="D933" s="2"/>
      <c r="E933" s="2"/>
      <c r="F933" s="2"/>
      <c r="G933" s="2"/>
      <c r="H933" s="2"/>
      <c r="I933" s="2"/>
      <c r="J933" s="256"/>
      <c r="K933" s="2"/>
      <c r="L933" s="2"/>
      <c r="M933" s="2"/>
      <c r="N933" s="2"/>
      <c r="O933" s="2"/>
      <c r="P933" s="6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3"/>
      <c r="AH933" s="95"/>
      <c r="AI933" s="3"/>
      <c r="AJ933" s="256"/>
      <c r="AK933" s="3"/>
      <c r="AL933" s="3"/>
      <c r="AM933" s="2"/>
      <c r="AN933" s="2"/>
      <c r="AO933" s="2"/>
      <c r="AP933" s="2"/>
      <c r="AQ933" s="2"/>
      <c r="AR933" s="257"/>
      <c r="AS933" s="2"/>
      <c r="AT933" s="2"/>
      <c r="AU933" s="2"/>
      <c r="AV933" s="3"/>
      <c r="AW933" s="258"/>
      <c r="AX933" s="3"/>
      <c r="AY933" s="257"/>
      <c r="AZ933" s="259"/>
      <c r="BA933" s="259"/>
      <c r="BB933" s="259"/>
      <c r="BC933" s="259"/>
      <c r="BD933" s="259"/>
      <c r="BE933" s="259"/>
      <c r="BF933" s="259"/>
      <c r="BG933" s="259"/>
      <c r="BH933" s="259"/>
      <c r="BI933" s="259"/>
      <c r="BJ933" s="259"/>
      <c r="BK933" s="259"/>
      <c r="BL933" s="259"/>
      <c r="BM933" s="259"/>
      <c r="BN933" s="152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  <c r="CI933" s="3"/>
      <c r="CJ933" s="3"/>
      <c r="CK933" s="3"/>
      <c r="CL933" s="3"/>
      <c r="CM933" s="3"/>
      <c r="CN933" s="3"/>
      <c r="CO933" s="3"/>
      <c r="CP933" s="3"/>
      <c r="CQ933" s="3"/>
      <c r="CR933" s="3"/>
      <c r="CS933" s="3"/>
      <c r="CT933" s="3"/>
      <c r="CU933" s="3"/>
      <c r="CV933" s="3"/>
      <c r="CW933" s="3"/>
      <c r="CX933" s="3"/>
      <c r="CY933" s="3"/>
      <c r="CZ933" s="3"/>
      <c r="DA933" s="3"/>
      <c r="DB933" s="3"/>
      <c r="DC933" s="3"/>
      <c r="DD933" s="3"/>
      <c r="DE933" s="3"/>
      <c r="DF933" s="3"/>
      <c r="DG933" s="3"/>
      <c r="DH933" s="3"/>
      <c r="DI933" s="3"/>
      <c r="DJ933" s="3"/>
      <c r="DK933" s="3"/>
      <c r="DL933" s="3"/>
      <c r="DM933" s="3"/>
      <c r="DN933" s="3"/>
      <c r="DO933" s="3"/>
      <c r="DP933" s="3"/>
      <c r="DQ933" s="3"/>
      <c r="DR933" s="3"/>
      <c r="DS933" s="3"/>
      <c r="DT933" s="3"/>
      <c r="DU933" s="3"/>
    </row>
    <row r="934" ht="12.75" customHeight="1">
      <c r="A934" s="3"/>
      <c r="B934" s="2"/>
      <c r="C934" s="2"/>
      <c r="D934" s="2"/>
      <c r="E934" s="2"/>
      <c r="F934" s="2"/>
      <c r="G934" s="2"/>
      <c r="H934" s="2"/>
      <c r="I934" s="2"/>
      <c r="J934" s="256"/>
      <c r="K934" s="2"/>
      <c r="L934" s="2"/>
      <c r="M934" s="2"/>
      <c r="N934" s="2"/>
      <c r="O934" s="2"/>
      <c r="P934" s="6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3"/>
      <c r="AH934" s="95"/>
      <c r="AI934" s="3"/>
      <c r="AJ934" s="256"/>
      <c r="AK934" s="3"/>
      <c r="AL934" s="3"/>
      <c r="AM934" s="2"/>
      <c r="AN934" s="2"/>
      <c r="AO934" s="2"/>
      <c r="AP934" s="2"/>
      <c r="AQ934" s="2"/>
      <c r="AR934" s="257"/>
      <c r="AS934" s="2"/>
      <c r="AT934" s="2"/>
      <c r="AU934" s="2"/>
      <c r="AV934" s="3"/>
      <c r="AW934" s="258"/>
      <c r="AX934" s="3"/>
      <c r="AY934" s="257"/>
      <c r="AZ934" s="259"/>
      <c r="BA934" s="259"/>
      <c r="BB934" s="259"/>
      <c r="BC934" s="259"/>
      <c r="BD934" s="259"/>
      <c r="BE934" s="259"/>
      <c r="BF934" s="259"/>
      <c r="BG934" s="259"/>
      <c r="BH934" s="259"/>
      <c r="BI934" s="259"/>
      <c r="BJ934" s="259"/>
      <c r="BK934" s="259"/>
      <c r="BL934" s="259"/>
      <c r="BM934" s="259"/>
      <c r="BN934" s="152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  <c r="CH934" s="3"/>
      <c r="CI934" s="3"/>
      <c r="CJ934" s="3"/>
      <c r="CK934" s="3"/>
      <c r="CL934" s="3"/>
      <c r="CM934" s="3"/>
      <c r="CN934" s="3"/>
      <c r="CO934" s="3"/>
      <c r="CP934" s="3"/>
      <c r="CQ934" s="3"/>
      <c r="CR934" s="3"/>
      <c r="CS934" s="3"/>
      <c r="CT934" s="3"/>
      <c r="CU934" s="3"/>
      <c r="CV934" s="3"/>
      <c r="CW934" s="3"/>
      <c r="CX934" s="3"/>
      <c r="CY934" s="3"/>
      <c r="CZ934" s="3"/>
      <c r="DA934" s="3"/>
      <c r="DB934" s="3"/>
      <c r="DC934" s="3"/>
      <c r="DD934" s="3"/>
      <c r="DE934" s="3"/>
      <c r="DF934" s="3"/>
      <c r="DG934" s="3"/>
      <c r="DH934" s="3"/>
      <c r="DI934" s="3"/>
      <c r="DJ934" s="3"/>
      <c r="DK934" s="3"/>
      <c r="DL934" s="3"/>
      <c r="DM934" s="3"/>
      <c r="DN934" s="3"/>
      <c r="DO934" s="3"/>
      <c r="DP934" s="3"/>
      <c r="DQ934" s="3"/>
      <c r="DR934" s="3"/>
      <c r="DS934" s="3"/>
      <c r="DT934" s="3"/>
      <c r="DU934" s="3"/>
    </row>
    <row r="935" ht="12.75" customHeight="1">
      <c r="A935" s="3"/>
      <c r="B935" s="2"/>
      <c r="C935" s="2"/>
      <c r="D935" s="2"/>
      <c r="E935" s="2"/>
      <c r="F935" s="2"/>
      <c r="G935" s="2"/>
      <c r="H935" s="2"/>
      <c r="I935" s="2"/>
      <c r="J935" s="256"/>
      <c r="K935" s="2"/>
      <c r="L935" s="2"/>
      <c r="M935" s="2"/>
      <c r="N935" s="2"/>
      <c r="O935" s="2"/>
      <c r="P935" s="6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3"/>
      <c r="AH935" s="95"/>
      <c r="AI935" s="3"/>
      <c r="AJ935" s="256"/>
      <c r="AK935" s="3"/>
      <c r="AL935" s="3"/>
      <c r="AM935" s="2"/>
      <c r="AN935" s="2"/>
      <c r="AO935" s="2"/>
      <c r="AP935" s="2"/>
      <c r="AQ935" s="2"/>
      <c r="AR935" s="257"/>
      <c r="AS935" s="2"/>
      <c r="AT935" s="2"/>
      <c r="AU935" s="2"/>
      <c r="AV935" s="3"/>
      <c r="AW935" s="258"/>
      <c r="AX935" s="3"/>
      <c r="AY935" s="257"/>
      <c r="AZ935" s="259"/>
      <c r="BA935" s="259"/>
      <c r="BB935" s="259"/>
      <c r="BC935" s="259"/>
      <c r="BD935" s="259"/>
      <c r="BE935" s="259"/>
      <c r="BF935" s="259"/>
      <c r="BG935" s="259"/>
      <c r="BH935" s="259"/>
      <c r="BI935" s="259"/>
      <c r="BJ935" s="259"/>
      <c r="BK935" s="259"/>
      <c r="BL935" s="259"/>
      <c r="BM935" s="259"/>
      <c r="BN935" s="152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  <c r="CI935" s="3"/>
      <c r="CJ935" s="3"/>
      <c r="CK935" s="3"/>
      <c r="CL935" s="3"/>
      <c r="CM935" s="3"/>
      <c r="CN935" s="3"/>
      <c r="CO935" s="3"/>
      <c r="CP935" s="3"/>
      <c r="CQ935" s="3"/>
      <c r="CR935" s="3"/>
      <c r="CS935" s="3"/>
      <c r="CT935" s="3"/>
      <c r="CU935" s="3"/>
      <c r="CV935" s="3"/>
      <c r="CW935" s="3"/>
      <c r="CX935" s="3"/>
      <c r="CY935" s="3"/>
      <c r="CZ935" s="3"/>
      <c r="DA935" s="3"/>
      <c r="DB935" s="3"/>
      <c r="DC935" s="3"/>
      <c r="DD935" s="3"/>
      <c r="DE935" s="3"/>
      <c r="DF935" s="3"/>
      <c r="DG935" s="3"/>
      <c r="DH935" s="3"/>
      <c r="DI935" s="3"/>
      <c r="DJ935" s="3"/>
      <c r="DK935" s="3"/>
      <c r="DL935" s="3"/>
      <c r="DM935" s="3"/>
      <c r="DN935" s="3"/>
      <c r="DO935" s="3"/>
      <c r="DP935" s="3"/>
      <c r="DQ935" s="3"/>
      <c r="DR935" s="3"/>
      <c r="DS935" s="3"/>
      <c r="DT935" s="3"/>
      <c r="DU935" s="3"/>
    </row>
    <row r="936" ht="12.75" customHeight="1">
      <c r="A936" s="3"/>
      <c r="B936" s="2"/>
      <c r="C936" s="2"/>
      <c r="D936" s="2"/>
      <c r="E936" s="2"/>
      <c r="F936" s="2"/>
      <c r="G936" s="2"/>
      <c r="H936" s="2"/>
      <c r="I936" s="2"/>
      <c r="J936" s="256"/>
      <c r="K936" s="2"/>
      <c r="L936" s="2"/>
      <c r="M936" s="2"/>
      <c r="N936" s="2"/>
      <c r="O936" s="2"/>
      <c r="P936" s="6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3"/>
      <c r="AH936" s="95"/>
      <c r="AI936" s="3"/>
      <c r="AJ936" s="256"/>
      <c r="AK936" s="3"/>
      <c r="AL936" s="3"/>
      <c r="AM936" s="2"/>
      <c r="AN936" s="2"/>
      <c r="AO936" s="2"/>
      <c r="AP936" s="2"/>
      <c r="AQ936" s="2"/>
      <c r="AR936" s="257"/>
      <c r="AS936" s="2"/>
      <c r="AT936" s="2"/>
      <c r="AU936" s="2"/>
      <c r="AV936" s="3"/>
      <c r="AW936" s="258"/>
      <c r="AX936" s="3"/>
      <c r="AY936" s="257"/>
      <c r="AZ936" s="259"/>
      <c r="BA936" s="259"/>
      <c r="BB936" s="259"/>
      <c r="BC936" s="259"/>
      <c r="BD936" s="259"/>
      <c r="BE936" s="259"/>
      <c r="BF936" s="259"/>
      <c r="BG936" s="259"/>
      <c r="BH936" s="259"/>
      <c r="BI936" s="259"/>
      <c r="BJ936" s="259"/>
      <c r="BK936" s="259"/>
      <c r="BL936" s="259"/>
      <c r="BM936" s="259"/>
      <c r="BN936" s="152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  <c r="CI936" s="3"/>
      <c r="CJ936" s="3"/>
      <c r="CK936" s="3"/>
      <c r="CL936" s="3"/>
      <c r="CM936" s="3"/>
      <c r="CN936" s="3"/>
      <c r="CO936" s="3"/>
      <c r="CP936" s="3"/>
      <c r="CQ936" s="3"/>
      <c r="CR936" s="3"/>
      <c r="CS936" s="3"/>
      <c r="CT936" s="3"/>
      <c r="CU936" s="3"/>
      <c r="CV936" s="3"/>
      <c r="CW936" s="3"/>
      <c r="CX936" s="3"/>
      <c r="CY936" s="3"/>
      <c r="CZ936" s="3"/>
      <c r="DA936" s="3"/>
      <c r="DB936" s="3"/>
      <c r="DC936" s="3"/>
      <c r="DD936" s="3"/>
      <c r="DE936" s="3"/>
      <c r="DF936" s="3"/>
      <c r="DG936" s="3"/>
      <c r="DH936" s="3"/>
      <c r="DI936" s="3"/>
      <c r="DJ936" s="3"/>
      <c r="DK936" s="3"/>
      <c r="DL936" s="3"/>
      <c r="DM936" s="3"/>
      <c r="DN936" s="3"/>
      <c r="DO936" s="3"/>
      <c r="DP936" s="3"/>
      <c r="DQ936" s="3"/>
      <c r="DR936" s="3"/>
      <c r="DS936" s="3"/>
      <c r="DT936" s="3"/>
      <c r="DU936" s="3"/>
    </row>
    <row r="937" ht="12.75" customHeight="1">
      <c r="A937" s="3"/>
      <c r="B937" s="2"/>
      <c r="C937" s="2"/>
      <c r="D937" s="2"/>
      <c r="E937" s="2"/>
      <c r="F937" s="2"/>
      <c r="G937" s="2"/>
      <c r="H937" s="2"/>
      <c r="I937" s="2"/>
      <c r="J937" s="256"/>
      <c r="K937" s="2"/>
      <c r="L937" s="2"/>
      <c r="M937" s="2"/>
      <c r="N937" s="2"/>
      <c r="O937" s="2"/>
      <c r="P937" s="6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3"/>
      <c r="AH937" s="95"/>
      <c r="AI937" s="3"/>
      <c r="AJ937" s="256"/>
      <c r="AK937" s="3"/>
      <c r="AL937" s="3"/>
      <c r="AM937" s="2"/>
      <c r="AN937" s="2"/>
      <c r="AO937" s="2"/>
      <c r="AP937" s="2"/>
      <c r="AQ937" s="2"/>
      <c r="AR937" s="257"/>
      <c r="AS937" s="2"/>
      <c r="AT937" s="2"/>
      <c r="AU937" s="2"/>
      <c r="AV937" s="3"/>
      <c r="AW937" s="258"/>
      <c r="AX937" s="3"/>
      <c r="AY937" s="257"/>
      <c r="AZ937" s="259"/>
      <c r="BA937" s="259"/>
      <c r="BB937" s="259"/>
      <c r="BC937" s="259"/>
      <c r="BD937" s="259"/>
      <c r="BE937" s="259"/>
      <c r="BF937" s="259"/>
      <c r="BG937" s="259"/>
      <c r="BH937" s="259"/>
      <c r="BI937" s="259"/>
      <c r="BJ937" s="259"/>
      <c r="BK937" s="259"/>
      <c r="BL937" s="259"/>
      <c r="BM937" s="259"/>
      <c r="BN937" s="152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  <c r="CH937" s="3"/>
      <c r="CI937" s="3"/>
      <c r="CJ937" s="3"/>
      <c r="CK937" s="3"/>
      <c r="CL937" s="3"/>
      <c r="CM937" s="3"/>
      <c r="CN937" s="3"/>
      <c r="CO937" s="3"/>
      <c r="CP937" s="3"/>
      <c r="CQ937" s="3"/>
      <c r="CR937" s="3"/>
      <c r="CS937" s="3"/>
      <c r="CT937" s="3"/>
      <c r="CU937" s="3"/>
      <c r="CV937" s="3"/>
      <c r="CW937" s="3"/>
      <c r="CX937" s="3"/>
      <c r="CY937" s="3"/>
      <c r="CZ937" s="3"/>
      <c r="DA937" s="3"/>
      <c r="DB937" s="3"/>
      <c r="DC937" s="3"/>
      <c r="DD937" s="3"/>
      <c r="DE937" s="3"/>
      <c r="DF937" s="3"/>
      <c r="DG937" s="3"/>
      <c r="DH937" s="3"/>
      <c r="DI937" s="3"/>
      <c r="DJ937" s="3"/>
      <c r="DK937" s="3"/>
      <c r="DL937" s="3"/>
      <c r="DM937" s="3"/>
      <c r="DN937" s="3"/>
      <c r="DO937" s="3"/>
      <c r="DP937" s="3"/>
      <c r="DQ937" s="3"/>
      <c r="DR937" s="3"/>
      <c r="DS937" s="3"/>
      <c r="DT937" s="3"/>
      <c r="DU937" s="3"/>
    </row>
    <row r="938" ht="12.75" customHeight="1">
      <c r="A938" s="3"/>
      <c r="B938" s="2"/>
      <c r="C938" s="2"/>
      <c r="D938" s="2"/>
      <c r="E938" s="2"/>
      <c r="F938" s="2"/>
      <c r="G938" s="2"/>
      <c r="H938" s="2"/>
      <c r="I938" s="2"/>
      <c r="J938" s="256"/>
      <c r="K938" s="2"/>
      <c r="L938" s="2"/>
      <c r="M938" s="2"/>
      <c r="N938" s="2"/>
      <c r="O938" s="2"/>
      <c r="P938" s="6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3"/>
      <c r="AH938" s="95"/>
      <c r="AI938" s="3"/>
      <c r="AJ938" s="256"/>
      <c r="AK938" s="3"/>
      <c r="AL938" s="3"/>
      <c r="AM938" s="2"/>
      <c r="AN938" s="2"/>
      <c r="AO938" s="2"/>
      <c r="AP938" s="2"/>
      <c r="AQ938" s="2"/>
      <c r="AR938" s="257"/>
      <c r="AS938" s="2"/>
      <c r="AT938" s="2"/>
      <c r="AU938" s="2"/>
      <c r="AV938" s="3"/>
      <c r="AW938" s="258"/>
      <c r="AX938" s="3"/>
      <c r="AY938" s="257"/>
      <c r="AZ938" s="259"/>
      <c r="BA938" s="259"/>
      <c r="BB938" s="259"/>
      <c r="BC938" s="259"/>
      <c r="BD938" s="259"/>
      <c r="BE938" s="259"/>
      <c r="BF938" s="259"/>
      <c r="BG938" s="259"/>
      <c r="BH938" s="259"/>
      <c r="BI938" s="259"/>
      <c r="BJ938" s="259"/>
      <c r="BK938" s="259"/>
      <c r="BL938" s="259"/>
      <c r="BM938" s="259"/>
      <c r="BN938" s="152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  <c r="CI938" s="3"/>
      <c r="CJ938" s="3"/>
      <c r="CK938" s="3"/>
      <c r="CL938" s="3"/>
      <c r="CM938" s="3"/>
      <c r="CN938" s="3"/>
      <c r="CO938" s="3"/>
      <c r="CP938" s="3"/>
      <c r="CQ938" s="3"/>
      <c r="CR938" s="3"/>
      <c r="CS938" s="3"/>
      <c r="CT938" s="3"/>
      <c r="CU938" s="3"/>
      <c r="CV938" s="3"/>
      <c r="CW938" s="3"/>
      <c r="CX938" s="3"/>
      <c r="CY938" s="3"/>
      <c r="CZ938" s="3"/>
      <c r="DA938" s="3"/>
      <c r="DB938" s="3"/>
      <c r="DC938" s="3"/>
      <c r="DD938" s="3"/>
      <c r="DE938" s="3"/>
      <c r="DF938" s="3"/>
      <c r="DG938" s="3"/>
      <c r="DH938" s="3"/>
      <c r="DI938" s="3"/>
      <c r="DJ938" s="3"/>
      <c r="DK938" s="3"/>
      <c r="DL938" s="3"/>
      <c r="DM938" s="3"/>
      <c r="DN938" s="3"/>
      <c r="DO938" s="3"/>
      <c r="DP938" s="3"/>
      <c r="DQ938" s="3"/>
      <c r="DR938" s="3"/>
      <c r="DS938" s="3"/>
      <c r="DT938" s="3"/>
      <c r="DU938" s="3"/>
    </row>
    <row r="939" ht="12.75" customHeight="1">
      <c r="A939" s="3"/>
      <c r="B939" s="2"/>
      <c r="C939" s="2"/>
      <c r="D939" s="2"/>
      <c r="E939" s="2"/>
      <c r="F939" s="2"/>
      <c r="G939" s="2"/>
      <c r="H939" s="2"/>
      <c r="I939" s="2"/>
      <c r="J939" s="256"/>
      <c r="K939" s="2"/>
      <c r="L939" s="2"/>
      <c r="M939" s="2"/>
      <c r="N939" s="2"/>
      <c r="O939" s="2"/>
      <c r="P939" s="6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3"/>
      <c r="AH939" s="95"/>
      <c r="AI939" s="3"/>
      <c r="AJ939" s="256"/>
      <c r="AK939" s="3"/>
      <c r="AL939" s="3"/>
      <c r="AM939" s="2"/>
      <c r="AN939" s="2"/>
      <c r="AO939" s="2"/>
      <c r="AP939" s="2"/>
      <c r="AQ939" s="2"/>
      <c r="AR939" s="257"/>
      <c r="AS939" s="2"/>
      <c r="AT939" s="2"/>
      <c r="AU939" s="2"/>
      <c r="AV939" s="3"/>
      <c r="AW939" s="258"/>
      <c r="AX939" s="3"/>
      <c r="AY939" s="257"/>
      <c r="AZ939" s="259"/>
      <c r="BA939" s="259"/>
      <c r="BB939" s="259"/>
      <c r="BC939" s="259"/>
      <c r="BD939" s="259"/>
      <c r="BE939" s="259"/>
      <c r="BF939" s="259"/>
      <c r="BG939" s="259"/>
      <c r="BH939" s="259"/>
      <c r="BI939" s="259"/>
      <c r="BJ939" s="259"/>
      <c r="BK939" s="259"/>
      <c r="BL939" s="259"/>
      <c r="BM939" s="259"/>
      <c r="BN939" s="152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  <c r="CI939" s="3"/>
      <c r="CJ939" s="3"/>
      <c r="CK939" s="3"/>
      <c r="CL939" s="3"/>
      <c r="CM939" s="3"/>
      <c r="CN939" s="3"/>
      <c r="CO939" s="3"/>
      <c r="CP939" s="3"/>
      <c r="CQ939" s="3"/>
      <c r="CR939" s="3"/>
      <c r="CS939" s="3"/>
      <c r="CT939" s="3"/>
      <c r="CU939" s="3"/>
      <c r="CV939" s="3"/>
      <c r="CW939" s="3"/>
      <c r="CX939" s="3"/>
      <c r="CY939" s="3"/>
      <c r="CZ939" s="3"/>
      <c r="DA939" s="3"/>
      <c r="DB939" s="3"/>
      <c r="DC939" s="3"/>
      <c r="DD939" s="3"/>
      <c r="DE939" s="3"/>
      <c r="DF939" s="3"/>
      <c r="DG939" s="3"/>
      <c r="DH939" s="3"/>
      <c r="DI939" s="3"/>
      <c r="DJ939" s="3"/>
      <c r="DK939" s="3"/>
      <c r="DL939" s="3"/>
      <c r="DM939" s="3"/>
      <c r="DN939" s="3"/>
      <c r="DO939" s="3"/>
      <c r="DP939" s="3"/>
      <c r="DQ939" s="3"/>
      <c r="DR939" s="3"/>
      <c r="DS939" s="3"/>
      <c r="DT939" s="3"/>
      <c r="DU939" s="3"/>
    </row>
    <row r="940" ht="12.75" customHeight="1">
      <c r="A940" s="3"/>
      <c r="B940" s="2"/>
      <c r="C940" s="2"/>
      <c r="D940" s="2"/>
      <c r="E940" s="2"/>
      <c r="F940" s="2"/>
      <c r="G940" s="2"/>
      <c r="H940" s="2"/>
      <c r="I940" s="2"/>
      <c r="J940" s="256"/>
      <c r="K940" s="2"/>
      <c r="L940" s="2"/>
      <c r="M940" s="2"/>
      <c r="N940" s="2"/>
      <c r="O940" s="2"/>
      <c r="P940" s="6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3"/>
      <c r="AH940" s="95"/>
      <c r="AI940" s="3"/>
      <c r="AJ940" s="256"/>
      <c r="AK940" s="3"/>
      <c r="AL940" s="3"/>
      <c r="AM940" s="2"/>
      <c r="AN940" s="2"/>
      <c r="AO940" s="2"/>
      <c r="AP940" s="2"/>
      <c r="AQ940" s="2"/>
      <c r="AR940" s="257"/>
      <c r="AS940" s="2"/>
      <c r="AT940" s="2"/>
      <c r="AU940" s="2"/>
      <c r="AV940" s="3"/>
      <c r="AW940" s="258"/>
      <c r="AX940" s="3"/>
      <c r="AY940" s="257"/>
      <c r="AZ940" s="259"/>
      <c r="BA940" s="259"/>
      <c r="BB940" s="259"/>
      <c r="BC940" s="259"/>
      <c r="BD940" s="259"/>
      <c r="BE940" s="259"/>
      <c r="BF940" s="259"/>
      <c r="BG940" s="259"/>
      <c r="BH940" s="259"/>
      <c r="BI940" s="259"/>
      <c r="BJ940" s="259"/>
      <c r="BK940" s="259"/>
      <c r="BL940" s="259"/>
      <c r="BM940" s="259"/>
      <c r="BN940" s="152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  <c r="CH940" s="3"/>
      <c r="CI940" s="3"/>
      <c r="CJ940" s="3"/>
      <c r="CK940" s="3"/>
      <c r="CL940" s="3"/>
      <c r="CM940" s="3"/>
      <c r="CN940" s="3"/>
      <c r="CO940" s="3"/>
      <c r="CP940" s="3"/>
      <c r="CQ940" s="3"/>
      <c r="CR940" s="3"/>
      <c r="CS940" s="3"/>
      <c r="CT940" s="3"/>
      <c r="CU940" s="3"/>
      <c r="CV940" s="3"/>
      <c r="CW940" s="3"/>
      <c r="CX940" s="3"/>
      <c r="CY940" s="3"/>
      <c r="CZ940" s="3"/>
      <c r="DA940" s="3"/>
      <c r="DB940" s="3"/>
      <c r="DC940" s="3"/>
      <c r="DD940" s="3"/>
      <c r="DE940" s="3"/>
      <c r="DF940" s="3"/>
      <c r="DG940" s="3"/>
      <c r="DH940" s="3"/>
      <c r="DI940" s="3"/>
      <c r="DJ940" s="3"/>
      <c r="DK940" s="3"/>
      <c r="DL940" s="3"/>
      <c r="DM940" s="3"/>
      <c r="DN940" s="3"/>
      <c r="DO940" s="3"/>
      <c r="DP940" s="3"/>
      <c r="DQ940" s="3"/>
      <c r="DR940" s="3"/>
      <c r="DS940" s="3"/>
      <c r="DT940" s="3"/>
      <c r="DU940" s="3"/>
    </row>
    <row r="941" ht="12.75" customHeight="1">
      <c r="A941" s="3"/>
      <c r="B941" s="2"/>
      <c r="C941" s="2"/>
      <c r="D941" s="2"/>
      <c r="E941" s="2"/>
      <c r="F941" s="2"/>
      <c r="G941" s="2"/>
      <c r="H941" s="2"/>
      <c r="I941" s="2"/>
      <c r="J941" s="256"/>
      <c r="K941" s="2"/>
      <c r="L941" s="2"/>
      <c r="M941" s="2"/>
      <c r="N941" s="2"/>
      <c r="O941" s="2"/>
      <c r="P941" s="6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3"/>
      <c r="AH941" s="95"/>
      <c r="AI941" s="3"/>
      <c r="AJ941" s="256"/>
      <c r="AK941" s="3"/>
      <c r="AL941" s="3"/>
      <c r="AM941" s="2"/>
      <c r="AN941" s="2"/>
      <c r="AO941" s="2"/>
      <c r="AP941" s="2"/>
      <c r="AQ941" s="2"/>
      <c r="AR941" s="257"/>
      <c r="AS941" s="2"/>
      <c r="AT941" s="2"/>
      <c r="AU941" s="2"/>
      <c r="AV941" s="3"/>
      <c r="AW941" s="258"/>
      <c r="AX941" s="3"/>
      <c r="AY941" s="257"/>
      <c r="AZ941" s="259"/>
      <c r="BA941" s="259"/>
      <c r="BB941" s="259"/>
      <c r="BC941" s="259"/>
      <c r="BD941" s="259"/>
      <c r="BE941" s="259"/>
      <c r="BF941" s="259"/>
      <c r="BG941" s="259"/>
      <c r="BH941" s="259"/>
      <c r="BI941" s="259"/>
      <c r="BJ941" s="259"/>
      <c r="BK941" s="259"/>
      <c r="BL941" s="259"/>
      <c r="BM941" s="259"/>
      <c r="BN941" s="152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  <c r="CI941" s="3"/>
      <c r="CJ941" s="3"/>
      <c r="CK941" s="3"/>
      <c r="CL941" s="3"/>
      <c r="CM941" s="3"/>
      <c r="CN941" s="3"/>
      <c r="CO941" s="3"/>
      <c r="CP941" s="3"/>
      <c r="CQ941" s="3"/>
      <c r="CR941" s="3"/>
      <c r="CS941" s="3"/>
      <c r="CT941" s="3"/>
      <c r="CU941" s="3"/>
      <c r="CV941" s="3"/>
      <c r="CW941" s="3"/>
      <c r="CX941" s="3"/>
      <c r="CY941" s="3"/>
      <c r="CZ941" s="3"/>
      <c r="DA941" s="3"/>
      <c r="DB941" s="3"/>
      <c r="DC941" s="3"/>
      <c r="DD941" s="3"/>
      <c r="DE941" s="3"/>
      <c r="DF941" s="3"/>
      <c r="DG941" s="3"/>
      <c r="DH941" s="3"/>
      <c r="DI941" s="3"/>
      <c r="DJ941" s="3"/>
      <c r="DK941" s="3"/>
      <c r="DL941" s="3"/>
      <c r="DM941" s="3"/>
      <c r="DN941" s="3"/>
      <c r="DO941" s="3"/>
      <c r="DP941" s="3"/>
      <c r="DQ941" s="3"/>
      <c r="DR941" s="3"/>
      <c r="DS941" s="3"/>
      <c r="DT941" s="3"/>
      <c r="DU941" s="3"/>
    </row>
    <row r="942" ht="12.75" customHeight="1">
      <c r="A942" s="3"/>
      <c r="B942" s="2"/>
      <c r="C942" s="2"/>
      <c r="D942" s="2"/>
      <c r="E942" s="2"/>
      <c r="F942" s="2"/>
      <c r="G942" s="2"/>
      <c r="H942" s="2"/>
      <c r="I942" s="2"/>
      <c r="J942" s="256"/>
      <c r="K942" s="2"/>
      <c r="L942" s="2"/>
      <c r="M942" s="2"/>
      <c r="N942" s="2"/>
      <c r="O942" s="2"/>
      <c r="P942" s="6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3"/>
      <c r="AH942" s="95"/>
      <c r="AI942" s="3"/>
      <c r="AJ942" s="256"/>
      <c r="AK942" s="3"/>
      <c r="AL942" s="3"/>
      <c r="AM942" s="2"/>
      <c r="AN942" s="2"/>
      <c r="AO942" s="2"/>
      <c r="AP942" s="2"/>
      <c r="AQ942" s="2"/>
      <c r="AR942" s="257"/>
      <c r="AS942" s="2"/>
      <c r="AT942" s="2"/>
      <c r="AU942" s="2"/>
      <c r="AV942" s="3"/>
      <c r="AW942" s="258"/>
      <c r="AX942" s="3"/>
      <c r="AY942" s="257"/>
      <c r="AZ942" s="259"/>
      <c r="BA942" s="259"/>
      <c r="BB942" s="259"/>
      <c r="BC942" s="259"/>
      <c r="BD942" s="259"/>
      <c r="BE942" s="259"/>
      <c r="BF942" s="259"/>
      <c r="BG942" s="259"/>
      <c r="BH942" s="259"/>
      <c r="BI942" s="259"/>
      <c r="BJ942" s="259"/>
      <c r="BK942" s="259"/>
      <c r="BL942" s="259"/>
      <c r="BM942" s="259"/>
      <c r="BN942" s="152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  <c r="CI942" s="3"/>
      <c r="CJ942" s="3"/>
      <c r="CK942" s="3"/>
      <c r="CL942" s="3"/>
      <c r="CM942" s="3"/>
      <c r="CN942" s="3"/>
      <c r="CO942" s="3"/>
      <c r="CP942" s="3"/>
      <c r="CQ942" s="3"/>
      <c r="CR942" s="3"/>
      <c r="CS942" s="3"/>
      <c r="CT942" s="3"/>
      <c r="CU942" s="3"/>
      <c r="CV942" s="3"/>
      <c r="CW942" s="3"/>
      <c r="CX942" s="3"/>
      <c r="CY942" s="3"/>
      <c r="CZ942" s="3"/>
      <c r="DA942" s="3"/>
      <c r="DB942" s="3"/>
      <c r="DC942" s="3"/>
      <c r="DD942" s="3"/>
      <c r="DE942" s="3"/>
      <c r="DF942" s="3"/>
      <c r="DG942" s="3"/>
      <c r="DH942" s="3"/>
      <c r="DI942" s="3"/>
      <c r="DJ942" s="3"/>
      <c r="DK942" s="3"/>
      <c r="DL942" s="3"/>
      <c r="DM942" s="3"/>
      <c r="DN942" s="3"/>
      <c r="DO942" s="3"/>
      <c r="DP942" s="3"/>
      <c r="DQ942" s="3"/>
      <c r="DR942" s="3"/>
      <c r="DS942" s="3"/>
      <c r="DT942" s="3"/>
      <c r="DU942" s="3"/>
    </row>
    <row r="943" ht="12.75" customHeight="1">
      <c r="A943" s="3"/>
      <c r="B943" s="2"/>
      <c r="C943" s="2"/>
      <c r="D943" s="2"/>
      <c r="E943" s="2"/>
      <c r="F943" s="2"/>
      <c r="G943" s="2"/>
      <c r="H943" s="2"/>
      <c r="I943" s="2"/>
      <c r="J943" s="256"/>
      <c r="K943" s="2"/>
      <c r="L943" s="2"/>
      <c r="M943" s="2"/>
      <c r="N943" s="2"/>
      <c r="O943" s="2"/>
      <c r="P943" s="6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3"/>
      <c r="AH943" s="95"/>
      <c r="AI943" s="3"/>
      <c r="AJ943" s="256"/>
      <c r="AK943" s="3"/>
      <c r="AL943" s="3"/>
      <c r="AM943" s="2"/>
      <c r="AN943" s="2"/>
      <c r="AO943" s="2"/>
      <c r="AP943" s="2"/>
      <c r="AQ943" s="2"/>
      <c r="AR943" s="257"/>
      <c r="AS943" s="2"/>
      <c r="AT943" s="2"/>
      <c r="AU943" s="2"/>
      <c r="AV943" s="3"/>
      <c r="AW943" s="258"/>
      <c r="AX943" s="3"/>
      <c r="AY943" s="257"/>
      <c r="AZ943" s="259"/>
      <c r="BA943" s="259"/>
      <c r="BB943" s="259"/>
      <c r="BC943" s="259"/>
      <c r="BD943" s="259"/>
      <c r="BE943" s="259"/>
      <c r="BF943" s="259"/>
      <c r="BG943" s="259"/>
      <c r="BH943" s="259"/>
      <c r="BI943" s="259"/>
      <c r="BJ943" s="259"/>
      <c r="BK943" s="259"/>
      <c r="BL943" s="259"/>
      <c r="BM943" s="259"/>
      <c r="BN943" s="152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  <c r="CH943" s="3"/>
      <c r="CI943" s="3"/>
      <c r="CJ943" s="3"/>
      <c r="CK943" s="3"/>
      <c r="CL943" s="3"/>
      <c r="CM943" s="3"/>
      <c r="CN943" s="3"/>
      <c r="CO943" s="3"/>
      <c r="CP943" s="3"/>
      <c r="CQ943" s="3"/>
      <c r="CR943" s="3"/>
      <c r="CS943" s="3"/>
      <c r="CT943" s="3"/>
      <c r="CU943" s="3"/>
      <c r="CV943" s="3"/>
      <c r="CW943" s="3"/>
      <c r="CX943" s="3"/>
      <c r="CY943" s="3"/>
      <c r="CZ943" s="3"/>
      <c r="DA943" s="3"/>
      <c r="DB943" s="3"/>
      <c r="DC943" s="3"/>
      <c r="DD943" s="3"/>
      <c r="DE943" s="3"/>
      <c r="DF943" s="3"/>
      <c r="DG943" s="3"/>
      <c r="DH943" s="3"/>
      <c r="DI943" s="3"/>
      <c r="DJ943" s="3"/>
      <c r="DK943" s="3"/>
      <c r="DL943" s="3"/>
      <c r="DM943" s="3"/>
      <c r="DN943" s="3"/>
      <c r="DO943" s="3"/>
      <c r="DP943" s="3"/>
      <c r="DQ943" s="3"/>
      <c r="DR943" s="3"/>
      <c r="DS943" s="3"/>
      <c r="DT943" s="3"/>
      <c r="DU943" s="3"/>
    </row>
    <row r="944" ht="12.75" customHeight="1">
      <c r="A944" s="3"/>
      <c r="B944" s="2"/>
      <c r="C944" s="2"/>
      <c r="D944" s="2"/>
      <c r="E944" s="2"/>
      <c r="F944" s="2"/>
      <c r="G944" s="2"/>
      <c r="H944" s="2"/>
      <c r="I944" s="2"/>
      <c r="J944" s="256"/>
      <c r="K944" s="2"/>
      <c r="L944" s="2"/>
      <c r="M944" s="2"/>
      <c r="N944" s="2"/>
      <c r="O944" s="2"/>
      <c r="P944" s="6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3"/>
      <c r="AH944" s="95"/>
      <c r="AI944" s="3"/>
      <c r="AJ944" s="256"/>
      <c r="AK944" s="3"/>
      <c r="AL944" s="3"/>
      <c r="AM944" s="2"/>
      <c r="AN944" s="2"/>
      <c r="AO944" s="2"/>
      <c r="AP944" s="2"/>
      <c r="AQ944" s="2"/>
      <c r="AR944" s="257"/>
      <c r="AS944" s="2"/>
      <c r="AT944" s="2"/>
      <c r="AU944" s="2"/>
      <c r="AV944" s="3"/>
      <c r="AW944" s="258"/>
      <c r="AX944" s="3"/>
      <c r="AY944" s="257"/>
      <c r="AZ944" s="259"/>
      <c r="BA944" s="259"/>
      <c r="BB944" s="259"/>
      <c r="BC944" s="259"/>
      <c r="BD944" s="259"/>
      <c r="BE944" s="259"/>
      <c r="BF944" s="259"/>
      <c r="BG944" s="259"/>
      <c r="BH944" s="259"/>
      <c r="BI944" s="259"/>
      <c r="BJ944" s="259"/>
      <c r="BK944" s="259"/>
      <c r="BL944" s="259"/>
      <c r="BM944" s="259"/>
      <c r="BN944" s="152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  <c r="CH944" s="3"/>
      <c r="CI944" s="3"/>
      <c r="CJ944" s="3"/>
      <c r="CK944" s="3"/>
      <c r="CL944" s="3"/>
      <c r="CM944" s="3"/>
      <c r="CN944" s="3"/>
      <c r="CO944" s="3"/>
      <c r="CP944" s="3"/>
      <c r="CQ944" s="3"/>
      <c r="CR944" s="3"/>
      <c r="CS944" s="3"/>
      <c r="CT944" s="3"/>
      <c r="CU944" s="3"/>
      <c r="CV944" s="3"/>
      <c r="CW944" s="3"/>
      <c r="CX944" s="3"/>
      <c r="CY944" s="3"/>
      <c r="CZ944" s="3"/>
      <c r="DA944" s="3"/>
      <c r="DB944" s="3"/>
      <c r="DC944" s="3"/>
      <c r="DD944" s="3"/>
      <c r="DE944" s="3"/>
      <c r="DF944" s="3"/>
      <c r="DG944" s="3"/>
      <c r="DH944" s="3"/>
      <c r="DI944" s="3"/>
      <c r="DJ944" s="3"/>
      <c r="DK944" s="3"/>
      <c r="DL944" s="3"/>
      <c r="DM944" s="3"/>
      <c r="DN944" s="3"/>
      <c r="DO944" s="3"/>
      <c r="DP944" s="3"/>
      <c r="DQ944" s="3"/>
      <c r="DR944" s="3"/>
      <c r="DS944" s="3"/>
      <c r="DT944" s="3"/>
      <c r="DU944" s="3"/>
    </row>
    <row r="945" ht="12.75" customHeight="1">
      <c r="A945" s="3"/>
      <c r="B945" s="2"/>
      <c r="C945" s="2"/>
      <c r="D945" s="2"/>
      <c r="E945" s="2"/>
      <c r="F945" s="2"/>
      <c r="G945" s="2"/>
      <c r="H945" s="2"/>
      <c r="I945" s="2"/>
      <c r="J945" s="256"/>
      <c r="K945" s="2"/>
      <c r="L945" s="2"/>
      <c r="M945" s="2"/>
      <c r="N945" s="2"/>
      <c r="O945" s="2"/>
      <c r="P945" s="6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3"/>
      <c r="AH945" s="95"/>
      <c r="AI945" s="3"/>
      <c r="AJ945" s="256"/>
      <c r="AK945" s="3"/>
      <c r="AL945" s="3"/>
      <c r="AM945" s="2"/>
      <c r="AN945" s="2"/>
      <c r="AO945" s="2"/>
      <c r="AP945" s="2"/>
      <c r="AQ945" s="2"/>
      <c r="AR945" s="257"/>
      <c r="AS945" s="2"/>
      <c r="AT945" s="2"/>
      <c r="AU945" s="2"/>
      <c r="AV945" s="3"/>
      <c r="AW945" s="258"/>
      <c r="AX945" s="3"/>
      <c r="AY945" s="257"/>
      <c r="AZ945" s="259"/>
      <c r="BA945" s="259"/>
      <c r="BB945" s="259"/>
      <c r="BC945" s="259"/>
      <c r="BD945" s="259"/>
      <c r="BE945" s="259"/>
      <c r="BF945" s="259"/>
      <c r="BG945" s="259"/>
      <c r="BH945" s="259"/>
      <c r="BI945" s="259"/>
      <c r="BJ945" s="259"/>
      <c r="BK945" s="259"/>
      <c r="BL945" s="259"/>
      <c r="BM945" s="259"/>
      <c r="BN945" s="152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  <c r="CH945" s="3"/>
      <c r="CI945" s="3"/>
      <c r="CJ945" s="3"/>
      <c r="CK945" s="3"/>
      <c r="CL945" s="3"/>
      <c r="CM945" s="3"/>
      <c r="CN945" s="3"/>
      <c r="CO945" s="3"/>
      <c r="CP945" s="3"/>
      <c r="CQ945" s="3"/>
      <c r="CR945" s="3"/>
      <c r="CS945" s="3"/>
      <c r="CT945" s="3"/>
      <c r="CU945" s="3"/>
      <c r="CV945" s="3"/>
      <c r="CW945" s="3"/>
      <c r="CX945" s="3"/>
      <c r="CY945" s="3"/>
      <c r="CZ945" s="3"/>
      <c r="DA945" s="3"/>
      <c r="DB945" s="3"/>
      <c r="DC945" s="3"/>
      <c r="DD945" s="3"/>
      <c r="DE945" s="3"/>
      <c r="DF945" s="3"/>
      <c r="DG945" s="3"/>
      <c r="DH945" s="3"/>
      <c r="DI945" s="3"/>
      <c r="DJ945" s="3"/>
      <c r="DK945" s="3"/>
      <c r="DL945" s="3"/>
      <c r="DM945" s="3"/>
      <c r="DN945" s="3"/>
      <c r="DO945" s="3"/>
      <c r="DP945" s="3"/>
      <c r="DQ945" s="3"/>
      <c r="DR945" s="3"/>
      <c r="DS945" s="3"/>
      <c r="DT945" s="3"/>
      <c r="DU945" s="3"/>
    </row>
    <row r="946" ht="12.75" customHeight="1">
      <c r="A946" s="3"/>
      <c r="B946" s="2"/>
      <c r="C946" s="2"/>
      <c r="D946" s="2"/>
      <c r="E946" s="2"/>
      <c r="F946" s="2"/>
      <c r="G946" s="2"/>
      <c r="H946" s="2"/>
      <c r="I946" s="2"/>
      <c r="J946" s="256"/>
      <c r="K946" s="2"/>
      <c r="L946" s="2"/>
      <c r="M946" s="2"/>
      <c r="N946" s="2"/>
      <c r="O946" s="2"/>
      <c r="P946" s="6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3"/>
      <c r="AH946" s="95"/>
      <c r="AI946" s="3"/>
      <c r="AJ946" s="256"/>
      <c r="AK946" s="3"/>
      <c r="AL946" s="3"/>
      <c r="AM946" s="2"/>
      <c r="AN946" s="2"/>
      <c r="AO946" s="2"/>
      <c r="AP946" s="2"/>
      <c r="AQ946" s="2"/>
      <c r="AR946" s="257"/>
      <c r="AS946" s="2"/>
      <c r="AT946" s="2"/>
      <c r="AU946" s="2"/>
      <c r="AV946" s="3"/>
      <c r="AW946" s="258"/>
      <c r="AX946" s="3"/>
      <c r="AY946" s="257"/>
      <c r="AZ946" s="259"/>
      <c r="BA946" s="259"/>
      <c r="BB946" s="259"/>
      <c r="BC946" s="259"/>
      <c r="BD946" s="259"/>
      <c r="BE946" s="259"/>
      <c r="BF946" s="259"/>
      <c r="BG946" s="259"/>
      <c r="BH946" s="259"/>
      <c r="BI946" s="259"/>
      <c r="BJ946" s="259"/>
      <c r="BK946" s="259"/>
      <c r="BL946" s="259"/>
      <c r="BM946" s="259"/>
      <c r="BN946" s="152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  <c r="CH946" s="3"/>
      <c r="CI946" s="3"/>
      <c r="CJ946" s="3"/>
      <c r="CK946" s="3"/>
      <c r="CL946" s="3"/>
      <c r="CM946" s="3"/>
      <c r="CN946" s="3"/>
      <c r="CO946" s="3"/>
      <c r="CP946" s="3"/>
      <c r="CQ946" s="3"/>
      <c r="CR946" s="3"/>
      <c r="CS946" s="3"/>
      <c r="CT946" s="3"/>
      <c r="CU946" s="3"/>
      <c r="CV946" s="3"/>
      <c r="CW946" s="3"/>
      <c r="CX946" s="3"/>
      <c r="CY946" s="3"/>
      <c r="CZ946" s="3"/>
      <c r="DA946" s="3"/>
      <c r="DB946" s="3"/>
      <c r="DC946" s="3"/>
      <c r="DD946" s="3"/>
      <c r="DE946" s="3"/>
      <c r="DF946" s="3"/>
      <c r="DG946" s="3"/>
      <c r="DH946" s="3"/>
      <c r="DI946" s="3"/>
      <c r="DJ946" s="3"/>
      <c r="DK946" s="3"/>
      <c r="DL946" s="3"/>
      <c r="DM946" s="3"/>
      <c r="DN946" s="3"/>
      <c r="DO946" s="3"/>
      <c r="DP946" s="3"/>
      <c r="DQ946" s="3"/>
      <c r="DR946" s="3"/>
      <c r="DS946" s="3"/>
      <c r="DT946" s="3"/>
      <c r="DU946" s="3"/>
    </row>
    <row r="947" ht="12.75" customHeight="1">
      <c r="A947" s="3"/>
      <c r="B947" s="2"/>
      <c r="C947" s="2"/>
      <c r="D947" s="2"/>
      <c r="E947" s="2"/>
      <c r="F947" s="2"/>
      <c r="G947" s="2"/>
      <c r="H947" s="2"/>
      <c r="I947" s="2"/>
      <c r="J947" s="256"/>
      <c r="K947" s="2"/>
      <c r="L947" s="2"/>
      <c r="M947" s="2"/>
      <c r="N947" s="2"/>
      <c r="O947" s="2"/>
      <c r="P947" s="6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3"/>
      <c r="AH947" s="95"/>
      <c r="AI947" s="3"/>
      <c r="AJ947" s="256"/>
      <c r="AK947" s="3"/>
      <c r="AL947" s="3"/>
      <c r="AM947" s="2"/>
      <c r="AN947" s="2"/>
      <c r="AO947" s="2"/>
      <c r="AP947" s="2"/>
      <c r="AQ947" s="2"/>
      <c r="AR947" s="257"/>
      <c r="AS947" s="2"/>
      <c r="AT947" s="2"/>
      <c r="AU947" s="2"/>
      <c r="AV947" s="3"/>
      <c r="AW947" s="258"/>
      <c r="AX947" s="3"/>
      <c r="AY947" s="257"/>
      <c r="AZ947" s="259"/>
      <c r="BA947" s="259"/>
      <c r="BB947" s="259"/>
      <c r="BC947" s="259"/>
      <c r="BD947" s="259"/>
      <c r="BE947" s="259"/>
      <c r="BF947" s="259"/>
      <c r="BG947" s="259"/>
      <c r="BH947" s="259"/>
      <c r="BI947" s="259"/>
      <c r="BJ947" s="259"/>
      <c r="BK947" s="259"/>
      <c r="BL947" s="259"/>
      <c r="BM947" s="259"/>
      <c r="BN947" s="152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  <c r="CH947" s="3"/>
      <c r="CI947" s="3"/>
      <c r="CJ947" s="3"/>
      <c r="CK947" s="3"/>
      <c r="CL947" s="3"/>
      <c r="CM947" s="3"/>
      <c r="CN947" s="3"/>
      <c r="CO947" s="3"/>
      <c r="CP947" s="3"/>
      <c r="CQ947" s="3"/>
      <c r="CR947" s="3"/>
      <c r="CS947" s="3"/>
      <c r="CT947" s="3"/>
      <c r="CU947" s="3"/>
      <c r="CV947" s="3"/>
      <c r="CW947" s="3"/>
      <c r="CX947" s="3"/>
      <c r="CY947" s="3"/>
      <c r="CZ947" s="3"/>
      <c r="DA947" s="3"/>
      <c r="DB947" s="3"/>
      <c r="DC947" s="3"/>
      <c r="DD947" s="3"/>
      <c r="DE947" s="3"/>
      <c r="DF947" s="3"/>
      <c r="DG947" s="3"/>
      <c r="DH947" s="3"/>
      <c r="DI947" s="3"/>
      <c r="DJ947" s="3"/>
      <c r="DK947" s="3"/>
      <c r="DL947" s="3"/>
      <c r="DM947" s="3"/>
      <c r="DN947" s="3"/>
      <c r="DO947" s="3"/>
      <c r="DP947" s="3"/>
      <c r="DQ947" s="3"/>
      <c r="DR947" s="3"/>
      <c r="DS947" s="3"/>
      <c r="DT947" s="3"/>
      <c r="DU947" s="3"/>
    </row>
    <row r="948" ht="12.75" customHeight="1">
      <c r="A948" s="3"/>
      <c r="B948" s="2"/>
      <c r="C948" s="2"/>
      <c r="D948" s="2"/>
      <c r="E948" s="2"/>
      <c r="F948" s="2"/>
      <c r="G948" s="2"/>
      <c r="H948" s="2"/>
      <c r="I948" s="2"/>
      <c r="J948" s="256"/>
      <c r="K948" s="2"/>
      <c r="L948" s="2"/>
      <c r="M948" s="2"/>
      <c r="N948" s="2"/>
      <c r="O948" s="2"/>
      <c r="P948" s="6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3"/>
      <c r="AH948" s="95"/>
      <c r="AI948" s="3"/>
      <c r="AJ948" s="256"/>
      <c r="AK948" s="3"/>
      <c r="AL948" s="3"/>
      <c r="AM948" s="2"/>
      <c r="AN948" s="2"/>
      <c r="AO948" s="2"/>
      <c r="AP948" s="2"/>
      <c r="AQ948" s="2"/>
      <c r="AR948" s="257"/>
      <c r="AS948" s="2"/>
      <c r="AT948" s="2"/>
      <c r="AU948" s="2"/>
      <c r="AV948" s="3"/>
      <c r="AW948" s="258"/>
      <c r="AX948" s="3"/>
      <c r="AY948" s="257"/>
      <c r="AZ948" s="259"/>
      <c r="BA948" s="259"/>
      <c r="BB948" s="259"/>
      <c r="BC948" s="259"/>
      <c r="BD948" s="259"/>
      <c r="BE948" s="259"/>
      <c r="BF948" s="259"/>
      <c r="BG948" s="259"/>
      <c r="BH948" s="259"/>
      <c r="BI948" s="259"/>
      <c r="BJ948" s="259"/>
      <c r="BK948" s="259"/>
      <c r="BL948" s="259"/>
      <c r="BM948" s="259"/>
      <c r="BN948" s="152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  <c r="CH948" s="3"/>
      <c r="CI948" s="3"/>
      <c r="CJ948" s="3"/>
      <c r="CK948" s="3"/>
      <c r="CL948" s="3"/>
      <c r="CM948" s="3"/>
      <c r="CN948" s="3"/>
      <c r="CO948" s="3"/>
      <c r="CP948" s="3"/>
      <c r="CQ948" s="3"/>
      <c r="CR948" s="3"/>
      <c r="CS948" s="3"/>
      <c r="CT948" s="3"/>
      <c r="CU948" s="3"/>
      <c r="CV948" s="3"/>
      <c r="CW948" s="3"/>
      <c r="CX948" s="3"/>
      <c r="CY948" s="3"/>
      <c r="CZ948" s="3"/>
      <c r="DA948" s="3"/>
      <c r="DB948" s="3"/>
      <c r="DC948" s="3"/>
      <c r="DD948" s="3"/>
      <c r="DE948" s="3"/>
      <c r="DF948" s="3"/>
      <c r="DG948" s="3"/>
      <c r="DH948" s="3"/>
      <c r="DI948" s="3"/>
      <c r="DJ948" s="3"/>
      <c r="DK948" s="3"/>
      <c r="DL948" s="3"/>
      <c r="DM948" s="3"/>
      <c r="DN948" s="3"/>
      <c r="DO948" s="3"/>
      <c r="DP948" s="3"/>
      <c r="DQ948" s="3"/>
      <c r="DR948" s="3"/>
      <c r="DS948" s="3"/>
      <c r="DT948" s="3"/>
      <c r="DU948" s="3"/>
    </row>
    <row r="949" ht="12.75" customHeight="1">
      <c r="A949" s="3"/>
      <c r="B949" s="2"/>
      <c r="C949" s="2"/>
      <c r="D949" s="2"/>
      <c r="E949" s="2"/>
      <c r="F949" s="2"/>
      <c r="G949" s="2"/>
      <c r="H949" s="2"/>
      <c r="I949" s="2"/>
      <c r="J949" s="256"/>
      <c r="K949" s="2"/>
      <c r="L949" s="2"/>
      <c r="M949" s="2"/>
      <c r="N949" s="2"/>
      <c r="O949" s="2"/>
      <c r="P949" s="6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3"/>
      <c r="AH949" s="95"/>
      <c r="AI949" s="3"/>
      <c r="AJ949" s="256"/>
      <c r="AK949" s="3"/>
      <c r="AL949" s="3"/>
      <c r="AM949" s="2"/>
      <c r="AN949" s="2"/>
      <c r="AO949" s="2"/>
      <c r="AP949" s="2"/>
      <c r="AQ949" s="2"/>
      <c r="AR949" s="257"/>
      <c r="AS949" s="2"/>
      <c r="AT949" s="2"/>
      <c r="AU949" s="2"/>
      <c r="AV949" s="3"/>
      <c r="AW949" s="258"/>
      <c r="AX949" s="3"/>
      <c r="AY949" s="257"/>
      <c r="AZ949" s="259"/>
      <c r="BA949" s="259"/>
      <c r="BB949" s="259"/>
      <c r="BC949" s="259"/>
      <c r="BD949" s="259"/>
      <c r="BE949" s="259"/>
      <c r="BF949" s="259"/>
      <c r="BG949" s="259"/>
      <c r="BH949" s="259"/>
      <c r="BI949" s="259"/>
      <c r="BJ949" s="259"/>
      <c r="BK949" s="259"/>
      <c r="BL949" s="259"/>
      <c r="BM949" s="259"/>
      <c r="BN949" s="152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  <c r="CI949" s="3"/>
      <c r="CJ949" s="3"/>
      <c r="CK949" s="3"/>
      <c r="CL949" s="3"/>
      <c r="CM949" s="3"/>
      <c r="CN949" s="3"/>
      <c r="CO949" s="3"/>
      <c r="CP949" s="3"/>
      <c r="CQ949" s="3"/>
      <c r="CR949" s="3"/>
      <c r="CS949" s="3"/>
      <c r="CT949" s="3"/>
      <c r="CU949" s="3"/>
      <c r="CV949" s="3"/>
      <c r="CW949" s="3"/>
      <c r="CX949" s="3"/>
      <c r="CY949" s="3"/>
      <c r="CZ949" s="3"/>
      <c r="DA949" s="3"/>
      <c r="DB949" s="3"/>
      <c r="DC949" s="3"/>
      <c r="DD949" s="3"/>
      <c r="DE949" s="3"/>
      <c r="DF949" s="3"/>
      <c r="DG949" s="3"/>
      <c r="DH949" s="3"/>
      <c r="DI949" s="3"/>
      <c r="DJ949" s="3"/>
      <c r="DK949" s="3"/>
      <c r="DL949" s="3"/>
      <c r="DM949" s="3"/>
      <c r="DN949" s="3"/>
      <c r="DO949" s="3"/>
      <c r="DP949" s="3"/>
      <c r="DQ949" s="3"/>
      <c r="DR949" s="3"/>
      <c r="DS949" s="3"/>
      <c r="DT949" s="3"/>
      <c r="DU949" s="3"/>
    </row>
    <row r="950" ht="12.75" customHeight="1">
      <c r="A950" s="3"/>
      <c r="B950" s="2"/>
      <c r="C950" s="2"/>
      <c r="D950" s="2"/>
      <c r="E950" s="2"/>
      <c r="F950" s="2"/>
      <c r="G950" s="2"/>
      <c r="H950" s="2"/>
      <c r="I950" s="2"/>
      <c r="J950" s="256"/>
      <c r="K950" s="2"/>
      <c r="L950" s="2"/>
      <c r="M950" s="2"/>
      <c r="N950" s="2"/>
      <c r="O950" s="2"/>
      <c r="P950" s="6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3"/>
      <c r="AH950" s="95"/>
      <c r="AI950" s="3"/>
      <c r="AJ950" s="256"/>
      <c r="AK950" s="3"/>
      <c r="AL950" s="3"/>
      <c r="AM950" s="2"/>
      <c r="AN950" s="2"/>
      <c r="AO950" s="2"/>
      <c r="AP950" s="2"/>
      <c r="AQ950" s="2"/>
      <c r="AR950" s="257"/>
      <c r="AS950" s="2"/>
      <c r="AT950" s="2"/>
      <c r="AU950" s="2"/>
      <c r="AV950" s="3"/>
      <c r="AW950" s="258"/>
      <c r="AX950" s="3"/>
      <c r="AY950" s="257"/>
      <c r="AZ950" s="259"/>
      <c r="BA950" s="259"/>
      <c r="BB950" s="259"/>
      <c r="BC950" s="259"/>
      <c r="BD950" s="259"/>
      <c r="BE950" s="259"/>
      <c r="BF950" s="259"/>
      <c r="BG950" s="259"/>
      <c r="BH950" s="259"/>
      <c r="BI950" s="259"/>
      <c r="BJ950" s="259"/>
      <c r="BK950" s="259"/>
      <c r="BL950" s="259"/>
      <c r="BM950" s="259"/>
      <c r="BN950" s="152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  <c r="CJ950" s="3"/>
      <c r="CK950" s="3"/>
      <c r="CL950" s="3"/>
      <c r="CM950" s="3"/>
      <c r="CN950" s="3"/>
      <c r="CO950" s="3"/>
      <c r="CP950" s="3"/>
      <c r="CQ950" s="3"/>
      <c r="CR950" s="3"/>
      <c r="CS950" s="3"/>
      <c r="CT950" s="3"/>
      <c r="CU950" s="3"/>
      <c r="CV950" s="3"/>
      <c r="CW950" s="3"/>
      <c r="CX950" s="3"/>
      <c r="CY950" s="3"/>
      <c r="CZ950" s="3"/>
      <c r="DA950" s="3"/>
      <c r="DB950" s="3"/>
      <c r="DC950" s="3"/>
      <c r="DD950" s="3"/>
      <c r="DE950" s="3"/>
      <c r="DF950" s="3"/>
      <c r="DG950" s="3"/>
      <c r="DH950" s="3"/>
      <c r="DI950" s="3"/>
      <c r="DJ950" s="3"/>
      <c r="DK950" s="3"/>
      <c r="DL950" s="3"/>
      <c r="DM950" s="3"/>
      <c r="DN950" s="3"/>
      <c r="DO950" s="3"/>
      <c r="DP950" s="3"/>
      <c r="DQ950" s="3"/>
      <c r="DR950" s="3"/>
      <c r="DS950" s="3"/>
      <c r="DT950" s="3"/>
      <c r="DU950" s="3"/>
    </row>
    <row r="951" ht="12.75" customHeight="1">
      <c r="A951" s="3"/>
      <c r="B951" s="2"/>
      <c r="C951" s="2"/>
      <c r="D951" s="2"/>
      <c r="E951" s="2"/>
      <c r="F951" s="2"/>
      <c r="G951" s="2"/>
      <c r="H951" s="2"/>
      <c r="I951" s="2"/>
      <c r="J951" s="256"/>
      <c r="K951" s="2"/>
      <c r="L951" s="2"/>
      <c r="M951" s="2"/>
      <c r="N951" s="2"/>
      <c r="O951" s="2"/>
      <c r="P951" s="6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3"/>
      <c r="AH951" s="95"/>
      <c r="AI951" s="3"/>
      <c r="AJ951" s="256"/>
      <c r="AK951" s="3"/>
      <c r="AL951" s="3"/>
      <c r="AM951" s="2"/>
      <c r="AN951" s="2"/>
      <c r="AO951" s="2"/>
      <c r="AP951" s="2"/>
      <c r="AQ951" s="2"/>
      <c r="AR951" s="257"/>
      <c r="AS951" s="2"/>
      <c r="AT951" s="2"/>
      <c r="AU951" s="2"/>
      <c r="AV951" s="3"/>
      <c r="AW951" s="258"/>
      <c r="AX951" s="3"/>
      <c r="AY951" s="257"/>
      <c r="AZ951" s="259"/>
      <c r="BA951" s="259"/>
      <c r="BB951" s="259"/>
      <c r="BC951" s="259"/>
      <c r="BD951" s="259"/>
      <c r="BE951" s="259"/>
      <c r="BF951" s="259"/>
      <c r="BG951" s="259"/>
      <c r="BH951" s="259"/>
      <c r="BI951" s="259"/>
      <c r="BJ951" s="259"/>
      <c r="BK951" s="259"/>
      <c r="BL951" s="259"/>
      <c r="BM951" s="259"/>
      <c r="BN951" s="152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  <c r="CJ951" s="3"/>
      <c r="CK951" s="3"/>
      <c r="CL951" s="3"/>
      <c r="CM951" s="3"/>
      <c r="CN951" s="3"/>
      <c r="CO951" s="3"/>
      <c r="CP951" s="3"/>
      <c r="CQ951" s="3"/>
      <c r="CR951" s="3"/>
      <c r="CS951" s="3"/>
      <c r="CT951" s="3"/>
      <c r="CU951" s="3"/>
      <c r="CV951" s="3"/>
      <c r="CW951" s="3"/>
      <c r="CX951" s="3"/>
      <c r="CY951" s="3"/>
      <c r="CZ951" s="3"/>
      <c r="DA951" s="3"/>
      <c r="DB951" s="3"/>
      <c r="DC951" s="3"/>
      <c r="DD951" s="3"/>
      <c r="DE951" s="3"/>
      <c r="DF951" s="3"/>
      <c r="DG951" s="3"/>
      <c r="DH951" s="3"/>
      <c r="DI951" s="3"/>
      <c r="DJ951" s="3"/>
      <c r="DK951" s="3"/>
      <c r="DL951" s="3"/>
      <c r="DM951" s="3"/>
      <c r="DN951" s="3"/>
      <c r="DO951" s="3"/>
      <c r="DP951" s="3"/>
      <c r="DQ951" s="3"/>
      <c r="DR951" s="3"/>
      <c r="DS951" s="3"/>
      <c r="DT951" s="3"/>
      <c r="DU951" s="3"/>
    </row>
    <row r="952" ht="12.75" customHeight="1">
      <c r="A952" s="3"/>
      <c r="B952" s="2"/>
      <c r="C952" s="2"/>
      <c r="D952" s="2"/>
      <c r="E952" s="2"/>
      <c r="F952" s="2"/>
      <c r="G952" s="2"/>
      <c r="H952" s="2"/>
      <c r="I952" s="2"/>
      <c r="J952" s="256"/>
      <c r="K952" s="2"/>
      <c r="L952" s="2"/>
      <c r="M952" s="2"/>
      <c r="N952" s="2"/>
      <c r="O952" s="2"/>
      <c r="P952" s="6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3"/>
      <c r="AH952" s="95"/>
      <c r="AI952" s="3"/>
      <c r="AJ952" s="256"/>
      <c r="AK952" s="3"/>
      <c r="AL952" s="3"/>
      <c r="AM952" s="2"/>
      <c r="AN952" s="2"/>
      <c r="AO952" s="2"/>
      <c r="AP952" s="2"/>
      <c r="AQ952" s="2"/>
      <c r="AR952" s="257"/>
      <c r="AS952" s="2"/>
      <c r="AT952" s="2"/>
      <c r="AU952" s="2"/>
      <c r="AV952" s="3"/>
      <c r="AW952" s="258"/>
      <c r="AX952" s="3"/>
      <c r="AY952" s="257"/>
      <c r="AZ952" s="259"/>
      <c r="BA952" s="259"/>
      <c r="BB952" s="259"/>
      <c r="BC952" s="259"/>
      <c r="BD952" s="259"/>
      <c r="BE952" s="259"/>
      <c r="BF952" s="259"/>
      <c r="BG952" s="259"/>
      <c r="BH952" s="259"/>
      <c r="BI952" s="259"/>
      <c r="BJ952" s="259"/>
      <c r="BK952" s="259"/>
      <c r="BL952" s="259"/>
      <c r="BM952" s="259"/>
      <c r="BN952" s="152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  <c r="CI952" s="3"/>
      <c r="CJ952" s="3"/>
      <c r="CK952" s="3"/>
      <c r="CL952" s="3"/>
      <c r="CM952" s="3"/>
      <c r="CN952" s="3"/>
      <c r="CO952" s="3"/>
      <c r="CP952" s="3"/>
      <c r="CQ952" s="3"/>
      <c r="CR952" s="3"/>
      <c r="CS952" s="3"/>
      <c r="CT952" s="3"/>
      <c r="CU952" s="3"/>
      <c r="CV952" s="3"/>
      <c r="CW952" s="3"/>
      <c r="CX952" s="3"/>
      <c r="CY952" s="3"/>
      <c r="CZ952" s="3"/>
      <c r="DA952" s="3"/>
      <c r="DB952" s="3"/>
      <c r="DC952" s="3"/>
      <c r="DD952" s="3"/>
      <c r="DE952" s="3"/>
      <c r="DF952" s="3"/>
      <c r="DG952" s="3"/>
      <c r="DH952" s="3"/>
      <c r="DI952" s="3"/>
      <c r="DJ952" s="3"/>
      <c r="DK952" s="3"/>
      <c r="DL952" s="3"/>
      <c r="DM952" s="3"/>
      <c r="DN952" s="3"/>
      <c r="DO952" s="3"/>
      <c r="DP952" s="3"/>
      <c r="DQ952" s="3"/>
      <c r="DR952" s="3"/>
      <c r="DS952" s="3"/>
      <c r="DT952" s="3"/>
      <c r="DU952" s="3"/>
    </row>
    <row r="953" ht="12.75" customHeight="1">
      <c r="A953" s="3"/>
      <c r="B953" s="2"/>
      <c r="C953" s="2"/>
      <c r="D953" s="2"/>
      <c r="E953" s="2"/>
      <c r="F953" s="2"/>
      <c r="G953" s="2"/>
      <c r="H953" s="2"/>
      <c r="I953" s="2"/>
      <c r="J953" s="256"/>
      <c r="K953" s="2"/>
      <c r="L953" s="2"/>
      <c r="M953" s="2"/>
      <c r="N953" s="2"/>
      <c r="O953" s="2"/>
      <c r="P953" s="6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3"/>
      <c r="AH953" s="95"/>
      <c r="AI953" s="3"/>
      <c r="AJ953" s="256"/>
      <c r="AK953" s="3"/>
      <c r="AL953" s="3"/>
      <c r="AM953" s="2"/>
      <c r="AN953" s="2"/>
      <c r="AO953" s="2"/>
      <c r="AP953" s="2"/>
      <c r="AQ953" s="2"/>
      <c r="AR953" s="257"/>
      <c r="AS953" s="2"/>
      <c r="AT953" s="2"/>
      <c r="AU953" s="2"/>
      <c r="AV953" s="3"/>
      <c r="AW953" s="258"/>
      <c r="AX953" s="3"/>
      <c r="AY953" s="257"/>
      <c r="AZ953" s="259"/>
      <c r="BA953" s="259"/>
      <c r="BB953" s="259"/>
      <c r="BC953" s="259"/>
      <c r="BD953" s="259"/>
      <c r="BE953" s="259"/>
      <c r="BF953" s="259"/>
      <c r="BG953" s="259"/>
      <c r="BH953" s="259"/>
      <c r="BI953" s="259"/>
      <c r="BJ953" s="259"/>
      <c r="BK953" s="259"/>
      <c r="BL953" s="259"/>
      <c r="BM953" s="259"/>
      <c r="BN953" s="152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  <c r="CH953" s="3"/>
      <c r="CI953" s="3"/>
      <c r="CJ953" s="3"/>
      <c r="CK953" s="3"/>
      <c r="CL953" s="3"/>
      <c r="CM953" s="3"/>
      <c r="CN953" s="3"/>
      <c r="CO953" s="3"/>
      <c r="CP953" s="3"/>
      <c r="CQ953" s="3"/>
      <c r="CR953" s="3"/>
      <c r="CS953" s="3"/>
      <c r="CT953" s="3"/>
      <c r="CU953" s="3"/>
      <c r="CV953" s="3"/>
      <c r="CW953" s="3"/>
      <c r="CX953" s="3"/>
      <c r="CY953" s="3"/>
      <c r="CZ953" s="3"/>
      <c r="DA953" s="3"/>
      <c r="DB953" s="3"/>
      <c r="DC953" s="3"/>
      <c r="DD953" s="3"/>
      <c r="DE953" s="3"/>
      <c r="DF953" s="3"/>
      <c r="DG953" s="3"/>
      <c r="DH953" s="3"/>
      <c r="DI953" s="3"/>
      <c r="DJ953" s="3"/>
      <c r="DK953" s="3"/>
      <c r="DL953" s="3"/>
      <c r="DM953" s="3"/>
      <c r="DN953" s="3"/>
      <c r="DO953" s="3"/>
      <c r="DP953" s="3"/>
      <c r="DQ953" s="3"/>
      <c r="DR953" s="3"/>
      <c r="DS953" s="3"/>
      <c r="DT953" s="3"/>
      <c r="DU953" s="3"/>
    </row>
    <row r="954" ht="12.75" customHeight="1">
      <c r="A954" s="3"/>
      <c r="B954" s="2"/>
      <c r="C954" s="2"/>
      <c r="D954" s="2"/>
      <c r="E954" s="2"/>
      <c r="F954" s="2"/>
      <c r="G954" s="2"/>
      <c r="H954" s="2"/>
      <c r="I954" s="2"/>
      <c r="J954" s="256"/>
      <c r="K954" s="2"/>
      <c r="L954" s="2"/>
      <c r="M954" s="2"/>
      <c r="N954" s="2"/>
      <c r="O954" s="2"/>
      <c r="P954" s="6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3"/>
      <c r="AH954" s="95"/>
      <c r="AI954" s="3"/>
      <c r="AJ954" s="256"/>
      <c r="AK954" s="3"/>
      <c r="AL954" s="3"/>
      <c r="AM954" s="2"/>
      <c r="AN954" s="2"/>
      <c r="AO954" s="2"/>
      <c r="AP954" s="2"/>
      <c r="AQ954" s="2"/>
      <c r="AR954" s="257"/>
      <c r="AS954" s="2"/>
      <c r="AT954" s="2"/>
      <c r="AU954" s="2"/>
      <c r="AV954" s="3"/>
      <c r="AW954" s="258"/>
      <c r="AX954" s="3"/>
      <c r="AY954" s="257"/>
      <c r="AZ954" s="259"/>
      <c r="BA954" s="259"/>
      <c r="BB954" s="259"/>
      <c r="BC954" s="259"/>
      <c r="BD954" s="259"/>
      <c r="BE954" s="259"/>
      <c r="BF954" s="259"/>
      <c r="BG954" s="259"/>
      <c r="BH954" s="259"/>
      <c r="BI954" s="259"/>
      <c r="BJ954" s="259"/>
      <c r="BK954" s="259"/>
      <c r="BL954" s="259"/>
      <c r="BM954" s="259"/>
      <c r="BN954" s="152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  <c r="CH954" s="3"/>
      <c r="CI954" s="3"/>
      <c r="CJ954" s="3"/>
      <c r="CK954" s="3"/>
      <c r="CL954" s="3"/>
      <c r="CM954" s="3"/>
      <c r="CN954" s="3"/>
      <c r="CO954" s="3"/>
      <c r="CP954" s="3"/>
      <c r="CQ954" s="3"/>
      <c r="CR954" s="3"/>
      <c r="CS954" s="3"/>
      <c r="CT954" s="3"/>
      <c r="CU954" s="3"/>
      <c r="CV954" s="3"/>
      <c r="CW954" s="3"/>
      <c r="CX954" s="3"/>
      <c r="CY954" s="3"/>
      <c r="CZ954" s="3"/>
      <c r="DA954" s="3"/>
      <c r="DB954" s="3"/>
      <c r="DC954" s="3"/>
      <c r="DD954" s="3"/>
      <c r="DE954" s="3"/>
      <c r="DF954" s="3"/>
      <c r="DG954" s="3"/>
      <c r="DH954" s="3"/>
      <c r="DI954" s="3"/>
      <c r="DJ954" s="3"/>
      <c r="DK954" s="3"/>
      <c r="DL954" s="3"/>
      <c r="DM954" s="3"/>
      <c r="DN954" s="3"/>
      <c r="DO954" s="3"/>
      <c r="DP954" s="3"/>
      <c r="DQ954" s="3"/>
      <c r="DR954" s="3"/>
      <c r="DS954" s="3"/>
      <c r="DT954" s="3"/>
      <c r="DU954" s="3"/>
    </row>
    <row r="955" ht="12.75" customHeight="1">
      <c r="A955" s="3"/>
      <c r="B955" s="2"/>
      <c r="C955" s="2"/>
      <c r="D955" s="2"/>
      <c r="E955" s="2"/>
      <c r="F955" s="2"/>
      <c r="G955" s="2"/>
      <c r="H955" s="2"/>
      <c r="I955" s="2"/>
      <c r="J955" s="256"/>
      <c r="K955" s="2"/>
      <c r="L955" s="2"/>
      <c r="M955" s="2"/>
      <c r="N955" s="2"/>
      <c r="O955" s="2"/>
      <c r="P955" s="6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3"/>
      <c r="AH955" s="95"/>
      <c r="AI955" s="3"/>
      <c r="AJ955" s="256"/>
      <c r="AK955" s="3"/>
      <c r="AL955" s="3"/>
      <c r="AM955" s="2"/>
      <c r="AN955" s="2"/>
      <c r="AO955" s="2"/>
      <c r="AP955" s="2"/>
      <c r="AQ955" s="2"/>
      <c r="AR955" s="257"/>
      <c r="AS955" s="2"/>
      <c r="AT955" s="2"/>
      <c r="AU955" s="2"/>
      <c r="AV955" s="3"/>
      <c r="AW955" s="258"/>
      <c r="AX955" s="3"/>
      <c r="AY955" s="257"/>
      <c r="AZ955" s="259"/>
      <c r="BA955" s="259"/>
      <c r="BB955" s="259"/>
      <c r="BC955" s="259"/>
      <c r="BD955" s="259"/>
      <c r="BE955" s="259"/>
      <c r="BF955" s="259"/>
      <c r="BG955" s="259"/>
      <c r="BH955" s="259"/>
      <c r="BI955" s="259"/>
      <c r="BJ955" s="259"/>
      <c r="BK955" s="259"/>
      <c r="BL955" s="259"/>
      <c r="BM955" s="259"/>
      <c r="BN955" s="152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  <c r="CH955" s="3"/>
      <c r="CI955" s="3"/>
      <c r="CJ955" s="3"/>
      <c r="CK955" s="3"/>
      <c r="CL955" s="3"/>
      <c r="CM955" s="3"/>
      <c r="CN955" s="3"/>
      <c r="CO955" s="3"/>
      <c r="CP955" s="3"/>
      <c r="CQ955" s="3"/>
      <c r="CR955" s="3"/>
      <c r="CS955" s="3"/>
      <c r="CT955" s="3"/>
      <c r="CU955" s="3"/>
      <c r="CV955" s="3"/>
      <c r="CW955" s="3"/>
      <c r="CX955" s="3"/>
      <c r="CY955" s="3"/>
      <c r="CZ955" s="3"/>
      <c r="DA955" s="3"/>
      <c r="DB955" s="3"/>
      <c r="DC955" s="3"/>
      <c r="DD955" s="3"/>
      <c r="DE955" s="3"/>
      <c r="DF955" s="3"/>
      <c r="DG955" s="3"/>
      <c r="DH955" s="3"/>
      <c r="DI955" s="3"/>
      <c r="DJ955" s="3"/>
      <c r="DK955" s="3"/>
      <c r="DL955" s="3"/>
      <c r="DM955" s="3"/>
      <c r="DN955" s="3"/>
      <c r="DO955" s="3"/>
      <c r="DP955" s="3"/>
      <c r="DQ955" s="3"/>
      <c r="DR955" s="3"/>
      <c r="DS955" s="3"/>
      <c r="DT955" s="3"/>
      <c r="DU955" s="3"/>
    </row>
    <row r="956" ht="12.75" customHeight="1">
      <c r="A956" s="3"/>
      <c r="B956" s="2"/>
      <c r="C956" s="2"/>
      <c r="D956" s="2"/>
      <c r="E956" s="2"/>
      <c r="F956" s="2"/>
      <c r="G956" s="2"/>
      <c r="H956" s="2"/>
      <c r="I956" s="2"/>
      <c r="J956" s="256"/>
      <c r="K956" s="2"/>
      <c r="L956" s="2"/>
      <c r="M956" s="2"/>
      <c r="N956" s="2"/>
      <c r="O956" s="2"/>
      <c r="P956" s="6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3"/>
      <c r="AH956" s="95"/>
      <c r="AI956" s="3"/>
      <c r="AJ956" s="256"/>
      <c r="AK956" s="3"/>
      <c r="AL956" s="3"/>
      <c r="AM956" s="2"/>
      <c r="AN956" s="2"/>
      <c r="AO956" s="2"/>
      <c r="AP956" s="2"/>
      <c r="AQ956" s="2"/>
      <c r="AR956" s="257"/>
      <c r="AS956" s="2"/>
      <c r="AT956" s="2"/>
      <c r="AU956" s="2"/>
      <c r="AV956" s="3"/>
      <c r="AW956" s="258"/>
      <c r="AX956" s="3"/>
      <c r="AY956" s="257"/>
      <c r="AZ956" s="259"/>
      <c r="BA956" s="259"/>
      <c r="BB956" s="259"/>
      <c r="BC956" s="259"/>
      <c r="BD956" s="259"/>
      <c r="BE956" s="259"/>
      <c r="BF956" s="259"/>
      <c r="BG956" s="259"/>
      <c r="BH956" s="259"/>
      <c r="BI956" s="259"/>
      <c r="BJ956" s="259"/>
      <c r="BK956" s="259"/>
      <c r="BL956" s="259"/>
      <c r="BM956" s="259"/>
      <c r="BN956" s="152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  <c r="CH956" s="3"/>
      <c r="CI956" s="3"/>
      <c r="CJ956" s="3"/>
      <c r="CK956" s="3"/>
      <c r="CL956" s="3"/>
      <c r="CM956" s="3"/>
      <c r="CN956" s="3"/>
      <c r="CO956" s="3"/>
      <c r="CP956" s="3"/>
      <c r="CQ956" s="3"/>
      <c r="CR956" s="3"/>
      <c r="CS956" s="3"/>
      <c r="CT956" s="3"/>
      <c r="CU956" s="3"/>
      <c r="CV956" s="3"/>
      <c r="CW956" s="3"/>
      <c r="CX956" s="3"/>
      <c r="CY956" s="3"/>
      <c r="CZ956" s="3"/>
      <c r="DA956" s="3"/>
      <c r="DB956" s="3"/>
      <c r="DC956" s="3"/>
      <c r="DD956" s="3"/>
      <c r="DE956" s="3"/>
      <c r="DF956" s="3"/>
      <c r="DG956" s="3"/>
      <c r="DH956" s="3"/>
      <c r="DI956" s="3"/>
      <c r="DJ956" s="3"/>
      <c r="DK956" s="3"/>
      <c r="DL956" s="3"/>
      <c r="DM956" s="3"/>
      <c r="DN956" s="3"/>
      <c r="DO956" s="3"/>
      <c r="DP956" s="3"/>
      <c r="DQ956" s="3"/>
      <c r="DR956" s="3"/>
      <c r="DS956" s="3"/>
      <c r="DT956" s="3"/>
      <c r="DU956" s="3"/>
    </row>
    <row r="957" ht="12.75" customHeight="1">
      <c r="A957" s="3"/>
      <c r="B957" s="2"/>
      <c r="C957" s="2"/>
      <c r="D957" s="2"/>
      <c r="E957" s="2"/>
      <c r="F957" s="2"/>
      <c r="G957" s="2"/>
      <c r="H957" s="2"/>
      <c r="I957" s="2"/>
      <c r="J957" s="256"/>
      <c r="K957" s="2"/>
      <c r="L957" s="2"/>
      <c r="M957" s="2"/>
      <c r="N957" s="2"/>
      <c r="O957" s="2"/>
      <c r="P957" s="6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3"/>
      <c r="AH957" s="95"/>
      <c r="AI957" s="3"/>
      <c r="AJ957" s="256"/>
      <c r="AK957" s="3"/>
      <c r="AL957" s="3"/>
      <c r="AM957" s="2"/>
      <c r="AN957" s="2"/>
      <c r="AO957" s="2"/>
      <c r="AP957" s="2"/>
      <c r="AQ957" s="2"/>
      <c r="AR957" s="257"/>
      <c r="AS957" s="2"/>
      <c r="AT957" s="2"/>
      <c r="AU957" s="2"/>
      <c r="AV957" s="3"/>
      <c r="AW957" s="258"/>
      <c r="AX957" s="3"/>
      <c r="AY957" s="257"/>
      <c r="AZ957" s="259"/>
      <c r="BA957" s="259"/>
      <c r="BB957" s="259"/>
      <c r="BC957" s="259"/>
      <c r="BD957" s="259"/>
      <c r="BE957" s="259"/>
      <c r="BF957" s="259"/>
      <c r="BG957" s="259"/>
      <c r="BH957" s="259"/>
      <c r="BI957" s="259"/>
      <c r="BJ957" s="259"/>
      <c r="BK957" s="259"/>
      <c r="BL957" s="259"/>
      <c r="BM957" s="259"/>
      <c r="BN957" s="152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  <c r="CH957" s="3"/>
      <c r="CI957" s="3"/>
      <c r="CJ957" s="3"/>
      <c r="CK957" s="3"/>
      <c r="CL957" s="3"/>
      <c r="CM957" s="3"/>
      <c r="CN957" s="3"/>
      <c r="CO957" s="3"/>
      <c r="CP957" s="3"/>
      <c r="CQ957" s="3"/>
      <c r="CR957" s="3"/>
      <c r="CS957" s="3"/>
      <c r="CT957" s="3"/>
      <c r="CU957" s="3"/>
      <c r="CV957" s="3"/>
      <c r="CW957" s="3"/>
      <c r="CX957" s="3"/>
      <c r="CY957" s="3"/>
      <c r="CZ957" s="3"/>
      <c r="DA957" s="3"/>
      <c r="DB957" s="3"/>
      <c r="DC957" s="3"/>
      <c r="DD957" s="3"/>
      <c r="DE957" s="3"/>
      <c r="DF957" s="3"/>
      <c r="DG957" s="3"/>
      <c r="DH957" s="3"/>
      <c r="DI957" s="3"/>
      <c r="DJ957" s="3"/>
      <c r="DK957" s="3"/>
      <c r="DL957" s="3"/>
      <c r="DM957" s="3"/>
      <c r="DN957" s="3"/>
      <c r="DO957" s="3"/>
      <c r="DP957" s="3"/>
      <c r="DQ957" s="3"/>
      <c r="DR957" s="3"/>
      <c r="DS957" s="3"/>
      <c r="DT957" s="3"/>
      <c r="DU957" s="3"/>
    </row>
    <row r="958" ht="12.75" customHeight="1">
      <c r="A958" s="3"/>
      <c r="B958" s="2"/>
      <c r="C958" s="2"/>
      <c r="D958" s="2"/>
      <c r="E958" s="2"/>
      <c r="F958" s="2"/>
      <c r="G958" s="2"/>
      <c r="H958" s="2"/>
      <c r="I958" s="2"/>
      <c r="J958" s="256"/>
      <c r="K958" s="2"/>
      <c r="L958" s="2"/>
      <c r="M958" s="2"/>
      <c r="N958" s="2"/>
      <c r="O958" s="2"/>
      <c r="P958" s="6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3"/>
      <c r="AH958" s="95"/>
      <c r="AI958" s="3"/>
      <c r="AJ958" s="256"/>
      <c r="AK958" s="3"/>
      <c r="AL958" s="3"/>
      <c r="AM958" s="2"/>
      <c r="AN958" s="2"/>
      <c r="AO958" s="2"/>
      <c r="AP958" s="2"/>
      <c r="AQ958" s="2"/>
      <c r="AR958" s="257"/>
      <c r="AS958" s="2"/>
      <c r="AT958" s="2"/>
      <c r="AU958" s="2"/>
      <c r="AV958" s="3"/>
      <c r="AW958" s="258"/>
      <c r="AX958" s="3"/>
      <c r="AY958" s="257"/>
      <c r="AZ958" s="259"/>
      <c r="BA958" s="259"/>
      <c r="BB958" s="259"/>
      <c r="BC958" s="259"/>
      <c r="BD958" s="259"/>
      <c r="BE958" s="259"/>
      <c r="BF958" s="259"/>
      <c r="BG958" s="259"/>
      <c r="BH958" s="259"/>
      <c r="BI958" s="259"/>
      <c r="BJ958" s="259"/>
      <c r="BK958" s="259"/>
      <c r="BL958" s="259"/>
      <c r="BM958" s="259"/>
      <c r="BN958" s="152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  <c r="CH958" s="3"/>
      <c r="CI958" s="3"/>
      <c r="CJ958" s="3"/>
      <c r="CK958" s="3"/>
      <c r="CL958" s="3"/>
      <c r="CM958" s="3"/>
      <c r="CN958" s="3"/>
      <c r="CO958" s="3"/>
      <c r="CP958" s="3"/>
      <c r="CQ958" s="3"/>
      <c r="CR958" s="3"/>
      <c r="CS958" s="3"/>
      <c r="CT958" s="3"/>
      <c r="CU958" s="3"/>
      <c r="CV958" s="3"/>
      <c r="CW958" s="3"/>
      <c r="CX958" s="3"/>
      <c r="CY958" s="3"/>
      <c r="CZ958" s="3"/>
      <c r="DA958" s="3"/>
      <c r="DB958" s="3"/>
      <c r="DC958" s="3"/>
      <c r="DD958" s="3"/>
      <c r="DE958" s="3"/>
      <c r="DF958" s="3"/>
      <c r="DG958" s="3"/>
      <c r="DH958" s="3"/>
      <c r="DI958" s="3"/>
      <c r="DJ958" s="3"/>
      <c r="DK958" s="3"/>
      <c r="DL958" s="3"/>
      <c r="DM958" s="3"/>
      <c r="DN958" s="3"/>
      <c r="DO958" s="3"/>
      <c r="DP958" s="3"/>
      <c r="DQ958" s="3"/>
      <c r="DR958" s="3"/>
      <c r="DS958" s="3"/>
      <c r="DT958" s="3"/>
      <c r="DU958" s="3"/>
    </row>
    <row r="959" ht="12.75" customHeight="1">
      <c r="A959" s="3"/>
      <c r="B959" s="2"/>
      <c r="C959" s="2"/>
      <c r="D959" s="2"/>
      <c r="E959" s="2"/>
      <c r="F959" s="2"/>
      <c r="G959" s="2"/>
      <c r="H959" s="2"/>
      <c r="I959" s="2"/>
      <c r="J959" s="256"/>
      <c r="K959" s="2"/>
      <c r="L959" s="2"/>
      <c r="M959" s="2"/>
      <c r="N959" s="2"/>
      <c r="O959" s="2"/>
      <c r="P959" s="6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3"/>
      <c r="AH959" s="95"/>
      <c r="AI959" s="3"/>
      <c r="AJ959" s="256"/>
      <c r="AK959" s="3"/>
      <c r="AL959" s="3"/>
      <c r="AM959" s="2"/>
      <c r="AN959" s="2"/>
      <c r="AO959" s="2"/>
      <c r="AP959" s="2"/>
      <c r="AQ959" s="2"/>
      <c r="AR959" s="257"/>
      <c r="AS959" s="2"/>
      <c r="AT959" s="2"/>
      <c r="AU959" s="2"/>
      <c r="AV959" s="3"/>
      <c r="AW959" s="258"/>
      <c r="AX959" s="3"/>
      <c r="AY959" s="257"/>
      <c r="AZ959" s="259"/>
      <c r="BA959" s="259"/>
      <c r="BB959" s="259"/>
      <c r="BC959" s="259"/>
      <c r="BD959" s="259"/>
      <c r="BE959" s="259"/>
      <c r="BF959" s="259"/>
      <c r="BG959" s="259"/>
      <c r="BH959" s="259"/>
      <c r="BI959" s="259"/>
      <c r="BJ959" s="259"/>
      <c r="BK959" s="259"/>
      <c r="BL959" s="259"/>
      <c r="BM959" s="259"/>
      <c r="BN959" s="152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  <c r="CH959" s="3"/>
      <c r="CI959" s="3"/>
      <c r="CJ959" s="3"/>
      <c r="CK959" s="3"/>
      <c r="CL959" s="3"/>
      <c r="CM959" s="3"/>
      <c r="CN959" s="3"/>
      <c r="CO959" s="3"/>
      <c r="CP959" s="3"/>
      <c r="CQ959" s="3"/>
      <c r="CR959" s="3"/>
      <c r="CS959" s="3"/>
      <c r="CT959" s="3"/>
      <c r="CU959" s="3"/>
      <c r="CV959" s="3"/>
      <c r="CW959" s="3"/>
      <c r="CX959" s="3"/>
      <c r="CY959" s="3"/>
      <c r="CZ959" s="3"/>
      <c r="DA959" s="3"/>
      <c r="DB959" s="3"/>
      <c r="DC959" s="3"/>
      <c r="DD959" s="3"/>
      <c r="DE959" s="3"/>
      <c r="DF959" s="3"/>
      <c r="DG959" s="3"/>
      <c r="DH959" s="3"/>
      <c r="DI959" s="3"/>
      <c r="DJ959" s="3"/>
      <c r="DK959" s="3"/>
      <c r="DL959" s="3"/>
      <c r="DM959" s="3"/>
      <c r="DN959" s="3"/>
      <c r="DO959" s="3"/>
      <c r="DP959" s="3"/>
      <c r="DQ959" s="3"/>
      <c r="DR959" s="3"/>
      <c r="DS959" s="3"/>
      <c r="DT959" s="3"/>
      <c r="DU959" s="3"/>
    </row>
    <row r="960" ht="12.75" customHeight="1">
      <c r="A960" s="3"/>
      <c r="B960" s="2"/>
      <c r="C960" s="2"/>
      <c r="D960" s="2"/>
      <c r="E960" s="2"/>
      <c r="F960" s="2"/>
      <c r="G960" s="2"/>
      <c r="H960" s="2"/>
      <c r="I960" s="2"/>
      <c r="J960" s="256"/>
      <c r="K960" s="2"/>
      <c r="L960" s="2"/>
      <c r="M960" s="2"/>
      <c r="N960" s="2"/>
      <c r="O960" s="2"/>
      <c r="P960" s="6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3"/>
      <c r="AH960" s="95"/>
      <c r="AI960" s="3"/>
      <c r="AJ960" s="256"/>
      <c r="AK960" s="3"/>
      <c r="AL960" s="3"/>
      <c r="AM960" s="2"/>
      <c r="AN960" s="2"/>
      <c r="AO960" s="2"/>
      <c r="AP960" s="2"/>
      <c r="AQ960" s="2"/>
      <c r="AR960" s="257"/>
      <c r="AS960" s="2"/>
      <c r="AT960" s="2"/>
      <c r="AU960" s="2"/>
      <c r="AV960" s="3"/>
      <c r="AW960" s="258"/>
      <c r="AX960" s="3"/>
      <c r="AY960" s="257"/>
      <c r="AZ960" s="259"/>
      <c r="BA960" s="259"/>
      <c r="BB960" s="259"/>
      <c r="BC960" s="259"/>
      <c r="BD960" s="259"/>
      <c r="BE960" s="259"/>
      <c r="BF960" s="259"/>
      <c r="BG960" s="259"/>
      <c r="BH960" s="259"/>
      <c r="BI960" s="259"/>
      <c r="BJ960" s="259"/>
      <c r="BK960" s="259"/>
      <c r="BL960" s="259"/>
      <c r="BM960" s="259"/>
      <c r="BN960" s="152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  <c r="CH960" s="3"/>
      <c r="CI960" s="3"/>
      <c r="CJ960" s="3"/>
      <c r="CK960" s="3"/>
      <c r="CL960" s="3"/>
      <c r="CM960" s="3"/>
      <c r="CN960" s="3"/>
      <c r="CO960" s="3"/>
      <c r="CP960" s="3"/>
      <c r="CQ960" s="3"/>
      <c r="CR960" s="3"/>
      <c r="CS960" s="3"/>
      <c r="CT960" s="3"/>
      <c r="CU960" s="3"/>
      <c r="CV960" s="3"/>
      <c r="CW960" s="3"/>
      <c r="CX960" s="3"/>
      <c r="CY960" s="3"/>
      <c r="CZ960" s="3"/>
      <c r="DA960" s="3"/>
      <c r="DB960" s="3"/>
      <c r="DC960" s="3"/>
      <c r="DD960" s="3"/>
      <c r="DE960" s="3"/>
      <c r="DF960" s="3"/>
      <c r="DG960" s="3"/>
      <c r="DH960" s="3"/>
      <c r="DI960" s="3"/>
      <c r="DJ960" s="3"/>
      <c r="DK960" s="3"/>
      <c r="DL960" s="3"/>
      <c r="DM960" s="3"/>
      <c r="DN960" s="3"/>
      <c r="DO960" s="3"/>
      <c r="DP960" s="3"/>
      <c r="DQ960" s="3"/>
      <c r="DR960" s="3"/>
      <c r="DS960" s="3"/>
      <c r="DT960" s="3"/>
      <c r="DU960" s="3"/>
    </row>
    <row r="961" ht="12.75" customHeight="1">
      <c r="A961" s="3"/>
      <c r="B961" s="2"/>
      <c r="C961" s="2"/>
      <c r="D961" s="2"/>
      <c r="E961" s="2"/>
      <c r="F961" s="2"/>
      <c r="G961" s="2"/>
      <c r="H961" s="2"/>
      <c r="I961" s="2"/>
      <c r="J961" s="256"/>
      <c r="K961" s="2"/>
      <c r="L961" s="2"/>
      <c r="M961" s="2"/>
      <c r="N961" s="2"/>
      <c r="O961" s="2"/>
      <c r="P961" s="6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3"/>
      <c r="AH961" s="95"/>
      <c r="AI961" s="3"/>
      <c r="AJ961" s="256"/>
      <c r="AK961" s="3"/>
      <c r="AL961" s="3"/>
      <c r="AM961" s="2"/>
      <c r="AN961" s="2"/>
      <c r="AO961" s="2"/>
      <c r="AP961" s="2"/>
      <c r="AQ961" s="2"/>
      <c r="AR961" s="257"/>
      <c r="AS961" s="2"/>
      <c r="AT961" s="2"/>
      <c r="AU961" s="2"/>
      <c r="AV961" s="3"/>
      <c r="AW961" s="258"/>
      <c r="AX961" s="3"/>
      <c r="AY961" s="257"/>
      <c r="AZ961" s="259"/>
      <c r="BA961" s="259"/>
      <c r="BB961" s="259"/>
      <c r="BC961" s="259"/>
      <c r="BD961" s="259"/>
      <c r="BE961" s="259"/>
      <c r="BF961" s="259"/>
      <c r="BG961" s="259"/>
      <c r="BH961" s="259"/>
      <c r="BI961" s="259"/>
      <c r="BJ961" s="259"/>
      <c r="BK961" s="259"/>
      <c r="BL961" s="259"/>
      <c r="BM961" s="259"/>
      <c r="BN961" s="152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  <c r="CH961" s="3"/>
      <c r="CI961" s="3"/>
      <c r="CJ961" s="3"/>
      <c r="CK961" s="3"/>
      <c r="CL961" s="3"/>
      <c r="CM961" s="3"/>
      <c r="CN961" s="3"/>
      <c r="CO961" s="3"/>
      <c r="CP961" s="3"/>
      <c r="CQ961" s="3"/>
      <c r="CR961" s="3"/>
      <c r="CS961" s="3"/>
      <c r="CT961" s="3"/>
      <c r="CU961" s="3"/>
      <c r="CV961" s="3"/>
      <c r="CW961" s="3"/>
      <c r="CX961" s="3"/>
      <c r="CY961" s="3"/>
      <c r="CZ961" s="3"/>
      <c r="DA961" s="3"/>
      <c r="DB961" s="3"/>
      <c r="DC961" s="3"/>
      <c r="DD961" s="3"/>
      <c r="DE961" s="3"/>
      <c r="DF961" s="3"/>
      <c r="DG961" s="3"/>
      <c r="DH961" s="3"/>
      <c r="DI961" s="3"/>
      <c r="DJ961" s="3"/>
      <c r="DK961" s="3"/>
      <c r="DL961" s="3"/>
      <c r="DM961" s="3"/>
      <c r="DN961" s="3"/>
      <c r="DO961" s="3"/>
      <c r="DP961" s="3"/>
      <c r="DQ961" s="3"/>
      <c r="DR961" s="3"/>
      <c r="DS961" s="3"/>
      <c r="DT961" s="3"/>
      <c r="DU961" s="3"/>
    </row>
    <row r="962" ht="12.75" customHeight="1">
      <c r="A962" s="3"/>
      <c r="B962" s="2"/>
      <c r="C962" s="2"/>
      <c r="D962" s="2"/>
      <c r="E962" s="2"/>
      <c r="F962" s="2"/>
      <c r="G962" s="2"/>
      <c r="H962" s="2"/>
      <c r="I962" s="2"/>
      <c r="J962" s="256"/>
      <c r="K962" s="2"/>
      <c r="L962" s="2"/>
      <c r="M962" s="2"/>
      <c r="N962" s="2"/>
      <c r="O962" s="2"/>
      <c r="P962" s="6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3"/>
      <c r="AH962" s="95"/>
      <c r="AI962" s="3"/>
      <c r="AJ962" s="256"/>
      <c r="AK962" s="3"/>
      <c r="AL962" s="3"/>
      <c r="AM962" s="2"/>
      <c r="AN962" s="2"/>
      <c r="AO962" s="2"/>
      <c r="AP962" s="2"/>
      <c r="AQ962" s="2"/>
      <c r="AR962" s="257"/>
      <c r="AS962" s="2"/>
      <c r="AT962" s="2"/>
      <c r="AU962" s="2"/>
      <c r="AV962" s="3"/>
      <c r="AW962" s="258"/>
      <c r="AX962" s="3"/>
      <c r="AY962" s="257"/>
      <c r="AZ962" s="259"/>
      <c r="BA962" s="259"/>
      <c r="BB962" s="259"/>
      <c r="BC962" s="259"/>
      <c r="BD962" s="259"/>
      <c r="BE962" s="259"/>
      <c r="BF962" s="259"/>
      <c r="BG962" s="259"/>
      <c r="BH962" s="259"/>
      <c r="BI962" s="259"/>
      <c r="BJ962" s="259"/>
      <c r="BK962" s="259"/>
      <c r="BL962" s="259"/>
      <c r="BM962" s="259"/>
      <c r="BN962" s="152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  <c r="CH962" s="3"/>
      <c r="CI962" s="3"/>
      <c r="CJ962" s="3"/>
      <c r="CK962" s="3"/>
      <c r="CL962" s="3"/>
      <c r="CM962" s="3"/>
      <c r="CN962" s="3"/>
      <c r="CO962" s="3"/>
      <c r="CP962" s="3"/>
      <c r="CQ962" s="3"/>
      <c r="CR962" s="3"/>
      <c r="CS962" s="3"/>
      <c r="CT962" s="3"/>
      <c r="CU962" s="3"/>
      <c r="CV962" s="3"/>
      <c r="CW962" s="3"/>
      <c r="CX962" s="3"/>
      <c r="CY962" s="3"/>
      <c r="CZ962" s="3"/>
      <c r="DA962" s="3"/>
      <c r="DB962" s="3"/>
      <c r="DC962" s="3"/>
      <c r="DD962" s="3"/>
      <c r="DE962" s="3"/>
      <c r="DF962" s="3"/>
      <c r="DG962" s="3"/>
      <c r="DH962" s="3"/>
      <c r="DI962" s="3"/>
      <c r="DJ962" s="3"/>
      <c r="DK962" s="3"/>
      <c r="DL962" s="3"/>
      <c r="DM962" s="3"/>
      <c r="DN962" s="3"/>
      <c r="DO962" s="3"/>
      <c r="DP962" s="3"/>
      <c r="DQ962" s="3"/>
      <c r="DR962" s="3"/>
      <c r="DS962" s="3"/>
      <c r="DT962" s="3"/>
      <c r="DU962" s="3"/>
    </row>
    <row r="963" ht="12.75" customHeight="1">
      <c r="A963" s="3"/>
      <c r="B963" s="2"/>
      <c r="C963" s="2"/>
      <c r="D963" s="2"/>
      <c r="E963" s="2"/>
      <c r="F963" s="2"/>
      <c r="G963" s="2"/>
      <c r="H963" s="2"/>
      <c r="I963" s="2"/>
      <c r="J963" s="256"/>
      <c r="K963" s="2"/>
      <c r="L963" s="2"/>
      <c r="M963" s="2"/>
      <c r="N963" s="2"/>
      <c r="O963" s="2"/>
      <c r="P963" s="6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3"/>
      <c r="AH963" s="95"/>
      <c r="AI963" s="3"/>
      <c r="AJ963" s="256"/>
      <c r="AK963" s="3"/>
      <c r="AL963" s="3"/>
      <c r="AM963" s="2"/>
      <c r="AN963" s="2"/>
      <c r="AO963" s="2"/>
      <c r="AP963" s="2"/>
      <c r="AQ963" s="2"/>
      <c r="AR963" s="257"/>
      <c r="AS963" s="2"/>
      <c r="AT963" s="2"/>
      <c r="AU963" s="2"/>
      <c r="AV963" s="3"/>
      <c r="AW963" s="258"/>
      <c r="AX963" s="3"/>
      <c r="AY963" s="257"/>
      <c r="AZ963" s="259"/>
      <c r="BA963" s="259"/>
      <c r="BB963" s="259"/>
      <c r="BC963" s="259"/>
      <c r="BD963" s="259"/>
      <c r="BE963" s="259"/>
      <c r="BF963" s="259"/>
      <c r="BG963" s="259"/>
      <c r="BH963" s="259"/>
      <c r="BI963" s="259"/>
      <c r="BJ963" s="259"/>
      <c r="BK963" s="259"/>
      <c r="BL963" s="259"/>
      <c r="BM963" s="259"/>
      <c r="BN963" s="152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  <c r="CI963" s="3"/>
      <c r="CJ963" s="3"/>
      <c r="CK963" s="3"/>
      <c r="CL963" s="3"/>
      <c r="CM963" s="3"/>
      <c r="CN963" s="3"/>
      <c r="CO963" s="3"/>
      <c r="CP963" s="3"/>
      <c r="CQ963" s="3"/>
      <c r="CR963" s="3"/>
      <c r="CS963" s="3"/>
      <c r="CT963" s="3"/>
      <c r="CU963" s="3"/>
      <c r="CV963" s="3"/>
      <c r="CW963" s="3"/>
      <c r="CX963" s="3"/>
      <c r="CY963" s="3"/>
      <c r="CZ963" s="3"/>
      <c r="DA963" s="3"/>
      <c r="DB963" s="3"/>
      <c r="DC963" s="3"/>
      <c r="DD963" s="3"/>
      <c r="DE963" s="3"/>
      <c r="DF963" s="3"/>
      <c r="DG963" s="3"/>
      <c r="DH963" s="3"/>
      <c r="DI963" s="3"/>
      <c r="DJ963" s="3"/>
      <c r="DK963" s="3"/>
      <c r="DL963" s="3"/>
      <c r="DM963" s="3"/>
      <c r="DN963" s="3"/>
      <c r="DO963" s="3"/>
      <c r="DP963" s="3"/>
      <c r="DQ963" s="3"/>
      <c r="DR963" s="3"/>
      <c r="DS963" s="3"/>
      <c r="DT963" s="3"/>
      <c r="DU963" s="3"/>
    </row>
    <row r="964" ht="12.75" customHeight="1">
      <c r="A964" s="3"/>
      <c r="B964" s="2"/>
      <c r="C964" s="2"/>
      <c r="D964" s="2"/>
      <c r="E964" s="2"/>
      <c r="F964" s="2"/>
      <c r="G964" s="2"/>
      <c r="H964" s="2"/>
      <c r="I964" s="2"/>
      <c r="J964" s="256"/>
      <c r="K964" s="2"/>
      <c r="L964" s="2"/>
      <c r="M964" s="2"/>
      <c r="N964" s="2"/>
      <c r="O964" s="2"/>
      <c r="P964" s="6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3"/>
      <c r="AH964" s="95"/>
      <c r="AI964" s="3"/>
      <c r="AJ964" s="256"/>
      <c r="AK964" s="3"/>
      <c r="AL964" s="3"/>
      <c r="AM964" s="2"/>
      <c r="AN964" s="2"/>
      <c r="AO964" s="2"/>
      <c r="AP964" s="2"/>
      <c r="AQ964" s="2"/>
      <c r="AR964" s="257"/>
      <c r="AS964" s="2"/>
      <c r="AT964" s="2"/>
      <c r="AU964" s="2"/>
      <c r="AV964" s="3"/>
      <c r="AW964" s="258"/>
      <c r="AX964" s="3"/>
      <c r="AY964" s="257"/>
      <c r="AZ964" s="259"/>
      <c r="BA964" s="259"/>
      <c r="BB964" s="259"/>
      <c r="BC964" s="259"/>
      <c r="BD964" s="259"/>
      <c r="BE964" s="259"/>
      <c r="BF964" s="259"/>
      <c r="BG964" s="259"/>
      <c r="BH964" s="259"/>
      <c r="BI964" s="259"/>
      <c r="BJ964" s="259"/>
      <c r="BK964" s="259"/>
      <c r="BL964" s="259"/>
      <c r="BM964" s="259"/>
      <c r="BN964" s="152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  <c r="CH964" s="3"/>
      <c r="CI964" s="3"/>
      <c r="CJ964" s="3"/>
      <c r="CK964" s="3"/>
      <c r="CL964" s="3"/>
      <c r="CM964" s="3"/>
      <c r="CN964" s="3"/>
      <c r="CO964" s="3"/>
      <c r="CP964" s="3"/>
      <c r="CQ964" s="3"/>
      <c r="CR964" s="3"/>
      <c r="CS964" s="3"/>
      <c r="CT964" s="3"/>
      <c r="CU964" s="3"/>
      <c r="CV964" s="3"/>
      <c r="CW964" s="3"/>
      <c r="CX964" s="3"/>
      <c r="CY964" s="3"/>
      <c r="CZ964" s="3"/>
      <c r="DA964" s="3"/>
      <c r="DB964" s="3"/>
      <c r="DC964" s="3"/>
      <c r="DD964" s="3"/>
      <c r="DE964" s="3"/>
      <c r="DF964" s="3"/>
      <c r="DG964" s="3"/>
      <c r="DH964" s="3"/>
      <c r="DI964" s="3"/>
      <c r="DJ964" s="3"/>
      <c r="DK964" s="3"/>
      <c r="DL964" s="3"/>
      <c r="DM964" s="3"/>
      <c r="DN964" s="3"/>
      <c r="DO964" s="3"/>
      <c r="DP964" s="3"/>
      <c r="DQ964" s="3"/>
      <c r="DR964" s="3"/>
      <c r="DS964" s="3"/>
      <c r="DT964" s="3"/>
      <c r="DU964" s="3"/>
    </row>
    <row r="965" ht="12.75" customHeight="1">
      <c r="A965" s="3"/>
      <c r="B965" s="2"/>
      <c r="C965" s="2"/>
      <c r="D965" s="2"/>
      <c r="E965" s="2"/>
      <c r="F965" s="2"/>
      <c r="G965" s="2"/>
      <c r="H965" s="2"/>
      <c r="I965" s="2"/>
      <c r="J965" s="256"/>
      <c r="K965" s="2"/>
      <c r="L965" s="2"/>
      <c r="M965" s="2"/>
      <c r="N965" s="2"/>
      <c r="O965" s="2"/>
      <c r="P965" s="6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3"/>
      <c r="AH965" s="95"/>
      <c r="AI965" s="3"/>
      <c r="AJ965" s="256"/>
      <c r="AK965" s="3"/>
      <c r="AL965" s="3"/>
      <c r="AM965" s="2"/>
      <c r="AN965" s="2"/>
      <c r="AO965" s="2"/>
      <c r="AP965" s="2"/>
      <c r="AQ965" s="2"/>
      <c r="AR965" s="257"/>
      <c r="AS965" s="2"/>
      <c r="AT965" s="2"/>
      <c r="AU965" s="2"/>
      <c r="AV965" s="3"/>
      <c r="AW965" s="258"/>
      <c r="AX965" s="3"/>
      <c r="AY965" s="257"/>
      <c r="AZ965" s="259"/>
      <c r="BA965" s="259"/>
      <c r="BB965" s="259"/>
      <c r="BC965" s="259"/>
      <c r="BD965" s="259"/>
      <c r="BE965" s="259"/>
      <c r="BF965" s="259"/>
      <c r="BG965" s="259"/>
      <c r="BH965" s="259"/>
      <c r="BI965" s="259"/>
      <c r="BJ965" s="259"/>
      <c r="BK965" s="259"/>
      <c r="BL965" s="259"/>
      <c r="BM965" s="259"/>
      <c r="BN965" s="152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  <c r="CH965" s="3"/>
      <c r="CI965" s="3"/>
      <c r="CJ965" s="3"/>
      <c r="CK965" s="3"/>
      <c r="CL965" s="3"/>
      <c r="CM965" s="3"/>
      <c r="CN965" s="3"/>
      <c r="CO965" s="3"/>
      <c r="CP965" s="3"/>
      <c r="CQ965" s="3"/>
      <c r="CR965" s="3"/>
      <c r="CS965" s="3"/>
      <c r="CT965" s="3"/>
      <c r="CU965" s="3"/>
      <c r="CV965" s="3"/>
      <c r="CW965" s="3"/>
      <c r="CX965" s="3"/>
      <c r="CY965" s="3"/>
      <c r="CZ965" s="3"/>
      <c r="DA965" s="3"/>
      <c r="DB965" s="3"/>
      <c r="DC965" s="3"/>
      <c r="DD965" s="3"/>
      <c r="DE965" s="3"/>
      <c r="DF965" s="3"/>
      <c r="DG965" s="3"/>
      <c r="DH965" s="3"/>
      <c r="DI965" s="3"/>
      <c r="DJ965" s="3"/>
      <c r="DK965" s="3"/>
      <c r="DL965" s="3"/>
      <c r="DM965" s="3"/>
      <c r="DN965" s="3"/>
      <c r="DO965" s="3"/>
      <c r="DP965" s="3"/>
      <c r="DQ965" s="3"/>
      <c r="DR965" s="3"/>
      <c r="DS965" s="3"/>
      <c r="DT965" s="3"/>
      <c r="DU965" s="3"/>
    </row>
    <row r="966" ht="12.75" customHeight="1">
      <c r="A966" s="3"/>
      <c r="B966" s="2"/>
      <c r="C966" s="2"/>
      <c r="D966" s="2"/>
      <c r="E966" s="2"/>
      <c r="F966" s="2"/>
      <c r="G966" s="2"/>
      <c r="H966" s="2"/>
      <c r="I966" s="2"/>
      <c r="J966" s="256"/>
      <c r="K966" s="2"/>
      <c r="L966" s="2"/>
      <c r="M966" s="2"/>
      <c r="N966" s="2"/>
      <c r="O966" s="2"/>
      <c r="P966" s="6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3"/>
      <c r="AH966" s="95"/>
      <c r="AI966" s="3"/>
      <c r="AJ966" s="256"/>
      <c r="AK966" s="3"/>
      <c r="AL966" s="3"/>
      <c r="AM966" s="2"/>
      <c r="AN966" s="2"/>
      <c r="AO966" s="2"/>
      <c r="AP966" s="2"/>
      <c r="AQ966" s="2"/>
      <c r="AR966" s="257"/>
      <c r="AS966" s="2"/>
      <c r="AT966" s="2"/>
      <c r="AU966" s="2"/>
      <c r="AV966" s="3"/>
      <c r="AW966" s="258"/>
      <c r="AX966" s="3"/>
      <c r="AY966" s="257"/>
      <c r="AZ966" s="259"/>
      <c r="BA966" s="259"/>
      <c r="BB966" s="259"/>
      <c r="BC966" s="259"/>
      <c r="BD966" s="259"/>
      <c r="BE966" s="259"/>
      <c r="BF966" s="259"/>
      <c r="BG966" s="259"/>
      <c r="BH966" s="259"/>
      <c r="BI966" s="259"/>
      <c r="BJ966" s="259"/>
      <c r="BK966" s="259"/>
      <c r="BL966" s="259"/>
      <c r="BM966" s="259"/>
      <c r="BN966" s="152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  <c r="CH966" s="3"/>
      <c r="CI966" s="3"/>
      <c r="CJ966" s="3"/>
      <c r="CK966" s="3"/>
      <c r="CL966" s="3"/>
      <c r="CM966" s="3"/>
      <c r="CN966" s="3"/>
      <c r="CO966" s="3"/>
      <c r="CP966" s="3"/>
      <c r="CQ966" s="3"/>
      <c r="CR966" s="3"/>
      <c r="CS966" s="3"/>
      <c r="CT966" s="3"/>
      <c r="CU966" s="3"/>
      <c r="CV966" s="3"/>
      <c r="CW966" s="3"/>
      <c r="CX966" s="3"/>
      <c r="CY966" s="3"/>
      <c r="CZ966" s="3"/>
      <c r="DA966" s="3"/>
      <c r="DB966" s="3"/>
      <c r="DC966" s="3"/>
      <c r="DD966" s="3"/>
      <c r="DE966" s="3"/>
      <c r="DF966" s="3"/>
      <c r="DG966" s="3"/>
      <c r="DH966" s="3"/>
      <c r="DI966" s="3"/>
      <c r="DJ966" s="3"/>
      <c r="DK966" s="3"/>
      <c r="DL966" s="3"/>
      <c r="DM966" s="3"/>
      <c r="DN966" s="3"/>
      <c r="DO966" s="3"/>
      <c r="DP966" s="3"/>
      <c r="DQ966" s="3"/>
      <c r="DR966" s="3"/>
      <c r="DS966" s="3"/>
      <c r="DT966" s="3"/>
      <c r="DU966" s="3"/>
    </row>
    <row r="967" ht="12.75" customHeight="1">
      <c r="A967" s="3"/>
      <c r="B967" s="2"/>
      <c r="C967" s="2"/>
      <c r="D967" s="2"/>
      <c r="E967" s="2"/>
      <c r="F967" s="2"/>
      <c r="G967" s="2"/>
      <c r="H967" s="2"/>
      <c r="I967" s="2"/>
      <c r="J967" s="256"/>
      <c r="K967" s="2"/>
      <c r="L967" s="2"/>
      <c r="M967" s="2"/>
      <c r="N967" s="2"/>
      <c r="O967" s="2"/>
      <c r="P967" s="6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3"/>
      <c r="AH967" s="95"/>
      <c r="AI967" s="3"/>
      <c r="AJ967" s="256"/>
      <c r="AK967" s="3"/>
      <c r="AL967" s="3"/>
      <c r="AM967" s="2"/>
      <c r="AN967" s="2"/>
      <c r="AO967" s="2"/>
      <c r="AP967" s="2"/>
      <c r="AQ967" s="2"/>
      <c r="AR967" s="257"/>
      <c r="AS967" s="2"/>
      <c r="AT967" s="2"/>
      <c r="AU967" s="2"/>
      <c r="AV967" s="3"/>
      <c r="AW967" s="258"/>
      <c r="AX967" s="3"/>
      <c r="AY967" s="257"/>
      <c r="AZ967" s="259"/>
      <c r="BA967" s="259"/>
      <c r="BB967" s="259"/>
      <c r="BC967" s="259"/>
      <c r="BD967" s="259"/>
      <c r="BE967" s="259"/>
      <c r="BF967" s="259"/>
      <c r="BG967" s="259"/>
      <c r="BH967" s="259"/>
      <c r="BI967" s="259"/>
      <c r="BJ967" s="259"/>
      <c r="BK967" s="259"/>
      <c r="BL967" s="259"/>
      <c r="BM967" s="259"/>
      <c r="BN967" s="152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  <c r="CH967" s="3"/>
      <c r="CI967" s="3"/>
      <c r="CJ967" s="3"/>
      <c r="CK967" s="3"/>
      <c r="CL967" s="3"/>
      <c r="CM967" s="3"/>
      <c r="CN967" s="3"/>
      <c r="CO967" s="3"/>
      <c r="CP967" s="3"/>
      <c r="CQ967" s="3"/>
      <c r="CR967" s="3"/>
      <c r="CS967" s="3"/>
      <c r="CT967" s="3"/>
      <c r="CU967" s="3"/>
      <c r="CV967" s="3"/>
      <c r="CW967" s="3"/>
      <c r="CX967" s="3"/>
      <c r="CY967" s="3"/>
      <c r="CZ967" s="3"/>
      <c r="DA967" s="3"/>
      <c r="DB967" s="3"/>
      <c r="DC967" s="3"/>
      <c r="DD967" s="3"/>
      <c r="DE967" s="3"/>
      <c r="DF967" s="3"/>
      <c r="DG967" s="3"/>
      <c r="DH967" s="3"/>
      <c r="DI967" s="3"/>
      <c r="DJ967" s="3"/>
      <c r="DK967" s="3"/>
      <c r="DL967" s="3"/>
      <c r="DM967" s="3"/>
      <c r="DN967" s="3"/>
      <c r="DO967" s="3"/>
      <c r="DP967" s="3"/>
      <c r="DQ967" s="3"/>
      <c r="DR967" s="3"/>
      <c r="DS967" s="3"/>
      <c r="DT967" s="3"/>
      <c r="DU967" s="3"/>
    </row>
    <row r="968" ht="12.75" customHeight="1">
      <c r="A968" s="3"/>
      <c r="B968" s="2"/>
      <c r="C968" s="2"/>
      <c r="D968" s="2"/>
      <c r="E968" s="2"/>
      <c r="F968" s="2"/>
      <c r="G968" s="2"/>
      <c r="H968" s="2"/>
      <c r="I968" s="2"/>
      <c r="J968" s="256"/>
      <c r="K968" s="2"/>
      <c r="L968" s="2"/>
      <c r="M968" s="2"/>
      <c r="N968" s="2"/>
      <c r="O968" s="2"/>
      <c r="P968" s="6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3"/>
      <c r="AH968" s="95"/>
      <c r="AI968" s="3"/>
      <c r="AJ968" s="256"/>
      <c r="AK968" s="3"/>
      <c r="AL968" s="3"/>
      <c r="AM968" s="2"/>
      <c r="AN968" s="2"/>
      <c r="AO968" s="2"/>
      <c r="AP968" s="2"/>
      <c r="AQ968" s="2"/>
      <c r="AR968" s="257"/>
      <c r="AS968" s="2"/>
      <c r="AT968" s="2"/>
      <c r="AU968" s="2"/>
      <c r="AV968" s="3"/>
      <c r="AW968" s="258"/>
      <c r="AX968" s="3"/>
      <c r="AY968" s="257"/>
      <c r="AZ968" s="259"/>
      <c r="BA968" s="259"/>
      <c r="BB968" s="259"/>
      <c r="BC968" s="259"/>
      <c r="BD968" s="259"/>
      <c r="BE968" s="259"/>
      <c r="BF968" s="259"/>
      <c r="BG968" s="259"/>
      <c r="BH968" s="259"/>
      <c r="BI968" s="259"/>
      <c r="BJ968" s="259"/>
      <c r="BK968" s="259"/>
      <c r="BL968" s="259"/>
      <c r="BM968" s="259"/>
      <c r="BN968" s="152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  <c r="CH968" s="3"/>
      <c r="CI968" s="3"/>
      <c r="CJ968" s="3"/>
      <c r="CK968" s="3"/>
      <c r="CL968" s="3"/>
      <c r="CM968" s="3"/>
      <c r="CN968" s="3"/>
      <c r="CO968" s="3"/>
      <c r="CP968" s="3"/>
      <c r="CQ968" s="3"/>
      <c r="CR968" s="3"/>
      <c r="CS968" s="3"/>
      <c r="CT968" s="3"/>
      <c r="CU968" s="3"/>
      <c r="CV968" s="3"/>
      <c r="CW968" s="3"/>
      <c r="CX968" s="3"/>
      <c r="CY968" s="3"/>
      <c r="CZ968" s="3"/>
      <c r="DA968" s="3"/>
      <c r="DB968" s="3"/>
      <c r="DC968" s="3"/>
      <c r="DD968" s="3"/>
      <c r="DE968" s="3"/>
      <c r="DF968" s="3"/>
      <c r="DG968" s="3"/>
      <c r="DH968" s="3"/>
      <c r="DI968" s="3"/>
      <c r="DJ968" s="3"/>
      <c r="DK968" s="3"/>
      <c r="DL968" s="3"/>
      <c r="DM968" s="3"/>
      <c r="DN968" s="3"/>
      <c r="DO968" s="3"/>
      <c r="DP968" s="3"/>
      <c r="DQ968" s="3"/>
      <c r="DR968" s="3"/>
      <c r="DS968" s="3"/>
      <c r="DT968" s="3"/>
      <c r="DU968" s="3"/>
    </row>
    <row r="969" ht="12.75" customHeight="1">
      <c r="A969" s="3"/>
      <c r="B969" s="2"/>
      <c r="C969" s="2"/>
      <c r="D969" s="2"/>
      <c r="E969" s="2"/>
      <c r="F969" s="2"/>
      <c r="G969" s="2"/>
      <c r="H969" s="2"/>
      <c r="I969" s="2"/>
      <c r="J969" s="256"/>
      <c r="K969" s="2"/>
      <c r="L969" s="2"/>
      <c r="M969" s="2"/>
      <c r="N969" s="2"/>
      <c r="O969" s="2"/>
      <c r="P969" s="6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3"/>
      <c r="AH969" s="95"/>
      <c r="AI969" s="3"/>
      <c r="AJ969" s="256"/>
      <c r="AK969" s="3"/>
      <c r="AL969" s="3"/>
      <c r="AM969" s="2"/>
      <c r="AN969" s="2"/>
      <c r="AO969" s="2"/>
      <c r="AP969" s="2"/>
      <c r="AQ969" s="2"/>
      <c r="AR969" s="257"/>
      <c r="AS969" s="2"/>
      <c r="AT969" s="2"/>
      <c r="AU969" s="2"/>
      <c r="AV969" s="3"/>
      <c r="AW969" s="258"/>
      <c r="AX969" s="3"/>
      <c r="AY969" s="257"/>
      <c r="AZ969" s="259"/>
      <c r="BA969" s="259"/>
      <c r="BB969" s="259"/>
      <c r="BC969" s="259"/>
      <c r="BD969" s="259"/>
      <c r="BE969" s="259"/>
      <c r="BF969" s="259"/>
      <c r="BG969" s="259"/>
      <c r="BH969" s="259"/>
      <c r="BI969" s="259"/>
      <c r="BJ969" s="259"/>
      <c r="BK969" s="259"/>
      <c r="BL969" s="259"/>
      <c r="BM969" s="259"/>
      <c r="BN969" s="152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  <c r="CH969" s="3"/>
      <c r="CI969" s="3"/>
      <c r="CJ969" s="3"/>
      <c r="CK969" s="3"/>
      <c r="CL969" s="3"/>
      <c r="CM969" s="3"/>
      <c r="CN969" s="3"/>
      <c r="CO969" s="3"/>
      <c r="CP969" s="3"/>
      <c r="CQ969" s="3"/>
      <c r="CR969" s="3"/>
      <c r="CS969" s="3"/>
      <c r="CT969" s="3"/>
      <c r="CU969" s="3"/>
      <c r="CV969" s="3"/>
      <c r="CW969" s="3"/>
      <c r="CX969" s="3"/>
      <c r="CY969" s="3"/>
      <c r="CZ969" s="3"/>
      <c r="DA969" s="3"/>
      <c r="DB969" s="3"/>
      <c r="DC969" s="3"/>
      <c r="DD969" s="3"/>
      <c r="DE969" s="3"/>
      <c r="DF969" s="3"/>
      <c r="DG969" s="3"/>
      <c r="DH969" s="3"/>
      <c r="DI969" s="3"/>
      <c r="DJ969" s="3"/>
      <c r="DK969" s="3"/>
      <c r="DL969" s="3"/>
      <c r="DM969" s="3"/>
      <c r="DN969" s="3"/>
      <c r="DO969" s="3"/>
      <c r="DP969" s="3"/>
      <c r="DQ969" s="3"/>
      <c r="DR969" s="3"/>
      <c r="DS969" s="3"/>
      <c r="DT969" s="3"/>
      <c r="DU969" s="3"/>
    </row>
    <row r="970" ht="12.75" customHeight="1">
      <c r="A970" s="3"/>
      <c r="B970" s="2"/>
      <c r="C970" s="2"/>
      <c r="D970" s="2"/>
      <c r="E970" s="2"/>
      <c r="F970" s="2"/>
      <c r="G970" s="2"/>
      <c r="H970" s="2"/>
      <c r="I970" s="2"/>
      <c r="J970" s="256"/>
      <c r="K970" s="2"/>
      <c r="L970" s="2"/>
      <c r="M970" s="2"/>
      <c r="N970" s="2"/>
      <c r="O970" s="2"/>
      <c r="P970" s="6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3"/>
      <c r="AH970" s="95"/>
      <c r="AI970" s="3"/>
      <c r="AJ970" s="256"/>
      <c r="AK970" s="3"/>
      <c r="AL970" s="3"/>
      <c r="AM970" s="2"/>
      <c r="AN970" s="2"/>
      <c r="AO970" s="2"/>
      <c r="AP970" s="2"/>
      <c r="AQ970" s="2"/>
      <c r="AR970" s="257"/>
      <c r="AS970" s="2"/>
      <c r="AT970" s="2"/>
      <c r="AU970" s="2"/>
      <c r="AV970" s="3"/>
      <c r="AW970" s="258"/>
      <c r="AX970" s="3"/>
      <c r="AY970" s="257"/>
      <c r="AZ970" s="259"/>
      <c r="BA970" s="259"/>
      <c r="BB970" s="259"/>
      <c r="BC970" s="259"/>
      <c r="BD970" s="259"/>
      <c r="BE970" s="259"/>
      <c r="BF970" s="259"/>
      <c r="BG970" s="259"/>
      <c r="BH970" s="259"/>
      <c r="BI970" s="259"/>
      <c r="BJ970" s="259"/>
      <c r="BK970" s="259"/>
      <c r="BL970" s="259"/>
      <c r="BM970" s="259"/>
      <c r="BN970" s="152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  <c r="CH970" s="3"/>
      <c r="CI970" s="3"/>
      <c r="CJ970" s="3"/>
      <c r="CK970" s="3"/>
      <c r="CL970" s="3"/>
      <c r="CM970" s="3"/>
      <c r="CN970" s="3"/>
      <c r="CO970" s="3"/>
      <c r="CP970" s="3"/>
      <c r="CQ970" s="3"/>
      <c r="CR970" s="3"/>
      <c r="CS970" s="3"/>
      <c r="CT970" s="3"/>
      <c r="CU970" s="3"/>
      <c r="CV970" s="3"/>
      <c r="CW970" s="3"/>
      <c r="CX970" s="3"/>
      <c r="CY970" s="3"/>
      <c r="CZ970" s="3"/>
      <c r="DA970" s="3"/>
      <c r="DB970" s="3"/>
      <c r="DC970" s="3"/>
      <c r="DD970" s="3"/>
      <c r="DE970" s="3"/>
      <c r="DF970" s="3"/>
      <c r="DG970" s="3"/>
      <c r="DH970" s="3"/>
      <c r="DI970" s="3"/>
      <c r="DJ970" s="3"/>
      <c r="DK970" s="3"/>
      <c r="DL970" s="3"/>
      <c r="DM970" s="3"/>
      <c r="DN970" s="3"/>
      <c r="DO970" s="3"/>
      <c r="DP970" s="3"/>
      <c r="DQ970" s="3"/>
      <c r="DR970" s="3"/>
      <c r="DS970" s="3"/>
      <c r="DT970" s="3"/>
      <c r="DU970" s="3"/>
    </row>
    <row r="971" ht="12.75" customHeight="1">
      <c r="A971" s="3"/>
      <c r="B971" s="2"/>
      <c r="C971" s="2"/>
      <c r="D971" s="2"/>
      <c r="E971" s="2"/>
      <c r="F971" s="2"/>
      <c r="G971" s="2"/>
      <c r="H971" s="2"/>
      <c r="I971" s="2"/>
      <c r="J971" s="256"/>
      <c r="K971" s="2"/>
      <c r="L971" s="2"/>
      <c r="M971" s="2"/>
      <c r="N971" s="2"/>
      <c r="O971" s="2"/>
      <c r="P971" s="6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3"/>
      <c r="AH971" s="95"/>
      <c r="AI971" s="3"/>
      <c r="AJ971" s="256"/>
      <c r="AK971" s="3"/>
      <c r="AL971" s="3"/>
      <c r="AM971" s="2"/>
      <c r="AN971" s="2"/>
      <c r="AO971" s="2"/>
      <c r="AP971" s="2"/>
      <c r="AQ971" s="2"/>
      <c r="AR971" s="257"/>
      <c r="AS971" s="2"/>
      <c r="AT971" s="2"/>
      <c r="AU971" s="2"/>
      <c r="AV971" s="3"/>
      <c r="AW971" s="258"/>
      <c r="AX971" s="3"/>
      <c r="AY971" s="257"/>
      <c r="AZ971" s="259"/>
      <c r="BA971" s="259"/>
      <c r="BB971" s="259"/>
      <c r="BC971" s="259"/>
      <c r="BD971" s="259"/>
      <c r="BE971" s="259"/>
      <c r="BF971" s="259"/>
      <c r="BG971" s="259"/>
      <c r="BH971" s="259"/>
      <c r="BI971" s="259"/>
      <c r="BJ971" s="259"/>
      <c r="BK971" s="259"/>
      <c r="BL971" s="259"/>
      <c r="BM971" s="259"/>
      <c r="BN971" s="152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  <c r="CH971" s="3"/>
      <c r="CI971" s="3"/>
      <c r="CJ971" s="3"/>
      <c r="CK971" s="3"/>
      <c r="CL971" s="3"/>
      <c r="CM971" s="3"/>
      <c r="CN971" s="3"/>
      <c r="CO971" s="3"/>
      <c r="CP971" s="3"/>
      <c r="CQ971" s="3"/>
      <c r="CR971" s="3"/>
      <c r="CS971" s="3"/>
      <c r="CT971" s="3"/>
      <c r="CU971" s="3"/>
      <c r="CV971" s="3"/>
      <c r="CW971" s="3"/>
      <c r="CX971" s="3"/>
      <c r="CY971" s="3"/>
      <c r="CZ971" s="3"/>
      <c r="DA971" s="3"/>
      <c r="DB971" s="3"/>
      <c r="DC971" s="3"/>
      <c r="DD971" s="3"/>
      <c r="DE971" s="3"/>
      <c r="DF971" s="3"/>
      <c r="DG971" s="3"/>
      <c r="DH971" s="3"/>
      <c r="DI971" s="3"/>
      <c r="DJ971" s="3"/>
      <c r="DK971" s="3"/>
      <c r="DL971" s="3"/>
      <c r="DM971" s="3"/>
      <c r="DN971" s="3"/>
      <c r="DO971" s="3"/>
      <c r="DP971" s="3"/>
      <c r="DQ971" s="3"/>
      <c r="DR971" s="3"/>
      <c r="DS971" s="3"/>
      <c r="DT971" s="3"/>
      <c r="DU971" s="3"/>
    </row>
    <row r="972" ht="12.75" customHeight="1">
      <c r="A972" s="3"/>
      <c r="B972" s="2"/>
      <c r="C972" s="2"/>
      <c r="D972" s="2"/>
      <c r="E972" s="2"/>
      <c r="F972" s="2"/>
      <c r="G972" s="2"/>
      <c r="H972" s="2"/>
      <c r="I972" s="2"/>
      <c r="J972" s="256"/>
      <c r="K972" s="2"/>
      <c r="L972" s="2"/>
      <c r="M972" s="2"/>
      <c r="N972" s="2"/>
      <c r="O972" s="2"/>
      <c r="P972" s="6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3"/>
      <c r="AH972" s="95"/>
      <c r="AI972" s="3"/>
      <c r="AJ972" s="256"/>
      <c r="AK972" s="3"/>
      <c r="AL972" s="3"/>
      <c r="AM972" s="2"/>
      <c r="AN972" s="2"/>
      <c r="AO972" s="2"/>
      <c r="AP972" s="2"/>
      <c r="AQ972" s="2"/>
      <c r="AR972" s="257"/>
      <c r="AS972" s="2"/>
      <c r="AT972" s="2"/>
      <c r="AU972" s="2"/>
      <c r="AV972" s="3"/>
      <c r="AW972" s="258"/>
      <c r="AX972" s="3"/>
      <c r="AY972" s="257"/>
      <c r="AZ972" s="259"/>
      <c r="BA972" s="259"/>
      <c r="BB972" s="259"/>
      <c r="BC972" s="259"/>
      <c r="BD972" s="259"/>
      <c r="BE972" s="259"/>
      <c r="BF972" s="259"/>
      <c r="BG972" s="259"/>
      <c r="BH972" s="259"/>
      <c r="BI972" s="259"/>
      <c r="BJ972" s="259"/>
      <c r="BK972" s="259"/>
      <c r="BL972" s="259"/>
      <c r="BM972" s="259"/>
      <c r="BN972" s="152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  <c r="CH972" s="3"/>
      <c r="CI972" s="3"/>
      <c r="CJ972" s="3"/>
      <c r="CK972" s="3"/>
      <c r="CL972" s="3"/>
      <c r="CM972" s="3"/>
      <c r="CN972" s="3"/>
      <c r="CO972" s="3"/>
      <c r="CP972" s="3"/>
      <c r="CQ972" s="3"/>
      <c r="CR972" s="3"/>
      <c r="CS972" s="3"/>
      <c r="CT972" s="3"/>
      <c r="CU972" s="3"/>
      <c r="CV972" s="3"/>
      <c r="CW972" s="3"/>
      <c r="CX972" s="3"/>
      <c r="CY972" s="3"/>
      <c r="CZ972" s="3"/>
      <c r="DA972" s="3"/>
      <c r="DB972" s="3"/>
      <c r="DC972" s="3"/>
      <c r="DD972" s="3"/>
      <c r="DE972" s="3"/>
      <c r="DF972" s="3"/>
      <c r="DG972" s="3"/>
      <c r="DH972" s="3"/>
      <c r="DI972" s="3"/>
      <c r="DJ972" s="3"/>
      <c r="DK972" s="3"/>
      <c r="DL972" s="3"/>
      <c r="DM972" s="3"/>
      <c r="DN972" s="3"/>
      <c r="DO972" s="3"/>
      <c r="DP972" s="3"/>
      <c r="DQ972" s="3"/>
      <c r="DR972" s="3"/>
      <c r="DS972" s="3"/>
      <c r="DT972" s="3"/>
      <c r="DU972" s="3"/>
    </row>
    <row r="973" ht="12.75" customHeight="1">
      <c r="A973" s="3"/>
      <c r="B973" s="2"/>
      <c r="C973" s="2"/>
      <c r="D973" s="2"/>
      <c r="E973" s="2"/>
      <c r="F973" s="2"/>
      <c r="G973" s="2"/>
      <c r="H973" s="2"/>
      <c r="I973" s="2"/>
      <c r="J973" s="256"/>
      <c r="K973" s="2"/>
      <c r="L973" s="2"/>
      <c r="M973" s="2"/>
      <c r="N973" s="2"/>
      <c r="O973" s="2"/>
      <c r="P973" s="6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3"/>
      <c r="AH973" s="95"/>
      <c r="AI973" s="3"/>
      <c r="AJ973" s="256"/>
      <c r="AK973" s="3"/>
      <c r="AL973" s="3"/>
      <c r="AM973" s="2"/>
      <c r="AN973" s="2"/>
      <c r="AO973" s="2"/>
      <c r="AP973" s="2"/>
      <c r="AQ973" s="2"/>
      <c r="AR973" s="257"/>
      <c r="AS973" s="2"/>
      <c r="AT973" s="2"/>
      <c r="AU973" s="2"/>
      <c r="AV973" s="3"/>
      <c r="AW973" s="258"/>
      <c r="AX973" s="3"/>
      <c r="AY973" s="257"/>
      <c r="AZ973" s="259"/>
      <c r="BA973" s="259"/>
      <c r="BB973" s="259"/>
      <c r="BC973" s="259"/>
      <c r="BD973" s="259"/>
      <c r="BE973" s="259"/>
      <c r="BF973" s="259"/>
      <c r="BG973" s="259"/>
      <c r="BH973" s="259"/>
      <c r="BI973" s="259"/>
      <c r="BJ973" s="259"/>
      <c r="BK973" s="259"/>
      <c r="BL973" s="259"/>
      <c r="BM973" s="259"/>
      <c r="BN973" s="152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  <c r="CH973" s="3"/>
      <c r="CI973" s="3"/>
      <c r="CJ973" s="3"/>
      <c r="CK973" s="3"/>
      <c r="CL973" s="3"/>
      <c r="CM973" s="3"/>
      <c r="CN973" s="3"/>
      <c r="CO973" s="3"/>
      <c r="CP973" s="3"/>
      <c r="CQ973" s="3"/>
      <c r="CR973" s="3"/>
      <c r="CS973" s="3"/>
      <c r="CT973" s="3"/>
      <c r="CU973" s="3"/>
      <c r="CV973" s="3"/>
      <c r="CW973" s="3"/>
      <c r="CX973" s="3"/>
      <c r="CY973" s="3"/>
      <c r="CZ973" s="3"/>
      <c r="DA973" s="3"/>
      <c r="DB973" s="3"/>
      <c r="DC973" s="3"/>
      <c r="DD973" s="3"/>
      <c r="DE973" s="3"/>
      <c r="DF973" s="3"/>
      <c r="DG973" s="3"/>
      <c r="DH973" s="3"/>
      <c r="DI973" s="3"/>
      <c r="DJ973" s="3"/>
      <c r="DK973" s="3"/>
      <c r="DL973" s="3"/>
      <c r="DM973" s="3"/>
      <c r="DN973" s="3"/>
      <c r="DO973" s="3"/>
      <c r="DP973" s="3"/>
      <c r="DQ973" s="3"/>
      <c r="DR973" s="3"/>
      <c r="DS973" s="3"/>
      <c r="DT973" s="3"/>
      <c r="DU973" s="3"/>
    </row>
    <row r="974" ht="12.75" customHeight="1">
      <c r="A974" s="3"/>
      <c r="B974" s="2"/>
      <c r="C974" s="2"/>
      <c r="D974" s="2"/>
      <c r="E974" s="2"/>
      <c r="F974" s="2"/>
      <c r="G974" s="2"/>
      <c r="H974" s="2"/>
      <c r="I974" s="2"/>
      <c r="J974" s="256"/>
      <c r="K974" s="2"/>
      <c r="L974" s="2"/>
      <c r="M974" s="2"/>
      <c r="N974" s="2"/>
      <c r="O974" s="2"/>
      <c r="P974" s="6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3"/>
      <c r="AH974" s="95"/>
      <c r="AI974" s="3"/>
      <c r="AJ974" s="256"/>
      <c r="AK974" s="3"/>
      <c r="AL974" s="3"/>
      <c r="AM974" s="2"/>
      <c r="AN974" s="2"/>
      <c r="AO974" s="2"/>
      <c r="AP974" s="2"/>
      <c r="AQ974" s="2"/>
      <c r="AR974" s="257"/>
      <c r="AS974" s="2"/>
      <c r="AT974" s="2"/>
      <c r="AU974" s="2"/>
      <c r="AV974" s="3"/>
      <c r="AW974" s="258"/>
      <c r="AX974" s="3"/>
      <c r="AY974" s="257"/>
      <c r="AZ974" s="259"/>
      <c r="BA974" s="259"/>
      <c r="BB974" s="259"/>
      <c r="BC974" s="259"/>
      <c r="BD974" s="259"/>
      <c r="BE974" s="259"/>
      <c r="BF974" s="259"/>
      <c r="BG974" s="259"/>
      <c r="BH974" s="259"/>
      <c r="BI974" s="259"/>
      <c r="BJ974" s="259"/>
      <c r="BK974" s="259"/>
      <c r="BL974" s="259"/>
      <c r="BM974" s="259"/>
      <c r="BN974" s="152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  <c r="CH974" s="3"/>
      <c r="CI974" s="3"/>
      <c r="CJ974" s="3"/>
      <c r="CK974" s="3"/>
      <c r="CL974" s="3"/>
      <c r="CM974" s="3"/>
      <c r="CN974" s="3"/>
      <c r="CO974" s="3"/>
      <c r="CP974" s="3"/>
      <c r="CQ974" s="3"/>
      <c r="CR974" s="3"/>
      <c r="CS974" s="3"/>
      <c r="CT974" s="3"/>
      <c r="CU974" s="3"/>
      <c r="CV974" s="3"/>
      <c r="CW974" s="3"/>
      <c r="CX974" s="3"/>
      <c r="CY974" s="3"/>
      <c r="CZ974" s="3"/>
      <c r="DA974" s="3"/>
      <c r="DB974" s="3"/>
      <c r="DC974" s="3"/>
      <c r="DD974" s="3"/>
      <c r="DE974" s="3"/>
      <c r="DF974" s="3"/>
      <c r="DG974" s="3"/>
      <c r="DH974" s="3"/>
      <c r="DI974" s="3"/>
      <c r="DJ974" s="3"/>
      <c r="DK974" s="3"/>
      <c r="DL974" s="3"/>
      <c r="DM974" s="3"/>
      <c r="DN974" s="3"/>
      <c r="DO974" s="3"/>
      <c r="DP974" s="3"/>
      <c r="DQ974" s="3"/>
      <c r="DR974" s="3"/>
      <c r="DS974" s="3"/>
      <c r="DT974" s="3"/>
      <c r="DU974" s="3"/>
    </row>
    <row r="975" ht="12.75" customHeight="1">
      <c r="A975" s="3"/>
      <c r="B975" s="2"/>
      <c r="C975" s="2"/>
      <c r="D975" s="2"/>
      <c r="E975" s="2"/>
      <c r="F975" s="2"/>
      <c r="G975" s="2"/>
      <c r="H975" s="2"/>
      <c r="I975" s="2"/>
      <c r="J975" s="256"/>
      <c r="K975" s="2"/>
      <c r="L975" s="2"/>
      <c r="M975" s="2"/>
      <c r="N975" s="2"/>
      <c r="O975" s="2"/>
      <c r="P975" s="6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3"/>
      <c r="AH975" s="95"/>
      <c r="AI975" s="3"/>
      <c r="AJ975" s="256"/>
      <c r="AK975" s="3"/>
      <c r="AL975" s="3"/>
      <c r="AM975" s="2"/>
      <c r="AN975" s="2"/>
      <c r="AO975" s="2"/>
      <c r="AP975" s="2"/>
      <c r="AQ975" s="2"/>
      <c r="AR975" s="257"/>
      <c r="AS975" s="2"/>
      <c r="AT975" s="2"/>
      <c r="AU975" s="2"/>
      <c r="AV975" s="3"/>
      <c r="AW975" s="258"/>
      <c r="AX975" s="3"/>
      <c r="AY975" s="257"/>
      <c r="AZ975" s="259"/>
      <c r="BA975" s="259"/>
      <c r="BB975" s="259"/>
      <c r="BC975" s="259"/>
      <c r="BD975" s="259"/>
      <c r="BE975" s="259"/>
      <c r="BF975" s="259"/>
      <c r="BG975" s="259"/>
      <c r="BH975" s="259"/>
      <c r="BI975" s="259"/>
      <c r="BJ975" s="259"/>
      <c r="BK975" s="259"/>
      <c r="BL975" s="259"/>
      <c r="BM975" s="259"/>
      <c r="BN975" s="152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  <c r="CH975" s="3"/>
      <c r="CI975" s="3"/>
      <c r="CJ975" s="3"/>
      <c r="CK975" s="3"/>
      <c r="CL975" s="3"/>
      <c r="CM975" s="3"/>
      <c r="CN975" s="3"/>
      <c r="CO975" s="3"/>
      <c r="CP975" s="3"/>
      <c r="CQ975" s="3"/>
      <c r="CR975" s="3"/>
      <c r="CS975" s="3"/>
      <c r="CT975" s="3"/>
      <c r="CU975" s="3"/>
      <c r="CV975" s="3"/>
      <c r="CW975" s="3"/>
      <c r="CX975" s="3"/>
      <c r="CY975" s="3"/>
      <c r="CZ975" s="3"/>
      <c r="DA975" s="3"/>
      <c r="DB975" s="3"/>
      <c r="DC975" s="3"/>
      <c r="DD975" s="3"/>
      <c r="DE975" s="3"/>
      <c r="DF975" s="3"/>
      <c r="DG975" s="3"/>
      <c r="DH975" s="3"/>
      <c r="DI975" s="3"/>
      <c r="DJ975" s="3"/>
      <c r="DK975" s="3"/>
      <c r="DL975" s="3"/>
      <c r="DM975" s="3"/>
      <c r="DN975" s="3"/>
      <c r="DO975" s="3"/>
      <c r="DP975" s="3"/>
      <c r="DQ975" s="3"/>
      <c r="DR975" s="3"/>
      <c r="DS975" s="3"/>
      <c r="DT975" s="3"/>
      <c r="DU975" s="3"/>
    </row>
    <row r="976" ht="12.75" customHeight="1">
      <c r="A976" s="3"/>
      <c r="B976" s="2"/>
      <c r="C976" s="2"/>
      <c r="D976" s="2"/>
      <c r="E976" s="2"/>
      <c r="F976" s="2"/>
      <c r="G976" s="2"/>
      <c r="H976" s="2"/>
      <c r="I976" s="2"/>
      <c r="J976" s="256"/>
      <c r="K976" s="2"/>
      <c r="L976" s="2"/>
      <c r="M976" s="2"/>
      <c r="N976" s="2"/>
      <c r="O976" s="2"/>
      <c r="P976" s="6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3"/>
      <c r="AH976" s="95"/>
      <c r="AI976" s="3"/>
      <c r="AJ976" s="256"/>
      <c r="AK976" s="3"/>
      <c r="AL976" s="3"/>
      <c r="AM976" s="2"/>
      <c r="AN976" s="2"/>
      <c r="AO976" s="2"/>
      <c r="AP976" s="2"/>
      <c r="AQ976" s="2"/>
      <c r="AR976" s="257"/>
      <c r="AS976" s="2"/>
      <c r="AT976" s="2"/>
      <c r="AU976" s="2"/>
      <c r="AV976" s="3"/>
      <c r="AW976" s="258"/>
      <c r="AX976" s="3"/>
      <c r="AY976" s="257"/>
      <c r="AZ976" s="259"/>
      <c r="BA976" s="259"/>
      <c r="BB976" s="259"/>
      <c r="BC976" s="259"/>
      <c r="BD976" s="259"/>
      <c r="BE976" s="259"/>
      <c r="BF976" s="259"/>
      <c r="BG976" s="259"/>
      <c r="BH976" s="259"/>
      <c r="BI976" s="259"/>
      <c r="BJ976" s="259"/>
      <c r="BK976" s="259"/>
      <c r="BL976" s="259"/>
      <c r="BM976" s="259"/>
      <c r="BN976" s="152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  <c r="CH976" s="3"/>
      <c r="CI976" s="3"/>
      <c r="CJ976" s="3"/>
      <c r="CK976" s="3"/>
      <c r="CL976" s="3"/>
      <c r="CM976" s="3"/>
      <c r="CN976" s="3"/>
      <c r="CO976" s="3"/>
      <c r="CP976" s="3"/>
      <c r="CQ976" s="3"/>
      <c r="CR976" s="3"/>
      <c r="CS976" s="3"/>
      <c r="CT976" s="3"/>
      <c r="CU976" s="3"/>
      <c r="CV976" s="3"/>
      <c r="CW976" s="3"/>
      <c r="CX976" s="3"/>
      <c r="CY976" s="3"/>
      <c r="CZ976" s="3"/>
      <c r="DA976" s="3"/>
      <c r="DB976" s="3"/>
      <c r="DC976" s="3"/>
      <c r="DD976" s="3"/>
      <c r="DE976" s="3"/>
      <c r="DF976" s="3"/>
      <c r="DG976" s="3"/>
      <c r="DH976" s="3"/>
      <c r="DI976" s="3"/>
      <c r="DJ976" s="3"/>
      <c r="DK976" s="3"/>
      <c r="DL976" s="3"/>
      <c r="DM976" s="3"/>
      <c r="DN976" s="3"/>
      <c r="DO976" s="3"/>
      <c r="DP976" s="3"/>
      <c r="DQ976" s="3"/>
      <c r="DR976" s="3"/>
      <c r="DS976" s="3"/>
      <c r="DT976" s="3"/>
      <c r="DU976" s="3"/>
    </row>
    <row r="977" ht="12.75" customHeight="1">
      <c r="A977" s="3"/>
      <c r="B977" s="2"/>
      <c r="C977" s="2"/>
      <c r="D977" s="2"/>
      <c r="E977" s="2"/>
      <c r="F977" s="2"/>
      <c r="G977" s="2"/>
      <c r="H977" s="2"/>
      <c r="I977" s="2"/>
      <c r="J977" s="256"/>
      <c r="K977" s="2"/>
      <c r="L977" s="2"/>
      <c r="M977" s="2"/>
      <c r="N977" s="2"/>
      <c r="O977" s="2"/>
      <c r="P977" s="6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3"/>
      <c r="AH977" s="95"/>
      <c r="AI977" s="3"/>
      <c r="AJ977" s="256"/>
      <c r="AK977" s="3"/>
      <c r="AL977" s="3"/>
      <c r="AM977" s="2"/>
      <c r="AN977" s="2"/>
      <c r="AO977" s="2"/>
      <c r="AP977" s="2"/>
      <c r="AQ977" s="2"/>
      <c r="AR977" s="257"/>
      <c r="AS977" s="2"/>
      <c r="AT977" s="2"/>
      <c r="AU977" s="2"/>
      <c r="AV977" s="3"/>
      <c r="AW977" s="258"/>
      <c r="AX977" s="3"/>
      <c r="AY977" s="257"/>
      <c r="AZ977" s="259"/>
      <c r="BA977" s="259"/>
      <c r="BB977" s="259"/>
      <c r="BC977" s="259"/>
      <c r="BD977" s="259"/>
      <c r="BE977" s="259"/>
      <c r="BF977" s="259"/>
      <c r="BG977" s="259"/>
      <c r="BH977" s="259"/>
      <c r="BI977" s="259"/>
      <c r="BJ977" s="259"/>
      <c r="BK977" s="259"/>
      <c r="BL977" s="259"/>
      <c r="BM977" s="259"/>
      <c r="BN977" s="152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  <c r="CH977" s="3"/>
      <c r="CI977" s="3"/>
      <c r="CJ977" s="3"/>
      <c r="CK977" s="3"/>
      <c r="CL977" s="3"/>
      <c r="CM977" s="3"/>
      <c r="CN977" s="3"/>
      <c r="CO977" s="3"/>
      <c r="CP977" s="3"/>
      <c r="CQ977" s="3"/>
      <c r="CR977" s="3"/>
      <c r="CS977" s="3"/>
      <c r="CT977" s="3"/>
      <c r="CU977" s="3"/>
      <c r="CV977" s="3"/>
      <c r="CW977" s="3"/>
      <c r="CX977" s="3"/>
      <c r="CY977" s="3"/>
      <c r="CZ977" s="3"/>
      <c r="DA977" s="3"/>
      <c r="DB977" s="3"/>
      <c r="DC977" s="3"/>
      <c r="DD977" s="3"/>
      <c r="DE977" s="3"/>
      <c r="DF977" s="3"/>
      <c r="DG977" s="3"/>
      <c r="DH977" s="3"/>
      <c r="DI977" s="3"/>
      <c r="DJ977" s="3"/>
      <c r="DK977" s="3"/>
      <c r="DL977" s="3"/>
      <c r="DM977" s="3"/>
      <c r="DN977" s="3"/>
      <c r="DO977" s="3"/>
      <c r="DP977" s="3"/>
      <c r="DQ977" s="3"/>
      <c r="DR977" s="3"/>
      <c r="DS977" s="3"/>
      <c r="DT977" s="3"/>
      <c r="DU977" s="3"/>
    </row>
    <row r="978" ht="12.75" customHeight="1">
      <c r="A978" s="3"/>
      <c r="B978" s="2"/>
      <c r="C978" s="2"/>
      <c r="D978" s="2"/>
      <c r="E978" s="2"/>
      <c r="F978" s="2"/>
      <c r="G978" s="2"/>
      <c r="H978" s="2"/>
      <c r="I978" s="2"/>
      <c r="J978" s="256"/>
      <c r="K978" s="2"/>
      <c r="L978" s="2"/>
      <c r="M978" s="2"/>
      <c r="N978" s="2"/>
      <c r="O978" s="2"/>
      <c r="P978" s="6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3"/>
      <c r="AH978" s="95"/>
      <c r="AI978" s="3"/>
      <c r="AJ978" s="256"/>
      <c r="AK978" s="3"/>
      <c r="AL978" s="3"/>
      <c r="AM978" s="2"/>
      <c r="AN978" s="2"/>
      <c r="AO978" s="2"/>
      <c r="AP978" s="2"/>
      <c r="AQ978" s="2"/>
      <c r="AR978" s="257"/>
      <c r="AS978" s="2"/>
      <c r="AT978" s="2"/>
      <c r="AU978" s="2"/>
      <c r="AV978" s="3"/>
      <c r="AW978" s="258"/>
      <c r="AX978" s="3"/>
      <c r="AY978" s="257"/>
      <c r="AZ978" s="259"/>
      <c r="BA978" s="259"/>
      <c r="BB978" s="259"/>
      <c r="BC978" s="259"/>
      <c r="BD978" s="259"/>
      <c r="BE978" s="259"/>
      <c r="BF978" s="259"/>
      <c r="BG978" s="259"/>
      <c r="BH978" s="259"/>
      <c r="BI978" s="259"/>
      <c r="BJ978" s="259"/>
      <c r="BK978" s="259"/>
      <c r="BL978" s="259"/>
      <c r="BM978" s="259"/>
      <c r="BN978" s="152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  <c r="CH978" s="3"/>
      <c r="CI978" s="3"/>
      <c r="CJ978" s="3"/>
      <c r="CK978" s="3"/>
      <c r="CL978" s="3"/>
      <c r="CM978" s="3"/>
      <c r="CN978" s="3"/>
      <c r="CO978" s="3"/>
      <c r="CP978" s="3"/>
      <c r="CQ978" s="3"/>
      <c r="CR978" s="3"/>
      <c r="CS978" s="3"/>
      <c r="CT978" s="3"/>
      <c r="CU978" s="3"/>
      <c r="CV978" s="3"/>
      <c r="CW978" s="3"/>
      <c r="CX978" s="3"/>
      <c r="CY978" s="3"/>
      <c r="CZ978" s="3"/>
      <c r="DA978" s="3"/>
      <c r="DB978" s="3"/>
      <c r="DC978" s="3"/>
      <c r="DD978" s="3"/>
      <c r="DE978" s="3"/>
      <c r="DF978" s="3"/>
      <c r="DG978" s="3"/>
      <c r="DH978" s="3"/>
      <c r="DI978" s="3"/>
      <c r="DJ978" s="3"/>
      <c r="DK978" s="3"/>
      <c r="DL978" s="3"/>
      <c r="DM978" s="3"/>
      <c r="DN978" s="3"/>
      <c r="DO978" s="3"/>
      <c r="DP978" s="3"/>
      <c r="DQ978" s="3"/>
      <c r="DR978" s="3"/>
      <c r="DS978" s="3"/>
      <c r="DT978" s="3"/>
      <c r="DU978" s="3"/>
    </row>
    <row r="979" ht="12.75" customHeight="1">
      <c r="A979" s="3"/>
      <c r="B979" s="2"/>
      <c r="C979" s="2"/>
      <c r="D979" s="2"/>
      <c r="E979" s="2"/>
      <c r="F979" s="2"/>
      <c r="G979" s="2"/>
      <c r="H979" s="2"/>
      <c r="I979" s="2"/>
      <c r="J979" s="256"/>
      <c r="K979" s="2"/>
      <c r="L979" s="2"/>
      <c r="M979" s="2"/>
      <c r="N979" s="2"/>
      <c r="O979" s="2"/>
      <c r="P979" s="6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3"/>
      <c r="AH979" s="95"/>
      <c r="AI979" s="3"/>
      <c r="AJ979" s="256"/>
      <c r="AK979" s="3"/>
      <c r="AL979" s="3"/>
      <c r="AM979" s="2"/>
      <c r="AN979" s="2"/>
      <c r="AO979" s="2"/>
      <c r="AP979" s="2"/>
      <c r="AQ979" s="2"/>
      <c r="AR979" s="257"/>
      <c r="AS979" s="2"/>
      <c r="AT979" s="2"/>
      <c r="AU979" s="2"/>
      <c r="AV979" s="3"/>
      <c r="AW979" s="258"/>
      <c r="AX979" s="3"/>
      <c r="AY979" s="257"/>
      <c r="AZ979" s="259"/>
      <c r="BA979" s="259"/>
      <c r="BB979" s="259"/>
      <c r="BC979" s="259"/>
      <c r="BD979" s="259"/>
      <c r="BE979" s="259"/>
      <c r="BF979" s="259"/>
      <c r="BG979" s="259"/>
      <c r="BH979" s="259"/>
      <c r="BI979" s="259"/>
      <c r="BJ979" s="259"/>
      <c r="BK979" s="259"/>
      <c r="BL979" s="259"/>
      <c r="BM979" s="259"/>
      <c r="BN979" s="152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  <c r="CI979" s="3"/>
      <c r="CJ979" s="3"/>
      <c r="CK979" s="3"/>
      <c r="CL979" s="3"/>
      <c r="CM979" s="3"/>
      <c r="CN979" s="3"/>
      <c r="CO979" s="3"/>
      <c r="CP979" s="3"/>
      <c r="CQ979" s="3"/>
      <c r="CR979" s="3"/>
      <c r="CS979" s="3"/>
      <c r="CT979" s="3"/>
      <c r="CU979" s="3"/>
      <c r="CV979" s="3"/>
      <c r="CW979" s="3"/>
      <c r="CX979" s="3"/>
      <c r="CY979" s="3"/>
      <c r="CZ979" s="3"/>
      <c r="DA979" s="3"/>
      <c r="DB979" s="3"/>
      <c r="DC979" s="3"/>
      <c r="DD979" s="3"/>
      <c r="DE979" s="3"/>
      <c r="DF979" s="3"/>
      <c r="DG979" s="3"/>
      <c r="DH979" s="3"/>
      <c r="DI979" s="3"/>
      <c r="DJ979" s="3"/>
      <c r="DK979" s="3"/>
      <c r="DL979" s="3"/>
      <c r="DM979" s="3"/>
      <c r="DN979" s="3"/>
      <c r="DO979" s="3"/>
      <c r="DP979" s="3"/>
      <c r="DQ979" s="3"/>
      <c r="DR979" s="3"/>
      <c r="DS979" s="3"/>
      <c r="DT979" s="3"/>
      <c r="DU979" s="3"/>
    </row>
    <row r="980" ht="12.75" customHeight="1">
      <c r="A980" s="3"/>
      <c r="B980" s="2"/>
      <c r="C980" s="2"/>
      <c r="D980" s="2"/>
      <c r="E980" s="2"/>
      <c r="F980" s="2"/>
      <c r="G980" s="2"/>
      <c r="H980" s="2"/>
      <c r="I980" s="2"/>
      <c r="J980" s="256"/>
      <c r="K980" s="2"/>
      <c r="L980" s="2"/>
      <c r="M980" s="2"/>
      <c r="N980" s="2"/>
      <c r="O980" s="2"/>
      <c r="P980" s="6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3"/>
      <c r="AH980" s="95"/>
      <c r="AI980" s="3"/>
      <c r="AJ980" s="256"/>
      <c r="AK980" s="3"/>
      <c r="AL980" s="3"/>
      <c r="AM980" s="2"/>
      <c r="AN980" s="2"/>
      <c r="AO980" s="2"/>
      <c r="AP980" s="2"/>
      <c r="AQ980" s="2"/>
      <c r="AR980" s="257"/>
      <c r="AS980" s="2"/>
      <c r="AT980" s="2"/>
      <c r="AU980" s="2"/>
      <c r="AV980" s="3"/>
      <c r="AW980" s="258"/>
      <c r="AX980" s="3"/>
      <c r="AY980" s="257"/>
      <c r="AZ980" s="259"/>
      <c r="BA980" s="259"/>
      <c r="BB980" s="259"/>
      <c r="BC980" s="259"/>
      <c r="BD980" s="259"/>
      <c r="BE980" s="259"/>
      <c r="BF980" s="259"/>
      <c r="BG980" s="259"/>
      <c r="BH980" s="259"/>
      <c r="BI980" s="259"/>
      <c r="BJ980" s="259"/>
      <c r="BK980" s="259"/>
      <c r="BL980" s="259"/>
      <c r="BM980" s="259"/>
      <c r="BN980" s="152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  <c r="CH980" s="3"/>
      <c r="CI980" s="3"/>
      <c r="CJ980" s="3"/>
      <c r="CK980" s="3"/>
      <c r="CL980" s="3"/>
      <c r="CM980" s="3"/>
      <c r="CN980" s="3"/>
      <c r="CO980" s="3"/>
      <c r="CP980" s="3"/>
      <c r="CQ980" s="3"/>
      <c r="CR980" s="3"/>
      <c r="CS980" s="3"/>
      <c r="CT980" s="3"/>
      <c r="CU980" s="3"/>
      <c r="CV980" s="3"/>
      <c r="CW980" s="3"/>
      <c r="CX980" s="3"/>
      <c r="CY980" s="3"/>
      <c r="CZ980" s="3"/>
      <c r="DA980" s="3"/>
      <c r="DB980" s="3"/>
      <c r="DC980" s="3"/>
      <c r="DD980" s="3"/>
      <c r="DE980" s="3"/>
      <c r="DF980" s="3"/>
      <c r="DG980" s="3"/>
      <c r="DH980" s="3"/>
      <c r="DI980" s="3"/>
      <c r="DJ980" s="3"/>
      <c r="DK980" s="3"/>
      <c r="DL980" s="3"/>
      <c r="DM980" s="3"/>
      <c r="DN980" s="3"/>
      <c r="DO980" s="3"/>
      <c r="DP980" s="3"/>
      <c r="DQ980" s="3"/>
      <c r="DR980" s="3"/>
      <c r="DS980" s="3"/>
      <c r="DT980" s="3"/>
      <c r="DU980" s="3"/>
    </row>
    <row r="981" ht="12.75" customHeight="1">
      <c r="A981" s="3"/>
      <c r="B981" s="2"/>
      <c r="C981" s="2"/>
      <c r="D981" s="2"/>
      <c r="E981" s="2"/>
      <c r="F981" s="2"/>
      <c r="G981" s="2"/>
      <c r="H981" s="2"/>
      <c r="I981" s="2"/>
      <c r="J981" s="256"/>
      <c r="K981" s="2"/>
      <c r="L981" s="2"/>
      <c r="M981" s="2"/>
      <c r="N981" s="2"/>
      <c r="O981" s="2"/>
      <c r="P981" s="6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3"/>
      <c r="AH981" s="95"/>
      <c r="AI981" s="3"/>
      <c r="AJ981" s="256"/>
      <c r="AK981" s="3"/>
      <c r="AL981" s="3"/>
      <c r="AM981" s="2"/>
      <c r="AN981" s="2"/>
      <c r="AO981" s="2"/>
      <c r="AP981" s="2"/>
      <c r="AQ981" s="2"/>
      <c r="AR981" s="257"/>
      <c r="AS981" s="2"/>
      <c r="AT981" s="2"/>
      <c r="AU981" s="2"/>
      <c r="AV981" s="3"/>
      <c r="AW981" s="258"/>
      <c r="AX981" s="3"/>
      <c r="AY981" s="257"/>
      <c r="AZ981" s="259"/>
      <c r="BA981" s="259"/>
      <c r="BB981" s="259"/>
      <c r="BC981" s="259"/>
      <c r="BD981" s="259"/>
      <c r="BE981" s="259"/>
      <c r="BF981" s="259"/>
      <c r="BG981" s="259"/>
      <c r="BH981" s="259"/>
      <c r="BI981" s="259"/>
      <c r="BJ981" s="259"/>
      <c r="BK981" s="259"/>
      <c r="BL981" s="259"/>
      <c r="BM981" s="259"/>
      <c r="BN981" s="152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  <c r="CH981" s="3"/>
      <c r="CI981" s="3"/>
      <c r="CJ981" s="3"/>
      <c r="CK981" s="3"/>
      <c r="CL981" s="3"/>
      <c r="CM981" s="3"/>
      <c r="CN981" s="3"/>
      <c r="CO981" s="3"/>
      <c r="CP981" s="3"/>
      <c r="CQ981" s="3"/>
      <c r="CR981" s="3"/>
      <c r="CS981" s="3"/>
      <c r="CT981" s="3"/>
      <c r="CU981" s="3"/>
      <c r="CV981" s="3"/>
      <c r="CW981" s="3"/>
      <c r="CX981" s="3"/>
      <c r="CY981" s="3"/>
      <c r="CZ981" s="3"/>
      <c r="DA981" s="3"/>
      <c r="DB981" s="3"/>
      <c r="DC981" s="3"/>
      <c r="DD981" s="3"/>
      <c r="DE981" s="3"/>
      <c r="DF981" s="3"/>
      <c r="DG981" s="3"/>
      <c r="DH981" s="3"/>
      <c r="DI981" s="3"/>
      <c r="DJ981" s="3"/>
      <c r="DK981" s="3"/>
      <c r="DL981" s="3"/>
      <c r="DM981" s="3"/>
      <c r="DN981" s="3"/>
      <c r="DO981" s="3"/>
      <c r="DP981" s="3"/>
      <c r="DQ981" s="3"/>
      <c r="DR981" s="3"/>
      <c r="DS981" s="3"/>
      <c r="DT981" s="3"/>
      <c r="DU981" s="3"/>
    </row>
    <row r="982" ht="12.75" customHeight="1">
      <c r="A982" s="3"/>
      <c r="B982" s="2"/>
      <c r="C982" s="2"/>
      <c r="D982" s="2"/>
      <c r="E982" s="2"/>
      <c r="F982" s="2"/>
      <c r="G982" s="2"/>
      <c r="H982" s="2"/>
      <c r="I982" s="2"/>
      <c r="J982" s="256"/>
      <c r="K982" s="2"/>
      <c r="L982" s="2"/>
      <c r="M982" s="2"/>
      <c r="N982" s="2"/>
      <c r="O982" s="2"/>
      <c r="P982" s="6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3"/>
      <c r="AH982" s="95"/>
      <c r="AI982" s="3"/>
      <c r="AJ982" s="256"/>
      <c r="AK982" s="3"/>
      <c r="AL982" s="3"/>
      <c r="AM982" s="2"/>
      <c r="AN982" s="2"/>
      <c r="AO982" s="2"/>
      <c r="AP982" s="2"/>
      <c r="AQ982" s="2"/>
      <c r="AR982" s="257"/>
      <c r="AS982" s="2"/>
      <c r="AT982" s="2"/>
      <c r="AU982" s="2"/>
      <c r="AV982" s="3"/>
      <c r="AW982" s="258"/>
      <c r="AX982" s="3"/>
      <c r="AY982" s="257"/>
      <c r="AZ982" s="259"/>
      <c r="BA982" s="259"/>
      <c r="BB982" s="259"/>
      <c r="BC982" s="259"/>
      <c r="BD982" s="259"/>
      <c r="BE982" s="259"/>
      <c r="BF982" s="259"/>
      <c r="BG982" s="259"/>
      <c r="BH982" s="259"/>
      <c r="BI982" s="259"/>
      <c r="BJ982" s="259"/>
      <c r="BK982" s="259"/>
      <c r="BL982" s="259"/>
      <c r="BM982" s="259"/>
      <c r="BN982" s="152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  <c r="CG982" s="3"/>
      <c r="CH982" s="3"/>
      <c r="CI982" s="3"/>
      <c r="CJ982" s="3"/>
      <c r="CK982" s="3"/>
      <c r="CL982" s="3"/>
      <c r="CM982" s="3"/>
      <c r="CN982" s="3"/>
      <c r="CO982" s="3"/>
      <c r="CP982" s="3"/>
      <c r="CQ982" s="3"/>
      <c r="CR982" s="3"/>
      <c r="CS982" s="3"/>
      <c r="CT982" s="3"/>
      <c r="CU982" s="3"/>
      <c r="CV982" s="3"/>
      <c r="CW982" s="3"/>
      <c r="CX982" s="3"/>
      <c r="CY982" s="3"/>
      <c r="CZ982" s="3"/>
      <c r="DA982" s="3"/>
      <c r="DB982" s="3"/>
      <c r="DC982" s="3"/>
      <c r="DD982" s="3"/>
      <c r="DE982" s="3"/>
      <c r="DF982" s="3"/>
      <c r="DG982" s="3"/>
      <c r="DH982" s="3"/>
      <c r="DI982" s="3"/>
      <c r="DJ982" s="3"/>
      <c r="DK982" s="3"/>
      <c r="DL982" s="3"/>
      <c r="DM982" s="3"/>
      <c r="DN982" s="3"/>
      <c r="DO982" s="3"/>
      <c r="DP982" s="3"/>
      <c r="DQ982" s="3"/>
      <c r="DR982" s="3"/>
      <c r="DS982" s="3"/>
      <c r="DT982" s="3"/>
      <c r="DU982" s="3"/>
    </row>
    <row r="983" ht="12.75" customHeight="1">
      <c r="A983" s="3"/>
      <c r="B983" s="2"/>
      <c r="C983" s="2"/>
      <c r="D983" s="2"/>
      <c r="E983" s="2"/>
      <c r="F983" s="2"/>
      <c r="G983" s="2"/>
      <c r="H983" s="2"/>
      <c r="I983" s="2"/>
      <c r="J983" s="256"/>
      <c r="K983" s="2"/>
      <c r="L983" s="2"/>
      <c r="M983" s="2"/>
      <c r="N983" s="2"/>
      <c r="O983" s="2"/>
      <c r="P983" s="6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3"/>
      <c r="AH983" s="95"/>
      <c r="AI983" s="3"/>
      <c r="AJ983" s="256"/>
      <c r="AK983" s="3"/>
      <c r="AL983" s="3"/>
      <c r="AM983" s="2"/>
      <c r="AN983" s="2"/>
      <c r="AO983" s="2"/>
      <c r="AP983" s="2"/>
      <c r="AQ983" s="2"/>
      <c r="AR983" s="257"/>
      <c r="AS983" s="2"/>
      <c r="AT983" s="2"/>
      <c r="AU983" s="2"/>
      <c r="AV983" s="3"/>
      <c r="AW983" s="258"/>
      <c r="AX983" s="3"/>
      <c r="AY983" s="257"/>
      <c r="AZ983" s="259"/>
      <c r="BA983" s="259"/>
      <c r="BB983" s="259"/>
      <c r="BC983" s="259"/>
      <c r="BD983" s="259"/>
      <c r="BE983" s="259"/>
      <c r="BF983" s="259"/>
      <c r="BG983" s="259"/>
      <c r="BH983" s="259"/>
      <c r="BI983" s="259"/>
      <c r="BJ983" s="259"/>
      <c r="BK983" s="259"/>
      <c r="BL983" s="259"/>
      <c r="BM983" s="259"/>
      <c r="BN983" s="152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  <c r="CH983" s="3"/>
      <c r="CI983" s="3"/>
      <c r="CJ983" s="3"/>
      <c r="CK983" s="3"/>
      <c r="CL983" s="3"/>
      <c r="CM983" s="3"/>
      <c r="CN983" s="3"/>
      <c r="CO983" s="3"/>
      <c r="CP983" s="3"/>
      <c r="CQ983" s="3"/>
      <c r="CR983" s="3"/>
      <c r="CS983" s="3"/>
      <c r="CT983" s="3"/>
      <c r="CU983" s="3"/>
      <c r="CV983" s="3"/>
      <c r="CW983" s="3"/>
      <c r="CX983" s="3"/>
      <c r="CY983" s="3"/>
      <c r="CZ983" s="3"/>
      <c r="DA983" s="3"/>
      <c r="DB983" s="3"/>
      <c r="DC983" s="3"/>
      <c r="DD983" s="3"/>
      <c r="DE983" s="3"/>
      <c r="DF983" s="3"/>
      <c r="DG983" s="3"/>
      <c r="DH983" s="3"/>
      <c r="DI983" s="3"/>
      <c r="DJ983" s="3"/>
      <c r="DK983" s="3"/>
      <c r="DL983" s="3"/>
      <c r="DM983" s="3"/>
      <c r="DN983" s="3"/>
      <c r="DO983" s="3"/>
      <c r="DP983" s="3"/>
      <c r="DQ983" s="3"/>
      <c r="DR983" s="3"/>
      <c r="DS983" s="3"/>
      <c r="DT983" s="3"/>
      <c r="DU983" s="3"/>
    </row>
    <row r="984" ht="12.75" customHeight="1">
      <c r="A984" s="3"/>
      <c r="B984" s="2"/>
      <c r="C984" s="2"/>
      <c r="D984" s="2"/>
      <c r="E984" s="2"/>
      <c r="F984" s="2"/>
      <c r="G984" s="2"/>
      <c r="H984" s="2"/>
      <c r="I984" s="2"/>
      <c r="J984" s="256"/>
      <c r="K984" s="2"/>
      <c r="L984" s="2"/>
      <c r="M984" s="2"/>
      <c r="N984" s="2"/>
      <c r="O984" s="2"/>
      <c r="P984" s="6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3"/>
      <c r="AH984" s="95"/>
      <c r="AI984" s="3"/>
      <c r="AJ984" s="256"/>
      <c r="AK984" s="3"/>
      <c r="AL984" s="3"/>
      <c r="AM984" s="2"/>
      <c r="AN984" s="2"/>
      <c r="AO984" s="2"/>
      <c r="AP984" s="2"/>
      <c r="AQ984" s="2"/>
      <c r="AR984" s="257"/>
      <c r="AS984" s="2"/>
      <c r="AT984" s="2"/>
      <c r="AU984" s="2"/>
      <c r="AV984" s="3"/>
      <c r="AW984" s="258"/>
      <c r="AX984" s="3"/>
      <c r="AY984" s="257"/>
      <c r="AZ984" s="259"/>
      <c r="BA984" s="259"/>
      <c r="BB984" s="259"/>
      <c r="BC984" s="259"/>
      <c r="BD984" s="259"/>
      <c r="BE984" s="259"/>
      <c r="BF984" s="259"/>
      <c r="BG984" s="259"/>
      <c r="BH984" s="259"/>
      <c r="BI984" s="259"/>
      <c r="BJ984" s="259"/>
      <c r="BK984" s="259"/>
      <c r="BL984" s="259"/>
      <c r="BM984" s="259"/>
      <c r="BN984" s="152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  <c r="CG984" s="3"/>
      <c r="CH984" s="3"/>
      <c r="CI984" s="3"/>
      <c r="CJ984" s="3"/>
      <c r="CK984" s="3"/>
      <c r="CL984" s="3"/>
      <c r="CM984" s="3"/>
      <c r="CN984" s="3"/>
      <c r="CO984" s="3"/>
      <c r="CP984" s="3"/>
      <c r="CQ984" s="3"/>
      <c r="CR984" s="3"/>
      <c r="CS984" s="3"/>
      <c r="CT984" s="3"/>
      <c r="CU984" s="3"/>
      <c r="CV984" s="3"/>
      <c r="CW984" s="3"/>
      <c r="CX984" s="3"/>
      <c r="CY984" s="3"/>
      <c r="CZ984" s="3"/>
      <c r="DA984" s="3"/>
      <c r="DB984" s="3"/>
      <c r="DC984" s="3"/>
      <c r="DD984" s="3"/>
      <c r="DE984" s="3"/>
      <c r="DF984" s="3"/>
      <c r="DG984" s="3"/>
      <c r="DH984" s="3"/>
      <c r="DI984" s="3"/>
      <c r="DJ984" s="3"/>
      <c r="DK984" s="3"/>
      <c r="DL984" s="3"/>
      <c r="DM984" s="3"/>
      <c r="DN984" s="3"/>
      <c r="DO984" s="3"/>
      <c r="DP984" s="3"/>
      <c r="DQ984" s="3"/>
      <c r="DR984" s="3"/>
      <c r="DS984" s="3"/>
      <c r="DT984" s="3"/>
      <c r="DU984" s="3"/>
    </row>
    <row r="985" ht="12.75" customHeight="1">
      <c r="A985" s="3"/>
      <c r="B985" s="2"/>
      <c r="C985" s="2"/>
      <c r="D985" s="2"/>
      <c r="E985" s="2"/>
      <c r="F985" s="2"/>
      <c r="G985" s="2"/>
      <c r="H985" s="2"/>
      <c r="I985" s="2"/>
      <c r="J985" s="256"/>
      <c r="K985" s="2"/>
      <c r="L985" s="2"/>
      <c r="M985" s="2"/>
      <c r="N985" s="2"/>
      <c r="O985" s="2"/>
      <c r="P985" s="6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3"/>
      <c r="AH985" s="95"/>
      <c r="AI985" s="3"/>
      <c r="AJ985" s="256"/>
      <c r="AK985" s="3"/>
      <c r="AL985" s="3"/>
      <c r="AM985" s="2"/>
      <c r="AN985" s="2"/>
      <c r="AO985" s="2"/>
      <c r="AP985" s="2"/>
      <c r="AQ985" s="2"/>
      <c r="AR985" s="257"/>
      <c r="AS985" s="2"/>
      <c r="AT985" s="2"/>
      <c r="AU985" s="2"/>
      <c r="AV985" s="3"/>
      <c r="AW985" s="258"/>
      <c r="AX985" s="3"/>
      <c r="AY985" s="257"/>
      <c r="AZ985" s="259"/>
      <c r="BA985" s="259"/>
      <c r="BB985" s="259"/>
      <c r="BC985" s="259"/>
      <c r="BD985" s="259"/>
      <c r="BE985" s="259"/>
      <c r="BF985" s="259"/>
      <c r="BG985" s="259"/>
      <c r="BH985" s="259"/>
      <c r="BI985" s="259"/>
      <c r="BJ985" s="259"/>
      <c r="BK985" s="259"/>
      <c r="BL985" s="259"/>
      <c r="BM985" s="259"/>
      <c r="BN985" s="152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  <c r="CG985" s="3"/>
      <c r="CH985" s="3"/>
      <c r="CI985" s="3"/>
      <c r="CJ985" s="3"/>
      <c r="CK985" s="3"/>
      <c r="CL985" s="3"/>
      <c r="CM985" s="3"/>
      <c r="CN985" s="3"/>
      <c r="CO985" s="3"/>
      <c r="CP985" s="3"/>
      <c r="CQ985" s="3"/>
      <c r="CR985" s="3"/>
      <c r="CS985" s="3"/>
      <c r="CT985" s="3"/>
      <c r="CU985" s="3"/>
      <c r="CV985" s="3"/>
      <c r="CW985" s="3"/>
      <c r="CX985" s="3"/>
      <c r="CY985" s="3"/>
      <c r="CZ985" s="3"/>
      <c r="DA985" s="3"/>
      <c r="DB985" s="3"/>
      <c r="DC985" s="3"/>
      <c r="DD985" s="3"/>
      <c r="DE985" s="3"/>
      <c r="DF985" s="3"/>
      <c r="DG985" s="3"/>
      <c r="DH985" s="3"/>
      <c r="DI985" s="3"/>
      <c r="DJ985" s="3"/>
      <c r="DK985" s="3"/>
      <c r="DL985" s="3"/>
      <c r="DM985" s="3"/>
      <c r="DN985" s="3"/>
      <c r="DO985" s="3"/>
      <c r="DP985" s="3"/>
      <c r="DQ985" s="3"/>
      <c r="DR985" s="3"/>
      <c r="DS985" s="3"/>
      <c r="DT985" s="3"/>
      <c r="DU985" s="3"/>
    </row>
    <row r="986" ht="12.75" customHeight="1">
      <c r="A986" s="3"/>
      <c r="B986" s="2"/>
      <c r="C986" s="2"/>
      <c r="D986" s="2"/>
      <c r="E986" s="2"/>
      <c r="F986" s="2"/>
      <c r="G986" s="2"/>
      <c r="H986" s="2"/>
      <c r="I986" s="2"/>
      <c r="J986" s="256"/>
      <c r="K986" s="2"/>
      <c r="L986" s="2"/>
      <c r="M986" s="2"/>
      <c r="N986" s="2"/>
      <c r="O986" s="2"/>
      <c r="P986" s="6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3"/>
      <c r="AH986" s="95"/>
      <c r="AI986" s="3"/>
      <c r="AJ986" s="256"/>
      <c r="AK986" s="3"/>
      <c r="AL986" s="3"/>
      <c r="AM986" s="2"/>
      <c r="AN986" s="2"/>
      <c r="AO986" s="2"/>
      <c r="AP986" s="2"/>
      <c r="AQ986" s="2"/>
      <c r="AR986" s="257"/>
      <c r="AS986" s="2"/>
      <c r="AT986" s="2"/>
      <c r="AU986" s="2"/>
      <c r="AV986" s="3"/>
      <c r="AW986" s="258"/>
      <c r="AX986" s="3"/>
      <c r="AY986" s="257"/>
      <c r="AZ986" s="259"/>
      <c r="BA986" s="259"/>
      <c r="BB986" s="259"/>
      <c r="BC986" s="259"/>
      <c r="BD986" s="259"/>
      <c r="BE986" s="259"/>
      <c r="BF986" s="259"/>
      <c r="BG986" s="259"/>
      <c r="BH986" s="259"/>
      <c r="BI986" s="259"/>
      <c r="BJ986" s="259"/>
      <c r="BK986" s="259"/>
      <c r="BL986" s="259"/>
      <c r="BM986" s="259"/>
      <c r="BN986" s="152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  <c r="CC986" s="3"/>
      <c r="CD986" s="3"/>
      <c r="CE986" s="3"/>
      <c r="CF986" s="3"/>
      <c r="CG986" s="3"/>
      <c r="CH986" s="3"/>
      <c r="CI986" s="3"/>
      <c r="CJ986" s="3"/>
      <c r="CK986" s="3"/>
      <c r="CL986" s="3"/>
      <c r="CM986" s="3"/>
      <c r="CN986" s="3"/>
      <c r="CO986" s="3"/>
      <c r="CP986" s="3"/>
      <c r="CQ986" s="3"/>
      <c r="CR986" s="3"/>
      <c r="CS986" s="3"/>
      <c r="CT986" s="3"/>
      <c r="CU986" s="3"/>
      <c r="CV986" s="3"/>
      <c r="CW986" s="3"/>
      <c r="CX986" s="3"/>
      <c r="CY986" s="3"/>
      <c r="CZ986" s="3"/>
      <c r="DA986" s="3"/>
      <c r="DB986" s="3"/>
      <c r="DC986" s="3"/>
      <c r="DD986" s="3"/>
      <c r="DE986" s="3"/>
      <c r="DF986" s="3"/>
      <c r="DG986" s="3"/>
      <c r="DH986" s="3"/>
      <c r="DI986" s="3"/>
      <c r="DJ986" s="3"/>
      <c r="DK986" s="3"/>
      <c r="DL986" s="3"/>
      <c r="DM986" s="3"/>
      <c r="DN986" s="3"/>
      <c r="DO986" s="3"/>
      <c r="DP986" s="3"/>
      <c r="DQ986" s="3"/>
      <c r="DR986" s="3"/>
      <c r="DS986" s="3"/>
      <c r="DT986" s="3"/>
      <c r="DU986" s="3"/>
    </row>
    <row r="987" ht="12.75" customHeight="1">
      <c r="A987" s="3"/>
      <c r="B987" s="2"/>
      <c r="C987" s="2"/>
      <c r="D987" s="2"/>
      <c r="E987" s="2"/>
      <c r="F987" s="2"/>
      <c r="G987" s="2"/>
      <c r="H987" s="2"/>
      <c r="I987" s="2"/>
      <c r="J987" s="256"/>
      <c r="K987" s="2"/>
      <c r="L987" s="2"/>
      <c r="M987" s="2"/>
      <c r="N987" s="2"/>
      <c r="O987" s="2"/>
      <c r="P987" s="6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3"/>
      <c r="AH987" s="95"/>
      <c r="AI987" s="3"/>
      <c r="AJ987" s="256"/>
      <c r="AK987" s="3"/>
      <c r="AL987" s="3"/>
      <c r="AM987" s="2"/>
      <c r="AN987" s="2"/>
      <c r="AO987" s="2"/>
      <c r="AP987" s="2"/>
      <c r="AQ987" s="2"/>
      <c r="AR987" s="257"/>
      <c r="AS987" s="2"/>
      <c r="AT987" s="2"/>
      <c r="AU987" s="2"/>
      <c r="AV987" s="3"/>
      <c r="AW987" s="258"/>
      <c r="AX987" s="3"/>
      <c r="AY987" s="257"/>
      <c r="AZ987" s="259"/>
      <c r="BA987" s="259"/>
      <c r="BB987" s="259"/>
      <c r="BC987" s="259"/>
      <c r="BD987" s="259"/>
      <c r="BE987" s="259"/>
      <c r="BF987" s="259"/>
      <c r="BG987" s="259"/>
      <c r="BH987" s="259"/>
      <c r="BI987" s="259"/>
      <c r="BJ987" s="259"/>
      <c r="BK987" s="259"/>
      <c r="BL987" s="259"/>
      <c r="BM987" s="259"/>
      <c r="BN987" s="152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  <c r="CC987" s="3"/>
      <c r="CD987" s="3"/>
      <c r="CE987" s="3"/>
      <c r="CF987" s="3"/>
      <c r="CG987" s="3"/>
      <c r="CH987" s="3"/>
      <c r="CI987" s="3"/>
      <c r="CJ987" s="3"/>
      <c r="CK987" s="3"/>
      <c r="CL987" s="3"/>
      <c r="CM987" s="3"/>
      <c r="CN987" s="3"/>
      <c r="CO987" s="3"/>
      <c r="CP987" s="3"/>
      <c r="CQ987" s="3"/>
      <c r="CR987" s="3"/>
      <c r="CS987" s="3"/>
      <c r="CT987" s="3"/>
      <c r="CU987" s="3"/>
      <c r="CV987" s="3"/>
      <c r="CW987" s="3"/>
      <c r="CX987" s="3"/>
      <c r="CY987" s="3"/>
      <c r="CZ987" s="3"/>
      <c r="DA987" s="3"/>
      <c r="DB987" s="3"/>
      <c r="DC987" s="3"/>
      <c r="DD987" s="3"/>
      <c r="DE987" s="3"/>
      <c r="DF987" s="3"/>
      <c r="DG987" s="3"/>
      <c r="DH987" s="3"/>
      <c r="DI987" s="3"/>
      <c r="DJ987" s="3"/>
      <c r="DK987" s="3"/>
      <c r="DL987" s="3"/>
      <c r="DM987" s="3"/>
      <c r="DN987" s="3"/>
      <c r="DO987" s="3"/>
      <c r="DP987" s="3"/>
      <c r="DQ987" s="3"/>
      <c r="DR987" s="3"/>
      <c r="DS987" s="3"/>
      <c r="DT987" s="3"/>
      <c r="DU987" s="3"/>
    </row>
    <row r="988" ht="12.75" customHeight="1">
      <c r="A988" s="3"/>
      <c r="B988" s="2"/>
      <c r="C988" s="2"/>
      <c r="D988" s="2"/>
      <c r="E988" s="2"/>
      <c r="F988" s="2"/>
      <c r="G988" s="2"/>
      <c r="H988" s="2"/>
      <c r="I988" s="2"/>
      <c r="J988" s="256"/>
      <c r="K988" s="2"/>
      <c r="L988" s="2"/>
      <c r="M988" s="2"/>
      <c r="N988" s="2"/>
      <c r="O988" s="2"/>
      <c r="P988" s="6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3"/>
      <c r="AH988" s="95"/>
      <c r="AI988" s="3"/>
      <c r="AJ988" s="256"/>
      <c r="AK988" s="3"/>
      <c r="AL988" s="3"/>
      <c r="AM988" s="2"/>
      <c r="AN988" s="2"/>
      <c r="AO988" s="2"/>
      <c r="AP988" s="2"/>
      <c r="AQ988" s="2"/>
      <c r="AR988" s="257"/>
      <c r="AS988" s="2"/>
      <c r="AT988" s="2"/>
      <c r="AU988" s="2"/>
      <c r="AV988" s="3"/>
      <c r="AW988" s="258"/>
      <c r="AX988" s="3"/>
      <c r="AY988" s="257"/>
      <c r="AZ988" s="259"/>
      <c r="BA988" s="259"/>
      <c r="BB988" s="259"/>
      <c r="BC988" s="259"/>
      <c r="BD988" s="259"/>
      <c r="BE988" s="259"/>
      <c r="BF988" s="259"/>
      <c r="BG988" s="259"/>
      <c r="BH988" s="259"/>
      <c r="BI988" s="259"/>
      <c r="BJ988" s="259"/>
      <c r="BK988" s="259"/>
      <c r="BL988" s="259"/>
      <c r="BM988" s="259"/>
      <c r="BN988" s="152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  <c r="CC988" s="3"/>
      <c r="CD988" s="3"/>
      <c r="CE988" s="3"/>
      <c r="CF988" s="3"/>
      <c r="CG988" s="3"/>
      <c r="CH988" s="3"/>
      <c r="CI988" s="3"/>
      <c r="CJ988" s="3"/>
      <c r="CK988" s="3"/>
      <c r="CL988" s="3"/>
      <c r="CM988" s="3"/>
      <c r="CN988" s="3"/>
      <c r="CO988" s="3"/>
      <c r="CP988" s="3"/>
      <c r="CQ988" s="3"/>
      <c r="CR988" s="3"/>
      <c r="CS988" s="3"/>
      <c r="CT988" s="3"/>
      <c r="CU988" s="3"/>
      <c r="CV988" s="3"/>
      <c r="CW988" s="3"/>
      <c r="CX988" s="3"/>
      <c r="CY988" s="3"/>
      <c r="CZ988" s="3"/>
      <c r="DA988" s="3"/>
      <c r="DB988" s="3"/>
      <c r="DC988" s="3"/>
      <c r="DD988" s="3"/>
      <c r="DE988" s="3"/>
      <c r="DF988" s="3"/>
      <c r="DG988" s="3"/>
      <c r="DH988" s="3"/>
      <c r="DI988" s="3"/>
      <c r="DJ988" s="3"/>
      <c r="DK988" s="3"/>
      <c r="DL988" s="3"/>
      <c r="DM988" s="3"/>
      <c r="DN988" s="3"/>
      <c r="DO988" s="3"/>
      <c r="DP988" s="3"/>
      <c r="DQ988" s="3"/>
      <c r="DR988" s="3"/>
      <c r="DS988" s="3"/>
      <c r="DT988" s="3"/>
      <c r="DU988" s="3"/>
    </row>
    <row r="989" ht="12.75" customHeight="1">
      <c r="A989" s="3"/>
      <c r="B989" s="2"/>
      <c r="C989" s="2"/>
      <c r="D989" s="2"/>
      <c r="E989" s="2"/>
      <c r="F989" s="2"/>
      <c r="G989" s="2"/>
      <c r="H989" s="2"/>
      <c r="I989" s="2"/>
      <c r="J989" s="256"/>
      <c r="K989" s="2"/>
      <c r="L989" s="2"/>
      <c r="M989" s="2"/>
      <c r="N989" s="2"/>
      <c r="O989" s="2"/>
      <c r="P989" s="6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3"/>
      <c r="AH989" s="95"/>
      <c r="AI989" s="3"/>
      <c r="AJ989" s="256"/>
      <c r="AK989" s="3"/>
      <c r="AL989" s="3"/>
      <c r="AM989" s="2"/>
      <c r="AN989" s="2"/>
      <c r="AO989" s="2"/>
      <c r="AP989" s="2"/>
      <c r="AQ989" s="2"/>
      <c r="AR989" s="257"/>
      <c r="AS989" s="2"/>
      <c r="AT989" s="2"/>
      <c r="AU989" s="2"/>
      <c r="AV989" s="3"/>
      <c r="AW989" s="258"/>
      <c r="AX989" s="3"/>
      <c r="AY989" s="257"/>
      <c r="AZ989" s="259"/>
      <c r="BA989" s="259"/>
      <c r="BB989" s="259"/>
      <c r="BC989" s="259"/>
      <c r="BD989" s="259"/>
      <c r="BE989" s="259"/>
      <c r="BF989" s="259"/>
      <c r="BG989" s="259"/>
      <c r="BH989" s="259"/>
      <c r="BI989" s="259"/>
      <c r="BJ989" s="259"/>
      <c r="BK989" s="259"/>
      <c r="BL989" s="259"/>
      <c r="BM989" s="259"/>
      <c r="BN989" s="152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  <c r="CC989" s="3"/>
      <c r="CD989" s="3"/>
      <c r="CE989" s="3"/>
      <c r="CF989" s="3"/>
      <c r="CG989" s="3"/>
      <c r="CH989" s="3"/>
      <c r="CI989" s="3"/>
      <c r="CJ989" s="3"/>
      <c r="CK989" s="3"/>
      <c r="CL989" s="3"/>
      <c r="CM989" s="3"/>
      <c r="CN989" s="3"/>
      <c r="CO989" s="3"/>
      <c r="CP989" s="3"/>
      <c r="CQ989" s="3"/>
      <c r="CR989" s="3"/>
      <c r="CS989" s="3"/>
      <c r="CT989" s="3"/>
      <c r="CU989" s="3"/>
      <c r="CV989" s="3"/>
      <c r="CW989" s="3"/>
      <c r="CX989" s="3"/>
      <c r="CY989" s="3"/>
      <c r="CZ989" s="3"/>
      <c r="DA989" s="3"/>
      <c r="DB989" s="3"/>
      <c r="DC989" s="3"/>
      <c r="DD989" s="3"/>
      <c r="DE989" s="3"/>
      <c r="DF989" s="3"/>
      <c r="DG989" s="3"/>
      <c r="DH989" s="3"/>
      <c r="DI989" s="3"/>
      <c r="DJ989" s="3"/>
      <c r="DK989" s="3"/>
      <c r="DL989" s="3"/>
      <c r="DM989" s="3"/>
      <c r="DN989" s="3"/>
      <c r="DO989" s="3"/>
      <c r="DP989" s="3"/>
      <c r="DQ989" s="3"/>
      <c r="DR989" s="3"/>
      <c r="DS989" s="3"/>
      <c r="DT989" s="3"/>
      <c r="DU989" s="3"/>
    </row>
    <row r="990" ht="12.75" customHeight="1">
      <c r="A990" s="3"/>
      <c r="B990" s="2"/>
      <c r="C990" s="2"/>
      <c r="D990" s="2"/>
      <c r="E990" s="2"/>
      <c r="F990" s="2"/>
      <c r="G990" s="2"/>
      <c r="H990" s="2"/>
      <c r="I990" s="2"/>
      <c r="J990" s="256"/>
      <c r="K990" s="2"/>
      <c r="L990" s="2"/>
      <c r="M990" s="2"/>
      <c r="N990" s="2"/>
      <c r="O990" s="2"/>
      <c r="P990" s="6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3"/>
      <c r="AH990" s="95"/>
      <c r="AI990" s="3"/>
      <c r="AJ990" s="256"/>
      <c r="AK990" s="3"/>
      <c r="AL990" s="3"/>
      <c r="AM990" s="2"/>
      <c r="AN990" s="2"/>
      <c r="AO990" s="2"/>
      <c r="AP990" s="2"/>
      <c r="AQ990" s="2"/>
      <c r="AR990" s="257"/>
      <c r="AS990" s="2"/>
      <c r="AT990" s="2"/>
      <c r="AU990" s="2"/>
      <c r="AV990" s="3"/>
      <c r="AW990" s="258"/>
      <c r="AX990" s="3"/>
      <c r="AY990" s="257"/>
      <c r="AZ990" s="259"/>
      <c r="BA990" s="259"/>
      <c r="BB990" s="259"/>
      <c r="BC990" s="259"/>
      <c r="BD990" s="259"/>
      <c r="BE990" s="259"/>
      <c r="BF990" s="259"/>
      <c r="BG990" s="259"/>
      <c r="BH990" s="259"/>
      <c r="BI990" s="259"/>
      <c r="BJ990" s="259"/>
      <c r="BK990" s="259"/>
      <c r="BL990" s="259"/>
      <c r="BM990" s="259"/>
      <c r="BN990" s="152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  <c r="CC990" s="3"/>
      <c r="CD990" s="3"/>
      <c r="CE990" s="3"/>
      <c r="CF990" s="3"/>
      <c r="CG990" s="3"/>
      <c r="CH990" s="3"/>
      <c r="CI990" s="3"/>
      <c r="CJ990" s="3"/>
      <c r="CK990" s="3"/>
      <c r="CL990" s="3"/>
      <c r="CM990" s="3"/>
      <c r="CN990" s="3"/>
      <c r="CO990" s="3"/>
      <c r="CP990" s="3"/>
      <c r="CQ990" s="3"/>
      <c r="CR990" s="3"/>
      <c r="CS990" s="3"/>
      <c r="CT990" s="3"/>
      <c r="CU990" s="3"/>
      <c r="CV990" s="3"/>
      <c r="CW990" s="3"/>
      <c r="CX990" s="3"/>
      <c r="CY990" s="3"/>
      <c r="CZ990" s="3"/>
      <c r="DA990" s="3"/>
      <c r="DB990" s="3"/>
      <c r="DC990" s="3"/>
      <c r="DD990" s="3"/>
      <c r="DE990" s="3"/>
      <c r="DF990" s="3"/>
      <c r="DG990" s="3"/>
      <c r="DH990" s="3"/>
      <c r="DI990" s="3"/>
      <c r="DJ990" s="3"/>
      <c r="DK990" s="3"/>
      <c r="DL990" s="3"/>
      <c r="DM990" s="3"/>
      <c r="DN990" s="3"/>
      <c r="DO990" s="3"/>
      <c r="DP990" s="3"/>
      <c r="DQ990" s="3"/>
      <c r="DR990" s="3"/>
      <c r="DS990" s="3"/>
      <c r="DT990" s="3"/>
      <c r="DU990" s="3"/>
    </row>
    <row r="991" ht="12.75" customHeight="1">
      <c r="A991" s="3"/>
      <c r="B991" s="2"/>
      <c r="C991" s="2"/>
      <c r="D991" s="2"/>
      <c r="E991" s="2"/>
      <c r="F991" s="2"/>
      <c r="G991" s="2"/>
      <c r="H991" s="2"/>
      <c r="I991" s="2"/>
      <c r="J991" s="256"/>
      <c r="K991" s="2"/>
      <c r="L991" s="2"/>
      <c r="M991" s="2"/>
      <c r="N991" s="2"/>
      <c r="O991" s="2"/>
      <c r="P991" s="6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3"/>
      <c r="AH991" s="95"/>
      <c r="AI991" s="3"/>
      <c r="AJ991" s="256"/>
      <c r="AK991" s="3"/>
      <c r="AL991" s="3"/>
      <c r="AM991" s="2"/>
      <c r="AN991" s="2"/>
      <c r="AO991" s="2"/>
      <c r="AP991" s="2"/>
      <c r="AQ991" s="2"/>
      <c r="AR991" s="257"/>
      <c r="AS991" s="2"/>
      <c r="AT991" s="2"/>
      <c r="AU991" s="2"/>
      <c r="AV991" s="3"/>
      <c r="AW991" s="258"/>
      <c r="AX991" s="3"/>
      <c r="AY991" s="257"/>
      <c r="AZ991" s="259"/>
      <c r="BA991" s="259"/>
      <c r="BB991" s="259"/>
      <c r="BC991" s="259"/>
      <c r="BD991" s="259"/>
      <c r="BE991" s="259"/>
      <c r="BF991" s="259"/>
      <c r="BG991" s="259"/>
      <c r="BH991" s="259"/>
      <c r="BI991" s="259"/>
      <c r="BJ991" s="259"/>
      <c r="BK991" s="259"/>
      <c r="BL991" s="259"/>
      <c r="BM991" s="259"/>
      <c r="BN991" s="152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  <c r="CC991" s="3"/>
      <c r="CD991" s="3"/>
      <c r="CE991" s="3"/>
      <c r="CF991" s="3"/>
      <c r="CG991" s="3"/>
      <c r="CH991" s="3"/>
      <c r="CI991" s="3"/>
      <c r="CJ991" s="3"/>
      <c r="CK991" s="3"/>
      <c r="CL991" s="3"/>
      <c r="CM991" s="3"/>
      <c r="CN991" s="3"/>
      <c r="CO991" s="3"/>
      <c r="CP991" s="3"/>
      <c r="CQ991" s="3"/>
      <c r="CR991" s="3"/>
      <c r="CS991" s="3"/>
      <c r="CT991" s="3"/>
      <c r="CU991" s="3"/>
      <c r="CV991" s="3"/>
      <c r="CW991" s="3"/>
      <c r="CX991" s="3"/>
      <c r="CY991" s="3"/>
      <c r="CZ991" s="3"/>
      <c r="DA991" s="3"/>
      <c r="DB991" s="3"/>
      <c r="DC991" s="3"/>
      <c r="DD991" s="3"/>
      <c r="DE991" s="3"/>
      <c r="DF991" s="3"/>
      <c r="DG991" s="3"/>
      <c r="DH991" s="3"/>
      <c r="DI991" s="3"/>
      <c r="DJ991" s="3"/>
      <c r="DK991" s="3"/>
      <c r="DL991" s="3"/>
      <c r="DM991" s="3"/>
      <c r="DN991" s="3"/>
      <c r="DO991" s="3"/>
      <c r="DP991" s="3"/>
      <c r="DQ991" s="3"/>
      <c r="DR991" s="3"/>
      <c r="DS991" s="3"/>
      <c r="DT991" s="3"/>
      <c r="DU991" s="3"/>
    </row>
    <row r="992" ht="12.75" customHeight="1">
      <c r="A992" s="3"/>
      <c r="B992" s="2"/>
      <c r="C992" s="2"/>
      <c r="D992" s="2"/>
      <c r="E992" s="2"/>
      <c r="F992" s="2"/>
      <c r="G992" s="2"/>
      <c r="H992" s="2"/>
      <c r="I992" s="2"/>
      <c r="J992" s="256"/>
      <c r="K992" s="2"/>
      <c r="L992" s="2"/>
      <c r="M992" s="2"/>
      <c r="N992" s="2"/>
      <c r="O992" s="2"/>
      <c r="P992" s="6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3"/>
      <c r="AH992" s="95"/>
      <c r="AI992" s="3"/>
      <c r="AJ992" s="256"/>
      <c r="AK992" s="3"/>
      <c r="AL992" s="3"/>
      <c r="AM992" s="2"/>
      <c r="AN992" s="2"/>
      <c r="AO992" s="2"/>
      <c r="AP992" s="2"/>
      <c r="AQ992" s="2"/>
      <c r="AR992" s="257"/>
      <c r="AS992" s="2"/>
      <c r="AT992" s="2"/>
      <c r="AU992" s="2"/>
      <c r="AV992" s="3"/>
      <c r="AW992" s="258"/>
      <c r="AX992" s="3"/>
      <c r="AY992" s="257"/>
      <c r="AZ992" s="259"/>
      <c r="BA992" s="259"/>
      <c r="BB992" s="259"/>
      <c r="BC992" s="259"/>
      <c r="BD992" s="259"/>
      <c r="BE992" s="259"/>
      <c r="BF992" s="259"/>
      <c r="BG992" s="259"/>
      <c r="BH992" s="259"/>
      <c r="BI992" s="259"/>
      <c r="BJ992" s="259"/>
      <c r="BK992" s="259"/>
      <c r="BL992" s="259"/>
      <c r="BM992" s="259"/>
      <c r="BN992" s="152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  <c r="CC992" s="3"/>
      <c r="CD992" s="3"/>
      <c r="CE992" s="3"/>
      <c r="CF992" s="3"/>
      <c r="CG992" s="3"/>
      <c r="CH992" s="3"/>
      <c r="CI992" s="3"/>
      <c r="CJ992" s="3"/>
      <c r="CK992" s="3"/>
      <c r="CL992" s="3"/>
      <c r="CM992" s="3"/>
      <c r="CN992" s="3"/>
      <c r="CO992" s="3"/>
      <c r="CP992" s="3"/>
      <c r="CQ992" s="3"/>
      <c r="CR992" s="3"/>
      <c r="CS992" s="3"/>
      <c r="CT992" s="3"/>
      <c r="CU992" s="3"/>
      <c r="CV992" s="3"/>
      <c r="CW992" s="3"/>
      <c r="CX992" s="3"/>
      <c r="CY992" s="3"/>
      <c r="CZ992" s="3"/>
      <c r="DA992" s="3"/>
      <c r="DB992" s="3"/>
      <c r="DC992" s="3"/>
      <c r="DD992" s="3"/>
      <c r="DE992" s="3"/>
      <c r="DF992" s="3"/>
      <c r="DG992" s="3"/>
      <c r="DH992" s="3"/>
      <c r="DI992" s="3"/>
      <c r="DJ992" s="3"/>
      <c r="DK992" s="3"/>
      <c r="DL992" s="3"/>
      <c r="DM992" s="3"/>
      <c r="DN992" s="3"/>
      <c r="DO992" s="3"/>
      <c r="DP992" s="3"/>
      <c r="DQ992" s="3"/>
      <c r="DR992" s="3"/>
      <c r="DS992" s="3"/>
      <c r="DT992" s="3"/>
      <c r="DU992" s="3"/>
    </row>
    <row r="993" ht="12.75" customHeight="1">
      <c r="A993" s="3"/>
      <c r="B993" s="2"/>
      <c r="C993" s="2"/>
      <c r="D993" s="2"/>
      <c r="E993" s="2"/>
      <c r="F993" s="2"/>
      <c r="G993" s="2"/>
      <c r="H993" s="2"/>
      <c r="I993" s="2"/>
      <c r="J993" s="256"/>
      <c r="K993" s="2"/>
      <c r="L993" s="2"/>
      <c r="M993" s="2"/>
      <c r="N993" s="2"/>
      <c r="O993" s="2"/>
      <c r="P993" s="6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3"/>
      <c r="AH993" s="95"/>
      <c r="AI993" s="3"/>
      <c r="AJ993" s="256"/>
      <c r="AK993" s="3"/>
      <c r="AL993" s="3"/>
      <c r="AM993" s="2"/>
      <c r="AN993" s="2"/>
      <c r="AO993" s="2"/>
      <c r="AP993" s="2"/>
      <c r="AQ993" s="2"/>
      <c r="AR993" s="257"/>
      <c r="AS993" s="2"/>
      <c r="AT993" s="2"/>
      <c r="AU993" s="2"/>
      <c r="AV993" s="3"/>
      <c r="AW993" s="258"/>
      <c r="AX993" s="3"/>
      <c r="AY993" s="257"/>
      <c r="AZ993" s="259"/>
      <c r="BA993" s="259"/>
      <c r="BB993" s="259"/>
      <c r="BC993" s="259"/>
      <c r="BD993" s="259"/>
      <c r="BE993" s="259"/>
      <c r="BF993" s="259"/>
      <c r="BG993" s="259"/>
      <c r="BH993" s="259"/>
      <c r="BI993" s="259"/>
      <c r="BJ993" s="259"/>
      <c r="BK993" s="259"/>
      <c r="BL993" s="259"/>
      <c r="BM993" s="259"/>
      <c r="BN993" s="152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  <c r="CC993" s="3"/>
      <c r="CD993" s="3"/>
      <c r="CE993" s="3"/>
      <c r="CF993" s="3"/>
      <c r="CG993" s="3"/>
      <c r="CH993" s="3"/>
      <c r="CI993" s="3"/>
      <c r="CJ993" s="3"/>
      <c r="CK993" s="3"/>
      <c r="CL993" s="3"/>
      <c r="CM993" s="3"/>
      <c r="CN993" s="3"/>
      <c r="CO993" s="3"/>
      <c r="CP993" s="3"/>
      <c r="CQ993" s="3"/>
      <c r="CR993" s="3"/>
      <c r="CS993" s="3"/>
      <c r="CT993" s="3"/>
      <c r="CU993" s="3"/>
      <c r="CV993" s="3"/>
      <c r="CW993" s="3"/>
      <c r="CX993" s="3"/>
      <c r="CY993" s="3"/>
      <c r="CZ993" s="3"/>
      <c r="DA993" s="3"/>
      <c r="DB993" s="3"/>
      <c r="DC993" s="3"/>
      <c r="DD993" s="3"/>
      <c r="DE993" s="3"/>
      <c r="DF993" s="3"/>
      <c r="DG993" s="3"/>
      <c r="DH993" s="3"/>
      <c r="DI993" s="3"/>
      <c r="DJ993" s="3"/>
      <c r="DK993" s="3"/>
      <c r="DL993" s="3"/>
      <c r="DM993" s="3"/>
      <c r="DN993" s="3"/>
      <c r="DO993" s="3"/>
      <c r="DP993" s="3"/>
      <c r="DQ993" s="3"/>
      <c r="DR993" s="3"/>
      <c r="DS993" s="3"/>
      <c r="DT993" s="3"/>
      <c r="DU993" s="3"/>
    </row>
    <row r="994" ht="12.75" customHeight="1">
      <c r="A994" s="3"/>
      <c r="B994" s="2"/>
      <c r="C994" s="2"/>
      <c r="D994" s="2"/>
      <c r="E994" s="2"/>
      <c r="F994" s="2"/>
      <c r="G994" s="2"/>
      <c r="H994" s="2"/>
      <c r="I994" s="2"/>
      <c r="J994" s="256"/>
      <c r="K994" s="2"/>
      <c r="L994" s="2"/>
      <c r="M994" s="2"/>
      <c r="N994" s="2"/>
      <c r="O994" s="2"/>
      <c r="P994" s="6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3"/>
      <c r="AH994" s="95"/>
      <c r="AI994" s="3"/>
      <c r="AJ994" s="256"/>
      <c r="AK994" s="3"/>
      <c r="AL994" s="3"/>
      <c r="AM994" s="2"/>
      <c r="AN994" s="2"/>
      <c r="AO994" s="2"/>
      <c r="AP994" s="2"/>
      <c r="AQ994" s="2"/>
      <c r="AR994" s="257"/>
      <c r="AS994" s="2"/>
      <c r="AT994" s="2"/>
      <c r="AU994" s="2"/>
      <c r="AV994" s="3"/>
      <c r="AW994" s="258"/>
      <c r="AX994" s="3"/>
      <c r="AY994" s="257"/>
      <c r="AZ994" s="259"/>
      <c r="BA994" s="259"/>
      <c r="BB994" s="259"/>
      <c r="BC994" s="259"/>
      <c r="BD994" s="259"/>
      <c r="BE994" s="259"/>
      <c r="BF994" s="259"/>
      <c r="BG994" s="259"/>
      <c r="BH994" s="259"/>
      <c r="BI994" s="259"/>
      <c r="BJ994" s="259"/>
      <c r="BK994" s="259"/>
      <c r="BL994" s="259"/>
      <c r="BM994" s="259"/>
      <c r="BN994" s="152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  <c r="CC994" s="3"/>
      <c r="CD994" s="3"/>
      <c r="CE994" s="3"/>
      <c r="CF994" s="3"/>
      <c r="CG994" s="3"/>
      <c r="CH994" s="3"/>
      <c r="CI994" s="3"/>
      <c r="CJ994" s="3"/>
      <c r="CK994" s="3"/>
      <c r="CL994" s="3"/>
      <c r="CM994" s="3"/>
      <c r="CN994" s="3"/>
      <c r="CO994" s="3"/>
      <c r="CP994" s="3"/>
      <c r="CQ994" s="3"/>
      <c r="CR994" s="3"/>
      <c r="CS994" s="3"/>
      <c r="CT994" s="3"/>
      <c r="CU994" s="3"/>
      <c r="CV994" s="3"/>
      <c r="CW994" s="3"/>
      <c r="CX994" s="3"/>
      <c r="CY994" s="3"/>
      <c r="CZ994" s="3"/>
      <c r="DA994" s="3"/>
      <c r="DB994" s="3"/>
      <c r="DC994" s="3"/>
      <c r="DD994" s="3"/>
      <c r="DE994" s="3"/>
      <c r="DF994" s="3"/>
      <c r="DG994" s="3"/>
      <c r="DH994" s="3"/>
      <c r="DI994" s="3"/>
      <c r="DJ994" s="3"/>
      <c r="DK994" s="3"/>
      <c r="DL994" s="3"/>
      <c r="DM994" s="3"/>
      <c r="DN994" s="3"/>
      <c r="DO994" s="3"/>
      <c r="DP994" s="3"/>
      <c r="DQ994" s="3"/>
      <c r="DR994" s="3"/>
      <c r="DS994" s="3"/>
      <c r="DT994" s="3"/>
      <c r="DU994" s="3"/>
    </row>
    <row r="995" ht="12.75" customHeight="1">
      <c r="A995" s="3"/>
      <c r="B995" s="2"/>
      <c r="C995" s="2"/>
      <c r="D995" s="2"/>
      <c r="E995" s="2"/>
      <c r="F995" s="2"/>
      <c r="G995" s="2"/>
      <c r="H995" s="2"/>
      <c r="I995" s="2"/>
      <c r="J995" s="256"/>
      <c r="K995" s="2"/>
      <c r="L995" s="2"/>
      <c r="M995" s="2"/>
      <c r="N995" s="2"/>
      <c r="O995" s="2"/>
      <c r="P995" s="6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3"/>
      <c r="AH995" s="95"/>
      <c r="AI995" s="3"/>
      <c r="AJ995" s="256"/>
      <c r="AK995" s="3"/>
      <c r="AL995" s="3"/>
      <c r="AM995" s="2"/>
      <c r="AN995" s="2"/>
      <c r="AO995" s="2"/>
      <c r="AP995" s="2"/>
      <c r="AQ995" s="2"/>
      <c r="AR995" s="257"/>
      <c r="AS995" s="2"/>
      <c r="AT995" s="2"/>
      <c r="AU995" s="2"/>
      <c r="AV995" s="3"/>
      <c r="AW995" s="258"/>
      <c r="AX995" s="3"/>
      <c r="AY995" s="257"/>
      <c r="AZ995" s="259"/>
      <c r="BA995" s="259"/>
      <c r="BB995" s="259"/>
      <c r="BC995" s="259"/>
      <c r="BD995" s="259"/>
      <c r="BE995" s="259"/>
      <c r="BF995" s="259"/>
      <c r="BG995" s="259"/>
      <c r="BH995" s="259"/>
      <c r="BI995" s="259"/>
      <c r="BJ995" s="259"/>
      <c r="BK995" s="259"/>
      <c r="BL995" s="259"/>
      <c r="BM995" s="259"/>
      <c r="BN995" s="152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  <c r="CC995" s="3"/>
      <c r="CD995" s="3"/>
      <c r="CE995" s="3"/>
      <c r="CF995" s="3"/>
      <c r="CG995" s="3"/>
      <c r="CH995" s="3"/>
      <c r="CI995" s="3"/>
      <c r="CJ995" s="3"/>
      <c r="CK995" s="3"/>
      <c r="CL995" s="3"/>
      <c r="CM995" s="3"/>
      <c r="CN995" s="3"/>
      <c r="CO995" s="3"/>
      <c r="CP995" s="3"/>
      <c r="CQ995" s="3"/>
      <c r="CR995" s="3"/>
      <c r="CS995" s="3"/>
      <c r="CT995" s="3"/>
      <c r="CU995" s="3"/>
      <c r="CV995" s="3"/>
      <c r="CW995" s="3"/>
      <c r="CX995" s="3"/>
      <c r="CY995" s="3"/>
      <c r="CZ995" s="3"/>
      <c r="DA995" s="3"/>
      <c r="DB995" s="3"/>
      <c r="DC995" s="3"/>
      <c r="DD995" s="3"/>
      <c r="DE995" s="3"/>
      <c r="DF995" s="3"/>
      <c r="DG995" s="3"/>
      <c r="DH995" s="3"/>
      <c r="DI995" s="3"/>
      <c r="DJ995" s="3"/>
      <c r="DK995" s="3"/>
      <c r="DL995" s="3"/>
      <c r="DM995" s="3"/>
      <c r="DN995" s="3"/>
      <c r="DO995" s="3"/>
      <c r="DP995" s="3"/>
      <c r="DQ995" s="3"/>
      <c r="DR995" s="3"/>
      <c r="DS995" s="3"/>
      <c r="DT995" s="3"/>
      <c r="DU995" s="3"/>
    </row>
    <row r="996" ht="12.75" customHeight="1">
      <c r="A996" s="3"/>
      <c r="B996" s="2"/>
      <c r="C996" s="2"/>
      <c r="D996" s="2"/>
      <c r="E996" s="2"/>
      <c r="F996" s="2"/>
      <c r="G996" s="2"/>
      <c r="H996" s="2"/>
      <c r="I996" s="2"/>
      <c r="J996" s="256"/>
      <c r="K996" s="2"/>
      <c r="L996" s="2"/>
      <c r="M996" s="2"/>
      <c r="N996" s="2"/>
      <c r="O996" s="2"/>
      <c r="P996" s="6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3"/>
      <c r="AH996" s="95"/>
      <c r="AI996" s="3"/>
      <c r="AJ996" s="256"/>
      <c r="AK996" s="3"/>
      <c r="AL996" s="3"/>
      <c r="AM996" s="2"/>
      <c r="AN996" s="2"/>
      <c r="AO996" s="2"/>
      <c r="AP996" s="2"/>
      <c r="AQ996" s="2"/>
      <c r="AR996" s="257"/>
      <c r="AS996" s="2"/>
      <c r="AT996" s="2"/>
      <c r="AU996" s="2"/>
      <c r="AV996" s="3"/>
      <c r="AW996" s="258"/>
      <c r="AX996" s="3"/>
      <c r="AY996" s="257"/>
      <c r="AZ996" s="259"/>
      <c r="BA996" s="259"/>
      <c r="BB996" s="259"/>
      <c r="BC996" s="259"/>
      <c r="BD996" s="259"/>
      <c r="BE996" s="259"/>
      <c r="BF996" s="259"/>
      <c r="BG996" s="259"/>
      <c r="BH996" s="259"/>
      <c r="BI996" s="259"/>
      <c r="BJ996" s="259"/>
      <c r="BK996" s="259"/>
      <c r="BL996" s="259"/>
      <c r="BM996" s="259"/>
      <c r="BN996" s="152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  <c r="CC996" s="3"/>
      <c r="CD996" s="3"/>
      <c r="CE996" s="3"/>
      <c r="CF996" s="3"/>
      <c r="CG996" s="3"/>
      <c r="CH996" s="3"/>
      <c r="CI996" s="3"/>
      <c r="CJ996" s="3"/>
      <c r="CK996" s="3"/>
      <c r="CL996" s="3"/>
      <c r="CM996" s="3"/>
      <c r="CN996" s="3"/>
      <c r="CO996" s="3"/>
      <c r="CP996" s="3"/>
      <c r="CQ996" s="3"/>
      <c r="CR996" s="3"/>
      <c r="CS996" s="3"/>
      <c r="CT996" s="3"/>
      <c r="CU996" s="3"/>
      <c r="CV996" s="3"/>
      <c r="CW996" s="3"/>
      <c r="CX996" s="3"/>
      <c r="CY996" s="3"/>
      <c r="CZ996" s="3"/>
      <c r="DA996" s="3"/>
      <c r="DB996" s="3"/>
      <c r="DC996" s="3"/>
      <c r="DD996" s="3"/>
      <c r="DE996" s="3"/>
      <c r="DF996" s="3"/>
      <c r="DG996" s="3"/>
      <c r="DH996" s="3"/>
      <c r="DI996" s="3"/>
      <c r="DJ996" s="3"/>
      <c r="DK996" s="3"/>
      <c r="DL996" s="3"/>
      <c r="DM996" s="3"/>
      <c r="DN996" s="3"/>
      <c r="DO996" s="3"/>
      <c r="DP996" s="3"/>
      <c r="DQ996" s="3"/>
      <c r="DR996" s="3"/>
      <c r="DS996" s="3"/>
      <c r="DT996" s="3"/>
      <c r="DU996" s="3"/>
    </row>
    <row r="997" ht="12.75" customHeight="1">
      <c r="A997" s="3"/>
      <c r="B997" s="2"/>
      <c r="C997" s="2"/>
      <c r="D997" s="2"/>
      <c r="E997" s="2"/>
      <c r="F997" s="2"/>
      <c r="G997" s="2"/>
      <c r="H997" s="2"/>
      <c r="I997" s="2"/>
      <c r="J997" s="256"/>
      <c r="K997" s="2"/>
      <c r="L997" s="2"/>
      <c r="M997" s="2"/>
      <c r="N997" s="2"/>
      <c r="O997" s="2"/>
      <c r="P997" s="6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3"/>
      <c r="AH997" s="95"/>
      <c r="AI997" s="3"/>
      <c r="AJ997" s="256"/>
      <c r="AK997" s="3"/>
      <c r="AL997" s="3"/>
      <c r="AM997" s="2"/>
      <c r="AN997" s="2"/>
      <c r="AO997" s="2"/>
      <c r="AP997" s="2"/>
      <c r="AQ997" s="2"/>
      <c r="AR997" s="257"/>
      <c r="AS997" s="2"/>
      <c r="AT997" s="2"/>
      <c r="AU997" s="2"/>
      <c r="AV997" s="3"/>
      <c r="AW997" s="258"/>
      <c r="AX997" s="3"/>
      <c r="AY997" s="257"/>
      <c r="AZ997" s="259"/>
      <c r="BA997" s="259"/>
      <c r="BB997" s="259"/>
      <c r="BC997" s="259"/>
      <c r="BD997" s="259"/>
      <c r="BE997" s="259"/>
      <c r="BF997" s="259"/>
      <c r="BG997" s="259"/>
      <c r="BH997" s="259"/>
      <c r="BI997" s="259"/>
      <c r="BJ997" s="259"/>
      <c r="BK997" s="259"/>
      <c r="BL997" s="259"/>
      <c r="BM997" s="259"/>
      <c r="BN997" s="152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  <c r="CC997" s="3"/>
      <c r="CD997" s="3"/>
      <c r="CE997" s="3"/>
      <c r="CF997" s="3"/>
      <c r="CG997" s="3"/>
      <c r="CH997" s="3"/>
      <c r="CI997" s="3"/>
      <c r="CJ997" s="3"/>
      <c r="CK997" s="3"/>
      <c r="CL997" s="3"/>
      <c r="CM997" s="3"/>
      <c r="CN997" s="3"/>
      <c r="CO997" s="3"/>
      <c r="CP997" s="3"/>
      <c r="CQ997" s="3"/>
      <c r="CR997" s="3"/>
      <c r="CS997" s="3"/>
      <c r="CT997" s="3"/>
      <c r="CU997" s="3"/>
      <c r="CV997" s="3"/>
      <c r="CW997" s="3"/>
      <c r="CX997" s="3"/>
      <c r="CY997" s="3"/>
      <c r="CZ997" s="3"/>
      <c r="DA997" s="3"/>
      <c r="DB997" s="3"/>
      <c r="DC997" s="3"/>
      <c r="DD997" s="3"/>
      <c r="DE997" s="3"/>
      <c r="DF997" s="3"/>
      <c r="DG997" s="3"/>
      <c r="DH997" s="3"/>
      <c r="DI997" s="3"/>
      <c r="DJ997" s="3"/>
      <c r="DK997" s="3"/>
      <c r="DL997" s="3"/>
      <c r="DM997" s="3"/>
      <c r="DN997" s="3"/>
      <c r="DO997" s="3"/>
      <c r="DP997" s="3"/>
      <c r="DQ997" s="3"/>
      <c r="DR997" s="3"/>
      <c r="DS997" s="3"/>
      <c r="DT997" s="3"/>
      <c r="DU997" s="3"/>
    </row>
    <row r="998" ht="12.75" customHeight="1">
      <c r="A998" s="3"/>
      <c r="B998" s="2"/>
      <c r="C998" s="2"/>
      <c r="D998" s="2"/>
      <c r="E998" s="2"/>
      <c r="F998" s="2"/>
      <c r="G998" s="2"/>
      <c r="H998" s="2"/>
      <c r="I998" s="2"/>
      <c r="J998" s="256"/>
      <c r="K998" s="2"/>
      <c r="L998" s="2"/>
      <c r="M998" s="2"/>
      <c r="N998" s="2"/>
      <c r="O998" s="2"/>
      <c r="P998" s="6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3"/>
      <c r="AH998" s="95"/>
      <c r="AI998" s="3"/>
      <c r="AJ998" s="256"/>
      <c r="AK998" s="3"/>
      <c r="AL998" s="3"/>
      <c r="AM998" s="2"/>
      <c r="AN998" s="2"/>
      <c r="AO998" s="2"/>
      <c r="AP998" s="2"/>
      <c r="AQ998" s="2"/>
      <c r="AR998" s="257"/>
      <c r="AS998" s="2"/>
      <c r="AT998" s="2"/>
      <c r="AU998" s="2"/>
      <c r="AV998" s="3"/>
      <c r="AW998" s="258"/>
      <c r="AX998" s="3"/>
      <c r="AY998" s="257"/>
      <c r="AZ998" s="259"/>
      <c r="BA998" s="259"/>
      <c r="BB998" s="259"/>
      <c r="BC998" s="259"/>
      <c r="BD998" s="259"/>
      <c r="BE998" s="259"/>
      <c r="BF998" s="259"/>
      <c r="BG998" s="259"/>
      <c r="BH998" s="259"/>
      <c r="BI998" s="259"/>
      <c r="BJ998" s="259"/>
      <c r="BK998" s="259"/>
      <c r="BL998" s="259"/>
      <c r="BM998" s="259"/>
      <c r="BN998" s="152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  <c r="CC998" s="3"/>
      <c r="CD998" s="3"/>
      <c r="CE998" s="3"/>
      <c r="CF998" s="3"/>
      <c r="CG998" s="3"/>
      <c r="CH998" s="3"/>
      <c r="CI998" s="3"/>
      <c r="CJ998" s="3"/>
      <c r="CK998" s="3"/>
      <c r="CL998" s="3"/>
      <c r="CM998" s="3"/>
      <c r="CN998" s="3"/>
      <c r="CO998" s="3"/>
      <c r="CP998" s="3"/>
      <c r="CQ998" s="3"/>
      <c r="CR998" s="3"/>
      <c r="CS998" s="3"/>
      <c r="CT998" s="3"/>
      <c r="CU998" s="3"/>
      <c r="CV998" s="3"/>
      <c r="CW998" s="3"/>
      <c r="CX998" s="3"/>
      <c r="CY998" s="3"/>
      <c r="CZ998" s="3"/>
      <c r="DA998" s="3"/>
      <c r="DB998" s="3"/>
      <c r="DC998" s="3"/>
      <c r="DD998" s="3"/>
      <c r="DE998" s="3"/>
      <c r="DF998" s="3"/>
      <c r="DG998" s="3"/>
      <c r="DH998" s="3"/>
      <c r="DI998" s="3"/>
      <c r="DJ998" s="3"/>
      <c r="DK998" s="3"/>
      <c r="DL998" s="3"/>
      <c r="DM998" s="3"/>
      <c r="DN998" s="3"/>
      <c r="DO998" s="3"/>
      <c r="DP998" s="3"/>
      <c r="DQ998" s="3"/>
      <c r="DR998" s="3"/>
      <c r="DS998" s="3"/>
      <c r="DT998" s="3"/>
      <c r="DU998" s="3"/>
    </row>
    <row r="999" ht="12.75" customHeight="1">
      <c r="A999" s="3"/>
      <c r="B999" s="2"/>
      <c r="C999" s="2"/>
      <c r="D999" s="2"/>
      <c r="E999" s="2"/>
      <c r="F999" s="2"/>
      <c r="G999" s="2"/>
      <c r="H999" s="2"/>
      <c r="I999" s="2"/>
      <c r="J999" s="256"/>
      <c r="K999" s="2"/>
      <c r="L999" s="2"/>
      <c r="M999" s="2"/>
      <c r="N999" s="2"/>
      <c r="O999" s="2"/>
      <c r="P999" s="6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3"/>
      <c r="AH999" s="95"/>
      <c r="AI999" s="3"/>
      <c r="AJ999" s="256"/>
      <c r="AK999" s="3"/>
      <c r="AL999" s="3"/>
      <c r="AM999" s="2"/>
      <c r="AN999" s="2"/>
      <c r="AO999" s="2"/>
      <c r="AP999" s="2"/>
      <c r="AQ999" s="2"/>
      <c r="AR999" s="257"/>
      <c r="AS999" s="2"/>
      <c r="AT999" s="2"/>
      <c r="AU999" s="2"/>
      <c r="AV999" s="3"/>
      <c r="AW999" s="258"/>
      <c r="AX999" s="3"/>
      <c r="AY999" s="257"/>
      <c r="AZ999" s="259"/>
      <c r="BA999" s="259"/>
      <c r="BB999" s="259"/>
      <c r="BC999" s="259"/>
      <c r="BD999" s="259"/>
      <c r="BE999" s="259"/>
      <c r="BF999" s="259"/>
      <c r="BG999" s="259"/>
      <c r="BH999" s="259"/>
      <c r="BI999" s="259"/>
      <c r="BJ999" s="259"/>
      <c r="BK999" s="259"/>
      <c r="BL999" s="259"/>
      <c r="BM999" s="259"/>
      <c r="BN999" s="152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  <c r="CC999" s="3"/>
      <c r="CD999" s="3"/>
      <c r="CE999" s="3"/>
      <c r="CF999" s="3"/>
      <c r="CG999" s="3"/>
      <c r="CH999" s="3"/>
      <c r="CI999" s="3"/>
      <c r="CJ999" s="3"/>
      <c r="CK999" s="3"/>
      <c r="CL999" s="3"/>
      <c r="CM999" s="3"/>
      <c r="CN999" s="3"/>
      <c r="CO999" s="3"/>
      <c r="CP999" s="3"/>
      <c r="CQ999" s="3"/>
      <c r="CR999" s="3"/>
      <c r="CS999" s="3"/>
      <c r="CT999" s="3"/>
      <c r="CU999" s="3"/>
      <c r="CV999" s="3"/>
      <c r="CW999" s="3"/>
      <c r="CX999" s="3"/>
      <c r="CY999" s="3"/>
      <c r="CZ999" s="3"/>
      <c r="DA999" s="3"/>
      <c r="DB999" s="3"/>
      <c r="DC999" s="3"/>
      <c r="DD999" s="3"/>
      <c r="DE999" s="3"/>
      <c r="DF999" s="3"/>
      <c r="DG999" s="3"/>
      <c r="DH999" s="3"/>
      <c r="DI999" s="3"/>
      <c r="DJ999" s="3"/>
      <c r="DK999" s="3"/>
      <c r="DL999" s="3"/>
      <c r="DM999" s="3"/>
      <c r="DN999" s="3"/>
      <c r="DO999" s="3"/>
      <c r="DP999" s="3"/>
      <c r="DQ999" s="3"/>
      <c r="DR999" s="3"/>
      <c r="DS999" s="3"/>
      <c r="DT999" s="3"/>
      <c r="DU999" s="3"/>
    </row>
    <row r="1000" ht="12.75" customHeight="1">
      <c r="A1000" s="3"/>
      <c r="B1000" s="2"/>
      <c r="C1000" s="2"/>
      <c r="D1000" s="2"/>
      <c r="E1000" s="2"/>
      <c r="F1000" s="2"/>
      <c r="G1000" s="2"/>
      <c r="H1000" s="2"/>
      <c r="I1000" s="2"/>
      <c r="J1000" s="256"/>
      <c r="K1000" s="2"/>
      <c r="L1000" s="2"/>
      <c r="M1000" s="2"/>
      <c r="N1000" s="2"/>
      <c r="O1000" s="2"/>
      <c r="P1000" s="6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3"/>
      <c r="AH1000" s="95"/>
      <c r="AI1000" s="3"/>
      <c r="AJ1000" s="256"/>
      <c r="AK1000" s="3"/>
      <c r="AL1000" s="3"/>
      <c r="AM1000" s="2"/>
      <c r="AN1000" s="2"/>
      <c r="AO1000" s="2"/>
      <c r="AP1000" s="2"/>
      <c r="AQ1000" s="2"/>
      <c r="AR1000" s="257"/>
      <c r="AS1000" s="2"/>
      <c r="AT1000" s="2"/>
      <c r="AU1000" s="2"/>
      <c r="AV1000" s="3"/>
      <c r="AW1000" s="258"/>
      <c r="AX1000" s="3"/>
      <c r="AY1000" s="257"/>
      <c r="AZ1000" s="259"/>
      <c r="BA1000" s="259"/>
      <c r="BB1000" s="259"/>
      <c r="BC1000" s="259"/>
      <c r="BD1000" s="259"/>
      <c r="BE1000" s="259"/>
      <c r="BF1000" s="259"/>
      <c r="BG1000" s="259"/>
      <c r="BH1000" s="259"/>
      <c r="BI1000" s="259"/>
      <c r="BJ1000" s="259"/>
      <c r="BK1000" s="259"/>
      <c r="BL1000" s="259"/>
      <c r="BM1000" s="259"/>
      <c r="BN1000" s="152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  <c r="CA1000" s="3"/>
      <c r="CB1000" s="3"/>
      <c r="CC1000" s="3"/>
      <c r="CD1000" s="3"/>
      <c r="CE1000" s="3"/>
      <c r="CF1000" s="3"/>
      <c r="CG1000" s="3"/>
      <c r="CH1000" s="3"/>
      <c r="CI1000" s="3"/>
      <c r="CJ1000" s="3"/>
      <c r="CK1000" s="3"/>
      <c r="CL1000" s="3"/>
      <c r="CM1000" s="3"/>
      <c r="CN1000" s="3"/>
      <c r="CO1000" s="3"/>
      <c r="CP1000" s="3"/>
      <c r="CQ1000" s="3"/>
      <c r="CR1000" s="3"/>
      <c r="CS1000" s="3"/>
      <c r="CT1000" s="3"/>
      <c r="CU1000" s="3"/>
      <c r="CV1000" s="3"/>
      <c r="CW1000" s="3"/>
      <c r="CX1000" s="3"/>
      <c r="CY1000" s="3"/>
      <c r="CZ1000" s="3"/>
      <c r="DA1000" s="3"/>
      <c r="DB1000" s="3"/>
      <c r="DC1000" s="3"/>
      <c r="DD1000" s="3"/>
      <c r="DE1000" s="3"/>
      <c r="DF1000" s="3"/>
      <c r="DG1000" s="3"/>
      <c r="DH1000" s="3"/>
      <c r="DI1000" s="3"/>
      <c r="DJ1000" s="3"/>
      <c r="DK1000" s="3"/>
      <c r="DL1000" s="3"/>
      <c r="DM1000" s="3"/>
      <c r="DN1000" s="3"/>
      <c r="DO1000" s="3"/>
      <c r="DP1000" s="3"/>
      <c r="DQ1000" s="3"/>
      <c r="DR1000" s="3"/>
      <c r="DS1000" s="3"/>
      <c r="DT1000" s="3"/>
      <c r="DU1000" s="3"/>
    </row>
  </sheetData>
  <mergeCells count="11">
    <mergeCell ref="D4:F4"/>
    <mergeCell ref="F5:G5"/>
    <mergeCell ref="B2:E2"/>
    <mergeCell ref="F2:G2"/>
    <mergeCell ref="B4:C4"/>
    <mergeCell ref="B1:E1"/>
    <mergeCell ref="F1:G1"/>
    <mergeCell ref="AE2:AE6"/>
    <mergeCell ref="D3:F3"/>
    <mergeCell ref="B3:C3"/>
    <mergeCell ref="H1:I1"/>
  </mergeCells>
  <conditionalFormatting sqref="B9">
    <cfRule type="expression" dxfId="7" priority="1" stopIfTrue="1">
      <formula>AND($B9&lt;&gt;RIGHT($B$8,1))</formula>
    </cfRule>
  </conditionalFormatting>
  <conditionalFormatting sqref="K9:N9 Q9:T9 W9:Z9">
    <cfRule type="expression" dxfId="8" priority="2" stopIfTrue="1">
      <formula>AND(COLUMN(K9)=$A$3,ROW(K9)=$A$4)</formula>
    </cfRule>
  </conditionalFormatting>
  <conditionalFormatting sqref="K9:N9 Q9:T9 W9:Z9">
    <cfRule type="cellIs" dxfId="9" priority="3" stopIfTrue="1" operator="lessThan">
      <formula>0</formula>
    </cfRule>
  </conditionalFormatting>
  <conditionalFormatting sqref="K9:N9 Q9:T9 W9:Z9">
    <cfRule type="expression" dxfId="10" priority="4" stopIfTrue="1">
      <formula>OR(AND(ROW(K9)=$A$4,COLUMN(K9)&lt;$A$3,CK9=1),AND(ROW(K9)&lt;$A$4,COLUMN(K9)=$A$3,CK9=1))</formula>
    </cfRule>
  </conditionalFormatting>
  <conditionalFormatting sqref="I9:J9 D9:F9">
    <cfRule type="expression" dxfId="1" priority="5" stopIfTrue="1">
      <formula>AND(ROW(D9)=$A$4)</formula>
    </cfRule>
  </conditionalFormatting>
  <conditionalFormatting sqref="I9:J9 D9:F9">
    <cfRule type="expression" dxfId="7" priority="6" stopIfTrue="1">
      <formula>AND($B9&lt;&gt;RIGHT($B$8,1))</formula>
    </cfRule>
  </conditionalFormatting>
  <conditionalFormatting sqref="O9:P9 U9">
    <cfRule type="expression" dxfId="1" priority="7" stopIfTrue="1">
      <formula>AND(ROW(K9)=$A$4,COLUMN(K9)&lt;$A$3)</formula>
    </cfRule>
  </conditionalFormatting>
  <conditionalFormatting sqref="V9">
    <cfRule type="expression" dxfId="11" priority="8" stopIfTrue="1">
      <formula>AND(ROW(R9)=$A$4,COLUMN(R9)&lt;$A$3)</formula>
    </cfRule>
  </conditionalFormatting>
  <conditionalFormatting sqref="AA9">
    <cfRule type="expression" dxfId="1" priority="9" stopIfTrue="1">
      <formula>AND(ROW(W9)=$A$4,$A$3&gt;21)</formula>
    </cfRule>
  </conditionalFormatting>
  <conditionalFormatting sqref="AB9">
    <cfRule type="expression" dxfId="1" priority="10" stopIfTrue="1">
      <formula>AND(ROW(X9)=$A$4)</formula>
    </cfRule>
  </conditionalFormatting>
  <conditionalFormatting sqref="AB9">
    <cfRule type="expression" dxfId="12" priority="11" stopIfTrue="1">
      <formula>AND(AE9=1)</formula>
    </cfRule>
  </conditionalFormatting>
  <conditionalFormatting sqref="AC9">
    <cfRule type="expression" dxfId="12" priority="12" stopIfTrue="1">
      <formula>AND(AE9=2)</formula>
    </cfRule>
  </conditionalFormatting>
  <conditionalFormatting sqref="AD9">
    <cfRule type="expression" dxfId="12" priority="13" stopIfTrue="1">
      <formula>AND(AE9=3)</formula>
    </cfRule>
  </conditionalFormatting>
  <conditionalFormatting sqref="H3:I4">
    <cfRule type="expression" dxfId="3" priority="14" stopIfTrue="1">
      <formula>AND(COLUMN(H3)=$K$3,ROW(H3)=VALUE(RIGHT(#REF!,1)))</formula>
    </cfRule>
  </conditionalFormatting>
  <conditionalFormatting sqref="D3:F4">
    <cfRule type="expression" dxfId="13" priority="15" stopIfTrue="1">
      <formula>NOT($A$2=$H$4)</formula>
    </cfRule>
  </conditionalFormatting>
  <conditionalFormatting sqref="D3:F4">
    <cfRule type="cellIs" dxfId="9" priority="16" stopIfTrue="1" operator="lessThan">
      <formula>0</formula>
    </cfRule>
  </conditionalFormatting>
  <conditionalFormatting sqref="D3:F4">
    <cfRule type="expression" dxfId="14" priority="17" stopIfTrue="1">
      <formula>OR($A$2=$H$4)</formula>
    </cfRule>
  </conditionalFormatting>
  <conditionalFormatting sqref="K8:N8 Q8:T8 W8:Z8">
    <cfRule type="cellIs" dxfId="3" priority="18" stopIfTrue="1" operator="equal">
      <formula>$B$3</formula>
    </cfRule>
  </conditionalFormatting>
  <conditionalFormatting sqref="G9:H9">
    <cfRule type="expression" dxfId="11" priority="19" stopIfTrue="1">
      <formula>AND(ROW(G9)=$A$4)</formula>
    </cfRule>
  </conditionalFormatting>
  <conditionalFormatting sqref="C9">
    <cfRule type="cellIs" dxfId="1" priority="20" stopIfTrue="1" operator="equal">
      <formula>$B$2</formula>
    </cfRule>
  </conditionalFormatting>
  <conditionalFormatting sqref="C9">
    <cfRule type="expression" dxfId="7" priority="21" stopIfTrue="1">
      <formula>AND($B9&lt;&gt;RIGHT($B$8,1))</formula>
    </cfRule>
  </conditionalFormatting>
  <conditionalFormatting sqref="B10:B82">
    <cfRule type="expression" dxfId="7" priority="22" stopIfTrue="1">
      <formula>AND($B10&lt;&gt;RIGHT($B$8,1))</formula>
    </cfRule>
  </conditionalFormatting>
  <conditionalFormatting sqref="K10:N82 Q10:T82 W10:Z82">
    <cfRule type="expression" dxfId="8" priority="23" stopIfTrue="1">
      <formula>AND(COLUMN(K10)=$A$3,ROW(K10)=$A$4)</formula>
    </cfRule>
  </conditionalFormatting>
  <conditionalFormatting sqref="K10:N82 Q10:T82 W10:Z82">
    <cfRule type="cellIs" dxfId="9" priority="24" stopIfTrue="1" operator="lessThan">
      <formula>0</formula>
    </cfRule>
  </conditionalFormatting>
  <conditionalFormatting sqref="K10:N82 Q10:T82 W10:Z82">
    <cfRule type="expression" dxfId="10" priority="25" stopIfTrue="1">
      <formula>OR(AND(ROW(K10)=$A$4,COLUMN(K10)&lt;$A$3,CK10=1),AND(ROW(K10)&lt;$A$4,COLUMN(K10)=$A$3,CK10=1))</formula>
    </cfRule>
  </conditionalFormatting>
  <conditionalFormatting sqref="I10:J82 D10:F82">
    <cfRule type="expression" dxfId="1" priority="26" stopIfTrue="1">
      <formula>AND(ROW(D10)=$A$4)</formula>
    </cfRule>
  </conditionalFormatting>
  <conditionalFormatting sqref="I10:J82 D10:F82">
    <cfRule type="expression" dxfId="7" priority="27" stopIfTrue="1">
      <formula>AND($B10&lt;&gt;RIGHT($B$8,1))</formula>
    </cfRule>
  </conditionalFormatting>
  <conditionalFormatting sqref="O10:P82 U10:U82">
    <cfRule type="expression" dxfId="1" priority="28" stopIfTrue="1">
      <formula>AND(ROW(K10)=$A$4,COLUMN(K10)&lt;$A$3)</formula>
    </cfRule>
  </conditionalFormatting>
  <conditionalFormatting sqref="V10:V82">
    <cfRule type="expression" dxfId="11" priority="29" stopIfTrue="1">
      <formula>AND(ROW(R10)=$A$4,COLUMN(R10)&lt;$A$3)</formula>
    </cfRule>
  </conditionalFormatting>
  <conditionalFormatting sqref="AA10:AA82">
    <cfRule type="expression" dxfId="1" priority="30" stopIfTrue="1">
      <formula>AND(ROW(W10)=$A$4,$A$3&gt;21)</formula>
    </cfRule>
  </conditionalFormatting>
  <conditionalFormatting sqref="AB10:AB82">
    <cfRule type="expression" dxfId="1" priority="31" stopIfTrue="1">
      <formula>AND(ROW(X10)=$A$4)</formula>
    </cfRule>
  </conditionalFormatting>
  <conditionalFormatting sqref="AB10:AB82">
    <cfRule type="expression" dxfId="12" priority="32" stopIfTrue="1">
      <formula>AND(AE10=1)</formula>
    </cfRule>
  </conditionalFormatting>
  <conditionalFormatting sqref="AC10:AC82">
    <cfRule type="expression" dxfId="12" priority="33" stopIfTrue="1">
      <formula>AND(AE10=2)</formula>
    </cfRule>
  </conditionalFormatting>
  <conditionalFormatting sqref="AD10:AD82">
    <cfRule type="expression" dxfId="12" priority="34" stopIfTrue="1">
      <formula>AND(AE10=3)</formula>
    </cfRule>
  </conditionalFormatting>
  <conditionalFormatting sqref="G10:H82">
    <cfRule type="expression" dxfId="11" priority="35" stopIfTrue="1">
      <formula>AND(ROW(G10)=$A$4)</formula>
    </cfRule>
  </conditionalFormatting>
  <conditionalFormatting sqref="C10:C82">
    <cfRule type="cellIs" dxfId="1" priority="36" stopIfTrue="1" operator="equal">
      <formula>$B$2</formula>
    </cfRule>
  </conditionalFormatting>
  <conditionalFormatting sqref="C10:C82">
    <cfRule type="expression" dxfId="7" priority="37" stopIfTrue="1">
      <formula>AND($B10&lt;&gt;RIGHT($B$8,1))</formula>
    </cfRule>
  </conditionalFormatting>
  <dataValidations>
    <dataValidation type="list" allowBlank="1" showErrorMessage="1" sqref="B9:B82">
      <formula1>"A,B,C,D,E,F,G,H"</formula1>
    </dataValidation>
    <dataValidation type="list" allowBlank="1" showInputMessage="1" showErrorMessage="1" prompt="1st Character must be M or F to designate male/female to compute Wilks Coef.  Examples:  M-O = open male, F-M1 = female master" sqref="E9:E82">
      <formula1>INDIRECT($AI$1)</formula1>
    </dataValidation>
    <dataValidation type="list" allowBlank="1" showInputMessage="1" showErrorMessage="1" prompt="Changing Flights - Select the next flight from the dropdown list to move it to the top of the lifting order.  Then select Squat 1, Bench 1, or Deadlift 1 from the pulldown list in block C3 above." sqref="B8">
      <formula1>"Flt A,Flt B,Flt C,Flt D,Flt E,Flt F,Flt G,Flt H"</formula1>
    </dataValidation>
    <dataValidation type="list" allowBlank="1" showErrorMessage="1" sqref="AB8">
      <formula1>"PL Total,Best Squat,Best Bench,Best Deadlift,Push Pull Total"</formula1>
    </dataValidation>
    <dataValidation type="list" allowBlank="1" showInputMessage="1" showErrorMessage="1" prompt="Changing attempts - The flight at the top of the lifting order is sorted by the selected attempt and lot #.  The first lifter in the flight is selected in the name block." sqref="B3">
      <formula1>INDIRECT($BA$1)</formula1>
    </dataValidation>
    <dataValidation type="custom" allowBlank="1" showInputMessage="1" prompt="Must be a multiple of 2.5 unless record attempt" sqref="K9:K82 Q9:Q82 W9:W82">
      <formula1>AND(MOD(K9,2.5)=0)</formula1>
    </dataValidation>
    <dataValidation type="list" allowBlank="1" showInputMessage="1" prompt="Determine place using - 1 = Division, Wt Class &amp; total_x000a_2 = Division &amp; Total x Coef_x000a_3 = Division &amp; Total x Coef x Age Coef" sqref="AE9:AE82">
      <formula1>"1.0,2.0,3.0"</formula1>
    </dataValidation>
    <dataValidation type="custom" allowBlank="1" showInputMessage="1" prompt="- Must be a multiple of 2.5 except for record attempts_x000a_- Must be greater than previous good attempt_x000a_- Must be &gt; or = to previous missed attempt" sqref="L9:N82 R9:T82 X9:Z82">
      <formula1>AND(MOD(L9,2.5)=0,L9&gt;=ABS(K9),L9&gt;K9)</formula1>
    </dataValidation>
    <dataValidation type="list" allowBlank="1" showErrorMessage="1" sqref="B2">
      <formula1>INDIRECT($A$7)</formula1>
    </dataValidation>
    <dataValidation type="list" allowBlank="1" showErrorMessage="1" sqref="F5">
      <formula1>"automatic,manual"</formula1>
    </dataValidation>
  </dataValidations>
  <printOptions/>
  <pageMargins bottom="1.0" footer="0.0" header="0.0" left="0.75" right="0.75" top="1.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10.0"/>
    <col customWidth="1" min="3" max="7" width="9.14"/>
    <col customWidth="1" min="8" max="8" width="9.57"/>
    <col customWidth="1" min="9" max="26" width="9.14"/>
  </cols>
  <sheetData>
    <row r="1" ht="36.0" customHeight="1">
      <c r="A1" s="189" t="str">
        <f>IF(RIGHT(Lifting!$B$2,1) = ")",MID(Lifting!$B$2,1,(SEARCH("(",Lifting!$B$2,1)-2)),Lifting!$B$2)</f>
        <v>Taryn Reader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190"/>
      <c r="Q1" s="191"/>
    </row>
    <row r="2" ht="36.0" customHeight="1">
      <c r="A2" s="192"/>
      <c r="P2" s="193"/>
      <c r="Q2" s="191"/>
    </row>
    <row r="3" ht="48.75" customHeight="1">
      <c r="A3" s="194" t="str">
        <f>IF(ISBLANK(INDIRECT("Lifting!AH"&amp;Lifting!A4)),"",INDIRECT("Lifting!AH"&amp;Lifting!A4))</f>
        <v>The Gym</v>
      </c>
      <c r="Q3" s="191"/>
    </row>
    <row r="4" ht="33.0" customHeight="1">
      <c r="A4" s="195" t="str">
        <f>Lifting!B8</f>
        <v>Flt A</v>
      </c>
      <c r="C4" s="196" t="str">
        <f>Lifting!B3</f>
        <v>Deadlift 2</v>
      </c>
      <c r="F4" s="197" t="s">
        <v>713</v>
      </c>
      <c r="H4" s="197">
        <f>Lifting!H2</f>
        <v>52</v>
      </c>
      <c r="J4" s="198"/>
      <c r="K4" s="198"/>
      <c r="L4" s="199" t="str">
        <f>Lifting!B4</f>
        <v/>
      </c>
      <c r="P4" s="193"/>
      <c r="Q4" s="191"/>
    </row>
    <row r="5" ht="36.0" customHeight="1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199" t="str">
        <f>CONCATENATE("#25 - ",Setup!H12)</f>
        <v>#25 - 0</v>
      </c>
      <c r="P5" s="193"/>
      <c r="Q5" s="191"/>
    </row>
    <row r="6" ht="36.0" customHeight="1">
      <c r="A6" s="201">
        <f>Lifting!D3</f>
        <v>32.5</v>
      </c>
      <c r="I6" s="202"/>
      <c r="J6" s="203" t="str">
        <f> Lifting!G3</f>
        <v>Kg</v>
      </c>
      <c r="P6" s="193"/>
      <c r="Q6" s="191"/>
    </row>
    <row r="7" ht="50.25" customHeight="1">
      <c r="A7" s="192"/>
      <c r="I7" s="204"/>
      <c r="P7" s="193"/>
      <c r="Q7" s="191"/>
    </row>
    <row r="8" ht="36.0" customHeight="1">
      <c r="A8" s="191"/>
      <c r="P8" s="205"/>
      <c r="Q8" s="191"/>
      <c r="R8" s="4"/>
    </row>
    <row r="9" ht="36.0" customHeight="1">
      <c r="A9" s="191"/>
      <c r="I9" s="202"/>
      <c r="P9" s="205"/>
      <c r="Q9" s="191"/>
    </row>
    <row r="10" ht="36.0" customHeight="1">
      <c r="A10" s="191"/>
      <c r="P10" s="205"/>
      <c r="Q10" s="191"/>
    </row>
    <row r="11" ht="36.0" customHeight="1">
      <c r="A11" s="191"/>
      <c r="P11" s="205"/>
      <c r="Q11" s="191"/>
    </row>
    <row r="12" ht="36.0" customHeight="1">
      <c r="A12" s="191"/>
      <c r="P12" s="205"/>
      <c r="Q12" s="191"/>
    </row>
    <row r="13" ht="36.0" customHeight="1">
      <c r="A13" s="191"/>
      <c r="P13" s="205"/>
      <c r="Q13" s="191"/>
    </row>
    <row r="14" ht="36.0" customHeight="1">
      <c r="A14" s="191"/>
      <c r="P14" s="205"/>
      <c r="Q14" s="191"/>
    </row>
    <row r="15" ht="36.0" customHeight="1">
      <c r="A15" s="191"/>
      <c r="P15" s="205"/>
      <c r="Q15" s="191"/>
    </row>
    <row r="16" ht="36.0" customHeight="1">
      <c r="A16" s="201">
        <f>Lifting!D4</f>
        <v>71.6495</v>
      </c>
      <c r="I16" s="202"/>
      <c r="J16" s="203" t="str">
        <f>Lifting!G4</f>
        <v>Lb</v>
      </c>
      <c r="P16" s="193"/>
      <c r="Q16" s="191"/>
    </row>
    <row r="17" ht="36.0" customHeight="1">
      <c r="A17" s="206"/>
      <c r="B17" s="32"/>
      <c r="C17" s="32"/>
      <c r="D17" s="32"/>
      <c r="E17" s="32"/>
      <c r="F17" s="32"/>
      <c r="G17" s="32"/>
      <c r="H17" s="32"/>
      <c r="I17" s="207"/>
      <c r="J17" s="32"/>
      <c r="K17" s="32"/>
      <c r="L17" s="32"/>
      <c r="M17" s="32"/>
      <c r="N17" s="32"/>
      <c r="O17" s="32"/>
      <c r="P17" s="34"/>
      <c r="Q17" s="191"/>
    </row>
    <row r="18" ht="36.0" customHeight="1"/>
    <row r="19" ht="36.0" customHeight="1"/>
    <row r="20" ht="36.0" customHeight="1"/>
    <row r="21" ht="36.0" customHeight="1"/>
    <row r="22" ht="36.0" customHeight="1"/>
    <row r="23" ht="36.0" customHeight="1"/>
    <row r="24" ht="36.0" customHeight="1"/>
    <row r="25" ht="36.0" customHeight="1"/>
    <row r="26" ht="36.0" customHeight="1"/>
    <row r="27" ht="36.0" customHeight="1"/>
    <row r="28" ht="36.0" customHeight="1"/>
    <row r="29" ht="36.0" customHeight="1"/>
    <row r="30" ht="36.0" customHeight="1"/>
    <row r="31" ht="36.0" customHeight="1"/>
    <row r="32" ht="36.0" customHeight="1"/>
    <row r="33" ht="36.0" customHeight="1"/>
    <row r="34" ht="36.0" customHeight="1"/>
    <row r="35" ht="36.0" customHeight="1"/>
    <row r="36" ht="36.0" customHeight="1"/>
    <row r="37" ht="36.0" customHeight="1"/>
    <row r="38" ht="36.0" customHeight="1"/>
    <row r="39" ht="36.0" customHeight="1"/>
    <row r="40" ht="36.0" customHeight="1"/>
    <row r="41" ht="36.0" customHeight="1"/>
    <row r="42" ht="36.0" customHeight="1"/>
    <row r="43" ht="36.0" customHeight="1"/>
    <row r="44" ht="36.0" customHeight="1"/>
    <row r="45" ht="36.0" customHeight="1"/>
    <row r="46" ht="36.0" customHeight="1"/>
    <row r="47" ht="36.0" customHeight="1"/>
    <row r="48" ht="36.0" customHeight="1"/>
    <row r="49" ht="36.0" customHeight="1"/>
    <row r="50" ht="36.0" customHeight="1"/>
    <row r="51" ht="36.0" customHeight="1"/>
    <row r="52" ht="36.0" customHeight="1"/>
    <row r="53" ht="36.0" customHeight="1"/>
    <row r="54" ht="36.0" customHeight="1"/>
    <row r="55" ht="36.0" customHeight="1"/>
    <row r="56" ht="36.0" customHeight="1"/>
    <row r="57" ht="36.0" customHeight="1"/>
    <row r="58" ht="36.0" customHeight="1"/>
    <row r="59" ht="36.0" customHeight="1"/>
    <row r="60" ht="36.0" customHeight="1"/>
    <row r="61" ht="36.0" customHeight="1"/>
    <row r="62" ht="36.0" customHeight="1"/>
    <row r="63" ht="36.0" customHeight="1"/>
    <row r="64" ht="36.0" customHeight="1"/>
    <row r="65" ht="36.0" customHeight="1"/>
    <row r="66" ht="36.0" customHeight="1"/>
    <row r="67" ht="36.0" customHeight="1"/>
    <row r="68" ht="36.0" customHeight="1"/>
    <row r="69" ht="36.0" customHeight="1"/>
    <row r="70" ht="36.0" customHeight="1"/>
    <row r="71" ht="36.0" customHeight="1"/>
    <row r="72" ht="36.0" customHeight="1"/>
    <row r="73" ht="36.0" customHeight="1"/>
    <row r="74" ht="36.0" customHeight="1"/>
    <row r="75" ht="36.0" customHeight="1"/>
    <row r="76" ht="36.0" customHeight="1"/>
    <row r="77" ht="36.0" customHeight="1"/>
    <row r="78" ht="36.0" customHeight="1"/>
    <row r="79" ht="36.0" customHeight="1"/>
    <row r="80" ht="36.0" customHeight="1"/>
    <row r="81" ht="36.0" customHeight="1"/>
    <row r="82" ht="36.0" customHeight="1"/>
    <row r="83" ht="36.0" customHeight="1"/>
    <row r="84" ht="36.0" customHeight="1"/>
    <row r="85" ht="36.0" customHeight="1"/>
    <row r="86" ht="36.0" customHeight="1"/>
    <row r="87" ht="36.0" customHeight="1"/>
    <row r="88" ht="36.0" customHeight="1"/>
    <row r="89" ht="36.0" customHeight="1"/>
    <row r="90" ht="36.0" customHeight="1"/>
    <row r="91" ht="36.0" customHeight="1"/>
    <row r="92" ht="36.0" customHeight="1"/>
    <row r="93" ht="36.0" customHeight="1"/>
    <row r="94" ht="36.0" customHeight="1"/>
    <row r="95" ht="36.0" customHeight="1"/>
    <row r="96" ht="36.0" customHeight="1"/>
    <row r="97" ht="36.0" customHeight="1"/>
    <row r="98" ht="36.0" customHeight="1"/>
    <row r="99" ht="36.0" customHeight="1"/>
    <row r="100" ht="36.0" customHeight="1"/>
    <row r="101" ht="36.0" customHeight="1"/>
    <row r="102" ht="36.0" customHeight="1"/>
    <row r="103" ht="36.0" customHeight="1"/>
    <row r="104" ht="36.0" customHeight="1"/>
    <row r="105" ht="36.0" customHeight="1"/>
    <row r="106" ht="36.0" customHeight="1"/>
    <row r="107" ht="36.0" customHeight="1"/>
    <row r="108" ht="36.0" customHeight="1"/>
    <row r="109" ht="36.0" customHeight="1"/>
    <row r="110" ht="36.0" customHeight="1"/>
    <row r="111" ht="36.0" customHeight="1"/>
    <row r="112" ht="36.0" customHeight="1"/>
    <row r="113" ht="36.0" customHeight="1"/>
    <row r="114" ht="36.0" customHeight="1"/>
    <row r="115" ht="36.0" customHeight="1"/>
    <row r="116" ht="36.0" customHeight="1"/>
    <row r="117" ht="36.0" customHeight="1"/>
    <row r="118" ht="36.0" customHeight="1"/>
    <row r="119" ht="36.0" customHeight="1"/>
    <row r="120" ht="36.0" customHeight="1"/>
    <row r="121" ht="36.0" customHeight="1"/>
    <row r="122" ht="36.0" customHeight="1"/>
    <row r="123" ht="36.0" customHeight="1"/>
    <row r="124" ht="36.0" customHeight="1"/>
    <row r="125" ht="36.0" customHeight="1"/>
    <row r="126" ht="36.0" customHeight="1"/>
    <row r="127" ht="36.0" customHeight="1"/>
    <row r="128" ht="36.0" customHeight="1"/>
    <row r="129" ht="36.0" customHeight="1"/>
    <row r="130" ht="36.0" customHeight="1"/>
    <row r="131" ht="36.0" customHeight="1"/>
    <row r="132" ht="36.0" customHeight="1"/>
    <row r="133" ht="36.0" customHeight="1"/>
    <row r="134" ht="36.0" customHeight="1"/>
    <row r="135" ht="36.0" customHeight="1"/>
    <row r="136" ht="36.0" customHeight="1"/>
    <row r="137" ht="36.0" customHeight="1"/>
    <row r="138" ht="36.0" customHeight="1"/>
    <row r="139" ht="36.0" customHeight="1"/>
    <row r="140" ht="36.0" customHeight="1"/>
    <row r="141" ht="36.0" customHeight="1"/>
    <row r="142" ht="36.0" customHeight="1"/>
    <row r="143" ht="36.0" customHeight="1"/>
    <row r="144" ht="36.0" customHeight="1"/>
    <row r="145" ht="36.0" customHeight="1"/>
    <row r="146" ht="36.0" customHeight="1"/>
    <row r="147" ht="36.0" customHeight="1"/>
    <row r="148" ht="36.0" customHeight="1"/>
    <row r="149" ht="36.0" customHeight="1"/>
    <row r="150" ht="36.0" customHeight="1"/>
    <row r="151" ht="36.0" customHeight="1"/>
    <row r="152" ht="36.0" customHeight="1"/>
    <row r="153" ht="36.0" customHeight="1"/>
    <row r="154" ht="36.0" customHeight="1"/>
    <row r="155" ht="36.0" customHeight="1"/>
    <row r="156" ht="36.0" customHeight="1"/>
    <row r="157" ht="36.0" customHeight="1"/>
    <row r="158" ht="36.0" customHeight="1"/>
    <row r="159" ht="36.0" customHeight="1"/>
    <row r="160" ht="36.0" customHeight="1"/>
    <row r="161" ht="36.0" customHeight="1"/>
    <row r="162" ht="36.0" customHeight="1"/>
    <row r="163" ht="36.0" customHeight="1"/>
    <row r="164" ht="36.0" customHeight="1"/>
    <row r="165" ht="36.0" customHeight="1"/>
    <row r="166" ht="36.0" customHeight="1"/>
    <row r="167" ht="36.0" customHeight="1"/>
    <row r="168" ht="36.0" customHeight="1"/>
    <row r="169" ht="36.0" customHeight="1"/>
    <row r="170" ht="36.0" customHeight="1"/>
    <row r="171" ht="36.0" customHeight="1"/>
    <row r="172" ht="36.0" customHeight="1"/>
    <row r="173" ht="36.0" customHeight="1"/>
    <row r="174" ht="36.0" customHeight="1"/>
    <row r="175" ht="36.0" customHeight="1"/>
    <row r="176" ht="36.0" customHeight="1"/>
    <row r="177" ht="36.0" customHeight="1"/>
    <row r="178" ht="36.0" customHeight="1"/>
    <row r="179" ht="36.0" customHeight="1"/>
    <row r="180" ht="36.0" customHeight="1"/>
    <row r="181" ht="36.0" customHeight="1"/>
    <row r="182" ht="36.0" customHeight="1"/>
    <row r="183" ht="36.0" customHeight="1"/>
    <row r="184" ht="36.0" customHeight="1"/>
    <row r="185" ht="36.0" customHeight="1"/>
    <row r="186" ht="36.0" customHeight="1"/>
    <row r="187" ht="36.0" customHeight="1"/>
    <row r="188" ht="36.0" customHeight="1"/>
    <row r="189" ht="36.0" customHeight="1"/>
    <row r="190" ht="36.0" customHeight="1"/>
    <row r="191" ht="36.0" customHeight="1"/>
    <row r="192" ht="36.0" customHeight="1"/>
    <row r="193" ht="36.0" customHeight="1"/>
    <row r="194" ht="36.0" customHeight="1"/>
    <row r="195" ht="36.0" customHeight="1"/>
    <row r="196" ht="36.0" customHeight="1"/>
    <row r="197" ht="36.0" customHeight="1"/>
    <row r="198" ht="36.0" customHeight="1"/>
    <row r="199" ht="36.0" customHeight="1"/>
    <row r="200" ht="36.0" customHeight="1"/>
    <row r="201" ht="36.0" customHeight="1"/>
    <row r="202" ht="36.0" customHeight="1"/>
    <row r="203" ht="36.0" customHeight="1"/>
    <row r="204" ht="36.0" customHeight="1"/>
    <row r="205" ht="36.0" customHeight="1"/>
    <row r="206" ht="36.0" customHeight="1"/>
    <row r="207" ht="36.0" customHeight="1"/>
    <row r="208" ht="36.0" customHeight="1"/>
    <row r="209" ht="36.0" customHeight="1"/>
    <row r="210" ht="36.0" customHeight="1"/>
    <row r="211" ht="36.0" customHeight="1"/>
    <row r="212" ht="36.0" customHeight="1"/>
    <row r="213" ht="36.0" customHeight="1"/>
    <row r="214" ht="36.0" customHeight="1"/>
    <row r="215" ht="36.0" customHeight="1"/>
    <row r="216" ht="36.0" customHeight="1"/>
    <row r="217" ht="36.0" customHeight="1"/>
    <row r="218" ht="36.0" customHeight="1"/>
    <row r="219" ht="36.0" customHeight="1"/>
    <row r="220" ht="36.0" customHeight="1"/>
    <row r="221" ht="36.0" customHeight="1"/>
    <row r="222" ht="36.0" customHeight="1"/>
    <row r="223" ht="36.0" customHeight="1"/>
    <row r="224" ht="36.0" customHeight="1"/>
    <row r="225" ht="36.0" customHeight="1"/>
    <row r="226" ht="36.0" customHeight="1"/>
    <row r="227" ht="36.0" customHeight="1"/>
    <row r="228" ht="36.0" customHeight="1"/>
    <row r="229" ht="36.0" customHeight="1"/>
    <row r="230" ht="36.0" customHeight="1"/>
    <row r="231" ht="36.0" customHeight="1"/>
    <row r="232" ht="36.0" customHeight="1"/>
    <row r="233" ht="36.0" customHeight="1"/>
    <row r="234" ht="36.0" customHeight="1"/>
    <row r="235" ht="36.0" customHeight="1"/>
    <row r="236" ht="36.0" customHeight="1"/>
    <row r="237" ht="36.0" customHeight="1"/>
    <row r="238" ht="36.0" customHeight="1"/>
    <row r="239" ht="36.0" customHeight="1"/>
    <row r="240" ht="36.0" customHeight="1"/>
    <row r="241" ht="36.0" customHeight="1"/>
    <row r="242" ht="36.0" customHeight="1"/>
    <row r="243" ht="36.0" customHeight="1"/>
    <row r="244" ht="36.0" customHeight="1"/>
    <row r="245" ht="36.0" customHeight="1"/>
    <row r="246" ht="36.0" customHeight="1"/>
    <row r="247" ht="36.0" customHeight="1"/>
    <row r="248" ht="36.0" customHeight="1"/>
    <row r="249" ht="36.0" customHeight="1"/>
    <row r="250" ht="36.0" customHeight="1"/>
    <row r="251" ht="36.0" customHeight="1"/>
    <row r="252" ht="36.0" customHeight="1"/>
    <row r="253" ht="36.0" customHeight="1"/>
    <row r="254" ht="36.0" customHeight="1"/>
    <row r="255" ht="36.0" customHeight="1"/>
    <row r="256" ht="36.0" customHeight="1"/>
    <row r="257" ht="36.0" customHeight="1"/>
    <row r="258" ht="36.0" customHeight="1"/>
    <row r="259" ht="36.0" customHeight="1"/>
    <row r="260" ht="36.0" customHeight="1"/>
    <row r="261" ht="36.0" customHeight="1"/>
    <row r="262" ht="36.0" customHeight="1"/>
    <row r="263" ht="36.0" customHeight="1"/>
    <row r="264" ht="36.0" customHeight="1"/>
    <row r="265" ht="36.0" customHeight="1"/>
    <row r="266" ht="36.0" customHeight="1"/>
    <row r="267" ht="36.0" customHeight="1"/>
    <row r="268" ht="36.0" customHeight="1"/>
    <row r="269" ht="36.0" customHeight="1"/>
    <row r="270" ht="36.0" customHeight="1"/>
    <row r="271" ht="36.0" customHeight="1"/>
    <row r="272" ht="36.0" customHeight="1"/>
    <row r="273" ht="36.0" customHeight="1"/>
    <row r="274" ht="36.0" customHeight="1"/>
    <row r="275" ht="36.0" customHeight="1"/>
    <row r="276" ht="36.0" customHeight="1"/>
    <row r="277" ht="36.0" customHeight="1"/>
    <row r="278" ht="36.0" customHeight="1"/>
    <row r="279" ht="36.0" customHeight="1"/>
    <row r="280" ht="36.0" customHeight="1"/>
    <row r="281" ht="36.0" customHeight="1"/>
    <row r="282" ht="36.0" customHeight="1"/>
    <row r="283" ht="36.0" customHeight="1"/>
    <row r="284" ht="36.0" customHeight="1"/>
    <row r="285" ht="36.0" customHeight="1"/>
    <row r="286" ht="36.0" customHeight="1"/>
    <row r="287" ht="36.0" customHeight="1"/>
    <row r="288" ht="36.0" customHeight="1"/>
    <row r="289" ht="36.0" customHeight="1"/>
    <row r="290" ht="36.0" customHeight="1"/>
    <row r="291" ht="36.0" customHeight="1"/>
    <row r="292" ht="36.0" customHeight="1"/>
    <row r="293" ht="36.0" customHeight="1"/>
    <row r="294" ht="36.0" customHeight="1"/>
    <row r="295" ht="36.0" customHeight="1"/>
    <row r="296" ht="36.0" customHeight="1"/>
    <row r="297" ht="36.0" customHeight="1"/>
    <row r="298" ht="36.0" customHeight="1"/>
    <row r="299" ht="36.0" customHeight="1"/>
    <row r="300" ht="36.0" customHeight="1"/>
    <row r="301" ht="36.0" customHeight="1"/>
    <row r="302" ht="36.0" customHeight="1"/>
    <row r="303" ht="36.0" customHeight="1"/>
    <row r="304" ht="36.0" customHeight="1"/>
    <row r="305" ht="36.0" customHeight="1"/>
    <row r="306" ht="36.0" customHeight="1"/>
    <row r="307" ht="36.0" customHeight="1"/>
    <row r="308" ht="36.0" customHeight="1"/>
    <row r="309" ht="36.0" customHeight="1"/>
    <row r="310" ht="36.0" customHeight="1"/>
    <row r="311" ht="36.0" customHeight="1"/>
    <row r="312" ht="36.0" customHeight="1"/>
    <row r="313" ht="36.0" customHeight="1"/>
    <row r="314" ht="36.0" customHeight="1"/>
    <row r="315" ht="36.0" customHeight="1"/>
    <row r="316" ht="36.0" customHeight="1"/>
    <row r="317" ht="36.0" customHeight="1"/>
    <row r="318" ht="36.0" customHeight="1"/>
    <row r="319" ht="36.0" customHeight="1"/>
    <row r="320" ht="36.0" customHeight="1"/>
    <row r="321" ht="36.0" customHeight="1"/>
    <row r="322" ht="36.0" customHeight="1"/>
    <row r="323" ht="36.0" customHeight="1"/>
    <row r="324" ht="36.0" customHeight="1"/>
    <row r="325" ht="36.0" customHeight="1"/>
    <row r="326" ht="36.0" customHeight="1"/>
    <row r="327" ht="36.0" customHeight="1"/>
    <row r="328" ht="36.0" customHeight="1"/>
    <row r="329" ht="36.0" customHeight="1"/>
    <row r="330" ht="36.0" customHeight="1"/>
    <row r="331" ht="36.0" customHeight="1"/>
    <row r="332" ht="36.0" customHeight="1"/>
    <row r="333" ht="36.0" customHeight="1"/>
    <row r="334" ht="36.0" customHeight="1"/>
    <row r="335" ht="36.0" customHeight="1"/>
    <row r="336" ht="36.0" customHeight="1"/>
    <row r="337" ht="36.0" customHeight="1"/>
    <row r="338" ht="36.0" customHeight="1"/>
    <row r="339" ht="36.0" customHeight="1"/>
    <row r="340" ht="36.0" customHeight="1"/>
    <row r="341" ht="36.0" customHeight="1"/>
    <row r="342" ht="36.0" customHeight="1"/>
    <row r="343" ht="36.0" customHeight="1"/>
    <row r="344" ht="36.0" customHeight="1"/>
    <row r="345" ht="36.0" customHeight="1"/>
    <row r="346" ht="36.0" customHeight="1"/>
    <row r="347" ht="36.0" customHeight="1"/>
    <row r="348" ht="36.0" customHeight="1"/>
    <row r="349" ht="36.0" customHeight="1"/>
    <row r="350" ht="36.0" customHeight="1"/>
    <row r="351" ht="36.0" customHeight="1"/>
    <row r="352" ht="36.0" customHeight="1"/>
    <row r="353" ht="36.0" customHeight="1"/>
    <row r="354" ht="36.0" customHeight="1"/>
    <row r="355" ht="36.0" customHeight="1"/>
    <row r="356" ht="36.0" customHeight="1"/>
    <row r="357" ht="36.0" customHeight="1"/>
    <row r="358" ht="36.0" customHeight="1"/>
    <row r="359" ht="36.0" customHeight="1"/>
    <row r="360" ht="36.0" customHeight="1"/>
    <row r="361" ht="36.0" customHeight="1"/>
    <row r="362" ht="36.0" customHeight="1"/>
    <row r="363" ht="36.0" customHeight="1"/>
    <row r="364" ht="36.0" customHeight="1"/>
    <row r="365" ht="36.0" customHeight="1"/>
    <row r="366" ht="36.0" customHeight="1"/>
    <row r="367" ht="36.0" customHeight="1"/>
    <row r="368" ht="36.0" customHeight="1"/>
    <row r="369" ht="36.0" customHeight="1"/>
    <row r="370" ht="36.0" customHeight="1"/>
    <row r="371" ht="36.0" customHeight="1"/>
    <row r="372" ht="36.0" customHeight="1"/>
    <row r="373" ht="36.0" customHeight="1"/>
    <row r="374" ht="36.0" customHeight="1"/>
    <row r="375" ht="36.0" customHeight="1"/>
    <row r="376" ht="36.0" customHeight="1"/>
    <row r="377" ht="36.0" customHeight="1"/>
    <row r="378" ht="36.0" customHeight="1"/>
    <row r="379" ht="36.0" customHeight="1"/>
    <row r="380" ht="36.0" customHeight="1"/>
    <row r="381" ht="36.0" customHeight="1"/>
    <row r="382" ht="36.0" customHeight="1"/>
    <row r="383" ht="36.0" customHeight="1"/>
    <row r="384" ht="36.0" customHeight="1"/>
    <row r="385" ht="36.0" customHeight="1"/>
    <row r="386" ht="36.0" customHeight="1"/>
    <row r="387" ht="36.0" customHeight="1"/>
    <row r="388" ht="36.0" customHeight="1"/>
    <row r="389" ht="36.0" customHeight="1"/>
    <row r="390" ht="36.0" customHeight="1"/>
    <row r="391" ht="36.0" customHeight="1"/>
    <row r="392" ht="36.0" customHeight="1"/>
    <row r="393" ht="36.0" customHeight="1"/>
    <row r="394" ht="36.0" customHeight="1"/>
    <row r="395" ht="36.0" customHeight="1"/>
    <row r="396" ht="36.0" customHeight="1"/>
    <row r="397" ht="36.0" customHeight="1"/>
    <row r="398" ht="36.0" customHeight="1"/>
    <row r="399" ht="36.0" customHeight="1"/>
    <row r="400" ht="36.0" customHeight="1"/>
    <row r="401" ht="36.0" customHeight="1"/>
    <row r="402" ht="36.0" customHeight="1"/>
    <row r="403" ht="36.0" customHeight="1"/>
    <row r="404" ht="36.0" customHeight="1"/>
    <row r="405" ht="36.0" customHeight="1"/>
    <row r="406" ht="36.0" customHeight="1"/>
    <row r="407" ht="36.0" customHeight="1"/>
    <row r="408" ht="36.0" customHeight="1"/>
    <row r="409" ht="36.0" customHeight="1"/>
    <row r="410" ht="36.0" customHeight="1"/>
    <row r="411" ht="36.0" customHeight="1"/>
    <row r="412" ht="36.0" customHeight="1"/>
    <row r="413" ht="36.0" customHeight="1"/>
    <row r="414" ht="36.0" customHeight="1"/>
    <row r="415" ht="36.0" customHeight="1"/>
    <row r="416" ht="36.0" customHeight="1"/>
    <row r="417" ht="36.0" customHeight="1"/>
    <row r="418" ht="36.0" customHeight="1"/>
    <row r="419" ht="36.0" customHeight="1"/>
    <row r="420" ht="36.0" customHeight="1"/>
    <row r="421" ht="36.0" customHeight="1"/>
    <row r="422" ht="36.0" customHeight="1"/>
    <row r="423" ht="36.0" customHeight="1"/>
    <row r="424" ht="36.0" customHeight="1"/>
    <row r="425" ht="36.0" customHeight="1"/>
    <row r="426" ht="36.0" customHeight="1"/>
    <row r="427" ht="36.0" customHeight="1"/>
    <row r="428" ht="36.0" customHeight="1"/>
    <row r="429" ht="36.0" customHeight="1"/>
    <row r="430" ht="36.0" customHeight="1"/>
    <row r="431" ht="36.0" customHeight="1"/>
    <row r="432" ht="36.0" customHeight="1"/>
    <row r="433" ht="36.0" customHeight="1"/>
    <row r="434" ht="36.0" customHeight="1"/>
    <row r="435" ht="36.0" customHeight="1"/>
    <row r="436" ht="36.0" customHeight="1"/>
    <row r="437" ht="36.0" customHeight="1"/>
    <row r="438" ht="36.0" customHeight="1"/>
    <row r="439" ht="36.0" customHeight="1"/>
    <row r="440" ht="36.0" customHeight="1"/>
    <row r="441" ht="36.0" customHeight="1"/>
    <row r="442" ht="36.0" customHeight="1"/>
    <row r="443" ht="36.0" customHeight="1"/>
    <row r="444" ht="36.0" customHeight="1"/>
    <row r="445" ht="36.0" customHeight="1"/>
    <row r="446" ht="36.0" customHeight="1"/>
    <row r="447" ht="36.0" customHeight="1"/>
    <row r="448" ht="36.0" customHeight="1"/>
    <row r="449" ht="36.0" customHeight="1"/>
    <row r="450" ht="36.0" customHeight="1"/>
    <row r="451" ht="36.0" customHeight="1"/>
    <row r="452" ht="36.0" customHeight="1"/>
    <row r="453" ht="36.0" customHeight="1"/>
    <row r="454" ht="36.0" customHeight="1"/>
    <row r="455" ht="36.0" customHeight="1"/>
    <row r="456" ht="36.0" customHeight="1"/>
    <row r="457" ht="36.0" customHeight="1"/>
    <row r="458" ht="36.0" customHeight="1"/>
    <row r="459" ht="36.0" customHeight="1"/>
    <row r="460" ht="36.0" customHeight="1"/>
    <row r="461" ht="36.0" customHeight="1"/>
    <row r="462" ht="36.0" customHeight="1"/>
    <row r="463" ht="36.0" customHeight="1"/>
    <row r="464" ht="36.0" customHeight="1"/>
    <row r="465" ht="36.0" customHeight="1"/>
    <row r="466" ht="36.0" customHeight="1"/>
    <row r="467" ht="36.0" customHeight="1"/>
    <row r="468" ht="36.0" customHeight="1"/>
    <row r="469" ht="36.0" customHeight="1"/>
    <row r="470" ht="36.0" customHeight="1"/>
    <row r="471" ht="36.0" customHeight="1"/>
    <row r="472" ht="36.0" customHeight="1"/>
    <row r="473" ht="36.0" customHeight="1"/>
    <row r="474" ht="36.0" customHeight="1"/>
    <row r="475" ht="36.0" customHeight="1"/>
    <row r="476" ht="36.0" customHeight="1"/>
    <row r="477" ht="36.0" customHeight="1"/>
    <row r="478" ht="36.0" customHeight="1"/>
    <row r="479" ht="36.0" customHeight="1"/>
    <row r="480" ht="36.0" customHeight="1"/>
    <row r="481" ht="36.0" customHeight="1"/>
    <row r="482" ht="36.0" customHeight="1"/>
    <row r="483" ht="36.0" customHeight="1"/>
    <row r="484" ht="36.0" customHeight="1"/>
    <row r="485" ht="36.0" customHeight="1"/>
    <row r="486" ht="36.0" customHeight="1"/>
    <row r="487" ht="36.0" customHeight="1"/>
    <row r="488" ht="36.0" customHeight="1"/>
    <row r="489" ht="36.0" customHeight="1"/>
    <row r="490" ht="36.0" customHeight="1"/>
    <row r="491" ht="36.0" customHeight="1"/>
    <row r="492" ht="36.0" customHeight="1"/>
    <row r="493" ht="36.0" customHeight="1"/>
    <row r="494" ht="36.0" customHeight="1"/>
    <row r="495" ht="36.0" customHeight="1"/>
    <row r="496" ht="36.0" customHeight="1"/>
    <row r="497" ht="36.0" customHeight="1"/>
    <row r="498" ht="36.0" customHeight="1"/>
    <row r="499" ht="36.0" customHeight="1"/>
    <row r="500" ht="36.0" customHeight="1"/>
    <row r="501" ht="36.0" customHeight="1"/>
    <row r="502" ht="36.0" customHeight="1"/>
    <row r="503" ht="36.0" customHeight="1"/>
    <row r="504" ht="36.0" customHeight="1"/>
    <row r="505" ht="36.0" customHeight="1"/>
    <row r="506" ht="36.0" customHeight="1"/>
    <row r="507" ht="36.0" customHeight="1"/>
    <row r="508" ht="36.0" customHeight="1"/>
    <row r="509" ht="36.0" customHeight="1"/>
    <row r="510" ht="36.0" customHeight="1"/>
    <row r="511" ht="36.0" customHeight="1"/>
    <row r="512" ht="36.0" customHeight="1"/>
    <row r="513" ht="36.0" customHeight="1"/>
    <row r="514" ht="36.0" customHeight="1"/>
    <row r="515" ht="36.0" customHeight="1"/>
    <row r="516" ht="36.0" customHeight="1"/>
    <row r="517" ht="36.0" customHeight="1"/>
    <row r="518" ht="36.0" customHeight="1"/>
    <row r="519" ht="36.0" customHeight="1"/>
    <row r="520" ht="36.0" customHeight="1"/>
    <row r="521" ht="36.0" customHeight="1"/>
    <row r="522" ht="36.0" customHeight="1"/>
    <row r="523" ht="36.0" customHeight="1"/>
    <row r="524" ht="36.0" customHeight="1"/>
    <row r="525" ht="36.0" customHeight="1"/>
    <row r="526" ht="36.0" customHeight="1"/>
    <row r="527" ht="36.0" customHeight="1"/>
    <row r="528" ht="36.0" customHeight="1"/>
    <row r="529" ht="36.0" customHeight="1"/>
    <row r="530" ht="36.0" customHeight="1"/>
    <row r="531" ht="36.0" customHeight="1"/>
    <row r="532" ht="36.0" customHeight="1"/>
    <row r="533" ht="36.0" customHeight="1"/>
    <row r="534" ht="36.0" customHeight="1"/>
    <row r="535" ht="36.0" customHeight="1"/>
    <row r="536" ht="36.0" customHeight="1"/>
    <row r="537" ht="36.0" customHeight="1"/>
    <row r="538" ht="36.0" customHeight="1"/>
    <row r="539" ht="36.0" customHeight="1"/>
    <row r="540" ht="36.0" customHeight="1"/>
    <row r="541" ht="36.0" customHeight="1"/>
    <row r="542" ht="36.0" customHeight="1"/>
    <row r="543" ht="36.0" customHeight="1"/>
    <row r="544" ht="36.0" customHeight="1"/>
    <row r="545" ht="36.0" customHeight="1"/>
    <row r="546" ht="36.0" customHeight="1"/>
    <row r="547" ht="36.0" customHeight="1"/>
    <row r="548" ht="36.0" customHeight="1"/>
    <row r="549" ht="36.0" customHeight="1"/>
    <row r="550" ht="36.0" customHeight="1"/>
    <row r="551" ht="36.0" customHeight="1"/>
    <row r="552" ht="36.0" customHeight="1"/>
    <row r="553" ht="36.0" customHeight="1"/>
    <row r="554" ht="36.0" customHeight="1"/>
    <row r="555" ht="36.0" customHeight="1"/>
    <row r="556" ht="36.0" customHeight="1"/>
    <row r="557" ht="36.0" customHeight="1"/>
    <row r="558" ht="36.0" customHeight="1"/>
    <row r="559" ht="36.0" customHeight="1"/>
    <row r="560" ht="36.0" customHeight="1"/>
    <row r="561" ht="36.0" customHeight="1"/>
    <row r="562" ht="36.0" customHeight="1"/>
    <row r="563" ht="36.0" customHeight="1"/>
    <row r="564" ht="36.0" customHeight="1"/>
    <row r="565" ht="36.0" customHeight="1"/>
    <row r="566" ht="36.0" customHeight="1"/>
    <row r="567" ht="36.0" customHeight="1"/>
    <row r="568" ht="36.0" customHeight="1"/>
    <row r="569" ht="36.0" customHeight="1"/>
    <row r="570" ht="36.0" customHeight="1"/>
    <row r="571" ht="36.0" customHeight="1"/>
    <row r="572" ht="36.0" customHeight="1"/>
    <row r="573" ht="36.0" customHeight="1"/>
    <row r="574" ht="36.0" customHeight="1"/>
    <row r="575" ht="36.0" customHeight="1"/>
    <row r="576" ht="36.0" customHeight="1"/>
    <row r="577" ht="36.0" customHeight="1"/>
    <row r="578" ht="36.0" customHeight="1"/>
    <row r="579" ht="36.0" customHeight="1"/>
    <row r="580" ht="36.0" customHeight="1"/>
    <row r="581" ht="36.0" customHeight="1"/>
    <row r="582" ht="36.0" customHeight="1"/>
    <row r="583" ht="36.0" customHeight="1"/>
    <row r="584" ht="36.0" customHeight="1"/>
    <row r="585" ht="36.0" customHeight="1"/>
    <row r="586" ht="36.0" customHeight="1"/>
    <row r="587" ht="36.0" customHeight="1"/>
    <row r="588" ht="36.0" customHeight="1"/>
    <row r="589" ht="36.0" customHeight="1"/>
    <row r="590" ht="36.0" customHeight="1"/>
    <row r="591" ht="36.0" customHeight="1"/>
    <row r="592" ht="36.0" customHeight="1"/>
    <row r="593" ht="36.0" customHeight="1"/>
    <row r="594" ht="36.0" customHeight="1"/>
    <row r="595" ht="36.0" customHeight="1"/>
    <row r="596" ht="36.0" customHeight="1"/>
    <row r="597" ht="36.0" customHeight="1"/>
    <row r="598" ht="36.0" customHeight="1"/>
    <row r="599" ht="36.0" customHeight="1"/>
    <row r="600" ht="36.0" customHeight="1"/>
    <row r="601" ht="36.0" customHeight="1"/>
    <row r="602" ht="36.0" customHeight="1"/>
    <row r="603" ht="36.0" customHeight="1"/>
    <row r="604" ht="36.0" customHeight="1"/>
    <row r="605" ht="36.0" customHeight="1"/>
    <row r="606" ht="36.0" customHeight="1"/>
    <row r="607" ht="36.0" customHeight="1"/>
    <row r="608" ht="36.0" customHeight="1"/>
    <row r="609" ht="36.0" customHeight="1"/>
    <row r="610" ht="36.0" customHeight="1"/>
    <row r="611" ht="36.0" customHeight="1"/>
    <row r="612" ht="36.0" customHeight="1"/>
    <row r="613" ht="36.0" customHeight="1"/>
    <row r="614" ht="36.0" customHeight="1"/>
    <row r="615" ht="36.0" customHeight="1"/>
    <row r="616" ht="36.0" customHeight="1"/>
    <row r="617" ht="36.0" customHeight="1"/>
    <row r="618" ht="36.0" customHeight="1"/>
    <row r="619" ht="36.0" customHeight="1"/>
    <row r="620" ht="36.0" customHeight="1"/>
    <row r="621" ht="36.0" customHeight="1"/>
    <row r="622" ht="36.0" customHeight="1"/>
    <row r="623" ht="36.0" customHeight="1"/>
    <row r="624" ht="36.0" customHeight="1"/>
    <row r="625" ht="36.0" customHeight="1"/>
    <row r="626" ht="36.0" customHeight="1"/>
    <row r="627" ht="36.0" customHeight="1"/>
    <row r="628" ht="36.0" customHeight="1"/>
    <row r="629" ht="36.0" customHeight="1"/>
    <row r="630" ht="36.0" customHeight="1"/>
    <row r="631" ht="36.0" customHeight="1"/>
    <row r="632" ht="36.0" customHeight="1"/>
    <row r="633" ht="36.0" customHeight="1"/>
    <row r="634" ht="36.0" customHeight="1"/>
    <row r="635" ht="36.0" customHeight="1"/>
    <row r="636" ht="36.0" customHeight="1"/>
    <row r="637" ht="36.0" customHeight="1"/>
    <row r="638" ht="36.0" customHeight="1"/>
    <row r="639" ht="36.0" customHeight="1"/>
    <row r="640" ht="36.0" customHeight="1"/>
    <row r="641" ht="36.0" customHeight="1"/>
    <row r="642" ht="36.0" customHeight="1"/>
    <row r="643" ht="36.0" customHeight="1"/>
    <row r="644" ht="36.0" customHeight="1"/>
    <row r="645" ht="36.0" customHeight="1"/>
    <row r="646" ht="36.0" customHeight="1"/>
    <row r="647" ht="36.0" customHeight="1"/>
    <row r="648" ht="36.0" customHeight="1"/>
    <row r="649" ht="36.0" customHeight="1"/>
    <row r="650" ht="36.0" customHeight="1"/>
    <row r="651" ht="36.0" customHeight="1"/>
    <row r="652" ht="36.0" customHeight="1"/>
    <row r="653" ht="36.0" customHeight="1"/>
    <row r="654" ht="36.0" customHeight="1"/>
    <row r="655" ht="36.0" customHeight="1"/>
    <row r="656" ht="36.0" customHeight="1"/>
    <row r="657" ht="36.0" customHeight="1"/>
    <row r="658" ht="36.0" customHeight="1"/>
    <row r="659" ht="36.0" customHeight="1"/>
    <row r="660" ht="36.0" customHeight="1"/>
    <row r="661" ht="36.0" customHeight="1"/>
    <row r="662" ht="36.0" customHeight="1"/>
    <row r="663" ht="36.0" customHeight="1"/>
    <row r="664" ht="36.0" customHeight="1"/>
    <row r="665" ht="36.0" customHeight="1"/>
    <row r="666" ht="36.0" customHeight="1"/>
    <row r="667" ht="36.0" customHeight="1"/>
    <row r="668" ht="36.0" customHeight="1"/>
    <row r="669" ht="36.0" customHeight="1"/>
    <row r="670" ht="36.0" customHeight="1"/>
    <row r="671" ht="36.0" customHeight="1"/>
    <row r="672" ht="36.0" customHeight="1"/>
    <row r="673" ht="36.0" customHeight="1"/>
    <row r="674" ht="36.0" customHeight="1"/>
    <row r="675" ht="36.0" customHeight="1"/>
    <row r="676" ht="36.0" customHeight="1"/>
    <row r="677" ht="36.0" customHeight="1"/>
    <row r="678" ht="36.0" customHeight="1"/>
    <row r="679" ht="36.0" customHeight="1"/>
    <row r="680" ht="36.0" customHeight="1"/>
    <row r="681" ht="36.0" customHeight="1"/>
    <row r="682" ht="36.0" customHeight="1"/>
    <row r="683" ht="36.0" customHeight="1"/>
    <row r="684" ht="36.0" customHeight="1"/>
    <row r="685" ht="36.0" customHeight="1"/>
    <row r="686" ht="36.0" customHeight="1"/>
    <row r="687" ht="36.0" customHeight="1"/>
    <row r="688" ht="36.0" customHeight="1"/>
    <row r="689" ht="36.0" customHeight="1"/>
    <row r="690" ht="36.0" customHeight="1"/>
    <row r="691" ht="36.0" customHeight="1"/>
    <row r="692" ht="36.0" customHeight="1"/>
    <row r="693" ht="36.0" customHeight="1"/>
    <row r="694" ht="36.0" customHeight="1"/>
    <row r="695" ht="36.0" customHeight="1"/>
    <row r="696" ht="36.0" customHeight="1"/>
    <row r="697" ht="36.0" customHeight="1"/>
    <row r="698" ht="36.0" customHeight="1"/>
    <row r="699" ht="36.0" customHeight="1"/>
    <row r="700" ht="36.0" customHeight="1"/>
    <row r="701" ht="36.0" customHeight="1"/>
    <row r="702" ht="36.0" customHeight="1"/>
    <row r="703" ht="36.0" customHeight="1"/>
    <row r="704" ht="36.0" customHeight="1"/>
    <row r="705" ht="36.0" customHeight="1"/>
    <row r="706" ht="36.0" customHeight="1"/>
    <row r="707" ht="36.0" customHeight="1"/>
    <row r="708" ht="36.0" customHeight="1"/>
    <row r="709" ht="36.0" customHeight="1"/>
    <row r="710" ht="36.0" customHeight="1"/>
    <row r="711" ht="36.0" customHeight="1"/>
    <row r="712" ht="36.0" customHeight="1"/>
    <row r="713" ht="36.0" customHeight="1"/>
    <row r="714" ht="36.0" customHeight="1"/>
    <row r="715" ht="36.0" customHeight="1"/>
    <row r="716" ht="36.0" customHeight="1"/>
    <row r="717" ht="36.0" customHeight="1"/>
    <row r="718" ht="36.0" customHeight="1"/>
    <row r="719" ht="36.0" customHeight="1"/>
    <row r="720" ht="36.0" customHeight="1"/>
    <row r="721" ht="36.0" customHeight="1"/>
    <row r="722" ht="36.0" customHeight="1"/>
    <row r="723" ht="36.0" customHeight="1"/>
    <row r="724" ht="36.0" customHeight="1"/>
    <row r="725" ht="36.0" customHeight="1"/>
    <row r="726" ht="36.0" customHeight="1"/>
    <row r="727" ht="36.0" customHeight="1"/>
    <row r="728" ht="36.0" customHeight="1"/>
    <row r="729" ht="36.0" customHeight="1"/>
    <row r="730" ht="36.0" customHeight="1"/>
    <row r="731" ht="36.0" customHeight="1"/>
    <row r="732" ht="36.0" customHeight="1"/>
    <row r="733" ht="36.0" customHeight="1"/>
    <row r="734" ht="36.0" customHeight="1"/>
    <row r="735" ht="36.0" customHeight="1"/>
    <row r="736" ht="36.0" customHeight="1"/>
    <row r="737" ht="36.0" customHeight="1"/>
    <row r="738" ht="36.0" customHeight="1"/>
    <row r="739" ht="36.0" customHeight="1"/>
    <row r="740" ht="36.0" customHeight="1"/>
    <row r="741" ht="36.0" customHeight="1"/>
    <row r="742" ht="36.0" customHeight="1"/>
    <row r="743" ht="36.0" customHeight="1"/>
    <row r="744" ht="36.0" customHeight="1"/>
    <row r="745" ht="36.0" customHeight="1"/>
    <row r="746" ht="36.0" customHeight="1"/>
    <row r="747" ht="36.0" customHeight="1"/>
    <row r="748" ht="36.0" customHeight="1"/>
    <row r="749" ht="36.0" customHeight="1"/>
    <row r="750" ht="36.0" customHeight="1"/>
    <row r="751" ht="36.0" customHeight="1"/>
    <row r="752" ht="36.0" customHeight="1"/>
    <row r="753" ht="36.0" customHeight="1"/>
    <row r="754" ht="36.0" customHeight="1"/>
    <row r="755" ht="36.0" customHeight="1"/>
    <row r="756" ht="36.0" customHeight="1"/>
    <row r="757" ht="36.0" customHeight="1"/>
    <row r="758" ht="36.0" customHeight="1"/>
    <row r="759" ht="36.0" customHeight="1"/>
    <row r="760" ht="36.0" customHeight="1"/>
    <row r="761" ht="36.0" customHeight="1"/>
    <row r="762" ht="36.0" customHeight="1"/>
    <row r="763" ht="36.0" customHeight="1"/>
    <row r="764" ht="36.0" customHeight="1"/>
    <row r="765" ht="36.0" customHeight="1"/>
    <row r="766" ht="36.0" customHeight="1"/>
    <row r="767" ht="36.0" customHeight="1"/>
    <row r="768" ht="36.0" customHeight="1"/>
    <row r="769" ht="36.0" customHeight="1"/>
    <row r="770" ht="36.0" customHeight="1"/>
    <row r="771" ht="36.0" customHeight="1"/>
    <row r="772" ht="36.0" customHeight="1"/>
    <row r="773" ht="36.0" customHeight="1"/>
    <row r="774" ht="36.0" customHeight="1"/>
    <row r="775" ht="36.0" customHeight="1"/>
    <row r="776" ht="36.0" customHeight="1"/>
    <row r="777" ht="36.0" customHeight="1"/>
    <row r="778" ht="36.0" customHeight="1"/>
    <row r="779" ht="36.0" customHeight="1"/>
    <row r="780" ht="36.0" customHeight="1"/>
    <row r="781" ht="36.0" customHeight="1"/>
    <row r="782" ht="36.0" customHeight="1"/>
    <row r="783" ht="36.0" customHeight="1"/>
    <row r="784" ht="36.0" customHeight="1"/>
    <row r="785" ht="36.0" customHeight="1"/>
    <row r="786" ht="36.0" customHeight="1"/>
    <row r="787" ht="36.0" customHeight="1"/>
    <row r="788" ht="36.0" customHeight="1"/>
    <row r="789" ht="36.0" customHeight="1"/>
    <row r="790" ht="36.0" customHeight="1"/>
    <row r="791" ht="36.0" customHeight="1"/>
    <row r="792" ht="36.0" customHeight="1"/>
    <row r="793" ht="36.0" customHeight="1"/>
    <row r="794" ht="36.0" customHeight="1"/>
    <row r="795" ht="36.0" customHeight="1"/>
    <row r="796" ht="36.0" customHeight="1"/>
    <row r="797" ht="36.0" customHeight="1"/>
    <row r="798" ht="36.0" customHeight="1"/>
    <row r="799" ht="36.0" customHeight="1"/>
    <row r="800" ht="36.0" customHeight="1"/>
    <row r="801" ht="36.0" customHeight="1"/>
    <row r="802" ht="36.0" customHeight="1"/>
    <row r="803" ht="36.0" customHeight="1"/>
    <row r="804" ht="36.0" customHeight="1"/>
    <row r="805" ht="36.0" customHeight="1"/>
    <row r="806" ht="36.0" customHeight="1"/>
    <row r="807" ht="36.0" customHeight="1"/>
    <row r="808" ht="36.0" customHeight="1"/>
    <row r="809" ht="36.0" customHeight="1"/>
    <row r="810" ht="36.0" customHeight="1"/>
    <row r="811" ht="36.0" customHeight="1"/>
    <row r="812" ht="36.0" customHeight="1"/>
    <row r="813" ht="36.0" customHeight="1"/>
    <row r="814" ht="36.0" customHeight="1"/>
    <row r="815" ht="36.0" customHeight="1"/>
    <row r="816" ht="36.0" customHeight="1"/>
    <row r="817" ht="36.0" customHeight="1"/>
    <row r="818" ht="36.0" customHeight="1"/>
    <row r="819" ht="36.0" customHeight="1"/>
    <row r="820" ht="36.0" customHeight="1"/>
    <row r="821" ht="36.0" customHeight="1"/>
    <row r="822" ht="36.0" customHeight="1"/>
    <row r="823" ht="36.0" customHeight="1"/>
    <row r="824" ht="36.0" customHeight="1"/>
    <row r="825" ht="36.0" customHeight="1"/>
    <row r="826" ht="36.0" customHeight="1"/>
    <row r="827" ht="36.0" customHeight="1"/>
    <row r="828" ht="36.0" customHeight="1"/>
    <row r="829" ht="36.0" customHeight="1"/>
    <row r="830" ht="36.0" customHeight="1"/>
    <row r="831" ht="36.0" customHeight="1"/>
    <row r="832" ht="36.0" customHeight="1"/>
    <row r="833" ht="36.0" customHeight="1"/>
    <row r="834" ht="36.0" customHeight="1"/>
    <row r="835" ht="36.0" customHeight="1"/>
    <row r="836" ht="36.0" customHeight="1"/>
    <row r="837" ht="36.0" customHeight="1"/>
    <row r="838" ht="36.0" customHeight="1"/>
    <row r="839" ht="36.0" customHeight="1"/>
    <row r="840" ht="36.0" customHeight="1"/>
    <row r="841" ht="36.0" customHeight="1"/>
    <row r="842" ht="36.0" customHeight="1"/>
    <row r="843" ht="36.0" customHeight="1"/>
    <row r="844" ht="36.0" customHeight="1"/>
    <row r="845" ht="36.0" customHeight="1"/>
    <row r="846" ht="36.0" customHeight="1"/>
    <row r="847" ht="36.0" customHeight="1"/>
    <row r="848" ht="36.0" customHeight="1"/>
    <row r="849" ht="36.0" customHeight="1"/>
    <row r="850" ht="36.0" customHeight="1"/>
    <row r="851" ht="36.0" customHeight="1"/>
    <row r="852" ht="36.0" customHeight="1"/>
    <row r="853" ht="36.0" customHeight="1"/>
    <row r="854" ht="36.0" customHeight="1"/>
    <row r="855" ht="36.0" customHeight="1"/>
    <row r="856" ht="36.0" customHeight="1"/>
    <row r="857" ht="36.0" customHeight="1"/>
    <row r="858" ht="36.0" customHeight="1"/>
    <row r="859" ht="36.0" customHeight="1"/>
    <row r="860" ht="36.0" customHeight="1"/>
    <row r="861" ht="36.0" customHeight="1"/>
    <row r="862" ht="36.0" customHeight="1"/>
    <row r="863" ht="36.0" customHeight="1"/>
    <row r="864" ht="36.0" customHeight="1"/>
    <row r="865" ht="36.0" customHeight="1"/>
    <row r="866" ht="36.0" customHeight="1"/>
    <row r="867" ht="36.0" customHeight="1"/>
    <row r="868" ht="36.0" customHeight="1"/>
    <row r="869" ht="36.0" customHeight="1"/>
    <row r="870" ht="36.0" customHeight="1"/>
    <row r="871" ht="36.0" customHeight="1"/>
    <row r="872" ht="36.0" customHeight="1"/>
    <row r="873" ht="36.0" customHeight="1"/>
    <row r="874" ht="36.0" customHeight="1"/>
    <row r="875" ht="36.0" customHeight="1"/>
    <row r="876" ht="36.0" customHeight="1"/>
    <row r="877" ht="36.0" customHeight="1"/>
    <row r="878" ht="36.0" customHeight="1"/>
    <row r="879" ht="36.0" customHeight="1"/>
    <row r="880" ht="36.0" customHeight="1"/>
    <row r="881" ht="36.0" customHeight="1"/>
    <row r="882" ht="36.0" customHeight="1"/>
    <row r="883" ht="36.0" customHeight="1"/>
    <row r="884" ht="36.0" customHeight="1"/>
    <row r="885" ht="36.0" customHeight="1"/>
    <row r="886" ht="36.0" customHeight="1"/>
    <row r="887" ht="36.0" customHeight="1"/>
    <row r="888" ht="36.0" customHeight="1"/>
    <row r="889" ht="36.0" customHeight="1"/>
    <row r="890" ht="36.0" customHeight="1"/>
    <row r="891" ht="36.0" customHeight="1"/>
    <row r="892" ht="36.0" customHeight="1"/>
    <row r="893" ht="36.0" customHeight="1"/>
    <row r="894" ht="36.0" customHeight="1"/>
    <row r="895" ht="36.0" customHeight="1"/>
    <row r="896" ht="36.0" customHeight="1"/>
    <row r="897" ht="36.0" customHeight="1"/>
    <row r="898" ht="36.0" customHeight="1"/>
    <row r="899" ht="36.0" customHeight="1"/>
    <row r="900" ht="36.0" customHeight="1"/>
    <row r="901" ht="36.0" customHeight="1"/>
    <row r="902" ht="36.0" customHeight="1"/>
    <row r="903" ht="36.0" customHeight="1"/>
    <row r="904" ht="36.0" customHeight="1"/>
    <row r="905" ht="36.0" customHeight="1"/>
    <row r="906" ht="36.0" customHeight="1"/>
    <row r="907" ht="36.0" customHeight="1"/>
    <row r="908" ht="36.0" customHeight="1"/>
    <row r="909" ht="36.0" customHeight="1"/>
    <row r="910" ht="36.0" customHeight="1"/>
    <row r="911" ht="36.0" customHeight="1"/>
    <row r="912" ht="36.0" customHeight="1"/>
    <row r="913" ht="36.0" customHeight="1"/>
    <row r="914" ht="36.0" customHeight="1"/>
    <row r="915" ht="36.0" customHeight="1"/>
    <row r="916" ht="36.0" customHeight="1"/>
    <row r="917" ht="36.0" customHeight="1"/>
    <row r="918" ht="36.0" customHeight="1"/>
    <row r="919" ht="36.0" customHeight="1"/>
    <row r="920" ht="36.0" customHeight="1"/>
    <row r="921" ht="36.0" customHeight="1"/>
    <row r="922" ht="36.0" customHeight="1"/>
    <row r="923" ht="36.0" customHeight="1"/>
    <row r="924" ht="36.0" customHeight="1"/>
    <row r="925" ht="36.0" customHeight="1"/>
    <row r="926" ht="36.0" customHeight="1"/>
    <row r="927" ht="36.0" customHeight="1"/>
    <row r="928" ht="36.0" customHeight="1"/>
    <row r="929" ht="36.0" customHeight="1"/>
    <row r="930" ht="36.0" customHeight="1"/>
    <row r="931" ht="36.0" customHeight="1"/>
    <row r="932" ht="36.0" customHeight="1"/>
    <row r="933" ht="36.0" customHeight="1"/>
    <row r="934" ht="36.0" customHeight="1"/>
    <row r="935" ht="36.0" customHeight="1"/>
    <row r="936" ht="36.0" customHeight="1"/>
    <row r="937" ht="36.0" customHeight="1"/>
    <row r="938" ht="36.0" customHeight="1"/>
    <row r="939" ht="36.0" customHeight="1"/>
    <row r="940" ht="36.0" customHeight="1"/>
    <row r="941" ht="36.0" customHeight="1"/>
    <row r="942" ht="36.0" customHeight="1"/>
    <row r="943" ht="36.0" customHeight="1"/>
    <row r="944" ht="36.0" customHeight="1"/>
    <row r="945" ht="36.0" customHeight="1"/>
    <row r="946" ht="36.0" customHeight="1"/>
    <row r="947" ht="36.0" customHeight="1"/>
    <row r="948" ht="36.0" customHeight="1"/>
    <row r="949" ht="36.0" customHeight="1"/>
    <row r="950" ht="36.0" customHeight="1"/>
    <row r="951" ht="36.0" customHeight="1"/>
    <row r="952" ht="36.0" customHeight="1"/>
    <row r="953" ht="36.0" customHeight="1"/>
    <row r="954" ht="36.0" customHeight="1"/>
    <row r="955" ht="36.0" customHeight="1"/>
    <row r="956" ht="36.0" customHeight="1"/>
    <row r="957" ht="36.0" customHeight="1"/>
    <row r="958" ht="36.0" customHeight="1"/>
    <row r="959" ht="36.0" customHeight="1"/>
    <row r="960" ht="36.0" customHeight="1"/>
    <row r="961" ht="36.0" customHeight="1"/>
    <row r="962" ht="36.0" customHeight="1"/>
    <row r="963" ht="36.0" customHeight="1"/>
    <row r="964" ht="36.0" customHeight="1"/>
    <row r="965" ht="36.0" customHeight="1"/>
    <row r="966" ht="36.0" customHeight="1"/>
    <row r="967" ht="36.0" customHeight="1"/>
    <row r="968" ht="36.0" customHeight="1"/>
    <row r="969" ht="36.0" customHeight="1"/>
    <row r="970" ht="36.0" customHeight="1"/>
    <row r="971" ht="36.0" customHeight="1"/>
    <row r="972" ht="36.0" customHeight="1"/>
    <row r="973" ht="36.0" customHeight="1"/>
    <row r="974" ht="36.0" customHeight="1"/>
    <row r="975" ht="36.0" customHeight="1"/>
    <row r="976" ht="36.0" customHeight="1"/>
    <row r="977" ht="36.0" customHeight="1"/>
    <row r="978" ht="36.0" customHeight="1"/>
    <row r="979" ht="36.0" customHeight="1"/>
    <row r="980" ht="36.0" customHeight="1"/>
    <row r="981" ht="36.0" customHeight="1"/>
    <row r="982" ht="36.0" customHeight="1"/>
    <row r="983" ht="36.0" customHeight="1"/>
    <row r="984" ht="36.0" customHeight="1"/>
    <row r="985" ht="36.0" customHeight="1"/>
    <row r="986" ht="36.0" customHeight="1"/>
    <row r="987" ht="36.0" customHeight="1"/>
    <row r="988" ht="36.0" customHeight="1"/>
    <row r="989" ht="36.0" customHeight="1"/>
    <row r="990" ht="36.0" customHeight="1"/>
    <row r="991" ht="36.0" customHeight="1"/>
    <row r="992" ht="36.0" customHeight="1"/>
    <row r="993" ht="36.0" customHeight="1"/>
    <row r="994" ht="36.0" customHeight="1"/>
    <row r="995" ht="36.0" customHeight="1"/>
    <row r="996" ht="36.0" customHeight="1"/>
    <row r="997" ht="36.0" customHeight="1"/>
    <row r="998" ht="36.0" customHeight="1"/>
    <row r="999" ht="36.0" customHeight="1"/>
    <row r="1000" ht="36.0" customHeight="1"/>
  </sheetData>
  <mergeCells count="12">
    <mergeCell ref="C4:E4"/>
    <mergeCell ref="A4:B4"/>
    <mergeCell ref="A1:P2"/>
    <mergeCell ref="A3:K3"/>
    <mergeCell ref="L4:P4"/>
    <mergeCell ref="L5:P5"/>
    <mergeCell ref="F4:G4"/>
    <mergeCell ref="A16:H17"/>
    <mergeCell ref="J6:P7"/>
    <mergeCell ref="J16:P17"/>
    <mergeCell ref="A6:H7"/>
    <mergeCell ref="H4:I4"/>
  </mergeCells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26.86"/>
    <col customWidth="1" min="3" max="3" width="9.14"/>
    <col customWidth="1" min="4" max="4" width="6.57"/>
    <col customWidth="1" min="5" max="5" width="21.0"/>
    <col customWidth="1" min="6" max="6" width="9.71"/>
    <col customWidth="1" min="7" max="26" width="9.14"/>
  </cols>
  <sheetData>
    <row r="1" ht="12.75" customHeight="1">
      <c r="A1" s="208" t="s">
        <v>714</v>
      </c>
    </row>
    <row r="2" ht="23.25" customHeight="1">
      <c r="A2" s="209" t="s">
        <v>715</v>
      </c>
      <c r="C2" s="210">
        <f>Lifting!J5</f>
        <v>0.008946759259</v>
      </c>
    </row>
    <row r="3" ht="12.75" customHeight="1"/>
    <row r="4" ht="12.75" customHeight="1">
      <c r="A4" s="1" t="s">
        <v>716</v>
      </c>
      <c r="B4" s="1" t="s">
        <v>9</v>
      </c>
      <c r="C4" s="1" t="s">
        <v>17</v>
      </c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</row>
    <row r="5" ht="12.75" customHeight="1">
      <c r="A5" s="212" t="s">
        <v>67</v>
      </c>
      <c r="B5" s="212" t="s">
        <v>127</v>
      </c>
      <c r="C5" s="212">
        <v>70.0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ht="12.75" customHeight="1">
      <c r="A6" s="212" t="s">
        <v>67</v>
      </c>
      <c r="B6" s="212" t="s">
        <v>131</v>
      </c>
      <c r="C6" s="212">
        <v>82.5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ht="12.75" customHeight="1">
      <c r="A7" s="212" t="s">
        <v>67</v>
      </c>
      <c r="B7" s="212" t="s">
        <v>133</v>
      </c>
      <c r="C7" s="212">
        <v>82.5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ht="12.75" customHeight="1">
      <c r="A8" s="212" t="s">
        <v>67</v>
      </c>
      <c r="B8" s="212" t="s">
        <v>153</v>
      </c>
      <c r="C8" s="212">
        <v>95.0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ht="12.75" customHeight="1">
      <c r="A9" s="212" t="s">
        <v>67</v>
      </c>
      <c r="B9" s="212" t="s">
        <v>175</v>
      </c>
      <c r="C9" s="212">
        <v>125.0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ht="12.75" customHeight="1">
      <c r="A10" s="212" t="s">
        <v>67</v>
      </c>
      <c r="B10" s="212" t="s">
        <v>158</v>
      </c>
      <c r="C10" s="212">
        <v>125.0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ht="12.75" customHeight="1">
      <c r="A11" s="212" t="s">
        <v>67</v>
      </c>
      <c r="B11" s="212" t="s">
        <v>165</v>
      </c>
      <c r="C11" s="212">
        <v>132.5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ht="12.75" customHeight="1">
      <c r="A12" s="212" t="s">
        <v>67</v>
      </c>
      <c r="B12" s="212" t="s">
        <v>137</v>
      </c>
      <c r="C12" s="212">
        <v>142.5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ht="12.75" customHeight="1">
      <c r="A13" s="212" t="s">
        <v>67</v>
      </c>
      <c r="B13" s="212" t="s">
        <v>144</v>
      </c>
      <c r="C13" s="212">
        <v>142.5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ht="12.75" customHeight="1">
      <c r="A14" s="212" t="s">
        <v>67</v>
      </c>
      <c r="B14" s="212" t="s">
        <v>163</v>
      </c>
      <c r="C14" s="212">
        <v>147.5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ht="12.75" customHeight="1">
      <c r="A15" s="212" t="s">
        <v>67</v>
      </c>
      <c r="B15" s="212" t="s">
        <v>146</v>
      </c>
      <c r="C15" s="212">
        <v>155.0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ht="12.75" customHeight="1">
      <c r="A16" s="212" t="s">
        <v>67</v>
      </c>
      <c r="B16" s="212" t="s">
        <v>167</v>
      </c>
      <c r="C16" s="212">
        <v>160.0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ht="12.75" customHeight="1">
      <c r="A17" s="212" t="s">
        <v>67</v>
      </c>
      <c r="B17" s="212" t="s">
        <v>172</v>
      </c>
      <c r="C17" s="212">
        <v>160.0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ht="12.75" customHeight="1">
      <c r="A18" s="212" t="s">
        <v>67</v>
      </c>
      <c r="B18" s="212" t="s">
        <v>140</v>
      </c>
      <c r="C18" s="212">
        <v>170.0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ht="12.75" customHeight="1">
      <c r="A19" s="212" t="s">
        <v>67</v>
      </c>
      <c r="B19" s="212" t="s">
        <v>152</v>
      </c>
      <c r="C19" s="212">
        <v>170.0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ht="12.75" customHeight="1">
      <c r="A20" s="212" t="s">
        <v>67</v>
      </c>
      <c r="B20" s="212" t="s">
        <v>173</v>
      </c>
      <c r="C20" s="212">
        <v>170.0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ht="12.75" customHeight="1">
      <c r="A21" s="213" t="s">
        <v>176</v>
      </c>
      <c r="B21" s="213" t="s">
        <v>204</v>
      </c>
      <c r="C21" s="213">
        <v>95.0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ht="12.75" customHeight="1">
      <c r="A22" s="213" t="s">
        <v>176</v>
      </c>
      <c r="B22" s="213" t="s">
        <v>206</v>
      </c>
      <c r="C22" s="213">
        <v>120.0</v>
      </c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ht="12.75" customHeight="1">
      <c r="A23" s="213" t="s">
        <v>176</v>
      </c>
      <c r="B23" s="213" t="s">
        <v>177</v>
      </c>
      <c r="C23" s="213">
        <v>122.5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ht="12.75" customHeight="1">
      <c r="A24" s="213" t="s">
        <v>176</v>
      </c>
      <c r="B24" s="213" t="s">
        <v>178</v>
      </c>
      <c r="C24" s="213">
        <v>122.5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ht="12.75" customHeight="1">
      <c r="A25" s="213" t="s">
        <v>176</v>
      </c>
      <c r="B25" s="213" t="s">
        <v>184</v>
      </c>
      <c r="C25" s="213">
        <v>122.5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ht="12.75" customHeight="1">
      <c r="A26" s="213" t="s">
        <v>176</v>
      </c>
      <c r="B26" s="213" t="s">
        <v>188</v>
      </c>
      <c r="C26" s="213">
        <v>125.0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ht="12.75" customHeight="1">
      <c r="A27" s="213" t="s">
        <v>176</v>
      </c>
      <c r="B27" s="213" t="s">
        <v>190</v>
      </c>
      <c r="C27" s="213">
        <v>145.0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ht="12.75" customHeight="1">
      <c r="A28" s="213" t="s">
        <v>176</v>
      </c>
      <c r="B28" s="213" t="s">
        <v>186</v>
      </c>
      <c r="C28" s="213">
        <v>147.5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ht="12.75" customHeight="1">
      <c r="A29" s="213" t="s">
        <v>176</v>
      </c>
      <c r="B29" s="213" t="s">
        <v>197</v>
      </c>
      <c r="C29" s="213">
        <v>155.0</v>
      </c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ht="12.75" customHeight="1">
      <c r="A30" s="213" t="s">
        <v>176</v>
      </c>
      <c r="B30" s="213" t="s">
        <v>207</v>
      </c>
      <c r="C30" s="213">
        <v>175.0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ht="12.75" customHeight="1">
      <c r="A31" s="213" t="s">
        <v>176</v>
      </c>
      <c r="B31" s="213" t="s">
        <v>214</v>
      </c>
      <c r="C31" s="213">
        <v>205.0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ht="12.75" customHeight="1">
      <c r="A32" s="213" t="s">
        <v>176</v>
      </c>
      <c r="B32" s="213" t="s">
        <v>193</v>
      </c>
      <c r="C32" s="213">
        <v>217.5</v>
      </c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ht="12.75" customHeight="1">
      <c r="A33" s="213" t="s">
        <v>176</v>
      </c>
      <c r="B33" s="213" t="s">
        <v>194</v>
      </c>
      <c r="C33" s="213">
        <v>217.5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ht="12.75" customHeight="1">
      <c r="A34" s="213" t="s">
        <v>176</v>
      </c>
      <c r="B34" s="213" t="s">
        <v>211</v>
      </c>
      <c r="C34" s="213">
        <v>220.0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ht="12.75" customHeight="1">
      <c r="A35" s="213" t="s">
        <v>176</v>
      </c>
      <c r="B35" s="213" t="s">
        <v>213</v>
      </c>
      <c r="C35" s="213">
        <v>220.0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ht="12.75" customHeight="1">
      <c r="A36" s="213" t="s">
        <v>176</v>
      </c>
      <c r="B36" s="213" t="s">
        <v>196</v>
      </c>
      <c r="C36" s="213">
        <v>220.0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ht="12.75" customHeight="1">
      <c r="A37" s="213" t="s">
        <v>176</v>
      </c>
      <c r="B37" s="213" t="s">
        <v>202</v>
      </c>
      <c r="C37" s="213">
        <v>227.5</v>
      </c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ht="12.75" customHeight="1">
      <c r="A38" s="214" t="s">
        <v>69</v>
      </c>
      <c r="B38" s="214" t="s">
        <v>229</v>
      </c>
      <c r="C38" s="214">
        <v>135.0</v>
      </c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ht="12.75" customHeight="1">
      <c r="A39" s="214" t="s">
        <v>69</v>
      </c>
      <c r="B39" s="214" t="s">
        <v>230</v>
      </c>
      <c r="C39" s="214">
        <v>135.0</v>
      </c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ht="12.75" customHeight="1">
      <c r="A40" s="214" t="s">
        <v>69</v>
      </c>
      <c r="B40" s="214" t="s">
        <v>234</v>
      </c>
      <c r="C40" s="214">
        <v>140.0</v>
      </c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ht="12.75" customHeight="1">
      <c r="A41" s="214" t="s">
        <v>69</v>
      </c>
      <c r="B41" s="214" t="s">
        <v>227</v>
      </c>
      <c r="C41" s="214">
        <v>175.0</v>
      </c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 ht="12.75" customHeight="1">
      <c r="A42" s="214" t="s">
        <v>69</v>
      </c>
      <c r="B42" s="214" t="s">
        <v>236</v>
      </c>
      <c r="C42" s="214">
        <v>185.0</v>
      </c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ht="12.75" customHeight="1">
      <c r="A43" s="214" t="s">
        <v>69</v>
      </c>
      <c r="B43" s="214" t="s">
        <v>239</v>
      </c>
      <c r="C43" s="214">
        <v>207.5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ht="12.75" customHeight="1">
      <c r="A44" s="214" t="s">
        <v>69</v>
      </c>
      <c r="B44" s="214" t="s">
        <v>220</v>
      </c>
      <c r="C44" s="214">
        <v>207.5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ht="12.75" customHeight="1">
      <c r="A45" s="214" t="s">
        <v>69</v>
      </c>
      <c r="B45" s="214" t="s">
        <v>222</v>
      </c>
      <c r="C45" s="214">
        <v>207.5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ht="12.75" customHeight="1">
      <c r="A46" s="214" t="s">
        <v>69</v>
      </c>
      <c r="B46" s="214" t="s">
        <v>226</v>
      </c>
      <c r="C46" s="214">
        <v>215.0</v>
      </c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 ht="12.75" customHeight="1">
      <c r="A47" s="214" t="s">
        <v>69</v>
      </c>
      <c r="B47" s="214" t="s">
        <v>260</v>
      </c>
      <c r="C47" s="214">
        <v>292.5</v>
      </c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ht="12.75" customHeight="1">
      <c r="A48" s="214" t="s">
        <v>69</v>
      </c>
      <c r="B48" s="214" t="s">
        <v>223</v>
      </c>
      <c r="C48" s="214">
        <v>312.5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ht="12.75" customHeight="1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ht="12.75" customHeight="1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ht="12.75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ht="12.75" customHeight="1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ht="12.75" customHeight="1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ht="12.75" customHeight="1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ht="12.75" customHeight="1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ht="12.75" customHeight="1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ht="12.75" customHeight="1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 ht="12.75" customHeight="1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 ht="12.75" customHeight="1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ht="12.75" customHeight="1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ht="12.75" customHeight="1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ht="12.75" customHeight="1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ht="12.75" customHeight="1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ht="12.75" customHeight="1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ht="12.75" customHeight="1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ht="12.75" customHeight="1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ht="12.75" customHeight="1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ht="12.75" customHeight="1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ht="12.75" customHeight="1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ht="12.75" customHeight="1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ht="12.75" customHeight="1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ht="12.75" customHeight="1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ht="12.75" customHeight="1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ht="12.75" customHeight="1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ht="12.75" customHeight="1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ht="12.75" customHeight="1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ht="12.75" customHeight="1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ht="12.75" customHeight="1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ht="12.75" customHeight="1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ht="12.75" customHeight="1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ht="12.75" customHeight="1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ht="12.75" customHeight="1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ht="12.75" customHeight="1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ht="12.75" customHeight="1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ht="12.75" customHeight="1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ht="12.75" customHeight="1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ht="12.75" customHeight="1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ht="12.75" customHeight="1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ht="12.75" customHeight="1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ht="12.75" customHeight="1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ht="12.75" customHeight="1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ht="12.75" customHeight="1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ht="12.75" customHeight="1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ht="12.75" customHeight="1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ht="12.75" customHeight="1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 ht="12.75" customHeight="1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 ht="12.75" customHeight="1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 ht="12.75" customHeight="1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ht="12.75" customHeight="1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 ht="12.75" customHeight="1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 ht="12.75" customHeight="1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 ht="12.75" customHeight="1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 ht="12.75" customHeight="1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 ht="12.75" customHeight="1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 ht="12.75" customHeight="1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 ht="12.75" customHeight="1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 ht="12.75" customHeight="1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 ht="12.75" customHeight="1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 ht="12.75" customHeight="1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 ht="12.75" customHeight="1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 ht="12.75" customHeight="1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 ht="12.75" customHeight="1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 ht="12.75" customHeight="1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 ht="12.75" customHeight="1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ht="12.75" customHeight="1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 ht="12.75" customHeight="1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 ht="12.75" customHeight="1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 ht="12.75" customHeight="1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 ht="12.75" customHeight="1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 ht="12.75" customHeight="1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 ht="12.75" customHeight="1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 ht="12.75" customHeight="1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 ht="12.75" customHeight="1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 ht="12.75" customHeight="1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 ht="12.75" customHeight="1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 ht="12.75" customHeight="1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 ht="12.75" customHeight="1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 ht="12.75" customHeight="1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 ht="12.75" customHeight="1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 ht="12.75" customHeight="1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 ht="12.75" customHeight="1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 ht="12.75" customHeight="1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 ht="12.75" customHeight="1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 ht="12.75" customHeight="1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 ht="12.75" customHeight="1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 ht="12.75" customHeight="1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 ht="12.75" customHeight="1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 ht="12.75" customHeight="1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 ht="12.75" customHeight="1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 ht="12.75" customHeight="1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 ht="12.75" customHeight="1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 ht="12.75" customHeight="1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 ht="12.75" customHeight="1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 ht="12.75" customHeight="1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 ht="12.75" customHeight="1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 ht="12.75" customHeight="1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 ht="12.75" customHeight="1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 ht="12.75" customHeight="1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 ht="12.75" customHeight="1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 ht="12.75" customHeight="1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 ht="12.75" customHeight="1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 ht="12.75" customHeight="1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 ht="12.75" customHeight="1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 ht="12.75" customHeight="1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 ht="12.75" customHeight="1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 ht="12.75" customHeight="1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 ht="12.75" customHeight="1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 ht="12.75" customHeight="1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 ht="12.75" customHeight="1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 ht="12.75" customHeight="1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 ht="12.75" customHeight="1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ht="12.75" customHeight="1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 ht="12.75" customHeight="1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 ht="12.75" customHeight="1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 ht="12.75" customHeight="1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 ht="12.75" customHeight="1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 ht="12.75" customHeight="1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 ht="12.75" customHeight="1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 ht="12.75" customHeight="1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 ht="12.75" customHeight="1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 ht="12.75" customHeight="1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ht="12.75" customHeight="1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 ht="12.75" customHeight="1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 ht="12.75" customHeight="1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 ht="12.75" customHeight="1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 ht="12.75" customHeight="1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 ht="12.75" customHeight="1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 ht="12.75" customHeight="1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 ht="12.75" customHeight="1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 ht="12.75" customHeight="1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 ht="12.75" customHeight="1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ht="12.75" customHeight="1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 ht="12.75" customHeight="1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 ht="12.75" customHeight="1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 ht="12.75" customHeight="1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 ht="12.75" customHeight="1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 ht="12.75" customHeight="1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">
    <mergeCell ref="A1:D1"/>
    <mergeCell ref="A2:B2"/>
    <mergeCell ref="C2:D2"/>
  </mergeCells>
  <printOptions/>
  <pageMargins bottom="0.75" footer="0.0" header="0.0" left="0.7" right="0.7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33.14"/>
    <col customWidth="1" min="2" max="2" width="5.71"/>
    <col customWidth="1" min="3" max="3" width="27.0"/>
    <col customWidth="1" min="4" max="4" width="6.57"/>
    <col customWidth="1" min="5" max="7" width="7.57"/>
    <col customWidth="1" min="8" max="8" width="9.43"/>
    <col customWidth="1" min="9" max="9" width="9.29"/>
    <col customWidth="1" min="10" max="22" width="7.57"/>
    <col customWidth="1" min="23" max="23" width="9.71"/>
    <col customWidth="1" min="24" max="24" width="24.0"/>
    <col customWidth="1" min="25" max="25" width="9.71"/>
    <col customWidth="1" min="26" max="26" width="11.71"/>
    <col customWidth="1" min="27" max="27" width="42.0"/>
    <col customWidth="1" min="28" max="29" width="9.14"/>
    <col customWidth="1" min="30" max="49" width="8.71"/>
  </cols>
  <sheetData>
    <row r="1" ht="30.0" customHeight="1">
      <c r="A1" s="215" t="s">
        <v>12</v>
      </c>
      <c r="B1" s="216" t="s">
        <v>717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8"/>
      <c r="X1" s="218"/>
      <c r="Y1" s="218"/>
      <c r="Z1" s="218"/>
      <c r="AA1" s="218"/>
      <c r="AB1" s="217"/>
      <c r="AC1" s="217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</row>
    <row r="2" ht="28.5" customHeight="1">
      <c r="A2" s="160" t="s">
        <v>9</v>
      </c>
      <c r="B2" s="161" t="s">
        <v>10</v>
      </c>
      <c r="C2" s="162" t="s">
        <v>11</v>
      </c>
      <c r="D2" s="162" t="s">
        <v>76</v>
      </c>
      <c r="E2" s="162" t="s">
        <v>13</v>
      </c>
      <c r="F2" s="163" t="s">
        <v>255</v>
      </c>
      <c r="G2" s="164" t="s">
        <v>17</v>
      </c>
      <c r="H2" s="164" t="s">
        <v>18</v>
      </c>
      <c r="I2" s="164" t="s">
        <v>19</v>
      </c>
      <c r="J2" s="164" t="s">
        <v>20</v>
      </c>
      <c r="K2" s="162" t="s">
        <v>21</v>
      </c>
      <c r="L2" s="164" t="s">
        <v>51</v>
      </c>
      <c r="M2" s="164" t="s">
        <v>24</v>
      </c>
      <c r="N2" s="164" t="s">
        <v>25</v>
      </c>
      <c r="O2" s="164" t="s">
        <v>689</v>
      </c>
      <c r="P2" s="162" t="s">
        <v>27</v>
      </c>
      <c r="Q2" s="162" t="s">
        <v>28</v>
      </c>
      <c r="R2" s="164" t="s">
        <v>29</v>
      </c>
      <c r="S2" s="164" t="s">
        <v>30</v>
      </c>
      <c r="T2" s="164" t="s">
        <v>31</v>
      </c>
      <c r="U2" s="164" t="s">
        <v>32</v>
      </c>
      <c r="V2" s="164" t="s">
        <v>33</v>
      </c>
      <c r="W2" s="219" t="s">
        <v>542</v>
      </c>
      <c r="X2" s="220" t="s">
        <v>34</v>
      </c>
      <c r="Y2" s="220" t="s">
        <v>35</v>
      </c>
      <c r="Z2" s="220" t="s">
        <v>700</v>
      </c>
      <c r="AA2" s="220" t="s">
        <v>37</v>
      </c>
      <c r="AB2" s="162" t="s">
        <v>701</v>
      </c>
      <c r="AC2" s="167" t="s">
        <v>39</v>
      </c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71"/>
      <c r="AU2" s="171"/>
      <c r="AV2" s="171"/>
      <c r="AW2" s="171"/>
    </row>
    <row r="3" ht="12.75" customHeight="1">
      <c r="A3" s="221" t="s">
        <v>178</v>
      </c>
      <c r="B3" s="222">
        <v>42.0</v>
      </c>
      <c r="C3" s="222" t="s">
        <v>179</v>
      </c>
      <c r="D3" s="222">
        <v>89.6</v>
      </c>
      <c r="E3" s="222">
        <v>90.0</v>
      </c>
      <c r="F3" s="222">
        <v>0.74925</v>
      </c>
      <c r="G3" s="222">
        <v>122.5</v>
      </c>
      <c r="H3" s="222">
        <v>135.0</v>
      </c>
      <c r="I3" s="222">
        <v>137.5</v>
      </c>
      <c r="J3" s="222"/>
      <c r="K3" s="222">
        <v>137.5</v>
      </c>
      <c r="L3" s="222">
        <v>70.0</v>
      </c>
      <c r="M3" s="222">
        <v>77.5</v>
      </c>
      <c r="N3" s="222">
        <v>-80.0</v>
      </c>
      <c r="O3" s="222"/>
      <c r="P3" s="222">
        <v>77.5</v>
      </c>
      <c r="Q3" s="222">
        <v>215.0</v>
      </c>
      <c r="R3" s="222">
        <v>172.5</v>
      </c>
      <c r="S3" s="222">
        <v>180.0</v>
      </c>
      <c r="T3" s="222">
        <v>185.0</v>
      </c>
      <c r="U3" s="222"/>
      <c r="V3" s="222">
        <v>185.0</v>
      </c>
      <c r="W3" s="223">
        <v>400.0</v>
      </c>
      <c r="X3" s="223">
        <v>299.7</v>
      </c>
      <c r="Y3" s="223">
        <v>305.694</v>
      </c>
      <c r="Z3" s="223">
        <v>1.0</v>
      </c>
      <c r="AA3" s="223" t="s">
        <v>718</v>
      </c>
      <c r="AB3" s="222">
        <v>3.0</v>
      </c>
      <c r="AC3" s="222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  <c r="AS3" s="221"/>
      <c r="AT3" s="221"/>
      <c r="AU3" s="221"/>
      <c r="AV3" s="221"/>
      <c r="AW3" s="221"/>
    </row>
    <row r="4" ht="12.75" customHeight="1">
      <c r="A4" s="221" t="s">
        <v>54</v>
      </c>
      <c r="B4" s="222">
        <v>33.0</v>
      </c>
      <c r="C4" s="222" t="s">
        <v>55</v>
      </c>
      <c r="D4" s="222">
        <v>58.3</v>
      </c>
      <c r="E4" s="222">
        <v>60.0</v>
      </c>
      <c r="F4" s="222">
        <v>1.0107</v>
      </c>
      <c r="G4" s="222">
        <v>80.0</v>
      </c>
      <c r="H4" s="222">
        <v>90.0</v>
      </c>
      <c r="I4" s="222">
        <v>-97.5</v>
      </c>
      <c r="J4" s="222"/>
      <c r="K4" s="222">
        <v>90.0</v>
      </c>
      <c r="L4" s="222">
        <v>52.5</v>
      </c>
      <c r="M4" s="222">
        <v>55.0</v>
      </c>
      <c r="N4" s="222">
        <v>-60.0</v>
      </c>
      <c r="O4" s="222"/>
      <c r="P4" s="222">
        <v>55.0</v>
      </c>
      <c r="Q4" s="222">
        <v>145.0</v>
      </c>
      <c r="R4" s="222">
        <v>120.0</v>
      </c>
      <c r="S4" s="222">
        <v>127.5</v>
      </c>
      <c r="T4" s="222">
        <v>140.0</v>
      </c>
      <c r="U4" s="222"/>
      <c r="V4" s="222">
        <v>140.0</v>
      </c>
      <c r="W4" s="223">
        <v>285.0</v>
      </c>
      <c r="X4" s="223">
        <v>288.04949999999997</v>
      </c>
      <c r="Y4" s="223">
        <v>0.0</v>
      </c>
      <c r="Z4" s="223">
        <v>1.0</v>
      </c>
      <c r="AA4" s="223" t="s">
        <v>719</v>
      </c>
      <c r="AB4" s="222">
        <v>3.0</v>
      </c>
      <c r="AC4" s="222" t="s">
        <v>86</v>
      </c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1"/>
      <c r="AQ4" s="221"/>
      <c r="AR4" s="221"/>
      <c r="AS4" s="221"/>
      <c r="AT4" s="221"/>
      <c r="AU4" s="221"/>
      <c r="AV4" s="221"/>
      <c r="AW4" s="221"/>
    </row>
    <row r="5" ht="12.75" customHeight="1">
      <c r="A5" s="221" t="s">
        <v>204</v>
      </c>
      <c r="B5" s="222">
        <v>35.0</v>
      </c>
      <c r="C5" s="222" t="s">
        <v>55</v>
      </c>
      <c r="D5" s="222">
        <v>85.5</v>
      </c>
      <c r="E5" s="222">
        <v>90.0</v>
      </c>
      <c r="F5" s="222">
        <v>0.7698</v>
      </c>
      <c r="G5" s="222">
        <v>95.0</v>
      </c>
      <c r="H5" s="222">
        <v>112.5</v>
      </c>
      <c r="I5" s="222">
        <v>127.5</v>
      </c>
      <c r="J5" s="222"/>
      <c r="K5" s="222">
        <v>127.5</v>
      </c>
      <c r="L5" s="222">
        <v>55.0</v>
      </c>
      <c r="M5" s="222">
        <v>67.5</v>
      </c>
      <c r="N5" s="222">
        <v>72.5</v>
      </c>
      <c r="O5" s="222"/>
      <c r="P5" s="222">
        <v>72.5</v>
      </c>
      <c r="Q5" s="222">
        <v>200.0</v>
      </c>
      <c r="R5" s="222">
        <v>102.5</v>
      </c>
      <c r="S5" s="222">
        <v>125.0</v>
      </c>
      <c r="T5" s="222">
        <v>137.5</v>
      </c>
      <c r="U5" s="222"/>
      <c r="V5" s="222">
        <v>137.5</v>
      </c>
      <c r="W5" s="223">
        <v>337.5</v>
      </c>
      <c r="X5" s="223">
        <v>259.8075</v>
      </c>
      <c r="Y5" s="223">
        <v>0.0</v>
      </c>
      <c r="Z5" s="223">
        <v>1.0</v>
      </c>
      <c r="AA5" s="223" t="s">
        <v>720</v>
      </c>
      <c r="AB5" s="222">
        <v>3.0</v>
      </c>
      <c r="AC5" s="222" t="s">
        <v>57</v>
      </c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1"/>
      <c r="AR5" s="221"/>
      <c r="AS5" s="221"/>
      <c r="AT5" s="221"/>
      <c r="AU5" s="221"/>
      <c r="AV5" s="221"/>
      <c r="AW5" s="221"/>
    </row>
    <row r="6" ht="12.75" customHeight="1">
      <c r="A6" s="224" t="s">
        <v>137</v>
      </c>
      <c r="B6" s="225">
        <v>20.0</v>
      </c>
      <c r="C6" s="225" t="s">
        <v>138</v>
      </c>
      <c r="D6" s="225">
        <v>79.3</v>
      </c>
      <c r="E6" s="225">
        <v>82.5</v>
      </c>
      <c r="F6" s="225">
        <v>0.80625</v>
      </c>
      <c r="G6" s="225">
        <v>-142.5</v>
      </c>
      <c r="H6" s="225">
        <v>142.5</v>
      </c>
      <c r="I6" s="225">
        <v>145.0</v>
      </c>
      <c r="J6" s="225"/>
      <c r="K6" s="225">
        <v>145.0</v>
      </c>
      <c r="L6" s="225">
        <v>62.5</v>
      </c>
      <c r="M6" s="225">
        <v>-70.0</v>
      </c>
      <c r="N6" s="225">
        <v>-70.0</v>
      </c>
      <c r="O6" s="225"/>
      <c r="P6" s="225">
        <v>62.5</v>
      </c>
      <c r="Q6" s="225">
        <v>207.5</v>
      </c>
      <c r="R6" s="225">
        <v>132.5</v>
      </c>
      <c r="S6" s="225">
        <v>140.0</v>
      </c>
      <c r="T6" s="225">
        <v>-145.0</v>
      </c>
      <c r="U6" s="225"/>
      <c r="V6" s="225">
        <v>140.0</v>
      </c>
      <c r="W6" s="226">
        <v>347.5</v>
      </c>
      <c r="X6" s="226">
        <v>280.171875</v>
      </c>
      <c r="Y6" s="226">
        <v>0.0</v>
      </c>
      <c r="Z6" s="226">
        <v>1.0</v>
      </c>
      <c r="AA6" s="226" t="s">
        <v>721</v>
      </c>
      <c r="AB6" s="225">
        <v>3.0</v>
      </c>
      <c r="AC6" s="225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1"/>
      <c r="AR6" s="221"/>
      <c r="AS6" s="221"/>
      <c r="AT6" s="221"/>
      <c r="AU6" s="221"/>
      <c r="AV6" s="221"/>
      <c r="AW6" s="221"/>
    </row>
    <row r="7" ht="12.75" customHeight="1">
      <c r="A7" s="221" t="s">
        <v>83</v>
      </c>
      <c r="B7" s="222">
        <v>18.0</v>
      </c>
      <c r="C7" s="222" t="s">
        <v>84</v>
      </c>
      <c r="D7" s="222">
        <v>63.6</v>
      </c>
      <c r="E7" s="222">
        <v>67.5</v>
      </c>
      <c r="F7" s="222">
        <v>0.94275</v>
      </c>
      <c r="G7" s="222">
        <v>35.0</v>
      </c>
      <c r="H7" s="222">
        <v>52.5</v>
      </c>
      <c r="I7" s="222">
        <v>60.0</v>
      </c>
      <c r="J7" s="222"/>
      <c r="K7" s="222">
        <v>60.0</v>
      </c>
      <c r="L7" s="222">
        <v>25.0</v>
      </c>
      <c r="M7" s="222">
        <v>-52.5</v>
      </c>
      <c r="N7" s="222">
        <v>-52.5</v>
      </c>
      <c r="O7" s="222"/>
      <c r="P7" s="222">
        <v>25.0</v>
      </c>
      <c r="Q7" s="222">
        <v>85.0</v>
      </c>
      <c r="R7" s="222">
        <v>47.5</v>
      </c>
      <c r="S7" s="222">
        <v>57.5</v>
      </c>
      <c r="T7" s="222">
        <v>62.5</v>
      </c>
      <c r="U7" s="222"/>
      <c r="V7" s="222">
        <v>62.5</v>
      </c>
      <c r="W7" s="223">
        <v>147.5</v>
      </c>
      <c r="X7" s="223">
        <v>139.055625</v>
      </c>
      <c r="Y7" s="223">
        <v>0.0</v>
      </c>
      <c r="Z7" s="223">
        <v>1.0</v>
      </c>
      <c r="AA7" s="223" t="s">
        <v>722</v>
      </c>
      <c r="AB7" s="222">
        <v>3.0</v>
      </c>
      <c r="AC7" s="222"/>
      <c r="AD7" s="221"/>
      <c r="AE7" s="221"/>
      <c r="AF7" s="221"/>
      <c r="AG7" s="221"/>
      <c r="AH7" s="221"/>
      <c r="AI7" s="221"/>
      <c r="AJ7" s="221"/>
      <c r="AK7" s="221"/>
      <c r="AL7" s="221"/>
      <c r="AM7" s="221"/>
      <c r="AN7" s="221"/>
      <c r="AO7" s="221"/>
      <c r="AP7" s="221"/>
      <c r="AQ7" s="221"/>
      <c r="AR7" s="221"/>
      <c r="AS7" s="221"/>
      <c r="AT7" s="221"/>
      <c r="AU7" s="221"/>
      <c r="AV7" s="221"/>
      <c r="AW7" s="221"/>
    </row>
    <row r="8" ht="12.75" customHeight="1">
      <c r="A8" s="221" t="s">
        <v>723</v>
      </c>
      <c r="B8" s="222">
        <v>42.0</v>
      </c>
      <c r="C8" s="222" t="s">
        <v>185</v>
      </c>
      <c r="D8" s="222">
        <v>89.6</v>
      </c>
      <c r="E8" s="222">
        <v>90.0</v>
      </c>
      <c r="F8" s="222">
        <v>0.74925</v>
      </c>
      <c r="G8" s="222">
        <v>122.5</v>
      </c>
      <c r="H8" s="222">
        <v>135.0</v>
      </c>
      <c r="I8" s="222">
        <v>137.5</v>
      </c>
      <c r="J8" s="222"/>
      <c r="K8" s="222">
        <v>137.5</v>
      </c>
      <c r="L8" s="222">
        <v>70.0</v>
      </c>
      <c r="M8" s="222">
        <v>77.5</v>
      </c>
      <c r="N8" s="222">
        <v>-80.0</v>
      </c>
      <c r="O8" s="222"/>
      <c r="P8" s="222">
        <v>77.5</v>
      </c>
      <c r="Q8" s="222">
        <v>215.0</v>
      </c>
      <c r="R8" s="222">
        <v>172.5</v>
      </c>
      <c r="S8" s="222">
        <v>180.0</v>
      </c>
      <c r="T8" s="222">
        <v>185.0</v>
      </c>
      <c r="U8" s="222"/>
      <c r="V8" s="222">
        <v>185.0</v>
      </c>
      <c r="W8" s="223">
        <v>400.0</v>
      </c>
      <c r="X8" s="223">
        <v>299.7</v>
      </c>
      <c r="Y8" s="223">
        <v>305.694</v>
      </c>
      <c r="Z8" s="223">
        <v>1.0</v>
      </c>
      <c r="AA8" s="223" t="s">
        <v>724</v>
      </c>
      <c r="AB8" s="222">
        <v>3.0</v>
      </c>
      <c r="AC8" s="222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21"/>
    </row>
    <row r="9" ht="12.75" customHeight="1">
      <c r="A9" s="227" t="s">
        <v>234</v>
      </c>
      <c r="B9" s="228">
        <v>31.0</v>
      </c>
      <c r="C9" s="228" t="s">
        <v>88</v>
      </c>
      <c r="D9" s="228">
        <v>101.1</v>
      </c>
      <c r="E9" s="228" t="s">
        <v>181</v>
      </c>
      <c r="F9" s="228">
        <v>0.71265</v>
      </c>
      <c r="G9" s="228">
        <v>140.0</v>
      </c>
      <c r="H9" s="228">
        <v>152.5</v>
      </c>
      <c r="I9" s="228">
        <v>160.0</v>
      </c>
      <c r="J9" s="228"/>
      <c r="K9" s="228">
        <v>160.0</v>
      </c>
      <c r="L9" s="228">
        <v>85.0</v>
      </c>
      <c r="M9" s="228">
        <v>95.0</v>
      </c>
      <c r="N9" s="228">
        <v>100.0</v>
      </c>
      <c r="O9" s="228"/>
      <c r="P9" s="228">
        <v>100.0</v>
      </c>
      <c r="Q9" s="228">
        <v>260.0</v>
      </c>
      <c r="R9" s="228">
        <v>155.0</v>
      </c>
      <c r="S9" s="228">
        <v>167.5</v>
      </c>
      <c r="T9" s="228">
        <v>182.5</v>
      </c>
      <c r="U9" s="228"/>
      <c r="V9" s="228">
        <v>182.5</v>
      </c>
      <c r="W9" s="229">
        <v>442.5</v>
      </c>
      <c r="X9" s="229">
        <v>315.347625</v>
      </c>
      <c r="Y9" s="229">
        <v>0.0</v>
      </c>
      <c r="Z9" s="229">
        <v>1.0</v>
      </c>
      <c r="AA9" s="229" t="s">
        <v>725</v>
      </c>
      <c r="AB9" s="228">
        <v>3.0</v>
      </c>
      <c r="AC9" s="228"/>
      <c r="AD9" s="227"/>
      <c r="AE9" s="227"/>
      <c r="AF9" s="227"/>
      <c r="AG9" s="227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  <c r="AW9" s="227"/>
    </row>
    <row r="10" ht="12.75" customHeight="1">
      <c r="A10" s="221" t="s">
        <v>127</v>
      </c>
      <c r="B10" s="222">
        <v>35.0</v>
      </c>
      <c r="C10" s="222" t="s">
        <v>128</v>
      </c>
      <c r="D10" s="222">
        <v>73.0</v>
      </c>
      <c r="E10" s="222">
        <v>75.0</v>
      </c>
      <c r="F10" s="222">
        <v>0.8515</v>
      </c>
      <c r="G10" s="222">
        <v>70.0</v>
      </c>
      <c r="H10" s="222">
        <v>77.5</v>
      </c>
      <c r="I10" s="222">
        <v>82.5</v>
      </c>
      <c r="J10" s="222"/>
      <c r="K10" s="222">
        <v>82.5</v>
      </c>
      <c r="L10" s="222">
        <v>40.0</v>
      </c>
      <c r="M10" s="222">
        <v>45.0</v>
      </c>
      <c r="N10" s="222">
        <v>-52.5</v>
      </c>
      <c r="O10" s="222"/>
      <c r="P10" s="222">
        <v>45.0</v>
      </c>
      <c r="Q10" s="222">
        <v>127.5</v>
      </c>
      <c r="R10" s="222">
        <v>105.0</v>
      </c>
      <c r="S10" s="222">
        <v>112.5</v>
      </c>
      <c r="T10" s="222">
        <v>122.5</v>
      </c>
      <c r="U10" s="222"/>
      <c r="V10" s="222">
        <v>122.5</v>
      </c>
      <c r="W10" s="223">
        <v>250.0</v>
      </c>
      <c r="X10" s="223">
        <v>212.875</v>
      </c>
      <c r="Y10" s="223">
        <v>0.0</v>
      </c>
      <c r="Z10" s="223">
        <v>1.0</v>
      </c>
      <c r="AA10" s="223" t="s">
        <v>726</v>
      </c>
      <c r="AB10" s="222">
        <v>3.0</v>
      </c>
      <c r="AC10" s="222"/>
      <c r="AD10" s="221"/>
      <c r="AE10" s="221"/>
      <c r="AF10" s="221"/>
      <c r="AG10" s="221"/>
      <c r="AH10" s="221"/>
      <c r="AI10" s="221"/>
      <c r="AJ10" s="221"/>
      <c r="AK10" s="221"/>
      <c r="AL10" s="221"/>
      <c r="AM10" s="221"/>
      <c r="AN10" s="221"/>
      <c r="AO10" s="221"/>
      <c r="AP10" s="221"/>
      <c r="AQ10" s="221"/>
      <c r="AR10" s="221"/>
      <c r="AS10" s="221"/>
      <c r="AT10" s="221"/>
      <c r="AU10" s="221"/>
      <c r="AV10" s="221"/>
      <c r="AW10" s="221"/>
    </row>
    <row r="11" ht="12.75" customHeight="1">
      <c r="A11" s="221" t="s">
        <v>110</v>
      </c>
      <c r="B11" s="222">
        <v>12.0</v>
      </c>
      <c r="C11" s="222" t="s">
        <v>111</v>
      </c>
      <c r="D11" s="222">
        <v>63.3</v>
      </c>
      <c r="E11" s="222">
        <v>67.5</v>
      </c>
      <c r="F11" s="222">
        <v>0.94625</v>
      </c>
      <c r="G11" s="222">
        <v>42.5</v>
      </c>
      <c r="H11" s="222">
        <v>52.5</v>
      </c>
      <c r="I11" s="222">
        <v>-60.0</v>
      </c>
      <c r="J11" s="222"/>
      <c r="K11" s="222">
        <v>52.5</v>
      </c>
      <c r="L11" s="222">
        <v>25.0</v>
      </c>
      <c r="M11" s="222">
        <v>-30.0</v>
      </c>
      <c r="N11" s="222">
        <v>30.0</v>
      </c>
      <c r="O11" s="222"/>
      <c r="P11" s="222">
        <v>30.0</v>
      </c>
      <c r="Q11" s="222">
        <v>82.5</v>
      </c>
      <c r="R11" s="222">
        <v>57.5</v>
      </c>
      <c r="S11" s="222">
        <v>67.5</v>
      </c>
      <c r="T11" s="222">
        <v>77.5</v>
      </c>
      <c r="U11" s="222"/>
      <c r="V11" s="222">
        <v>77.5</v>
      </c>
      <c r="W11" s="223">
        <v>160.0</v>
      </c>
      <c r="X11" s="223">
        <v>151.4</v>
      </c>
      <c r="Y11" s="223">
        <v>0.0</v>
      </c>
      <c r="Z11" s="223">
        <v>1.0</v>
      </c>
      <c r="AA11" s="223" t="s">
        <v>727</v>
      </c>
      <c r="AB11" s="222">
        <v>3.0</v>
      </c>
      <c r="AC11" s="222"/>
      <c r="AD11" s="221"/>
      <c r="AE11" s="221"/>
      <c r="AF11" s="221"/>
      <c r="AG11" s="221"/>
      <c r="AH11" s="221"/>
      <c r="AI11" s="221"/>
      <c r="AJ11" s="221"/>
      <c r="AK11" s="221"/>
      <c r="AL11" s="221"/>
      <c r="AM11" s="221"/>
      <c r="AN11" s="221"/>
      <c r="AO11" s="221"/>
      <c r="AP11" s="221"/>
      <c r="AQ11" s="221"/>
      <c r="AR11" s="221"/>
      <c r="AS11" s="221"/>
      <c r="AT11" s="221"/>
      <c r="AU11" s="221"/>
      <c r="AV11" s="221"/>
      <c r="AW11" s="221"/>
    </row>
    <row r="12" ht="12.75" customHeight="1">
      <c r="A12" s="221" t="s">
        <v>728</v>
      </c>
      <c r="B12" s="222">
        <v>52.0</v>
      </c>
      <c r="C12" s="222" t="s">
        <v>134</v>
      </c>
      <c r="D12" s="222">
        <v>80.0</v>
      </c>
      <c r="E12" s="222">
        <v>82.5</v>
      </c>
      <c r="F12" s="222">
        <v>0.80175</v>
      </c>
      <c r="G12" s="222">
        <v>-82.5</v>
      </c>
      <c r="H12" s="222">
        <v>87.5</v>
      </c>
      <c r="I12" s="222">
        <v>-100.0</v>
      </c>
      <c r="J12" s="222"/>
      <c r="K12" s="222">
        <v>87.5</v>
      </c>
      <c r="L12" s="222">
        <v>47.5</v>
      </c>
      <c r="M12" s="222">
        <v>-52.5</v>
      </c>
      <c r="N12" s="222">
        <v>52.5</v>
      </c>
      <c r="O12" s="222"/>
      <c r="P12" s="222">
        <v>52.5</v>
      </c>
      <c r="Q12" s="222">
        <v>140.0</v>
      </c>
      <c r="R12" s="222">
        <v>85.0</v>
      </c>
      <c r="S12" s="222">
        <v>100.0</v>
      </c>
      <c r="T12" s="222">
        <v>-115.0</v>
      </c>
      <c r="U12" s="222"/>
      <c r="V12" s="222">
        <v>100.0</v>
      </c>
      <c r="W12" s="223">
        <v>240.0</v>
      </c>
      <c r="X12" s="223">
        <v>192.42</v>
      </c>
      <c r="Y12" s="223">
        <v>224.1693</v>
      </c>
      <c r="Z12" s="223">
        <v>1.0</v>
      </c>
      <c r="AA12" s="223" t="s">
        <v>729</v>
      </c>
      <c r="AB12" s="222">
        <v>3.0</v>
      </c>
      <c r="AC12" s="222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  <c r="AW12" s="221"/>
    </row>
    <row r="13" ht="12.75" customHeight="1">
      <c r="A13" s="221" t="s">
        <v>188</v>
      </c>
      <c r="B13" s="222">
        <v>60.0</v>
      </c>
      <c r="C13" s="222" t="s">
        <v>189</v>
      </c>
      <c r="D13" s="222">
        <v>89.6</v>
      </c>
      <c r="E13" s="222">
        <v>90.0</v>
      </c>
      <c r="F13" s="222">
        <v>0.6133500000000001</v>
      </c>
      <c r="G13" s="222">
        <v>125.0</v>
      </c>
      <c r="H13" s="222">
        <v>137.5</v>
      </c>
      <c r="I13" s="222">
        <v>147.5</v>
      </c>
      <c r="J13" s="222"/>
      <c r="K13" s="222">
        <v>147.5</v>
      </c>
      <c r="L13" s="222">
        <v>87.5</v>
      </c>
      <c r="M13" s="222">
        <v>92.5</v>
      </c>
      <c r="N13" s="222">
        <v>97.5</v>
      </c>
      <c r="O13" s="222"/>
      <c r="P13" s="222">
        <v>97.5</v>
      </c>
      <c r="Q13" s="222">
        <v>245.0</v>
      </c>
      <c r="R13" s="222">
        <v>172.5</v>
      </c>
      <c r="S13" s="222">
        <v>187.5</v>
      </c>
      <c r="T13" s="222">
        <v>195.0</v>
      </c>
      <c r="U13" s="222"/>
      <c r="V13" s="222">
        <v>195.0</v>
      </c>
      <c r="W13" s="223">
        <v>440.0</v>
      </c>
      <c r="X13" s="223">
        <v>269.874</v>
      </c>
      <c r="Y13" s="223">
        <v>361.6311600000001</v>
      </c>
      <c r="Z13" s="223">
        <v>1.0</v>
      </c>
      <c r="AA13" s="223" t="s">
        <v>730</v>
      </c>
      <c r="AB13" s="222">
        <v>3.0</v>
      </c>
      <c r="AC13" s="222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</row>
    <row r="14" ht="12.75" customHeight="1">
      <c r="A14" s="227" t="s">
        <v>194</v>
      </c>
      <c r="B14" s="228">
        <v>27.0</v>
      </c>
      <c r="C14" s="228" t="s">
        <v>195</v>
      </c>
      <c r="D14" s="228">
        <v>84.7</v>
      </c>
      <c r="E14" s="228">
        <v>90.0</v>
      </c>
      <c r="F14" s="228">
        <v>0.6339999999999999</v>
      </c>
      <c r="G14" s="228">
        <v>222.5</v>
      </c>
      <c r="H14" s="228">
        <v>230.0</v>
      </c>
      <c r="I14" s="228">
        <v>237.5</v>
      </c>
      <c r="J14" s="228"/>
      <c r="K14" s="228">
        <v>237.5</v>
      </c>
      <c r="L14" s="228">
        <v>152.5</v>
      </c>
      <c r="M14" s="228">
        <v>157.5</v>
      </c>
      <c r="N14" s="228">
        <v>-160.0</v>
      </c>
      <c r="O14" s="228"/>
      <c r="P14" s="228">
        <v>157.5</v>
      </c>
      <c r="Q14" s="228">
        <v>395.0</v>
      </c>
      <c r="R14" s="228">
        <v>232.5</v>
      </c>
      <c r="S14" s="228">
        <v>242.5</v>
      </c>
      <c r="T14" s="228">
        <v>247.5</v>
      </c>
      <c r="U14" s="228"/>
      <c r="V14" s="228">
        <v>247.5</v>
      </c>
      <c r="W14" s="229">
        <v>642.5</v>
      </c>
      <c r="X14" s="229">
        <v>407.3449999999999</v>
      </c>
      <c r="Y14" s="229">
        <v>0.0</v>
      </c>
      <c r="Z14" s="229">
        <v>1.0</v>
      </c>
      <c r="AA14" s="229" t="s">
        <v>731</v>
      </c>
      <c r="AB14" s="228">
        <v>3.0</v>
      </c>
      <c r="AC14" s="228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227"/>
      <c r="AP14" s="227"/>
      <c r="AQ14" s="227"/>
      <c r="AR14" s="227"/>
      <c r="AS14" s="227"/>
      <c r="AT14" s="227"/>
      <c r="AU14" s="227"/>
      <c r="AV14" s="227"/>
      <c r="AW14" s="227"/>
    </row>
    <row r="15" ht="12.75" customHeight="1">
      <c r="A15" s="221" t="s">
        <v>165</v>
      </c>
      <c r="B15" s="222">
        <v>40.0</v>
      </c>
      <c r="C15" s="222" t="s">
        <v>166</v>
      </c>
      <c r="D15" s="222">
        <v>75.0</v>
      </c>
      <c r="E15" s="222">
        <v>75.0</v>
      </c>
      <c r="F15" s="222">
        <v>0.68855</v>
      </c>
      <c r="G15" s="222">
        <v>132.5</v>
      </c>
      <c r="H15" s="222">
        <v>137.5</v>
      </c>
      <c r="I15" s="222">
        <v>142.5</v>
      </c>
      <c r="J15" s="222"/>
      <c r="K15" s="222">
        <v>142.5</v>
      </c>
      <c r="L15" s="222">
        <v>112.5</v>
      </c>
      <c r="M15" s="222">
        <v>117.5</v>
      </c>
      <c r="N15" s="222">
        <v>-125.0</v>
      </c>
      <c r="O15" s="222"/>
      <c r="P15" s="222">
        <v>117.5</v>
      </c>
      <c r="Q15" s="222">
        <v>260.0</v>
      </c>
      <c r="R15" s="222">
        <v>177.5</v>
      </c>
      <c r="S15" s="222">
        <v>-180.0</v>
      </c>
      <c r="T15" s="222">
        <v>180.0</v>
      </c>
      <c r="U15" s="222"/>
      <c r="V15" s="222">
        <v>180.0</v>
      </c>
      <c r="W15" s="223">
        <v>440.0</v>
      </c>
      <c r="X15" s="223">
        <v>302.962</v>
      </c>
      <c r="Y15" s="223">
        <v>302.962</v>
      </c>
      <c r="Z15" s="223">
        <v>1.0</v>
      </c>
      <c r="AA15" s="223" t="s">
        <v>732</v>
      </c>
      <c r="AB15" s="222">
        <v>3.0</v>
      </c>
      <c r="AC15" s="222" t="s">
        <v>86</v>
      </c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  <c r="AU15" s="221"/>
      <c r="AV15" s="221"/>
      <c r="AW15" s="221"/>
    </row>
    <row r="16" ht="12.75" customHeight="1">
      <c r="A16" s="221" t="s">
        <v>206</v>
      </c>
      <c r="B16" s="222">
        <v>41.0</v>
      </c>
      <c r="C16" s="222" t="s">
        <v>166</v>
      </c>
      <c r="D16" s="222">
        <v>90.5</v>
      </c>
      <c r="E16" s="222">
        <v>100.0</v>
      </c>
      <c r="F16" s="222">
        <v>0.61</v>
      </c>
      <c r="G16" s="222">
        <v>120.0</v>
      </c>
      <c r="H16" s="222">
        <v>127.5</v>
      </c>
      <c r="I16" s="222">
        <v>140.0</v>
      </c>
      <c r="J16" s="222"/>
      <c r="K16" s="222">
        <v>140.0</v>
      </c>
      <c r="L16" s="222">
        <v>115.0</v>
      </c>
      <c r="M16" s="222">
        <v>125.0</v>
      </c>
      <c r="N16" s="222">
        <v>-132.5</v>
      </c>
      <c r="O16" s="222"/>
      <c r="P16" s="222">
        <v>125.0</v>
      </c>
      <c r="Q16" s="222">
        <v>265.0</v>
      </c>
      <c r="R16" s="222">
        <v>142.5</v>
      </c>
      <c r="S16" s="222">
        <v>155.0</v>
      </c>
      <c r="T16" s="222">
        <v>167.5</v>
      </c>
      <c r="U16" s="222"/>
      <c r="V16" s="222">
        <v>167.5</v>
      </c>
      <c r="W16" s="223">
        <v>432.5</v>
      </c>
      <c r="X16" s="223">
        <v>263.825</v>
      </c>
      <c r="Y16" s="223">
        <v>266.46325</v>
      </c>
      <c r="Z16" s="223">
        <v>1.0</v>
      </c>
      <c r="AA16" s="223" t="s">
        <v>733</v>
      </c>
      <c r="AB16" s="222">
        <v>3.0</v>
      </c>
      <c r="AC16" s="222" t="s">
        <v>57</v>
      </c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1"/>
      <c r="AW16" s="221"/>
    </row>
    <row r="17" ht="12.75" customHeight="1">
      <c r="A17" s="227" t="s">
        <v>223</v>
      </c>
      <c r="B17" s="228">
        <v>38.0</v>
      </c>
      <c r="C17" s="228" t="s">
        <v>224</v>
      </c>
      <c r="D17" s="228">
        <v>118.6</v>
      </c>
      <c r="E17" s="228">
        <v>125.0</v>
      </c>
      <c r="F17" s="228">
        <v>0.5524</v>
      </c>
      <c r="G17" s="228">
        <v>312.5</v>
      </c>
      <c r="H17" s="228">
        <v>327.5</v>
      </c>
      <c r="I17" s="228">
        <v>335.0</v>
      </c>
      <c r="J17" s="228"/>
      <c r="K17" s="228">
        <v>335.0</v>
      </c>
      <c r="L17" s="228">
        <v>227.5</v>
      </c>
      <c r="M17" s="228">
        <v>-237.5</v>
      </c>
      <c r="N17" s="228">
        <v>-237.5</v>
      </c>
      <c r="O17" s="228"/>
      <c r="P17" s="228">
        <v>227.5</v>
      </c>
      <c r="Q17" s="228">
        <v>562.5</v>
      </c>
      <c r="R17" s="228">
        <v>-290.0</v>
      </c>
      <c r="S17" s="228">
        <v>290.0</v>
      </c>
      <c r="T17" s="228">
        <v>317.5</v>
      </c>
      <c r="U17" s="228"/>
      <c r="V17" s="228">
        <v>317.5</v>
      </c>
      <c r="W17" s="229">
        <v>880.0</v>
      </c>
      <c r="X17" s="229">
        <v>486.112</v>
      </c>
      <c r="Y17" s="229">
        <v>0.0</v>
      </c>
      <c r="Z17" s="229">
        <v>1.0</v>
      </c>
      <c r="AA17" s="229" t="s">
        <v>734</v>
      </c>
      <c r="AB17" s="228">
        <v>3.0</v>
      </c>
      <c r="AC17" s="228" t="s">
        <v>86</v>
      </c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  <c r="AS17" s="227"/>
      <c r="AT17" s="227"/>
      <c r="AU17" s="227"/>
      <c r="AV17" s="227"/>
      <c r="AW17" s="227"/>
    </row>
    <row r="18" ht="12.75" customHeight="1">
      <c r="A18" s="221" t="s">
        <v>735</v>
      </c>
      <c r="B18" s="222">
        <v>34.0</v>
      </c>
      <c r="C18" s="222" t="s">
        <v>126</v>
      </c>
      <c r="D18" s="222">
        <v>66.9</v>
      </c>
      <c r="E18" s="222">
        <v>67.5</v>
      </c>
      <c r="F18" s="222">
        <v>0.7592</v>
      </c>
      <c r="G18" s="222">
        <v>-152.5</v>
      </c>
      <c r="H18" s="222">
        <v>152.5</v>
      </c>
      <c r="I18" s="222">
        <v>165.0</v>
      </c>
      <c r="J18" s="222"/>
      <c r="K18" s="222">
        <v>165.0</v>
      </c>
      <c r="L18" s="222">
        <v>92.5</v>
      </c>
      <c r="M18" s="222">
        <v>100.0</v>
      </c>
      <c r="N18" s="222">
        <v>107.5</v>
      </c>
      <c r="O18" s="222"/>
      <c r="P18" s="222">
        <v>107.5</v>
      </c>
      <c r="Q18" s="222">
        <v>272.5</v>
      </c>
      <c r="R18" s="222">
        <v>192.5</v>
      </c>
      <c r="S18" s="222">
        <v>-217.5</v>
      </c>
      <c r="T18" s="222">
        <v>-217.5</v>
      </c>
      <c r="U18" s="222"/>
      <c r="V18" s="222">
        <v>192.5</v>
      </c>
      <c r="W18" s="223">
        <v>465.0</v>
      </c>
      <c r="X18" s="223">
        <v>353.028</v>
      </c>
      <c r="Y18" s="223">
        <v>0.0</v>
      </c>
      <c r="Z18" s="223">
        <v>1.0</v>
      </c>
      <c r="AA18" s="223" t="s">
        <v>736</v>
      </c>
      <c r="AB18" s="222">
        <v>3.0</v>
      </c>
      <c r="AC18" s="222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</row>
    <row r="19" ht="12.75" customHeight="1">
      <c r="A19" s="221" t="s">
        <v>140</v>
      </c>
      <c r="B19" s="222">
        <v>33.0</v>
      </c>
      <c r="C19" s="222" t="s">
        <v>126</v>
      </c>
      <c r="D19" s="222">
        <v>74.9</v>
      </c>
      <c r="E19" s="222">
        <v>75.0</v>
      </c>
      <c r="F19" s="222">
        <v>0.69275</v>
      </c>
      <c r="G19" s="222">
        <v>-170.0</v>
      </c>
      <c r="H19" s="222">
        <v>170.0</v>
      </c>
      <c r="I19" s="222">
        <v>-185.0</v>
      </c>
      <c r="J19" s="222"/>
      <c r="K19" s="222">
        <v>170.0</v>
      </c>
      <c r="L19" s="222">
        <v>122.5</v>
      </c>
      <c r="M19" s="222">
        <v>-130.0</v>
      </c>
      <c r="N19" s="222">
        <v>-130.0</v>
      </c>
      <c r="O19" s="222"/>
      <c r="P19" s="222">
        <v>122.5</v>
      </c>
      <c r="Q19" s="222">
        <v>292.5</v>
      </c>
      <c r="R19" s="222">
        <v>215.0</v>
      </c>
      <c r="S19" s="222">
        <v>232.5</v>
      </c>
      <c r="T19" s="222">
        <v>-240.0</v>
      </c>
      <c r="U19" s="222"/>
      <c r="V19" s="222">
        <v>232.5</v>
      </c>
      <c r="W19" s="223">
        <v>525.0</v>
      </c>
      <c r="X19" s="223">
        <v>363.69374999999997</v>
      </c>
      <c r="Y19" s="223">
        <v>0.0</v>
      </c>
      <c r="Z19" s="223">
        <v>1.0</v>
      </c>
      <c r="AA19" s="223" t="s">
        <v>737</v>
      </c>
      <c r="AB19" s="222">
        <v>3.0</v>
      </c>
      <c r="AC19" s="222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</row>
    <row r="20" ht="12.75" customHeight="1">
      <c r="A20" s="221" t="s">
        <v>173</v>
      </c>
      <c r="B20" s="222">
        <v>36.0</v>
      </c>
      <c r="C20" s="222" t="s">
        <v>126</v>
      </c>
      <c r="D20" s="222">
        <v>83.7</v>
      </c>
      <c r="E20" s="222">
        <v>90.0</v>
      </c>
      <c r="F20" s="222">
        <v>0.6387</v>
      </c>
      <c r="G20" s="222">
        <v>170.0</v>
      </c>
      <c r="H20" s="222">
        <v>180.0</v>
      </c>
      <c r="I20" s="222">
        <v>-185.0</v>
      </c>
      <c r="J20" s="222"/>
      <c r="K20" s="222">
        <v>180.0</v>
      </c>
      <c r="L20" s="222">
        <v>77.5</v>
      </c>
      <c r="M20" s="222">
        <v>85.0</v>
      </c>
      <c r="N20" s="222">
        <v>-87.5</v>
      </c>
      <c r="O20" s="222"/>
      <c r="P20" s="222">
        <v>85.0</v>
      </c>
      <c r="Q20" s="222">
        <v>265.0</v>
      </c>
      <c r="R20" s="222">
        <v>160.0</v>
      </c>
      <c r="S20" s="222">
        <v>170.0</v>
      </c>
      <c r="T20" s="222">
        <v>-175.0</v>
      </c>
      <c r="U20" s="222"/>
      <c r="V20" s="222">
        <v>170.0</v>
      </c>
      <c r="W20" s="223">
        <v>435.0</v>
      </c>
      <c r="X20" s="223">
        <v>277.83450000000005</v>
      </c>
      <c r="Y20" s="223">
        <v>0.0</v>
      </c>
      <c r="Z20" s="223">
        <v>1.0</v>
      </c>
      <c r="AA20" s="223" t="s">
        <v>738</v>
      </c>
      <c r="AB20" s="222">
        <v>3.0</v>
      </c>
      <c r="AC20" s="222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</row>
    <row r="21" ht="12.75" customHeight="1">
      <c r="A21" s="221" t="s">
        <v>196</v>
      </c>
      <c r="B21" s="222">
        <v>39.0</v>
      </c>
      <c r="C21" s="222" t="s">
        <v>126</v>
      </c>
      <c r="D21" s="222">
        <v>97.7</v>
      </c>
      <c r="E21" s="222">
        <v>100.0</v>
      </c>
      <c r="F21" s="222">
        <v>0.58715</v>
      </c>
      <c r="G21" s="222">
        <v>220.0</v>
      </c>
      <c r="H21" s="222">
        <v>222.5</v>
      </c>
      <c r="I21" s="222">
        <v>227.5</v>
      </c>
      <c r="J21" s="222"/>
      <c r="K21" s="222">
        <v>227.5</v>
      </c>
      <c r="L21" s="222">
        <v>142.5</v>
      </c>
      <c r="M21" s="222">
        <v>145.0</v>
      </c>
      <c r="N21" s="222">
        <v>-150.0</v>
      </c>
      <c r="O21" s="222"/>
      <c r="P21" s="222">
        <v>145.0</v>
      </c>
      <c r="Q21" s="222">
        <v>372.5</v>
      </c>
      <c r="R21" s="222">
        <v>232.5</v>
      </c>
      <c r="S21" s="222">
        <v>237.5</v>
      </c>
      <c r="T21" s="222">
        <v>242.5</v>
      </c>
      <c r="U21" s="222"/>
      <c r="V21" s="222">
        <v>242.5</v>
      </c>
      <c r="W21" s="223">
        <v>615.0</v>
      </c>
      <c r="X21" s="223">
        <v>361.09725</v>
      </c>
      <c r="Y21" s="223">
        <v>0.0</v>
      </c>
      <c r="Z21" s="223">
        <v>1.0</v>
      </c>
      <c r="AA21" s="223" t="s">
        <v>739</v>
      </c>
      <c r="AB21" s="222">
        <v>3.0</v>
      </c>
      <c r="AC21" s="222"/>
      <c r="AD21" s="224"/>
      <c r="AE21" s="224"/>
      <c r="AF21" s="224"/>
      <c r="AG21" s="224"/>
      <c r="AH21" s="224"/>
      <c r="AI21" s="224"/>
      <c r="AJ21" s="224"/>
      <c r="AK21" s="224"/>
      <c r="AL21" s="224"/>
      <c r="AM21" s="224"/>
      <c r="AN21" s="224"/>
      <c r="AO21" s="224"/>
      <c r="AP21" s="224"/>
      <c r="AQ21" s="224"/>
      <c r="AR21" s="224"/>
      <c r="AS21" s="224"/>
      <c r="AT21" s="224"/>
      <c r="AU21" s="224"/>
      <c r="AV21" s="224"/>
      <c r="AW21" s="224"/>
    </row>
    <row r="22" ht="12.75" customHeight="1">
      <c r="A22" s="221" t="s">
        <v>161</v>
      </c>
      <c r="B22" s="222">
        <v>37.0</v>
      </c>
      <c r="C22" s="222" t="s">
        <v>164</v>
      </c>
      <c r="D22" s="222">
        <v>74.4</v>
      </c>
      <c r="E22" s="222">
        <v>75.0</v>
      </c>
      <c r="F22" s="222">
        <v>0.69265</v>
      </c>
      <c r="G22" s="222">
        <v>147.5</v>
      </c>
      <c r="H22" s="222">
        <v>-162.5</v>
      </c>
      <c r="I22" s="222">
        <v>-162.5</v>
      </c>
      <c r="J22" s="222"/>
      <c r="K22" s="222">
        <v>147.5</v>
      </c>
      <c r="L22" s="222">
        <v>97.5</v>
      </c>
      <c r="M22" s="222">
        <v>-102.5</v>
      </c>
      <c r="N22" s="222">
        <v>102.5</v>
      </c>
      <c r="O22" s="222"/>
      <c r="P22" s="222">
        <v>102.5</v>
      </c>
      <c r="Q22" s="222">
        <v>250.0</v>
      </c>
      <c r="R22" s="222">
        <v>175.0</v>
      </c>
      <c r="S22" s="222">
        <v>190.0</v>
      </c>
      <c r="T22" s="222">
        <v>197.5</v>
      </c>
      <c r="U22" s="222"/>
      <c r="V22" s="222">
        <v>197.5</v>
      </c>
      <c r="W22" s="223">
        <v>447.5</v>
      </c>
      <c r="X22" s="223">
        <v>309.960875</v>
      </c>
      <c r="Y22" s="223">
        <v>0.0</v>
      </c>
      <c r="Z22" s="223">
        <v>1.0</v>
      </c>
      <c r="AA22" s="223" t="s">
        <v>740</v>
      </c>
      <c r="AB22" s="222">
        <v>3.0</v>
      </c>
      <c r="AC22" s="222" t="s">
        <v>57</v>
      </c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1"/>
      <c r="AS22" s="221"/>
      <c r="AT22" s="221"/>
      <c r="AU22" s="221"/>
      <c r="AV22" s="221"/>
      <c r="AW22" s="221"/>
    </row>
    <row r="23" ht="12.75" customHeight="1">
      <c r="A23" s="221" t="s">
        <v>229</v>
      </c>
      <c r="B23" s="222">
        <v>34.0</v>
      </c>
      <c r="C23" s="222" t="s">
        <v>162</v>
      </c>
      <c r="D23" s="222">
        <v>99.8</v>
      </c>
      <c r="E23" s="222">
        <v>100.0</v>
      </c>
      <c r="F23" s="222">
        <v>0.5818</v>
      </c>
      <c r="G23" s="222">
        <v>135.0</v>
      </c>
      <c r="H23" s="222">
        <v>140.0</v>
      </c>
      <c r="I23" s="222">
        <v>145.0</v>
      </c>
      <c r="J23" s="222"/>
      <c r="K23" s="222">
        <v>145.0</v>
      </c>
      <c r="L23" s="222">
        <v>125.0</v>
      </c>
      <c r="M23" s="222">
        <v>130.0</v>
      </c>
      <c r="N23" s="222"/>
      <c r="O23" s="222"/>
      <c r="P23" s="222">
        <v>130.0</v>
      </c>
      <c r="Q23" s="222">
        <v>275.0</v>
      </c>
      <c r="R23" s="222">
        <v>175.0</v>
      </c>
      <c r="S23" s="222">
        <v>182.5</v>
      </c>
      <c r="T23" s="222">
        <v>187.5</v>
      </c>
      <c r="U23" s="222"/>
      <c r="V23" s="222">
        <v>187.5</v>
      </c>
      <c r="W23" s="223">
        <v>462.5</v>
      </c>
      <c r="X23" s="223">
        <v>269.0825</v>
      </c>
      <c r="Y23" s="223">
        <v>0.0</v>
      </c>
      <c r="Z23" s="223">
        <v>1.0</v>
      </c>
      <c r="AA23" s="223" t="s">
        <v>741</v>
      </c>
      <c r="AB23" s="222">
        <v>3.0</v>
      </c>
      <c r="AC23" s="222" t="s">
        <v>86</v>
      </c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/>
      <c r="AS23" s="221"/>
      <c r="AT23" s="221"/>
      <c r="AU23" s="221"/>
      <c r="AV23" s="221"/>
      <c r="AW23" s="221"/>
    </row>
    <row r="24" ht="12.75" customHeight="1">
      <c r="A24" s="221" t="s">
        <v>211</v>
      </c>
      <c r="B24" s="222">
        <v>20.0</v>
      </c>
      <c r="C24" s="222" t="s">
        <v>212</v>
      </c>
      <c r="D24" s="222">
        <v>90.0</v>
      </c>
      <c r="E24" s="222">
        <v>90.0</v>
      </c>
      <c r="F24" s="222">
        <v>0.61185</v>
      </c>
      <c r="G24" s="222">
        <v>220.0</v>
      </c>
      <c r="H24" s="222">
        <v>230.0</v>
      </c>
      <c r="I24" s="222">
        <v>235.0</v>
      </c>
      <c r="J24" s="222"/>
      <c r="K24" s="222">
        <v>235.0</v>
      </c>
      <c r="L24" s="222">
        <v>147.5</v>
      </c>
      <c r="M24" s="222">
        <v>155.0</v>
      </c>
      <c r="N24" s="222"/>
      <c r="O24" s="222"/>
      <c r="P24" s="222">
        <v>155.0</v>
      </c>
      <c r="Q24" s="222">
        <v>390.0</v>
      </c>
      <c r="R24" s="222">
        <v>242.5</v>
      </c>
      <c r="S24" s="222">
        <v>260.0</v>
      </c>
      <c r="T24" s="222">
        <v>267.5</v>
      </c>
      <c r="U24" s="222"/>
      <c r="V24" s="222">
        <v>267.5</v>
      </c>
      <c r="W24" s="223">
        <v>657.5</v>
      </c>
      <c r="X24" s="223">
        <v>402.291375</v>
      </c>
      <c r="Y24" s="223">
        <v>0.0</v>
      </c>
      <c r="Z24" s="223">
        <v>1.0</v>
      </c>
      <c r="AA24" s="223" t="s">
        <v>742</v>
      </c>
      <c r="AB24" s="222">
        <v>3.0</v>
      </c>
      <c r="AC24" s="222" t="s">
        <v>57</v>
      </c>
      <c r="AD24" s="221"/>
      <c r="AE24" s="221"/>
      <c r="AF24" s="221"/>
      <c r="AG24" s="221"/>
      <c r="AH24" s="221"/>
      <c r="AI24" s="221"/>
      <c r="AJ24" s="221"/>
      <c r="AK24" s="221"/>
      <c r="AL24" s="221"/>
      <c r="AM24" s="221"/>
      <c r="AN24" s="221"/>
      <c r="AO24" s="221"/>
      <c r="AP24" s="221"/>
      <c r="AQ24" s="221"/>
      <c r="AR24" s="221"/>
      <c r="AS24" s="221"/>
      <c r="AT24" s="221"/>
      <c r="AU24" s="221"/>
      <c r="AV24" s="221"/>
      <c r="AW24" s="221"/>
    </row>
    <row r="25" ht="12.75" customHeight="1">
      <c r="A25" s="224" t="s">
        <v>167</v>
      </c>
      <c r="B25" s="225">
        <v>20.0</v>
      </c>
      <c r="C25" s="225" t="s">
        <v>168</v>
      </c>
      <c r="D25" s="225">
        <v>83.9</v>
      </c>
      <c r="E25" s="225">
        <v>90.0</v>
      </c>
      <c r="F25" s="225">
        <v>0.64025</v>
      </c>
      <c r="G25" s="225">
        <v>160.0</v>
      </c>
      <c r="H25" s="225">
        <v>175.0</v>
      </c>
      <c r="I25" s="225">
        <v>190.0</v>
      </c>
      <c r="J25" s="225"/>
      <c r="K25" s="225">
        <v>190.0</v>
      </c>
      <c r="L25" s="225">
        <v>120.0</v>
      </c>
      <c r="M25" s="225">
        <v>132.5</v>
      </c>
      <c r="N25" s="225">
        <v>142.5</v>
      </c>
      <c r="O25" s="225"/>
      <c r="P25" s="225">
        <v>142.5</v>
      </c>
      <c r="Q25" s="225">
        <v>332.5</v>
      </c>
      <c r="R25" s="225">
        <v>210.0</v>
      </c>
      <c r="S25" s="225">
        <v>222.5</v>
      </c>
      <c r="T25" s="225">
        <v>-235.0</v>
      </c>
      <c r="U25" s="225"/>
      <c r="V25" s="225">
        <v>222.5</v>
      </c>
      <c r="W25" s="226">
        <v>555.0</v>
      </c>
      <c r="X25" s="226">
        <v>355.33875</v>
      </c>
      <c r="Y25" s="226">
        <v>0.0</v>
      </c>
      <c r="Z25" s="226">
        <v>1.0</v>
      </c>
      <c r="AA25" s="226" t="s">
        <v>743</v>
      </c>
      <c r="AB25" s="225">
        <v>3.0</v>
      </c>
      <c r="AC25" s="225"/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221"/>
      <c r="AQ25" s="221"/>
      <c r="AR25" s="221"/>
      <c r="AS25" s="221"/>
      <c r="AT25" s="221"/>
      <c r="AU25" s="221"/>
      <c r="AV25" s="221"/>
      <c r="AW25" s="221"/>
    </row>
    <row r="26" ht="30.0" customHeight="1">
      <c r="A26" s="221" t="s">
        <v>158</v>
      </c>
      <c r="B26" s="222">
        <v>18.0</v>
      </c>
      <c r="C26" s="222" t="s">
        <v>159</v>
      </c>
      <c r="D26" s="222">
        <v>81.6</v>
      </c>
      <c r="E26" s="222">
        <v>82.5</v>
      </c>
      <c r="F26" s="222">
        <v>0.64925</v>
      </c>
      <c r="G26" s="222">
        <v>-125.0</v>
      </c>
      <c r="H26" s="222">
        <v>125.0</v>
      </c>
      <c r="I26" s="222">
        <v>135.0</v>
      </c>
      <c r="J26" s="222"/>
      <c r="K26" s="222">
        <v>135.0</v>
      </c>
      <c r="L26" s="222">
        <v>87.5</v>
      </c>
      <c r="M26" s="222">
        <v>-97.5</v>
      </c>
      <c r="N26" s="222">
        <v>-97.5</v>
      </c>
      <c r="O26" s="222"/>
      <c r="P26" s="222">
        <v>87.5</v>
      </c>
      <c r="Q26" s="222">
        <v>222.5</v>
      </c>
      <c r="R26" s="222">
        <v>152.5</v>
      </c>
      <c r="S26" s="222">
        <v>-172.5</v>
      </c>
      <c r="T26" s="222"/>
      <c r="U26" s="222"/>
      <c r="V26" s="222">
        <v>152.5</v>
      </c>
      <c r="W26" s="223">
        <v>375.0</v>
      </c>
      <c r="X26" s="223">
        <v>243.46875</v>
      </c>
      <c r="Y26" s="223">
        <v>0.0</v>
      </c>
      <c r="Z26" s="223">
        <v>1.0</v>
      </c>
      <c r="AA26" s="223" t="s">
        <v>744</v>
      </c>
      <c r="AB26" s="222">
        <v>3.0</v>
      </c>
      <c r="AC26" s="222"/>
      <c r="AD26" s="221"/>
      <c r="AE26" s="221"/>
      <c r="AF26" s="221"/>
      <c r="AG26" s="221"/>
      <c r="AH26" s="221"/>
      <c r="AI26" s="221"/>
      <c r="AJ26" s="221"/>
      <c r="AK26" s="221"/>
      <c r="AL26" s="221"/>
      <c r="AM26" s="221"/>
      <c r="AN26" s="221"/>
      <c r="AO26" s="221"/>
      <c r="AP26" s="221"/>
      <c r="AQ26" s="221"/>
      <c r="AR26" s="221"/>
      <c r="AS26" s="221"/>
      <c r="AT26" s="221"/>
      <c r="AU26" s="221"/>
      <c r="AV26" s="221"/>
      <c r="AW26" s="221"/>
    </row>
    <row r="27" ht="12.75" customHeight="1">
      <c r="A27" s="227" t="s">
        <v>146</v>
      </c>
      <c r="B27" s="228">
        <v>18.0</v>
      </c>
      <c r="C27" s="228" t="s">
        <v>147</v>
      </c>
      <c r="D27" s="228">
        <v>71.2</v>
      </c>
      <c r="E27" s="228">
        <v>75.0</v>
      </c>
      <c r="F27" s="228">
        <v>0.71645</v>
      </c>
      <c r="G27" s="228">
        <v>155.0</v>
      </c>
      <c r="H27" s="228">
        <v>-165.0</v>
      </c>
      <c r="I27" s="228">
        <v>-165.0</v>
      </c>
      <c r="J27" s="228"/>
      <c r="K27" s="228">
        <v>155.0</v>
      </c>
      <c r="L27" s="228">
        <v>102.5</v>
      </c>
      <c r="M27" s="228">
        <v>-110.0</v>
      </c>
      <c r="N27" s="228">
        <v>110.0</v>
      </c>
      <c r="O27" s="228"/>
      <c r="P27" s="228">
        <v>110.0</v>
      </c>
      <c r="Q27" s="228">
        <v>265.0</v>
      </c>
      <c r="R27" s="228">
        <v>200.0</v>
      </c>
      <c r="S27" s="228">
        <v>212.5</v>
      </c>
      <c r="T27" s="228">
        <v>215.0</v>
      </c>
      <c r="U27" s="228"/>
      <c r="V27" s="228">
        <v>215.0</v>
      </c>
      <c r="W27" s="229">
        <v>480.0</v>
      </c>
      <c r="X27" s="229">
        <v>343.896</v>
      </c>
      <c r="Y27" s="229">
        <v>0.0</v>
      </c>
      <c r="Z27" s="229">
        <v>1.0</v>
      </c>
      <c r="AA27" s="229" t="s">
        <v>745</v>
      </c>
      <c r="AB27" s="228">
        <v>3.0</v>
      </c>
      <c r="AC27" s="228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227"/>
      <c r="AW27" s="227"/>
    </row>
    <row r="28" ht="12.75" customHeight="1">
      <c r="A28" s="221" t="s">
        <v>214</v>
      </c>
      <c r="B28" s="222">
        <v>18.0</v>
      </c>
      <c r="C28" s="222" t="s">
        <v>147</v>
      </c>
      <c r="D28" s="222">
        <v>99.2</v>
      </c>
      <c r="E28" s="222">
        <v>100.0</v>
      </c>
      <c r="F28" s="222">
        <v>0.5833</v>
      </c>
      <c r="G28" s="222">
        <v>205.0</v>
      </c>
      <c r="H28" s="222">
        <v>227.5</v>
      </c>
      <c r="I28" s="222">
        <v>-250.0</v>
      </c>
      <c r="J28" s="222"/>
      <c r="K28" s="222">
        <v>227.5</v>
      </c>
      <c r="L28" s="222">
        <v>110.0</v>
      </c>
      <c r="M28" s="222">
        <v>117.5</v>
      </c>
      <c r="N28" s="222">
        <v>-122.5</v>
      </c>
      <c r="O28" s="222"/>
      <c r="P28" s="222">
        <v>117.5</v>
      </c>
      <c r="Q28" s="222">
        <v>345.0</v>
      </c>
      <c r="R28" s="222">
        <v>165.0</v>
      </c>
      <c r="S28" s="222">
        <v>195.0</v>
      </c>
      <c r="T28" s="222">
        <v>210.0</v>
      </c>
      <c r="U28" s="222"/>
      <c r="V28" s="222">
        <v>210.0</v>
      </c>
      <c r="W28" s="223">
        <v>555.0</v>
      </c>
      <c r="X28" s="223">
        <v>323.73150000000004</v>
      </c>
      <c r="Y28" s="223">
        <v>0.0</v>
      </c>
      <c r="Z28" s="223">
        <v>1.0</v>
      </c>
      <c r="AA28" s="223" t="s">
        <v>746</v>
      </c>
      <c r="AB28" s="222">
        <v>3.0</v>
      </c>
      <c r="AC28" s="222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</row>
    <row r="29" ht="12.75" customHeight="1">
      <c r="A29" s="221" t="s">
        <v>227</v>
      </c>
      <c r="B29" s="222">
        <v>18.0</v>
      </c>
      <c r="C29" s="222" t="s">
        <v>147</v>
      </c>
      <c r="D29" s="222">
        <v>121.1</v>
      </c>
      <c r="E29" s="222">
        <v>125.0</v>
      </c>
      <c r="F29" s="222">
        <v>0.5498000000000001</v>
      </c>
      <c r="G29" s="222">
        <v>-175.0</v>
      </c>
      <c r="H29" s="222">
        <v>185.0</v>
      </c>
      <c r="I29" s="222">
        <v>205.0</v>
      </c>
      <c r="J29" s="222"/>
      <c r="K29" s="222">
        <v>205.0</v>
      </c>
      <c r="L29" s="222">
        <v>85.0</v>
      </c>
      <c r="M29" s="222">
        <v>97.5</v>
      </c>
      <c r="N29" s="222">
        <v>-105.0</v>
      </c>
      <c r="O29" s="222"/>
      <c r="P29" s="222">
        <v>97.5</v>
      </c>
      <c r="Q29" s="222">
        <v>302.5</v>
      </c>
      <c r="R29" s="222">
        <v>180.0</v>
      </c>
      <c r="S29" s="222">
        <v>205.0</v>
      </c>
      <c r="T29" s="222">
        <v>227.5</v>
      </c>
      <c r="U29" s="222"/>
      <c r="V29" s="222">
        <v>227.5</v>
      </c>
      <c r="W29" s="223">
        <v>530.0</v>
      </c>
      <c r="X29" s="223">
        <v>291.39400000000006</v>
      </c>
      <c r="Y29" s="223">
        <v>0.0</v>
      </c>
      <c r="Z29" s="223">
        <v>1.0</v>
      </c>
      <c r="AA29" s="223" t="s">
        <v>747</v>
      </c>
      <c r="AB29" s="222">
        <v>3.0</v>
      </c>
      <c r="AC29" s="222"/>
      <c r="AD29" s="224"/>
      <c r="AE29" s="224"/>
      <c r="AF29" s="224"/>
      <c r="AG29" s="224"/>
      <c r="AH29" s="224"/>
      <c r="AI29" s="224"/>
      <c r="AJ29" s="224"/>
      <c r="AK29" s="224"/>
      <c r="AL29" s="224"/>
      <c r="AM29" s="224"/>
      <c r="AN29" s="224"/>
      <c r="AO29" s="224"/>
      <c r="AP29" s="224"/>
      <c r="AQ29" s="224"/>
      <c r="AR29" s="224"/>
      <c r="AS29" s="224"/>
      <c r="AT29" s="224"/>
      <c r="AU29" s="224"/>
      <c r="AV29" s="224"/>
      <c r="AW29" s="224"/>
    </row>
    <row r="30" ht="12.75" customHeight="1">
      <c r="A30" s="221" t="s">
        <v>77</v>
      </c>
      <c r="B30" s="222">
        <v>17.0</v>
      </c>
      <c r="C30" s="222" t="s">
        <v>78</v>
      </c>
      <c r="D30" s="222">
        <v>65.4</v>
      </c>
      <c r="E30" s="222">
        <v>67.5</v>
      </c>
      <c r="F30" s="222">
        <v>0.7691</v>
      </c>
      <c r="G30" s="222">
        <v>120.0</v>
      </c>
      <c r="H30" s="222">
        <v>132.5</v>
      </c>
      <c r="I30" s="222">
        <v>137.5</v>
      </c>
      <c r="J30" s="222"/>
      <c r="K30" s="222">
        <v>137.5</v>
      </c>
      <c r="L30" s="222">
        <v>95.0</v>
      </c>
      <c r="M30" s="222">
        <v>97.5</v>
      </c>
      <c r="N30" s="222">
        <v>100.0</v>
      </c>
      <c r="O30" s="222"/>
      <c r="P30" s="222">
        <v>100.0</v>
      </c>
      <c r="Q30" s="222">
        <v>237.5</v>
      </c>
      <c r="R30" s="222">
        <v>152.5</v>
      </c>
      <c r="S30" s="222">
        <v>167.5</v>
      </c>
      <c r="T30" s="222">
        <v>182.5</v>
      </c>
      <c r="U30" s="222"/>
      <c r="V30" s="222">
        <v>182.5</v>
      </c>
      <c r="W30" s="223">
        <v>420.0</v>
      </c>
      <c r="X30" s="223">
        <v>323.022</v>
      </c>
      <c r="Y30" s="223">
        <v>0.0</v>
      </c>
      <c r="Z30" s="223">
        <v>1.0</v>
      </c>
      <c r="AA30" s="223" t="s">
        <v>748</v>
      </c>
      <c r="AB30" s="222">
        <v>3.0</v>
      </c>
      <c r="AC30" s="222" t="s">
        <v>86</v>
      </c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  <c r="AS30" s="221"/>
      <c r="AT30" s="221"/>
      <c r="AU30" s="221"/>
      <c r="AV30" s="221"/>
      <c r="AW30" s="221"/>
    </row>
    <row r="31" ht="12.75" customHeight="1">
      <c r="A31" s="221" t="s">
        <v>119</v>
      </c>
      <c r="B31" s="222">
        <v>16.0</v>
      </c>
      <c r="C31" s="222" t="s">
        <v>120</v>
      </c>
      <c r="D31" s="222">
        <v>63.8</v>
      </c>
      <c r="E31" s="222">
        <v>67.5</v>
      </c>
      <c r="F31" s="222">
        <v>0.78625</v>
      </c>
      <c r="G31" s="222">
        <v>-110.0</v>
      </c>
      <c r="H31" s="222">
        <v>110.0</v>
      </c>
      <c r="I31" s="222">
        <v>125.0</v>
      </c>
      <c r="J31" s="222"/>
      <c r="K31" s="222">
        <v>125.0</v>
      </c>
      <c r="L31" s="222">
        <v>55.0</v>
      </c>
      <c r="M31" s="222">
        <v>67.5</v>
      </c>
      <c r="N31" s="222">
        <v>72.5</v>
      </c>
      <c r="O31" s="222"/>
      <c r="P31" s="222">
        <v>72.5</v>
      </c>
      <c r="Q31" s="222">
        <v>197.5</v>
      </c>
      <c r="R31" s="222">
        <v>122.5</v>
      </c>
      <c r="S31" s="222">
        <v>137.5</v>
      </c>
      <c r="T31" s="222">
        <v>145.0</v>
      </c>
      <c r="U31" s="222"/>
      <c r="V31" s="222">
        <v>145.0</v>
      </c>
      <c r="W31" s="223">
        <v>342.5</v>
      </c>
      <c r="X31" s="223">
        <v>269.290625</v>
      </c>
      <c r="Y31" s="223">
        <v>0.0</v>
      </c>
      <c r="Z31" s="223">
        <v>1.0</v>
      </c>
      <c r="AA31" s="223" t="s">
        <v>749</v>
      </c>
      <c r="AB31" s="222">
        <v>3.0</v>
      </c>
      <c r="AC31" s="222"/>
      <c r="AD31" s="221"/>
      <c r="AE31" s="221"/>
      <c r="AF31" s="221"/>
      <c r="AG31" s="221"/>
      <c r="AH31" s="221"/>
      <c r="AI31" s="221"/>
      <c r="AJ31" s="221"/>
      <c r="AK31" s="221"/>
      <c r="AL31" s="221"/>
      <c r="AM31" s="221"/>
      <c r="AN31" s="221"/>
      <c r="AO31" s="221"/>
      <c r="AP31" s="221"/>
      <c r="AQ31" s="221"/>
      <c r="AR31" s="221"/>
      <c r="AS31" s="221"/>
      <c r="AT31" s="221"/>
      <c r="AU31" s="221"/>
      <c r="AV31" s="221"/>
      <c r="AW31" s="221"/>
    </row>
    <row r="32" ht="12.75" customHeight="1">
      <c r="A32" s="221" t="s">
        <v>153</v>
      </c>
      <c r="B32" s="222">
        <v>17.0</v>
      </c>
      <c r="C32" s="222" t="s">
        <v>154</v>
      </c>
      <c r="D32" s="222">
        <v>76.0</v>
      </c>
      <c r="E32" s="222">
        <v>82.5</v>
      </c>
      <c r="F32" s="222">
        <v>0.6819</v>
      </c>
      <c r="G32" s="222">
        <v>95.0</v>
      </c>
      <c r="H32" s="222">
        <v>112.5</v>
      </c>
      <c r="I32" s="222">
        <v>127.5</v>
      </c>
      <c r="J32" s="222"/>
      <c r="K32" s="222">
        <v>127.5</v>
      </c>
      <c r="L32" s="222">
        <v>65.0</v>
      </c>
      <c r="M32" s="222">
        <v>75.0</v>
      </c>
      <c r="N32" s="222">
        <v>80.0</v>
      </c>
      <c r="O32" s="222"/>
      <c r="P32" s="222">
        <v>80.0</v>
      </c>
      <c r="Q32" s="222">
        <v>207.5</v>
      </c>
      <c r="R32" s="222">
        <v>127.5</v>
      </c>
      <c r="S32" s="222">
        <v>-150.0</v>
      </c>
      <c r="T32" s="222">
        <v>-150.0</v>
      </c>
      <c r="U32" s="222"/>
      <c r="V32" s="222">
        <v>127.5</v>
      </c>
      <c r="W32" s="223">
        <v>335.0</v>
      </c>
      <c r="X32" s="223">
        <v>228.4365</v>
      </c>
      <c r="Y32" s="223">
        <v>0.0</v>
      </c>
      <c r="Z32" s="223">
        <v>1.0</v>
      </c>
      <c r="AA32" s="223" t="s">
        <v>750</v>
      </c>
      <c r="AB32" s="222">
        <v>3.0</v>
      </c>
      <c r="AC32" s="222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221"/>
    </row>
    <row r="33" ht="12.75" customHeight="1">
      <c r="A33" s="221" t="s">
        <v>186</v>
      </c>
      <c r="B33" s="222">
        <v>17.0</v>
      </c>
      <c r="C33" s="222" t="s">
        <v>154</v>
      </c>
      <c r="D33" s="222">
        <v>89.5</v>
      </c>
      <c r="E33" s="222">
        <v>90.0</v>
      </c>
      <c r="F33" s="222">
        <v>0.61375</v>
      </c>
      <c r="G33" s="222">
        <v>147.5</v>
      </c>
      <c r="H33" s="222">
        <v>170.0</v>
      </c>
      <c r="I33" s="222">
        <v>-190.0</v>
      </c>
      <c r="J33" s="222"/>
      <c r="K33" s="222">
        <v>170.0</v>
      </c>
      <c r="L33" s="222">
        <v>100.0</v>
      </c>
      <c r="M33" s="222">
        <v>107.5</v>
      </c>
      <c r="N33" s="222">
        <v>112.5</v>
      </c>
      <c r="O33" s="222"/>
      <c r="P33" s="222">
        <v>112.5</v>
      </c>
      <c r="Q33" s="222">
        <v>282.5</v>
      </c>
      <c r="R33" s="222">
        <v>177.5</v>
      </c>
      <c r="S33" s="222">
        <v>195.0</v>
      </c>
      <c r="T33" s="222">
        <v>-210.0</v>
      </c>
      <c r="U33" s="222"/>
      <c r="V33" s="222">
        <v>195.0</v>
      </c>
      <c r="W33" s="223">
        <v>477.5</v>
      </c>
      <c r="X33" s="223">
        <v>293.065625</v>
      </c>
      <c r="Y33" s="223">
        <v>0.0</v>
      </c>
      <c r="Z33" s="223">
        <v>1.0</v>
      </c>
      <c r="AA33" s="223" t="s">
        <v>751</v>
      </c>
      <c r="AB33" s="222">
        <v>3.0</v>
      </c>
      <c r="AC33" s="222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  <c r="AS33" s="221"/>
      <c r="AT33" s="221"/>
      <c r="AU33" s="221"/>
      <c r="AV33" s="221"/>
      <c r="AW33" s="221"/>
    </row>
    <row r="34" ht="12.75" customHeight="1">
      <c r="A34" s="221" t="s">
        <v>175</v>
      </c>
      <c r="B34" s="222">
        <v>15.0</v>
      </c>
      <c r="C34" s="222" t="s">
        <v>170</v>
      </c>
      <c r="D34" s="222">
        <v>75.0</v>
      </c>
      <c r="E34" s="222">
        <v>75.0</v>
      </c>
      <c r="F34" s="222">
        <v>0.68855</v>
      </c>
      <c r="G34" s="222">
        <v>125.0</v>
      </c>
      <c r="H34" s="222">
        <v>-140.0</v>
      </c>
      <c r="I34" s="222">
        <v>-140.0</v>
      </c>
      <c r="J34" s="222"/>
      <c r="K34" s="222">
        <v>125.0</v>
      </c>
      <c r="L34" s="222">
        <v>-65.0</v>
      </c>
      <c r="M34" s="222">
        <v>-65.0</v>
      </c>
      <c r="N34" s="222">
        <v>-65.0</v>
      </c>
      <c r="O34" s="222"/>
      <c r="P34" s="222">
        <v>0.0</v>
      </c>
      <c r="Q34" s="222">
        <v>0.0</v>
      </c>
      <c r="R34" s="222"/>
      <c r="S34" s="222"/>
      <c r="T34" s="222"/>
      <c r="U34" s="222"/>
      <c r="V34" s="222">
        <v>0.0</v>
      </c>
      <c r="W34" s="223">
        <v>0.0</v>
      </c>
      <c r="X34" s="223">
        <v>0.0</v>
      </c>
      <c r="Y34" s="223">
        <v>0.0</v>
      </c>
      <c r="Z34" s="223">
        <v>1.0</v>
      </c>
      <c r="AA34" s="223">
        <v>0.0</v>
      </c>
      <c r="AB34" s="222">
        <v>0.0</v>
      </c>
      <c r="AC34" s="222"/>
      <c r="AD34" s="221"/>
      <c r="AE34" s="221"/>
      <c r="AF34" s="221"/>
      <c r="AG34" s="221"/>
      <c r="AH34" s="221"/>
      <c r="AI34" s="221"/>
      <c r="AJ34" s="221"/>
      <c r="AK34" s="221"/>
      <c r="AL34" s="221"/>
      <c r="AM34" s="221"/>
      <c r="AN34" s="221"/>
      <c r="AO34" s="221"/>
      <c r="AP34" s="221"/>
      <c r="AQ34" s="221"/>
      <c r="AR34" s="221"/>
      <c r="AS34" s="221"/>
      <c r="AT34" s="221"/>
      <c r="AU34" s="221"/>
      <c r="AV34" s="221"/>
      <c r="AW34" s="221"/>
    </row>
    <row r="35" ht="12.75" customHeight="1">
      <c r="A35" s="221" t="s">
        <v>89</v>
      </c>
      <c r="B35" s="222">
        <v>28.0</v>
      </c>
      <c r="C35" s="222" t="s">
        <v>117</v>
      </c>
      <c r="D35" s="222">
        <v>58.2</v>
      </c>
      <c r="E35" s="222">
        <v>60.0</v>
      </c>
      <c r="F35" s="222">
        <v>0.8582</v>
      </c>
      <c r="G35" s="222">
        <v>127.5</v>
      </c>
      <c r="H35" s="222">
        <v>132.5</v>
      </c>
      <c r="I35" s="222">
        <v>140.0</v>
      </c>
      <c r="J35" s="222"/>
      <c r="K35" s="222">
        <v>140.0</v>
      </c>
      <c r="L35" s="222">
        <v>92.5</v>
      </c>
      <c r="M35" s="222">
        <v>97.5</v>
      </c>
      <c r="N35" s="222">
        <v>105.0</v>
      </c>
      <c r="O35" s="222"/>
      <c r="P35" s="222">
        <v>105.0</v>
      </c>
      <c r="Q35" s="222">
        <v>245.0</v>
      </c>
      <c r="R35" s="222">
        <v>145.0</v>
      </c>
      <c r="S35" s="222">
        <v>155.0</v>
      </c>
      <c r="T35" s="222">
        <v>-167.5</v>
      </c>
      <c r="U35" s="222"/>
      <c r="V35" s="222">
        <v>155.0</v>
      </c>
      <c r="W35" s="223">
        <v>400.0</v>
      </c>
      <c r="X35" s="223">
        <v>343.28</v>
      </c>
      <c r="Y35" s="223">
        <v>0.0</v>
      </c>
      <c r="Z35" s="223">
        <v>1.0</v>
      </c>
      <c r="AA35" s="223" t="s">
        <v>752</v>
      </c>
      <c r="AB35" s="222">
        <v>3.0</v>
      </c>
      <c r="AC35" s="222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  <c r="AW35" s="221"/>
    </row>
    <row r="36" ht="12.75" customHeight="1">
      <c r="A36" s="221" t="s">
        <v>121</v>
      </c>
      <c r="B36" s="222">
        <v>34.0</v>
      </c>
      <c r="C36" s="222" t="s">
        <v>117</v>
      </c>
      <c r="D36" s="222">
        <v>66.9</v>
      </c>
      <c r="E36" s="222">
        <v>67.5</v>
      </c>
      <c r="F36" s="222">
        <v>0.7592</v>
      </c>
      <c r="G36" s="222">
        <v>-152.5</v>
      </c>
      <c r="H36" s="222">
        <v>152.5</v>
      </c>
      <c r="I36" s="222">
        <v>165.0</v>
      </c>
      <c r="J36" s="222"/>
      <c r="K36" s="222">
        <v>165.0</v>
      </c>
      <c r="L36" s="222">
        <v>92.5</v>
      </c>
      <c r="M36" s="222">
        <v>100.0</v>
      </c>
      <c r="N36" s="222">
        <v>107.5</v>
      </c>
      <c r="O36" s="222"/>
      <c r="P36" s="222">
        <v>107.5</v>
      </c>
      <c r="Q36" s="222">
        <v>272.5</v>
      </c>
      <c r="R36" s="222">
        <v>192.5</v>
      </c>
      <c r="S36" s="222">
        <v>-217.5</v>
      </c>
      <c r="T36" s="222">
        <v>-217.5</v>
      </c>
      <c r="U36" s="222"/>
      <c r="V36" s="222">
        <v>192.5</v>
      </c>
      <c r="W36" s="223">
        <v>465.0</v>
      </c>
      <c r="X36" s="223">
        <v>353.028</v>
      </c>
      <c r="Y36" s="223">
        <v>0.0</v>
      </c>
      <c r="Z36" s="223">
        <v>1.0</v>
      </c>
      <c r="AA36" s="223" t="s">
        <v>753</v>
      </c>
      <c r="AB36" s="222">
        <v>3.0</v>
      </c>
      <c r="AC36" s="222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  <c r="AP36" s="221"/>
      <c r="AQ36" s="221"/>
      <c r="AR36" s="221"/>
      <c r="AS36" s="221"/>
      <c r="AT36" s="221"/>
      <c r="AU36" s="221"/>
      <c r="AV36" s="221"/>
      <c r="AW36" s="221"/>
    </row>
    <row r="37" ht="12.75" customHeight="1">
      <c r="A37" s="221" t="s">
        <v>213</v>
      </c>
      <c r="B37" s="222">
        <v>20.0</v>
      </c>
      <c r="C37" s="222" t="s">
        <v>117</v>
      </c>
      <c r="D37" s="222">
        <v>90.0</v>
      </c>
      <c r="E37" s="222">
        <v>90.0</v>
      </c>
      <c r="F37" s="222">
        <v>0.61185</v>
      </c>
      <c r="G37" s="222">
        <v>220.0</v>
      </c>
      <c r="H37" s="222">
        <v>230.0</v>
      </c>
      <c r="I37" s="222">
        <v>235.0</v>
      </c>
      <c r="J37" s="222"/>
      <c r="K37" s="222">
        <v>235.0</v>
      </c>
      <c r="L37" s="222">
        <v>147.5</v>
      </c>
      <c r="M37" s="222">
        <v>155.0</v>
      </c>
      <c r="N37" s="222"/>
      <c r="O37" s="222"/>
      <c r="P37" s="222">
        <v>155.0</v>
      </c>
      <c r="Q37" s="222">
        <v>390.0</v>
      </c>
      <c r="R37" s="222">
        <v>242.5</v>
      </c>
      <c r="S37" s="222">
        <v>260.0</v>
      </c>
      <c r="T37" s="222">
        <v>267.5</v>
      </c>
      <c r="U37" s="222"/>
      <c r="V37" s="222">
        <v>267.5</v>
      </c>
      <c r="W37" s="223">
        <v>657.5</v>
      </c>
      <c r="X37" s="223">
        <v>402.291375</v>
      </c>
      <c r="Y37" s="223">
        <v>0.0</v>
      </c>
      <c r="Z37" s="223">
        <v>1.0</v>
      </c>
      <c r="AA37" s="223" t="s">
        <v>754</v>
      </c>
      <c r="AB37" s="222">
        <v>3.0</v>
      </c>
      <c r="AC37" s="222" t="s">
        <v>57</v>
      </c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1"/>
      <c r="AU37" s="221"/>
      <c r="AV37" s="221"/>
      <c r="AW37" s="221"/>
    </row>
    <row r="38" ht="12.75" customHeight="1">
      <c r="A38" s="221" t="s">
        <v>193</v>
      </c>
      <c r="B38" s="222">
        <v>27.0</v>
      </c>
      <c r="C38" s="222" t="s">
        <v>117</v>
      </c>
      <c r="D38" s="222">
        <v>84.7</v>
      </c>
      <c r="E38" s="222">
        <v>90.0</v>
      </c>
      <c r="F38" s="222">
        <v>0.6339999999999999</v>
      </c>
      <c r="G38" s="222">
        <v>222.5</v>
      </c>
      <c r="H38" s="222">
        <v>230.0</v>
      </c>
      <c r="I38" s="222">
        <v>237.5</v>
      </c>
      <c r="J38" s="222"/>
      <c r="K38" s="222">
        <v>237.5</v>
      </c>
      <c r="L38" s="222">
        <v>152.5</v>
      </c>
      <c r="M38" s="222">
        <v>157.5</v>
      </c>
      <c r="N38" s="222">
        <v>-160.0</v>
      </c>
      <c r="O38" s="222"/>
      <c r="P38" s="222">
        <v>157.5</v>
      </c>
      <c r="Q38" s="222">
        <v>395.0</v>
      </c>
      <c r="R38" s="222">
        <v>232.5</v>
      </c>
      <c r="S38" s="222">
        <v>242.5</v>
      </c>
      <c r="T38" s="222">
        <v>247.5</v>
      </c>
      <c r="U38" s="222"/>
      <c r="V38" s="222">
        <v>247.5</v>
      </c>
      <c r="W38" s="223">
        <v>642.5</v>
      </c>
      <c r="X38" s="223">
        <v>407.3449999999999</v>
      </c>
      <c r="Y38" s="223">
        <v>0.0</v>
      </c>
      <c r="Z38" s="223">
        <v>1.0</v>
      </c>
      <c r="AA38" s="223" t="s">
        <v>755</v>
      </c>
      <c r="AB38" s="222">
        <v>3.0</v>
      </c>
      <c r="AC38" s="222" t="s">
        <v>86</v>
      </c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221"/>
      <c r="AU38" s="221"/>
      <c r="AV38" s="221"/>
      <c r="AW38" s="221"/>
    </row>
    <row r="39" ht="12.75" customHeight="1">
      <c r="A39" s="221" t="s">
        <v>190</v>
      </c>
      <c r="B39" s="222">
        <v>30.0</v>
      </c>
      <c r="C39" s="222" t="s">
        <v>117</v>
      </c>
      <c r="D39" s="222">
        <v>89.3</v>
      </c>
      <c r="E39" s="222">
        <v>90.0</v>
      </c>
      <c r="F39" s="222">
        <v>0.6145499999999999</v>
      </c>
      <c r="G39" s="222">
        <v>145.0</v>
      </c>
      <c r="H39" s="222">
        <v>152.5</v>
      </c>
      <c r="I39" s="222">
        <v>160.0</v>
      </c>
      <c r="J39" s="222"/>
      <c r="K39" s="222">
        <v>160.0</v>
      </c>
      <c r="L39" s="222">
        <v>102.5</v>
      </c>
      <c r="M39" s="222">
        <v>110.0</v>
      </c>
      <c r="N39" s="222">
        <v>-115.0</v>
      </c>
      <c r="O39" s="222"/>
      <c r="P39" s="222">
        <v>110.0</v>
      </c>
      <c r="Q39" s="222">
        <v>270.0</v>
      </c>
      <c r="R39" s="222">
        <v>197.5</v>
      </c>
      <c r="S39" s="222">
        <v>205.0</v>
      </c>
      <c r="T39" s="222">
        <v>212.5</v>
      </c>
      <c r="U39" s="222"/>
      <c r="V39" s="222">
        <v>212.5</v>
      </c>
      <c r="W39" s="223">
        <v>482.5</v>
      </c>
      <c r="X39" s="223">
        <v>296.52037499999994</v>
      </c>
      <c r="Y39" s="223">
        <v>0.0</v>
      </c>
      <c r="Z39" s="223">
        <v>1.0</v>
      </c>
      <c r="AA39" s="223" t="s">
        <v>756</v>
      </c>
      <c r="AB39" s="222">
        <v>3.0</v>
      </c>
      <c r="AC39" s="222" t="s">
        <v>57</v>
      </c>
      <c r="AD39" s="221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  <c r="AP39" s="221"/>
      <c r="AQ39" s="221"/>
      <c r="AR39" s="221"/>
      <c r="AS39" s="221"/>
      <c r="AT39" s="221"/>
      <c r="AU39" s="221"/>
      <c r="AV39" s="221"/>
      <c r="AW39" s="221"/>
    </row>
    <row r="40" ht="12.75" customHeight="1">
      <c r="A40" s="221" t="s">
        <v>239</v>
      </c>
      <c r="B40" s="222">
        <v>32.0</v>
      </c>
      <c r="C40" s="222" t="s">
        <v>117</v>
      </c>
      <c r="D40" s="222">
        <v>101.4</v>
      </c>
      <c r="E40" s="222">
        <v>110.0</v>
      </c>
      <c r="F40" s="222">
        <v>0.57805</v>
      </c>
      <c r="G40" s="222">
        <v>207.5</v>
      </c>
      <c r="H40" s="222">
        <v>-217.5</v>
      </c>
      <c r="I40" s="222">
        <v>217.5</v>
      </c>
      <c r="J40" s="222"/>
      <c r="K40" s="222">
        <v>217.5</v>
      </c>
      <c r="L40" s="222">
        <v>135.0</v>
      </c>
      <c r="M40" s="222">
        <v>142.5</v>
      </c>
      <c r="N40" s="222">
        <v>147.5</v>
      </c>
      <c r="O40" s="222"/>
      <c r="P40" s="222">
        <v>147.5</v>
      </c>
      <c r="Q40" s="222">
        <v>365.0</v>
      </c>
      <c r="R40" s="222">
        <v>225.0</v>
      </c>
      <c r="S40" s="222">
        <v>240.0</v>
      </c>
      <c r="T40" s="222">
        <v>245.0</v>
      </c>
      <c r="U40" s="222"/>
      <c r="V40" s="222">
        <v>245.0</v>
      </c>
      <c r="W40" s="223">
        <v>610.0</v>
      </c>
      <c r="X40" s="223">
        <v>352.61049999999994</v>
      </c>
      <c r="Y40" s="223">
        <v>0.0</v>
      </c>
      <c r="Z40" s="223">
        <v>1.0</v>
      </c>
      <c r="AA40" s="223" t="s">
        <v>757</v>
      </c>
      <c r="AB40" s="222">
        <v>3.0</v>
      </c>
      <c r="AC40" s="222"/>
      <c r="AD40" s="221"/>
      <c r="AE40" s="221"/>
      <c r="AF40" s="221"/>
      <c r="AG40" s="221"/>
      <c r="AH40" s="221"/>
      <c r="AI40" s="221"/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1"/>
      <c r="AU40" s="221"/>
      <c r="AV40" s="221"/>
      <c r="AW40" s="221"/>
    </row>
    <row r="41" ht="12.75" customHeight="1">
      <c r="A41" s="221" t="s">
        <v>197</v>
      </c>
      <c r="B41" s="222">
        <v>28.0</v>
      </c>
      <c r="C41" s="222" t="s">
        <v>113</v>
      </c>
      <c r="D41" s="222">
        <v>98.3</v>
      </c>
      <c r="E41" s="222">
        <v>100.0</v>
      </c>
      <c r="F41" s="222">
        <v>0.5856</v>
      </c>
      <c r="G41" s="222">
        <v>155.0</v>
      </c>
      <c r="H41" s="222">
        <v>-157.5</v>
      </c>
      <c r="I41" s="222">
        <v>-157.5</v>
      </c>
      <c r="J41" s="222"/>
      <c r="K41" s="222">
        <v>155.0</v>
      </c>
      <c r="L41" s="222">
        <v>100.0</v>
      </c>
      <c r="M41" s="222">
        <v>102.5</v>
      </c>
      <c r="N41" s="222">
        <v>105.0</v>
      </c>
      <c r="O41" s="222"/>
      <c r="P41" s="222">
        <v>105.0</v>
      </c>
      <c r="Q41" s="222">
        <v>260.0</v>
      </c>
      <c r="R41" s="222">
        <v>190.0</v>
      </c>
      <c r="S41" s="222">
        <v>195.0</v>
      </c>
      <c r="T41" s="222">
        <v>-207.5</v>
      </c>
      <c r="U41" s="222"/>
      <c r="V41" s="222">
        <v>195.0</v>
      </c>
      <c r="W41" s="223">
        <v>455.0</v>
      </c>
      <c r="X41" s="223">
        <v>266.448</v>
      </c>
      <c r="Y41" s="223">
        <v>0.0</v>
      </c>
      <c r="Z41" s="223">
        <v>1.0</v>
      </c>
      <c r="AA41" s="223" t="s">
        <v>758</v>
      </c>
      <c r="AB41" s="222">
        <v>3.0</v>
      </c>
      <c r="AC41" s="222" t="s">
        <v>86</v>
      </c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1"/>
      <c r="AU41" s="221"/>
      <c r="AV41" s="221"/>
      <c r="AW41" s="221"/>
    </row>
    <row r="42" ht="12.75" customHeight="1">
      <c r="A42" s="227" t="s">
        <v>260</v>
      </c>
      <c r="B42" s="228">
        <v>24.0</v>
      </c>
      <c r="C42" s="228" t="s">
        <v>113</v>
      </c>
      <c r="D42" s="228">
        <v>114.6</v>
      </c>
      <c r="E42" s="228">
        <v>125.0</v>
      </c>
      <c r="F42" s="228">
        <v>0.55665</v>
      </c>
      <c r="G42" s="228">
        <v>292.5</v>
      </c>
      <c r="H42" s="228">
        <v>307.5</v>
      </c>
      <c r="I42" s="228">
        <v>320.0</v>
      </c>
      <c r="J42" s="228"/>
      <c r="K42" s="228">
        <v>320.0</v>
      </c>
      <c r="L42" s="228">
        <v>165.0</v>
      </c>
      <c r="M42" s="228">
        <v>177.5</v>
      </c>
      <c r="N42" s="228">
        <v>-182.5</v>
      </c>
      <c r="O42" s="228"/>
      <c r="P42" s="228">
        <v>177.5</v>
      </c>
      <c r="Q42" s="228">
        <v>497.5</v>
      </c>
      <c r="R42" s="228">
        <v>275.0</v>
      </c>
      <c r="S42" s="228">
        <v>292.5</v>
      </c>
      <c r="T42" s="228">
        <v>297.5</v>
      </c>
      <c r="U42" s="228"/>
      <c r="V42" s="228">
        <v>297.5</v>
      </c>
      <c r="W42" s="229">
        <v>795.0</v>
      </c>
      <c r="X42" s="229">
        <v>442.53675</v>
      </c>
      <c r="Y42" s="229">
        <v>0.0</v>
      </c>
      <c r="Z42" s="229">
        <v>1.0</v>
      </c>
      <c r="AA42" s="229" t="s">
        <v>759</v>
      </c>
      <c r="AB42" s="228">
        <v>3.0</v>
      </c>
      <c r="AC42" s="228"/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  <c r="AN42" s="227"/>
      <c r="AO42" s="227"/>
      <c r="AP42" s="227"/>
      <c r="AQ42" s="227"/>
      <c r="AR42" s="227"/>
      <c r="AS42" s="227"/>
      <c r="AT42" s="227"/>
      <c r="AU42" s="227"/>
      <c r="AV42" s="227"/>
      <c r="AW42" s="227"/>
    </row>
    <row r="43" ht="12.75" customHeight="1">
      <c r="A43" s="221" t="s">
        <v>152</v>
      </c>
      <c r="B43" s="222">
        <v>25.0</v>
      </c>
      <c r="C43" s="222" t="s">
        <v>105</v>
      </c>
      <c r="D43" s="222">
        <v>74.9</v>
      </c>
      <c r="E43" s="222">
        <v>75.0</v>
      </c>
      <c r="F43" s="222">
        <v>0.69275</v>
      </c>
      <c r="G43" s="222">
        <v>170.0</v>
      </c>
      <c r="H43" s="222">
        <v>182.5</v>
      </c>
      <c r="I43" s="222">
        <v>-185.0</v>
      </c>
      <c r="J43" s="222"/>
      <c r="K43" s="222">
        <v>182.5</v>
      </c>
      <c r="L43" s="222">
        <v>115.0</v>
      </c>
      <c r="M43" s="222">
        <v>120.0</v>
      </c>
      <c r="N43" s="222">
        <v>130.0</v>
      </c>
      <c r="O43" s="222"/>
      <c r="P43" s="222">
        <v>130.0</v>
      </c>
      <c r="Q43" s="222">
        <v>312.5</v>
      </c>
      <c r="R43" s="222">
        <v>197.5</v>
      </c>
      <c r="S43" s="222">
        <v>210.0</v>
      </c>
      <c r="T43" s="222">
        <v>-217.5</v>
      </c>
      <c r="U43" s="222"/>
      <c r="V43" s="222">
        <v>210.0</v>
      </c>
      <c r="W43" s="223">
        <v>522.5</v>
      </c>
      <c r="X43" s="223">
        <v>361.96187499999996</v>
      </c>
      <c r="Y43" s="223">
        <v>0.0</v>
      </c>
      <c r="Z43" s="223">
        <v>1.0</v>
      </c>
      <c r="AA43" s="223" t="s">
        <v>760</v>
      </c>
      <c r="AB43" s="222">
        <v>3.0</v>
      </c>
      <c r="AC43" s="222" t="s">
        <v>57</v>
      </c>
      <c r="AD43" s="221"/>
      <c r="AE43" s="221"/>
      <c r="AF43" s="221"/>
      <c r="AG43" s="221"/>
      <c r="AH43" s="221"/>
      <c r="AI43" s="221"/>
      <c r="AJ43" s="221"/>
      <c r="AK43" s="221"/>
      <c r="AL43" s="221"/>
      <c r="AM43" s="221"/>
      <c r="AN43" s="221"/>
      <c r="AO43" s="221"/>
      <c r="AP43" s="221"/>
      <c r="AQ43" s="221"/>
      <c r="AR43" s="221"/>
      <c r="AS43" s="221"/>
      <c r="AT43" s="221"/>
      <c r="AU43" s="221"/>
      <c r="AV43" s="221"/>
      <c r="AW43" s="221"/>
    </row>
    <row r="44" ht="12.75" customHeight="1">
      <c r="A44" s="224" t="s">
        <v>144</v>
      </c>
      <c r="B44" s="225">
        <v>32.0</v>
      </c>
      <c r="C44" s="225" t="s">
        <v>105</v>
      </c>
      <c r="D44" s="225">
        <v>81.1</v>
      </c>
      <c r="E44" s="225">
        <v>82.5</v>
      </c>
      <c r="F44" s="225">
        <v>0.65185</v>
      </c>
      <c r="G44" s="225">
        <v>142.5</v>
      </c>
      <c r="H44" s="225">
        <v>155.0</v>
      </c>
      <c r="I44" s="225">
        <v>-167.5</v>
      </c>
      <c r="J44" s="225"/>
      <c r="K44" s="225">
        <v>155.0</v>
      </c>
      <c r="L44" s="225">
        <v>137.5</v>
      </c>
      <c r="M44" s="225">
        <v>142.5</v>
      </c>
      <c r="N44" s="225">
        <v>150.0</v>
      </c>
      <c r="O44" s="225"/>
      <c r="P44" s="225">
        <v>150.0</v>
      </c>
      <c r="Q44" s="225">
        <v>305.0</v>
      </c>
      <c r="R44" s="225">
        <v>150.0</v>
      </c>
      <c r="S44" s="225">
        <v>180.0</v>
      </c>
      <c r="T44" s="225">
        <v>-195.0</v>
      </c>
      <c r="U44" s="225"/>
      <c r="V44" s="225">
        <v>180.0</v>
      </c>
      <c r="W44" s="226">
        <v>485.0</v>
      </c>
      <c r="X44" s="226">
        <v>316.14725000000004</v>
      </c>
      <c r="Y44" s="226">
        <v>0.0</v>
      </c>
      <c r="Z44" s="226">
        <v>1.0</v>
      </c>
      <c r="AA44" s="226" t="s">
        <v>761</v>
      </c>
      <c r="AB44" s="225">
        <v>3.0</v>
      </c>
      <c r="AC44" s="225"/>
      <c r="AD44" s="221"/>
      <c r="AE44" s="221"/>
      <c r="AF44" s="221"/>
      <c r="AG44" s="221"/>
      <c r="AH44" s="221"/>
      <c r="AI44" s="221"/>
      <c r="AJ44" s="221"/>
      <c r="AK44" s="221"/>
      <c r="AL44" s="221"/>
      <c r="AM44" s="221"/>
      <c r="AN44" s="221"/>
      <c r="AO44" s="221"/>
      <c r="AP44" s="221"/>
      <c r="AQ44" s="221"/>
      <c r="AR44" s="221"/>
      <c r="AS44" s="221"/>
      <c r="AT44" s="221"/>
      <c r="AU44" s="221"/>
      <c r="AV44" s="221"/>
      <c r="AW44" s="221"/>
    </row>
    <row r="45" ht="12.75" customHeight="1">
      <c r="A45" s="221" t="s">
        <v>177</v>
      </c>
      <c r="B45" s="222">
        <v>23.0</v>
      </c>
      <c r="C45" s="222" t="s">
        <v>105</v>
      </c>
      <c r="D45" s="222">
        <v>84.2</v>
      </c>
      <c r="E45" s="222">
        <v>90.0</v>
      </c>
      <c r="F45" s="222">
        <v>0.6363000000000001</v>
      </c>
      <c r="G45" s="222">
        <v>122.5</v>
      </c>
      <c r="H45" s="222">
        <v>135.0</v>
      </c>
      <c r="I45" s="222">
        <v>152.5</v>
      </c>
      <c r="J45" s="222"/>
      <c r="K45" s="222">
        <v>152.5</v>
      </c>
      <c r="L45" s="222">
        <v>110.0</v>
      </c>
      <c r="M45" s="222">
        <v>122.5</v>
      </c>
      <c r="N45" s="222">
        <v>127.5</v>
      </c>
      <c r="O45" s="222"/>
      <c r="P45" s="222">
        <v>127.5</v>
      </c>
      <c r="Q45" s="222">
        <v>280.0</v>
      </c>
      <c r="R45" s="222">
        <v>167.5</v>
      </c>
      <c r="S45" s="222">
        <v>182.5</v>
      </c>
      <c r="T45" s="222">
        <v>195.0</v>
      </c>
      <c r="U45" s="222"/>
      <c r="V45" s="222">
        <v>195.0</v>
      </c>
      <c r="W45" s="223">
        <v>475.0</v>
      </c>
      <c r="X45" s="223">
        <v>302.24250000000006</v>
      </c>
      <c r="Y45" s="223">
        <v>0.0</v>
      </c>
      <c r="Z45" s="223">
        <v>1.0</v>
      </c>
      <c r="AA45" s="223" t="s">
        <v>762</v>
      </c>
      <c r="AB45" s="222">
        <v>3.0</v>
      </c>
      <c r="AC45" s="222"/>
      <c r="AD45" s="221"/>
      <c r="AE45" s="221"/>
      <c r="AF45" s="221"/>
      <c r="AG45" s="221"/>
      <c r="AH45" s="221"/>
      <c r="AI45" s="221"/>
      <c r="AJ45" s="221"/>
      <c r="AK45" s="221"/>
      <c r="AL45" s="221"/>
      <c r="AM45" s="221"/>
      <c r="AN45" s="221"/>
      <c r="AO45" s="221"/>
      <c r="AP45" s="221"/>
      <c r="AQ45" s="221"/>
      <c r="AR45" s="221"/>
      <c r="AS45" s="221"/>
      <c r="AT45" s="221"/>
      <c r="AU45" s="221"/>
      <c r="AV45" s="221"/>
      <c r="AW45" s="221"/>
    </row>
    <row r="46" ht="12.75" customHeight="1">
      <c r="A46" s="221" t="s">
        <v>202</v>
      </c>
      <c r="B46" s="222">
        <v>29.0</v>
      </c>
      <c r="C46" s="222" t="s">
        <v>105</v>
      </c>
      <c r="D46" s="222">
        <v>98.4</v>
      </c>
      <c r="E46" s="222">
        <v>100.0</v>
      </c>
      <c r="F46" s="222">
        <v>0.58535</v>
      </c>
      <c r="G46" s="222">
        <v>227.5</v>
      </c>
      <c r="H46" s="222">
        <v>-242.5</v>
      </c>
      <c r="I46" s="222">
        <v>242.5</v>
      </c>
      <c r="J46" s="222"/>
      <c r="K46" s="222">
        <v>242.5</v>
      </c>
      <c r="L46" s="222">
        <v>142.5</v>
      </c>
      <c r="M46" s="222">
        <v>-147.5</v>
      </c>
      <c r="N46" s="222">
        <v>150.0</v>
      </c>
      <c r="O46" s="222"/>
      <c r="P46" s="222">
        <v>150.0</v>
      </c>
      <c r="Q46" s="222">
        <v>392.5</v>
      </c>
      <c r="R46" s="222">
        <v>232.5</v>
      </c>
      <c r="S46" s="222">
        <v>250.0</v>
      </c>
      <c r="T46" s="222">
        <v>255.0</v>
      </c>
      <c r="U46" s="222"/>
      <c r="V46" s="222">
        <v>255.0</v>
      </c>
      <c r="W46" s="223">
        <v>647.5</v>
      </c>
      <c r="X46" s="223">
        <v>379.01412500000004</v>
      </c>
      <c r="Y46" s="223">
        <v>0.0</v>
      </c>
      <c r="Z46" s="223">
        <v>1.0</v>
      </c>
      <c r="AA46" s="223" t="s">
        <v>763</v>
      </c>
      <c r="AB46" s="222">
        <v>3.0</v>
      </c>
      <c r="AC46" s="222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  <c r="AP46" s="221"/>
      <c r="AQ46" s="221"/>
      <c r="AR46" s="221"/>
      <c r="AS46" s="221"/>
      <c r="AT46" s="221"/>
      <c r="AU46" s="221"/>
      <c r="AV46" s="221"/>
      <c r="AW46" s="221"/>
    </row>
    <row r="47" ht="12.75" customHeight="1">
      <c r="A47" s="221" t="s">
        <v>207</v>
      </c>
      <c r="B47" s="222">
        <v>30.0</v>
      </c>
      <c r="C47" s="222" t="s">
        <v>105</v>
      </c>
      <c r="D47" s="222">
        <v>97.9</v>
      </c>
      <c r="E47" s="222">
        <v>100.0</v>
      </c>
      <c r="F47" s="222">
        <v>0.58805</v>
      </c>
      <c r="G47" s="222">
        <v>175.0</v>
      </c>
      <c r="H47" s="222">
        <v>185.0</v>
      </c>
      <c r="I47" s="222">
        <v>195.0</v>
      </c>
      <c r="J47" s="222"/>
      <c r="K47" s="222">
        <v>195.0</v>
      </c>
      <c r="L47" s="222">
        <v>120.0</v>
      </c>
      <c r="M47" s="222">
        <v>127.5</v>
      </c>
      <c r="N47" s="222">
        <v>-137.5</v>
      </c>
      <c r="O47" s="222"/>
      <c r="P47" s="222">
        <v>127.5</v>
      </c>
      <c r="Q47" s="222">
        <v>322.5</v>
      </c>
      <c r="R47" s="222">
        <v>210.0</v>
      </c>
      <c r="S47" s="222">
        <v>225.0</v>
      </c>
      <c r="T47" s="222">
        <v>235.0</v>
      </c>
      <c r="U47" s="222"/>
      <c r="V47" s="222">
        <v>235.0</v>
      </c>
      <c r="W47" s="223">
        <v>557.5</v>
      </c>
      <c r="X47" s="223">
        <v>327.837875</v>
      </c>
      <c r="Y47" s="223">
        <v>0.0</v>
      </c>
      <c r="Z47" s="223">
        <v>1.0</v>
      </c>
      <c r="AA47" s="223" t="s">
        <v>764</v>
      </c>
      <c r="AB47" s="222">
        <v>3.0</v>
      </c>
      <c r="AC47" s="222" t="s">
        <v>86</v>
      </c>
      <c r="AD47" s="221"/>
      <c r="AE47" s="221"/>
      <c r="AF47" s="221"/>
      <c r="AG47" s="221"/>
      <c r="AH47" s="221"/>
      <c r="AI47" s="221"/>
      <c r="AJ47" s="221"/>
      <c r="AK47" s="221"/>
      <c r="AL47" s="221"/>
      <c r="AM47" s="221"/>
      <c r="AN47" s="221"/>
      <c r="AO47" s="221"/>
      <c r="AP47" s="221"/>
      <c r="AQ47" s="221"/>
      <c r="AR47" s="221"/>
      <c r="AS47" s="221"/>
      <c r="AT47" s="221"/>
      <c r="AU47" s="221"/>
      <c r="AV47" s="221"/>
      <c r="AW47" s="221"/>
    </row>
    <row r="48" ht="12.0" customHeight="1">
      <c r="A48" s="224" t="s">
        <v>226</v>
      </c>
      <c r="B48" s="225">
        <v>28.0</v>
      </c>
      <c r="C48" s="225" t="s">
        <v>105</v>
      </c>
      <c r="D48" s="225">
        <v>105.8</v>
      </c>
      <c r="E48" s="225">
        <v>110.0</v>
      </c>
      <c r="F48" s="225">
        <v>0.5691999999999999</v>
      </c>
      <c r="G48" s="225">
        <v>215.0</v>
      </c>
      <c r="H48" s="225">
        <v>237.5</v>
      </c>
      <c r="I48" s="225">
        <v>-245.0</v>
      </c>
      <c r="J48" s="225"/>
      <c r="K48" s="225">
        <v>237.5</v>
      </c>
      <c r="L48" s="225">
        <v>175.0</v>
      </c>
      <c r="M48" s="225">
        <v>185.0</v>
      </c>
      <c r="N48" s="225">
        <v>192.5</v>
      </c>
      <c r="O48" s="225"/>
      <c r="P48" s="225">
        <v>192.5</v>
      </c>
      <c r="Q48" s="225">
        <v>430.0</v>
      </c>
      <c r="R48" s="225">
        <v>215.0</v>
      </c>
      <c r="S48" s="225">
        <v>237.5</v>
      </c>
      <c r="T48" s="225">
        <v>242.5</v>
      </c>
      <c r="U48" s="225"/>
      <c r="V48" s="225">
        <v>242.5</v>
      </c>
      <c r="W48" s="226">
        <v>672.5</v>
      </c>
      <c r="X48" s="226">
        <v>382.787</v>
      </c>
      <c r="Y48" s="226">
        <v>0.0</v>
      </c>
      <c r="Z48" s="226">
        <v>1.0</v>
      </c>
      <c r="AA48" s="226" t="s">
        <v>765</v>
      </c>
      <c r="AB48" s="225">
        <v>3.0</v>
      </c>
      <c r="AC48" s="225"/>
      <c r="AD48" s="224"/>
      <c r="AE48" s="224"/>
      <c r="AF48" s="224"/>
      <c r="AG48" s="224"/>
      <c r="AH48" s="224"/>
      <c r="AI48" s="224"/>
      <c r="AJ48" s="224"/>
      <c r="AK48" s="224"/>
      <c r="AL48" s="224"/>
      <c r="AM48" s="224"/>
      <c r="AN48" s="224"/>
      <c r="AO48" s="224"/>
      <c r="AP48" s="224"/>
      <c r="AQ48" s="224"/>
      <c r="AR48" s="224"/>
      <c r="AS48" s="224"/>
      <c r="AT48" s="224"/>
      <c r="AU48" s="224"/>
      <c r="AV48" s="224"/>
      <c r="AW48" s="224"/>
    </row>
    <row r="49" ht="12.75" customHeight="1">
      <c r="A49" s="221" t="s">
        <v>220</v>
      </c>
      <c r="B49" s="222">
        <v>28.0</v>
      </c>
      <c r="C49" s="222" t="s">
        <v>105</v>
      </c>
      <c r="D49" s="222">
        <v>104.3</v>
      </c>
      <c r="E49" s="222">
        <v>110.0</v>
      </c>
      <c r="F49" s="222">
        <v>0.5720000000000001</v>
      </c>
      <c r="G49" s="222">
        <v>-207.5</v>
      </c>
      <c r="H49" s="222">
        <v>212.5</v>
      </c>
      <c r="I49" s="222">
        <v>230.0</v>
      </c>
      <c r="J49" s="222"/>
      <c r="K49" s="222">
        <v>230.0</v>
      </c>
      <c r="L49" s="222">
        <v>165.0</v>
      </c>
      <c r="M49" s="222">
        <v>-175.0</v>
      </c>
      <c r="N49" s="222">
        <v>-175.0</v>
      </c>
      <c r="O49" s="222"/>
      <c r="P49" s="222">
        <v>165.0</v>
      </c>
      <c r="Q49" s="222">
        <v>395.0</v>
      </c>
      <c r="R49" s="222">
        <v>-227.5</v>
      </c>
      <c r="S49" s="222">
        <v>242.5</v>
      </c>
      <c r="T49" s="222">
        <v>252.5</v>
      </c>
      <c r="U49" s="222"/>
      <c r="V49" s="222">
        <v>252.5</v>
      </c>
      <c r="W49" s="223">
        <v>647.5</v>
      </c>
      <c r="X49" s="223">
        <v>370.37000000000006</v>
      </c>
      <c r="Y49" s="223">
        <v>0.0</v>
      </c>
      <c r="Z49" s="223">
        <v>1.0</v>
      </c>
      <c r="AA49" s="223" t="s">
        <v>766</v>
      </c>
      <c r="AB49" s="222">
        <v>3.0</v>
      </c>
      <c r="AC49" s="222" t="s">
        <v>57</v>
      </c>
      <c r="AD49" s="221"/>
      <c r="AE49" s="221"/>
      <c r="AF49" s="221"/>
      <c r="AG49" s="221"/>
      <c r="AH49" s="221"/>
      <c r="AI49" s="221"/>
      <c r="AJ49" s="221"/>
      <c r="AK49" s="221"/>
      <c r="AL49" s="221"/>
      <c r="AM49" s="221"/>
      <c r="AN49" s="221"/>
      <c r="AO49" s="221"/>
      <c r="AP49" s="221"/>
      <c r="AQ49" s="221"/>
      <c r="AR49" s="221"/>
      <c r="AS49" s="221"/>
      <c r="AT49" s="221"/>
      <c r="AU49" s="221"/>
      <c r="AV49" s="221"/>
      <c r="AW49" s="221"/>
    </row>
    <row r="50" ht="12.75" customHeight="1">
      <c r="A50" s="221" t="s">
        <v>236</v>
      </c>
      <c r="B50" s="222">
        <v>28.0</v>
      </c>
      <c r="C50" s="222" t="s">
        <v>105</v>
      </c>
      <c r="D50" s="222">
        <v>165.0</v>
      </c>
      <c r="E50" s="222" t="s">
        <v>181</v>
      </c>
      <c r="F50" s="222">
        <v>0.5123</v>
      </c>
      <c r="G50" s="222">
        <v>185.0</v>
      </c>
      <c r="H50" s="222">
        <v>200.0</v>
      </c>
      <c r="I50" s="222">
        <v>210.0</v>
      </c>
      <c r="J50" s="222"/>
      <c r="K50" s="222">
        <v>210.0</v>
      </c>
      <c r="L50" s="222">
        <v>107.5</v>
      </c>
      <c r="M50" s="222">
        <v>115.0</v>
      </c>
      <c r="N50" s="222">
        <v>-125.0</v>
      </c>
      <c r="O50" s="222"/>
      <c r="P50" s="222">
        <v>115.0</v>
      </c>
      <c r="Q50" s="222">
        <v>325.0</v>
      </c>
      <c r="R50" s="222">
        <v>185.0</v>
      </c>
      <c r="S50" s="222">
        <v>205.0</v>
      </c>
      <c r="T50" s="222">
        <v>222.5</v>
      </c>
      <c r="U50" s="222"/>
      <c r="V50" s="222">
        <v>222.5</v>
      </c>
      <c r="W50" s="223">
        <v>547.5</v>
      </c>
      <c r="X50" s="223">
        <v>280.48425</v>
      </c>
      <c r="Y50" s="223">
        <v>0.0</v>
      </c>
      <c r="Z50" s="223">
        <v>1.0</v>
      </c>
      <c r="AA50" s="223" t="s">
        <v>767</v>
      </c>
      <c r="AB50" s="222">
        <v>3.0</v>
      </c>
      <c r="AC50" s="222"/>
      <c r="AD50" s="221"/>
      <c r="AE50" s="221"/>
      <c r="AF50" s="221"/>
      <c r="AG50" s="221"/>
      <c r="AH50" s="221"/>
      <c r="AI50" s="221"/>
      <c r="AJ50" s="221"/>
      <c r="AK50" s="221"/>
      <c r="AL50" s="221"/>
      <c r="AM50" s="221"/>
      <c r="AN50" s="221"/>
      <c r="AO50" s="221"/>
      <c r="AP50" s="221"/>
      <c r="AQ50" s="221"/>
      <c r="AR50" s="221"/>
      <c r="AS50" s="221"/>
      <c r="AT50" s="221"/>
      <c r="AU50" s="221"/>
      <c r="AV50" s="221"/>
      <c r="AW50" s="221"/>
    </row>
    <row r="51" ht="12.75" customHeight="1">
      <c r="A51" s="221" t="s">
        <v>172</v>
      </c>
      <c r="B51" s="222">
        <v>20.0</v>
      </c>
      <c r="C51" s="222" t="s">
        <v>92</v>
      </c>
      <c r="D51" s="222">
        <v>83.9</v>
      </c>
      <c r="E51" s="222">
        <v>90.0</v>
      </c>
      <c r="F51" s="222">
        <v>0.64025</v>
      </c>
      <c r="G51" s="222">
        <v>160.0</v>
      </c>
      <c r="H51" s="222">
        <v>175.0</v>
      </c>
      <c r="I51" s="222">
        <v>190.0</v>
      </c>
      <c r="J51" s="222"/>
      <c r="K51" s="222">
        <v>190.0</v>
      </c>
      <c r="L51" s="222">
        <v>120.0</v>
      </c>
      <c r="M51" s="222">
        <v>132.5</v>
      </c>
      <c r="N51" s="222">
        <v>142.5</v>
      </c>
      <c r="O51" s="222"/>
      <c r="P51" s="222">
        <v>142.5</v>
      </c>
      <c r="Q51" s="222">
        <v>332.5</v>
      </c>
      <c r="R51" s="222">
        <v>210.0</v>
      </c>
      <c r="S51" s="222">
        <v>222.5</v>
      </c>
      <c r="T51" s="222">
        <v>-235.0</v>
      </c>
      <c r="U51" s="222"/>
      <c r="V51" s="222">
        <v>222.5</v>
      </c>
      <c r="W51" s="223">
        <v>555.0</v>
      </c>
      <c r="X51" s="223">
        <v>355.33875</v>
      </c>
      <c r="Y51" s="223">
        <v>0.0</v>
      </c>
      <c r="Z51" s="223">
        <v>1.0</v>
      </c>
      <c r="AA51" s="223" t="s">
        <v>768</v>
      </c>
      <c r="AB51" s="222">
        <v>3.0</v>
      </c>
      <c r="AC51" s="222"/>
      <c r="AD51" s="221"/>
      <c r="AE51" s="221"/>
      <c r="AF51" s="221"/>
      <c r="AG51" s="221"/>
      <c r="AH51" s="221"/>
      <c r="AI51" s="221"/>
      <c r="AJ51" s="221"/>
      <c r="AK51" s="221"/>
      <c r="AL51" s="221"/>
      <c r="AM51" s="221"/>
      <c r="AN51" s="221"/>
      <c r="AO51" s="221"/>
      <c r="AP51" s="221"/>
      <c r="AQ51" s="221"/>
      <c r="AR51" s="221"/>
      <c r="AS51" s="221"/>
      <c r="AT51" s="221"/>
      <c r="AU51" s="221"/>
      <c r="AV51" s="221"/>
      <c r="AW51" s="221"/>
    </row>
    <row r="52" ht="12.75" customHeight="1">
      <c r="A52" s="221" t="s">
        <v>115</v>
      </c>
      <c r="B52" s="222">
        <v>6.0</v>
      </c>
      <c r="C52" s="222" t="s">
        <v>116</v>
      </c>
      <c r="D52" s="222">
        <v>28.8</v>
      </c>
      <c r="E52" s="222">
        <v>52.0</v>
      </c>
      <c r="F52" s="222" t="e">
        <v>#N/A</v>
      </c>
      <c r="G52" s="222"/>
      <c r="H52" s="222"/>
      <c r="I52" s="222"/>
      <c r="J52" s="222"/>
      <c r="K52" s="222">
        <v>0.0</v>
      </c>
      <c r="L52" s="222"/>
      <c r="M52" s="222"/>
      <c r="N52" s="222"/>
      <c r="O52" s="222"/>
      <c r="P52" s="222">
        <v>0.0</v>
      </c>
      <c r="Q52" s="222">
        <v>0.0</v>
      </c>
      <c r="R52" s="222">
        <v>30.0</v>
      </c>
      <c r="S52" s="222">
        <v>32.5</v>
      </c>
      <c r="T52" s="222">
        <v>35.0</v>
      </c>
      <c r="U52" s="222"/>
      <c r="V52" s="222">
        <v>35.0</v>
      </c>
      <c r="W52" s="223">
        <v>0.0</v>
      </c>
      <c r="X52" s="223">
        <v>0.0</v>
      </c>
      <c r="Y52" s="223">
        <v>0.0</v>
      </c>
      <c r="Z52" s="223">
        <v>1.0</v>
      </c>
      <c r="AA52" s="223" t="s">
        <v>727</v>
      </c>
      <c r="AB52" s="222">
        <v>0.0</v>
      </c>
      <c r="AC52" s="222" t="s">
        <v>57</v>
      </c>
      <c r="AD52" s="221"/>
      <c r="AE52" s="221"/>
      <c r="AF52" s="221"/>
      <c r="AG52" s="221"/>
      <c r="AH52" s="221"/>
      <c r="AI52" s="221"/>
      <c r="AJ52" s="221"/>
      <c r="AK52" s="221"/>
      <c r="AL52" s="221"/>
      <c r="AM52" s="221"/>
      <c r="AN52" s="221"/>
      <c r="AO52" s="221"/>
      <c r="AP52" s="221"/>
      <c r="AQ52" s="221"/>
      <c r="AR52" s="221"/>
      <c r="AS52" s="221"/>
      <c r="AT52" s="221"/>
      <c r="AU52" s="221"/>
      <c r="AV52" s="221"/>
      <c r="AW52" s="221"/>
    </row>
    <row r="53" ht="12.75" customHeight="1">
      <c r="A53" s="221" t="s">
        <v>96</v>
      </c>
      <c r="B53" s="222">
        <v>13.0</v>
      </c>
      <c r="C53" s="222" t="s">
        <v>102</v>
      </c>
      <c r="D53" s="222">
        <v>53.2</v>
      </c>
      <c r="E53" s="222">
        <v>56.0</v>
      </c>
      <c r="F53" s="222">
        <v>0.9425</v>
      </c>
      <c r="G53" s="222">
        <v>42.5</v>
      </c>
      <c r="H53" s="222">
        <v>-52.5</v>
      </c>
      <c r="I53" s="222">
        <v>-52.5</v>
      </c>
      <c r="J53" s="222"/>
      <c r="K53" s="222">
        <v>42.5</v>
      </c>
      <c r="L53" s="222">
        <v>30.0</v>
      </c>
      <c r="M53" s="222">
        <v>35.0</v>
      </c>
      <c r="N53" s="222">
        <v>45.0</v>
      </c>
      <c r="O53" s="222"/>
      <c r="P53" s="222">
        <v>45.0</v>
      </c>
      <c r="Q53" s="222">
        <v>87.5</v>
      </c>
      <c r="R53" s="222">
        <v>42.5</v>
      </c>
      <c r="S53" s="222">
        <v>52.5</v>
      </c>
      <c r="T53" s="222">
        <v>65.0</v>
      </c>
      <c r="U53" s="222"/>
      <c r="V53" s="222">
        <v>65.0</v>
      </c>
      <c r="W53" s="223">
        <v>152.5</v>
      </c>
      <c r="X53" s="223">
        <v>143.73125</v>
      </c>
      <c r="Y53" s="223">
        <v>0.0</v>
      </c>
      <c r="Z53" s="223">
        <v>1.0</v>
      </c>
      <c r="AA53" s="223" t="s">
        <v>769</v>
      </c>
      <c r="AB53" s="222">
        <v>3.0</v>
      </c>
      <c r="AC53" s="222" t="s">
        <v>57</v>
      </c>
      <c r="AD53" s="221"/>
      <c r="AE53" s="221"/>
      <c r="AF53" s="221"/>
      <c r="AG53" s="221"/>
      <c r="AH53" s="221"/>
      <c r="AI53" s="221"/>
      <c r="AJ53" s="221"/>
      <c r="AK53" s="221"/>
      <c r="AL53" s="221"/>
      <c r="AM53" s="221"/>
      <c r="AN53" s="221"/>
      <c r="AO53" s="221"/>
      <c r="AP53" s="221"/>
      <c r="AQ53" s="221"/>
      <c r="AR53" s="221"/>
      <c r="AS53" s="221"/>
      <c r="AT53" s="221"/>
      <c r="AU53" s="221"/>
      <c r="AV53" s="221"/>
      <c r="AW53" s="221"/>
    </row>
    <row r="54" ht="12.75" customHeight="1">
      <c r="A54" s="221" t="s">
        <v>73</v>
      </c>
      <c r="B54" s="222">
        <v>38.0</v>
      </c>
      <c r="C54" s="222" t="s">
        <v>74</v>
      </c>
      <c r="D54" s="222">
        <v>63.8</v>
      </c>
      <c r="E54" s="222">
        <v>67.5</v>
      </c>
      <c r="F54" s="222">
        <v>0.78625</v>
      </c>
      <c r="G54" s="222">
        <v>-110.0</v>
      </c>
      <c r="H54" s="222">
        <v>-110.0</v>
      </c>
      <c r="I54" s="222">
        <v>-110.0</v>
      </c>
      <c r="J54" s="222"/>
      <c r="K54" s="222">
        <v>0.0</v>
      </c>
      <c r="L54" s="222">
        <v>-55.0</v>
      </c>
      <c r="M54" s="222">
        <v>-55.0</v>
      </c>
      <c r="N54" s="222">
        <v>-55.0</v>
      </c>
      <c r="O54" s="222"/>
      <c r="P54" s="222">
        <v>0.0</v>
      </c>
      <c r="Q54" s="222">
        <v>0.0</v>
      </c>
      <c r="R54" s="222">
        <v>-122.5</v>
      </c>
      <c r="S54" s="222"/>
      <c r="T54" s="222"/>
      <c r="U54" s="222"/>
      <c r="V54" s="222">
        <v>0.0</v>
      </c>
      <c r="W54" s="223">
        <v>0.0</v>
      </c>
      <c r="X54" s="223">
        <v>0.0</v>
      </c>
      <c r="Y54" s="223">
        <v>0.0</v>
      </c>
      <c r="Z54" s="223">
        <v>1.0</v>
      </c>
      <c r="AA54" s="223">
        <v>0.0</v>
      </c>
      <c r="AB54" s="222">
        <v>0.0</v>
      </c>
      <c r="AC54" s="222"/>
      <c r="AD54" s="221"/>
      <c r="AE54" s="221"/>
      <c r="AF54" s="221"/>
      <c r="AG54" s="221"/>
      <c r="AH54" s="221"/>
      <c r="AI54" s="221"/>
      <c r="AJ54" s="221"/>
      <c r="AK54" s="221"/>
      <c r="AL54" s="221"/>
      <c r="AM54" s="221"/>
      <c r="AN54" s="221"/>
      <c r="AO54" s="221"/>
      <c r="AP54" s="221"/>
      <c r="AQ54" s="221"/>
      <c r="AR54" s="221"/>
      <c r="AS54" s="221"/>
      <c r="AT54" s="221"/>
      <c r="AU54" s="221"/>
      <c r="AV54" s="221"/>
      <c r="AW54" s="221"/>
    </row>
    <row r="55" ht="12.75" customHeight="1">
      <c r="A55" s="221" t="s">
        <v>230</v>
      </c>
      <c r="B55" s="222">
        <v>34.0</v>
      </c>
      <c r="C55" s="222" t="s">
        <v>231</v>
      </c>
      <c r="D55" s="222">
        <v>99.8</v>
      </c>
      <c r="E55" s="222">
        <v>100.0</v>
      </c>
      <c r="F55" s="222">
        <v>0.5818</v>
      </c>
      <c r="G55" s="222">
        <v>135.0</v>
      </c>
      <c r="H55" s="222">
        <v>140.0</v>
      </c>
      <c r="I55" s="222">
        <v>145.0</v>
      </c>
      <c r="J55" s="222"/>
      <c r="K55" s="222">
        <v>145.0</v>
      </c>
      <c r="L55" s="222">
        <v>125.0</v>
      </c>
      <c r="M55" s="222">
        <v>130.0</v>
      </c>
      <c r="N55" s="222"/>
      <c r="O55" s="222"/>
      <c r="P55" s="222">
        <v>130.0</v>
      </c>
      <c r="Q55" s="222">
        <v>275.0</v>
      </c>
      <c r="R55" s="222">
        <v>175.0</v>
      </c>
      <c r="S55" s="222">
        <v>182.5</v>
      </c>
      <c r="T55" s="222">
        <v>187.5</v>
      </c>
      <c r="U55" s="222"/>
      <c r="V55" s="222">
        <v>187.5</v>
      </c>
      <c r="W55" s="223">
        <v>462.5</v>
      </c>
      <c r="X55" s="223">
        <v>269.0825</v>
      </c>
      <c r="Y55" s="223">
        <v>0.0</v>
      </c>
      <c r="Z55" s="223">
        <v>1.0</v>
      </c>
      <c r="AA55" s="223" t="s">
        <v>729</v>
      </c>
      <c r="AB55" s="222">
        <v>3.0</v>
      </c>
      <c r="AC55" s="222"/>
      <c r="AD55" s="221"/>
      <c r="AE55" s="221"/>
      <c r="AF55" s="221"/>
      <c r="AG55" s="221"/>
      <c r="AH55" s="221"/>
      <c r="AI55" s="221"/>
      <c r="AJ55" s="221"/>
      <c r="AK55" s="221"/>
      <c r="AL55" s="221"/>
      <c r="AM55" s="221"/>
      <c r="AN55" s="221"/>
      <c r="AO55" s="221"/>
      <c r="AP55" s="221"/>
      <c r="AQ55" s="221"/>
      <c r="AR55" s="221"/>
      <c r="AS55" s="221"/>
      <c r="AT55" s="221"/>
      <c r="AU55" s="221"/>
      <c r="AV55" s="221"/>
      <c r="AW55" s="221"/>
    </row>
    <row r="56" ht="12.75" customHeight="1">
      <c r="A56" s="221" t="s">
        <v>131</v>
      </c>
      <c r="B56" s="222">
        <v>52.0</v>
      </c>
      <c r="C56" s="222" t="s">
        <v>578</v>
      </c>
      <c r="D56" s="222">
        <v>80.0</v>
      </c>
      <c r="E56" s="222">
        <v>82.5</v>
      </c>
      <c r="F56" s="222">
        <v>0.80175</v>
      </c>
      <c r="G56" s="222">
        <v>-82.5</v>
      </c>
      <c r="H56" s="222">
        <v>87.5</v>
      </c>
      <c r="I56" s="222">
        <v>-100.0</v>
      </c>
      <c r="J56" s="222"/>
      <c r="K56" s="222">
        <v>87.5</v>
      </c>
      <c r="L56" s="222">
        <v>47.5</v>
      </c>
      <c r="M56" s="222">
        <v>-52.5</v>
      </c>
      <c r="N56" s="222">
        <v>52.5</v>
      </c>
      <c r="O56" s="222"/>
      <c r="P56" s="222">
        <v>52.5</v>
      </c>
      <c r="Q56" s="222">
        <v>140.0</v>
      </c>
      <c r="R56" s="222">
        <v>85.0</v>
      </c>
      <c r="S56" s="222">
        <v>100.0</v>
      </c>
      <c r="T56" s="222">
        <v>-115.0</v>
      </c>
      <c r="U56" s="222"/>
      <c r="V56" s="222">
        <v>100.0</v>
      </c>
      <c r="W56" s="223">
        <v>240.0</v>
      </c>
      <c r="X56" s="223">
        <v>192.42</v>
      </c>
      <c r="Y56" s="223">
        <v>224.1693</v>
      </c>
      <c r="Z56" s="223">
        <v>1.0</v>
      </c>
      <c r="AA56" s="223" t="s">
        <v>770</v>
      </c>
      <c r="AB56" s="222">
        <v>3.0</v>
      </c>
      <c r="AC56" s="221"/>
      <c r="AD56" s="221"/>
      <c r="AE56" s="221"/>
      <c r="AF56" s="221"/>
      <c r="AG56" s="221"/>
      <c r="AH56" s="221"/>
      <c r="AI56" s="221"/>
      <c r="AJ56" s="221"/>
      <c r="AK56" s="221"/>
      <c r="AL56" s="221"/>
      <c r="AM56" s="221"/>
      <c r="AN56" s="221"/>
      <c r="AO56" s="221"/>
      <c r="AP56" s="221"/>
      <c r="AQ56" s="221"/>
      <c r="AR56" s="221"/>
      <c r="AS56" s="221"/>
      <c r="AT56" s="221"/>
      <c r="AU56" s="221"/>
      <c r="AV56" s="221"/>
      <c r="AW56" s="221"/>
    </row>
    <row r="57" ht="12.75" customHeight="1">
      <c r="A57" s="221"/>
      <c r="B57" s="222"/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3"/>
      <c r="X57" s="223"/>
      <c r="Y57" s="223"/>
      <c r="Z57" s="223"/>
      <c r="AA57" s="223"/>
      <c r="AB57" s="222"/>
      <c r="AC57" s="222"/>
    </row>
    <row r="58" ht="30.0" customHeight="1">
      <c r="A58" s="215"/>
      <c r="B58" s="216" t="s">
        <v>771</v>
      </c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217"/>
      <c r="W58" s="218"/>
      <c r="X58" s="218"/>
      <c r="Y58" s="218"/>
      <c r="Z58" s="218"/>
      <c r="AA58" s="218"/>
      <c r="AB58" s="217"/>
      <c r="AC58" s="217"/>
      <c r="AD58" s="216"/>
      <c r="AE58" s="216"/>
      <c r="AF58" s="216"/>
      <c r="AG58" s="216"/>
      <c r="AH58" s="216"/>
      <c r="AI58" s="216"/>
      <c r="AJ58" s="216"/>
      <c r="AK58" s="216"/>
      <c r="AL58" s="216"/>
      <c r="AM58" s="216"/>
      <c r="AN58" s="216"/>
      <c r="AO58" s="216"/>
      <c r="AP58" s="216"/>
      <c r="AQ58" s="216"/>
      <c r="AR58" s="216"/>
      <c r="AS58" s="216"/>
      <c r="AT58" s="216"/>
      <c r="AU58" s="216"/>
      <c r="AV58" s="216"/>
      <c r="AW58" s="216"/>
    </row>
    <row r="59" ht="30.0" customHeight="1">
      <c r="A59" s="160" t="s">
        <v>9</v>
      </c>
      <c r="B59" s="161" t="s">
        <v>10</v>
      </c>
      <c r="C59" s="162" t="s">
        <v>11</v>
      </c>
      <c r="D59" s="162" t="s">
        <v>76</v>
      </c>
      <c r="E59" s="162" t="s">
        <v>13</v>
      </c>
      <c r="F59" s="163" t="s">
        <v>255</v>
      </c>
      <c r="G59" s="164" t="s">
        <v>17</v>
      </c>
      <c r="H59" s="164" t="s">
        <v>18</v>
      </c>
      <c r="I59" s="164" t="s">
        <v>19</v>
      </c>
      <c r="J59" s="164" t="s">
        <v>20</v>
      </c>
      <c r="K59" s="162" t="s">
        <v>21</v>
      </c>
      <c r="L59" s="164" t="s">
        <v>51</v>
      </c>
      <c r="M59" s="164" t="s">
        <v>24</v>
      </c>
      <c r="N59" s="164" t="s">
        <v>25</v>
      </c>
      <c r="O59" s="164" t="s">
        <v>689</v>
      </c>
      <c r="P59" s="162" t="s">
        <v>27</v>
      </c>
      <c r="Q59" s="162" t="s">
        <v>28</v>
      </c>
      <c r="R59" s="164" t="s">
        <v>29</v>
      </c>
      <c r="S59" s="164" t="s">
        <v>30</v>
      </c>
      <c r="T59" s="164" t="s">
        <v>31</v>
      </c>
      <c r="U59" s="164" t="s">
        <v>32</v>
      </c>
      <c r="V59" s="164" t="s">
        <v>33</v>
      </c>
      <c r="W59" s="219" t="s">
        <v>542</v>
      </c>
      <c r="X59" s="220" t="s">
        <v>34</v>
      </c>
      <c r="Y59" s="220" t="s">
        <v>35</v>
      </c>
      <c r="Z59" s="220" t="s">
        <v>700</v>
      </c>
      <c r="AA59" s="220" t="s">
        <v>37</v>
      </c>
      <c r="AB59" s="162" t="s">
        <v>701</v>
      </c>
      <c r="AC59" s="167" t="s">
        <v>39</v>
      </c>
      <c r="AD59" s="221"/>
      <c r="AE59" s="221"/>
      <c r="AF59" s="221"/>
      <c r="AG59" s="221"/>
      <c r="AH59" s="221"/>
      <c r="AI59" s="221"/>
      <c r="AJ59" s="221"/>
      <c r="AK59" s="221"/>
      <c r="AL59" s="221"/>
      <c r="AM59" s="221"/>
      <c r="AN59" s="221"/>
      <c r="AO59" s="221"/>
      <c r="AP59" s="221"/>
      <c r="AQ59" s="221"/>
      <c r="AR59" s="221"/>
      <c r="AS59" s="221"/>
      <c r="AT59" s="221"/>
      <c r="AU59" s="221"/>
      <c r="AV59" s="221"/>
      <c r="AW59" s="221"/>
    </row>
    <row r="60" ht="12.75" customHeight="1">
      <c r="A60" s="221" t="s">
        <v>178</v>
      </c>
      <c r="B60" s="222">
        <v>42.0</v>
      </c>
      <c r="C60" s="222" t="s">
        <v>179</v>
      </c>
      <c r="D60" s="222">
        <v>89.6</v>
      </c>
      <c r="E60" s="222">
        <v>90.0</v>
      </c>
      <c r="F60" s="222">
        <v>0.74925</v>
      </c>
      <c r="G60" s="222">
        <v>270.06350000000003</v>
      </c>
      <c r="H60" s="222">
        <v>297.62100000000004</v>
      </c>
      <c r="I60" s="222">
        <v>303.1325</v>
      </c>
      <c r="J60" s="222">
        <v>0.0</v>
      </c>
      <c r="K60" s="222">
        <v>303.1325</v>
      </c>
      <c r="L60" s="222">
        <v>154.322</v>
      </c>
      <c r="M60" s="222">
        <v>170.8565</v>
      </c>
      <c r="N60" s="222">
        <v>-176.368</v>
      </c>
      <c r="O60" s="222">
        <v>0.0</v>
      </c>
      <c r="P60" s="222">
        <v>170.8565</v>
      </c>
      <c r="Q60" s="222">
        <v>473.98900000000003</v>
      </c>
      <c r="R60" s="222">
        <v>380.2935</v>
      </c>
      <c r="S60" s="222">
        <v>396.82800000000003</v>
      </c>
      <c r="T60" s="222">
        <v>407.851</v>
      </c>
      <c r="U60" s="222">
        <v>0.0</v>
      </c>
      <c r="V60" s="222">
        <v>407.851</v>
      </c>
      <c r="W60" s="223">
        <v>881.84</v>
      </c>
      <c r="X60" s="223">
        <v>299.7</v>
      </c>
      <c r="Y60" s="223">
        <v>305.694</v>
      </c>
      <c r="Z60" s="223">
        <v>1.0</v>
      </c>
      <c r="AA60" s="223" t="s">
        <v>718</v>
      </c>
      <c r="AB60" s="222">
        <v>3.0</v>
      </c>
      <c r="AC60" s="222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</row>
    <row r="61" ht="30.0" customHeight="1">
      <c r="A61" s="221" t="s">
        <v>54</v>
      </c>
      <c r="B61" s="222">
        <v>33.0</v>
      </c>
      <c r="C61" s="222" t="s">
        <v>55</v>
      </c>
      <c r="D61" s="222">
        <v>58.3</v>
      </c>
      <c r="E61" s="222">
        <v>60.0</v>
      </c>
      <c r="F61" s="222">
        <v>1.0107</v>
      </c>
      <c r="G61" s="222">
        <v>176.368</v>
      </c>
      <c r="H61" s="222">
        <v>198.41400000000002</v>
      </c>
      <c r="I61" s="222">
        <v>-214.94850000000002</v>
      </c>
      <c r="J61" s="222">
        <v>0.0</v>
      </c>
      <c r="K61" s="222">
        <v>198.41400000000002</v>
      </c>
      <c r="L61" s="222">
        <v>115.7415</v>
      </c>
      <c r="M61" s="222">
        <v>121.253</v>
      </c>
      <c r="N61" s="222">
        <v>-132.276</v>
      </c>
      <c r="O61" s="222">
        <v>0.0</v>
      </c>
      <c r="P61" s="222">
        <v>121.253</v>
      </c>
      <c r="Q61" s="222">
        <v>319.66700000000003</v>
      </c>
      <c r="R61" s="222">
        <v>264.552</v>
      </c>
      <c r="S61" s="222">
        <v>281.0865</v>
      </c>
      <c r="T61" s="222">
        <v>308.644</v>
      </c>
      <c r="U61" s="222">
        <v>0.0</v>
      </c>
      <c r="V61" s="222">
        <v>308.644</v>
      </c>
      <c r="W61" s="223">
        <v>628.311</v>
      </c>
      <c r="X61" s="223">
        <v>288.04949999999997</v>
      </c>
      <c r="Y61" s="223">
        <v>0.0</v>
      </c>
      <c r="Z61" s="223">
        <v>1.0</v>
      </c>
      <c r="AA61" s="223" t="s">
        <v>719</v>
      </c>
      <c r="AB61" s="222">
        <v>3.0</v>
      </c>
      <c r="AC61" s="222" t="s">
        <v>86</v>
      </c>
      <c r="AD61" s="221"/>
      <c r="AE61" s="221"/>
      <c r="AF61" s="221"/>
      <c r="AG61" s="221"/>
      <c r="AH61" s="221"/>
      <c r="AI61" s="221"/>
      <c r="AJ61" s="221"/>
      <c r="AK61" s="221"/>
      <c r="AL61" s="221"/>
      <c r="AM61" s="221"/>
      <c r="AN61" s="221"/>
      <c r="AO61" s="221"/>
      <c r="AP61" s="221"/>
      <c r="AQ61" s="221"/>
      <c r="AR61" s="221"/>
      <c r="AS61" s="221"/>
      <c r="AT61" s="221"/>
      <c r="AU61" s="221"/>
      <c r="AV61" s="221"/>
      <c r="AW61" s="221"/>
    </row>
    <row r="62" ht="12.75" customHeight="1">
      <c r="A62" s="221" t="s">
        <v>204</v>
      </c>
      <c r="B62" s="222">
        <v>35.0</v>
      </c>
      <c r="C62" s="222" t="s">
        <v>55</v>
      </c>
      <c r="D62" s="222">
        <v>85.5</v>
      </c>
      <c r="E62" s="222">
        <v>90.0</v>
      </c>
      <c r="F62" s="222">
        <v>0.7698</v>
      </c>
      <c r="G62" s="222">
        <v>209.437</v>
      </c>
      <c r="H62" s="222">
        <v>248.0175</v>
      </c>
      <c r="I62" s="222">
        <v>281.0865</v>
      </c>
      <c r="J62" s="222">
        <v>0.0</v>
      </c>
      <c r="K62" s="222">
        <v>281.0865</v>
      </c>
      <c r="L62" s="222">
        <v>121.253</v>
      </c>
      <c r="M62" s="222">
        <v>148.81050000000002</v>
      </c>
      <c r="N62" s="222">
        <v>159.83350000000002</v>
      </c>
      <c r="O62" s="222">
        <v>0.0</v>
      </c>
      <c r="P62" s="222">
        <v>159.83350000000002</v>
      </c>
      <c r="Q62" s="222">
        <v>440.92</v>
      </c>
      <c r="R62" s="222">
        <v>225.97150000000002</v>
      </c>
      <c r="S62" s="222">
        <v>275.575</v>
      </c>
      <c r="T62" s="222">
        <v>303.1325</v>
      </c>
      <c r="U62" s="222">
        <v>0.0</v>
      </c>
      <c r="V62" s="222">
        <v>303.1325</v>
      </c>
      <c r="W62" s="223">
        <v>744.0525</v>
      </c>
      <c r="X62" s="223">
        <v>259.8075</v>
      </c>
      <c r="Y62" s="223">
        <v>0.0</v>
      </c>
      <c r="Z62" s="223">
        <v>1.0</v>
      </c>
      <c r="AA62" s="223" t="s">
        <v>720</v>
      </c>
      <c r="AB62" s="222">
        <v>3.0</v>
      </c>
      <c r="AC62" s="222" t="s">
        <v>57</v>
      </c>
      <c r="AD62" s="221"/>
      <c r="AE62" s="221"/>
      <c r="AF62" s="221"/>
      <c r="AG62" s="221"/>
      <c r="AH62" s="221"/>
      <c r="AI62" s="221"/>
      <c r="AJ62" s="221"/>
      <c r="AK62" s="221"/>
      <c r="AL62" s="221"/>
      <c r="AM62" s="221"/>
      <c r="AN62" s="221"/>
      <c r="AO62" s="221"/>
      <c r="AP62" s="221"/>
      <c r="AQ62" s="221"/>
      <c r="AR62" s="221"/>
      <c r="AS62" s="221"/>
      <c r="AT62" s="221"/>
      <c r="AU62" s="221"/>
      <c r="AV62" s="221"/>
      <c r="AW62" s="221"/>
    </row>
    <row r="63" ht="12.75" customHeight="1">
      <c r="A63" s="224" t="s">
        <v>137</v>
      </c>
      <c r="B63" s="225">
        <v>20.0</v>
      </c>
      <c r="C63" s="225" t="s">
        <v>138</v>
      </c>
      <c r="D63" s="225">
        <v>79.3</v>
      </c>
      <c r="E63" s="225">
        <v>82.5</v>
      </c>
      <c r="F63" s="225">
        <v>0.80625</v>
      </c>
      <c r="G63" s="225">
        <v>-314.1555</v>
      </c>
      <c r="H63" s="225">
        <v>314.1555</v>
      </c>
      <c r="I63" s="225">
        <v>319.66700000000003</v>
      </c>
      <c r="J63" s="225">
        <v>0.0</v>
      </c>
      <c r="K63" s="225">
        <v>319.66700000000003</v>
      </c>
      <c r="L63" s="225">
        <v>137.7875</v>
      </c>
      <c r="M63" s="225">
        <v>-154.322</v>
      </c>
      <c r="N63" s="225">
        <v>-154.322</v>
      </c>
      <c r="O63" s="225">
        <v>0.0</v>
      </c>
      <c r="P63" s="225">
        <v>137.7875</v>
      </c>
      <c r="Q63" s="225">
        <v>457.4545</v>
      </c>
      <c r="R63" s="225">
        <v>292.1095</v>
      </c>
      <c r="S63" s="225">
        <v>308.644</v>
      </c>
      <c r="T63" s="225">
        <v>-319.66700000000003</v>
      </c>
      <c r="U63" s="225">
        <v>0.0</v>
      </c>
      <c r="V63" s="225">
        <v>308.644</v>
      </c>
      <c r="W63" s="226">
        <v>766.0985000000001</v>
      </c>
      <c r="X63" s="226">
        <v>280.171875</v>
      </c>
      <c r="Y63" s="226">
        <v>0.0</v>
      </c>
      <c r="Z63" s="226">
        <v>1.0</v>
      </c>
      <c r="AA63" s="226" t="s">
        <v>721</v>
      </c>
      <c r="AB63" s="225">
        <v>3.0</v>
      </c>
      <c r="AC63" s="225"/>
      <c r="AD63" s="221"/>
      <c r="AE63" s="221"/>
      <c r="AF63" s="221"/>
      <c r="AG63" s="221"/>
      <c r="AH63" s="221"/>
      <c r="AI63" s="221"/>
      <c r="AJ63" s="221"/>
      <c r="AK63" s="221"/>
      <c r="AL63" s="221"/>
      <c r="AM63" s="221"/>
      <c r="AN63" s="221"/>
      <c r="AO63" s="221"/>
      <c r="AP63" s="221"/>
      <c r="AQ63" s="221"/>
      <c r="AR63" s="221"/>
      <c r="AS63" s="221"/>
      <c r="AT63" s="221"/>
      <c r="AU63" s="221"/>
      <c r="AV63" s="221"/>
      <c r="AW63" s="221"/>
    </row>
    <row r="64" ht="12.75" customHeight="1">
      <c r="A64" s="221" t="s">
        <v>83</v>
      </c>
      <c r="B64" s="222">
        <v>18.0</v>
      </c>
      <c r="C64" s="222" t="s">
        <v>84</v>
      </c>
      <c r="D64" s="222">
        <v>63.6</v>
      </c>
      <c r="E64" s="222">
        <v>67.5</v>
      </c>
      <c r="F64" s="222">
        <v>0.94275</v>
      </c>
      <c r="G64" s="222">
        <v>77.161</v>
      </c>
      <c r="H64" s="222">
        <v>115.7415</v>
      </c>
      <c r="I64" s="222">
        <v>132.276</v>
      </c>
      <c r="J64" s="222">
        <v>0.0</v>
      </c>
      <c r="K64" s="222">
        <v>132.276</v>
      </c>
      <c r="L64" s="222">
        <v>55.115</v>
      </c>
      <c r="M64" s="222">
        <v>-115.7415</v>
      </c>
      <c r="N64" s="222">
        <v>-115.7415</v>
      </c>
      <c r="O64" s="222">
        <v>0.0</v>
      </c>
      <c r="P64" s="222">
        <v>55.115</v>
      </c>
      <c r="Q64" s="222">
        <v>187.39100000000002</v>
      </c>
      <c r="R64" s="222">
        <v>104.7185</v>
      </c>
      <c r="S64" s="222">
        <v>126.76450000000001</v>
      </c>
      <c r="T64" s="222">
        <v>137.7875</v>
      </c>
      <c r="U64" s="222">
        <v>0.0</v>
      </c>
      <c r="V64" s="222">
        <v>137.7875</v>
      </c>
      <c r="W64" s="223">
        <v>325.17850000000004</v>
      </c>
      <c r="X64" s="223">
        <v>139.055625</v>
      </c>
      <c r="Y64" s="223">
        <v>0.0</v>
      </c>
      <c r="Z64" s="223">
        <v>1.0</v>
      </c>
      <c r="AA64" s="223" t="s">
        <v>722</v>
      </c>
      <c r="AB64" s="222">
        <v>3.0</v>
      </c>
      <c r="AC64" s="222"/>
      <c r="AD64" s="221"/>
      <c r="AE64" s="221"/>
      <c r="AF64" s="221"/>
      <c r="AG64" s="221"/>
      <c r="AH64" s="221"/>
      <c r="AI64" s="221"/>
      <c r="AJ64" s="221"/>
      <c r="AK64" s="221"/>
      <c r="AL64" s="221"/>
      <c r="AM64" s="221"/>
      <c r="AN64" s="221"/>
      <c r="AO64" s="221"/>
      <c r="AP64" s="221"/>
      <c r="AQ64" s="221"/>
      <c r="AR64" s="221"/>
      <c r="AS64" s="221"/>
      <c r="AT64" s="221"/>
      <c r="AU64" s="221"/>
      <c r="AV64" s="221"/>
      <c r="AW64" s="221"/>
    </row>
    <row r="65" ht="12.75" customHeight="1">
      <c r="A65" s="221" t="s">
        <v>184</v>
      </c>
      <c r="B65" s="222">
        <v>42.0</v>
      </c>
      <c r="C65" s="222" t="s">
        <v>185</v>
      </c>
      <c r="D65" s="222">
        <v>89.6</v>
      </c>
      <c r="E65" s="222">
        <v>90.0</v>
      </c>
      <c r="F65" s="222">
        <v>0.74925</v>
      </c>
      <c r="G65" s="222">
        <v>270.06350000000003</v>
      </c>
      <c r="H65" s="222">
        <v>297.62100000000004</v>
      </c>
      <c r="I65" s="222">
        <v>303.1325</v>
      </c>
      <c r="J65" s="222">
        <v>0.0</v>
      </c>
      <c r="K65" s="222">
        <v>303.1325</v>
      </c>
      <c r="L65" s="222">
        <v>154.322</v>
      </c>
      <c r="M65" s="222">
        <v>170.8565</v>
      </c>
      <c r="N65" s="222">
        <v>-176.368</v>
      </c>
      <c r="O65" s="222">
        <v>0.0</v>
      </c>
      <c r="P65" s="222">
        <v>170.8565</v>
      </c>
      <c r="Q65" s="222">
        <v>473.98900000000003</v>
      </c>
      <c r="R65" s="222">
        <v>380.2935</v>
      </c>
      <c r="S65" s="222">
        <v>396.82800000000003</v>
      </c>
      <c r="T65" s="222">
        <v>407.851</v>
      </c>
      <c r="U65" s="222">
        <v>0.0</v>
      </c>
      <c r="V65" s="222">
        <v>407.851</v>
      </c>
      <c r="W65" s="223">
        <v>881.84</v>
      </c>
      <c r="X65" s="223">
        <v>299.7</v>
      </c>
      <c r="Y65" s="223">
        <v>305.694</v>
      </c>
      <c r="Z65" s="223">
        <v>1.0</v>
      </c>
      <c r="AA65" s="223" t="s">
        <v>724</v>
      </c>
      <c r="AB65" s="222">
        <v>3.0</v>
      </c>
      <c r="AC65" s="222"/>
      <c r="AD65" s="221"/>
      <c r="AE65" s="221"/>
      <c r="AF65" s="221"/>
      <c r="AG65" s="221"/>
      <c r="AH65" s="221"/>
      <c r="AI65" s="221"/>
      <c r="AJ65" s="221"/>
      <c r="AK65" s="221"/>
      <c r="AL65" s="221"/>
      <c r="AM65" s="221"/>
      <c r="AN65" s="221"/>
      <c r="AO65" s="221"/>
      <c r="AP65" s="221"/>
      <c r="AQ65" s="221"/>
      <c r="AR65" s="221"/>
      <c r="AS65" s="221"/>
      <c r="AT65" s="221"/>
      <c r="AU65" s="221"/>
      <c r="AV65" s="221"/>
      <c r="AW65" s="221"/>
    </row>
    <row r="66" ht="12.75" customHeight="1">
      <c r="A66" s="221" t="s">
        <v>234</v>
      </c>
      <c r="B66" s="222">
        <v>31.0</v>
      </c>
      <c r="C66" s="222" t="s">
        <v>88</v>
      </c>
      <c r="D66" s="222">
        <v>101.1</v>
      </c>
      <c r="E66" s="222" t="s">
        <v>181</v>
      </c>
      <c r="F66" s="222">
        <v>0.71265</v>
      </c>
      <c r="G66" s="222">
        <v>308.644</v>
      </c>
      <c r="H66" s="222">
        <v>336.2015</v>
      </c>
      <c r="I66" s="222">
        <v>352.736</v>
      </c>
      <c r="J66" s="222">
        <v>0.0</v>
      </c>
      <c r="K66" s="222">
        <v>352.736</v>
      </c>
      <c r="L66" s="222">
        <v>187.39100000000002</v>
      </c>
      <c r="M66" s="222">
        <v>209.437</v>
      </c>
      <c r="N66" s="222">
        <v>220.46</v>
      </c>
      <c r="O66" s="222">
        <v>0.0</v>
      </c>
      <c r="P66" s="222">
        <v>220.46</v>
      </c>
      <c r="Q66" s="222">
        <v>573.196</v>
      </c>
      <c r="R66" s="222">
        <v>341.713</v>
      </c>
      <c r="S66" s="222">
        <v>369.2705</v>
      </c>
      <c r="T66" s="222">
        <v>402.33950000000004</v>
      </c>
      <c r="U66" s="222">
        <v>0.0</v>
      </c>
      <c r="V66" s="222">
        <v>402.33950000000004</v>
      </c>
      <c r="W66" s="223">
        <v>975.5355000000001</v>
      </c>
      <c r="X66" s="223">
        <v>315.347625</v>
      </c>
      <c r="Y66" s="223">
        <v>0.0</v>
      </c>
      <c r="Z66" s="223">
        <v>1.0</v>
      </c>
      <c r="AA66" s="223" t="s">
        <v>725</v>
      </c>
      <c r="AB66" s="222">
        <v>3.0</v>
      </c>
      <c r="AC66" s="222"/>
      <c r="AD66" s="221"/>
      <c r="AE66" s="221"/>
      <c r="AF66" s="221"/>
      <c r="AG66" s="221"/>
      <c r="AH66" s="221"/>
      <c r="AI66" s="221"/>
      <c r="AJ66" s="221"/>
      <c r="AK66" s="221"/>
      <c r="AL66" s="221"/>
      <c r="AM66" s="221"/>
      <c r="AN66" s="221"/>
      <c r="AO66" s="221"/>
      <c r="AP66" s="221"/>
      <c r="AQ66" s="221"/>
      <c r="AR66" s="221"/>
      <c r="AS66" s="221"/>
      <c r="AT66" s="221"/>
      <c r="AU66" s="221"/>
      <c r="AV66" s="221"/>
      <c r="AW66" s="221"/>
    </row>
    <row r="67" ht="12.75" customHeight="1">
      <c r="A67" s="221" t="s">
        <v>127</v>
      </c>
      <c r="B67" s="222">
        <v>35.0</v>
      </c>
      <c r="C67" s="222" t="s">
        <v>128</v>
      </c>
      <c r="D67" s="222">
        <v>73.0</v>
      </c>
      <c r="E67" s="222">
        <v>75.0</v>
      </c>
      <c r="F67" s="222">
        <v>0.8515</v>
      </c>
      <c r="G67" s="222">
        <v>154.322</v>
      </c>
      <c r="H67" s="222">
        <v>170.8565</v>
      </c>
      <c r="I67" s="222">
        <v>181.8795</v>
      </c>
      <c r="J67" s="222">
        <v>0.0</v>
      </c>
      <c r="K67" s="222">
        <v>181.8795</v>
      </c>
      <c r="L67" s="222">
        <v>88.184</v>
      </c>
      <c r="M67" s="222">
        <v>99.20700000000001</v>
      </c>
      <c r="N67" s="222">
        <v>-115.7415</v>
      </c>
      <c r="O67" s="222">
        <v>0.0</v>
      </c>
      <c r="P67" s="222">
        <v>99.20700000000001</v>
      </c>
      <c r="Q67" s="222">
        <v>281.0865</v>
      </c>
      <c r="R67" s="222">
        <v>231.483</v>
      </c>
      <c r="S67" s="222">
        <v>248.0175</v>
      </c>
      <c r="T67" s="222">
        <v>270.06350000000003</v>
      </c>
      <c r="U67" s="222">
        <v>0.0</v>
      </c>
      <c r="V67" s="222">
        <v>270.06350000000003</v>
      </c>
      <c r="W67" s="223">
        <v>551.15</v>
      </c>
      <c r="X67" s="223">
        <v>212.875</v>
      </c>
      <c r="Y67" s="223">
        <v>0.0</v>
      </c>
      <c r="Z67" s="223">
        <v>1.0</v>
      </c>
      <c r="AA67" s="223" t="s">
        <v>726</v>
      </c>
      <c r="AB67" s="222">
        <v>3.0</v>
      </c>
      <c r="AC67" s="222"/>
      <c r="AD67" s="221"/>
      <c r="AE67" s="221"/>
      <c r="AF67" s="221"/>
      <c r="AG67" s="221"/>
      <c r="AH67" s="221"/>
      <c r="AI67" s="221"/>
      <c r="AJ67" s="221"/>
      <c r="AK67" s="221"/>
      <c r="AL67" s="221"/>
      <c r="AM67" s="221"/>
      <c r="AN67" s="221"/>
      <c r="AO67" s="221"/>
      <c r="AP67" s="221"/>
      <c r="AQ67" s="221"/>
      <c r="AR67" s="221"/>
      <c r="AS67" s="221"/>
      <c r="AT67" s="221"/>
      <c r="AU67" s="221"/>
      <c r="AV67" s="221"/>
      <c r="AW67" s="221"/>
    </row>
    <row r="68" ht="12.75" customHeight="1">
      <c r="A68" s="221" t="s">
        <v>110</v>
      </c>
      <c r="B68" s="222">
        <v>12.0</v>
      </c>
      <c r="C68" s="222" t="s">
        <v>111</v>
      </c>
      <c r="D68" s="222">
        <v>63.3</v>
      </c>
      <c r="E68" s="222">
        <v>67.5</v>
      </c>
      <c r="F68" s="222">
        <v>0.94625</v>
      </c>
      <c r="G68" s="222">
        <v>93.69550000000001</v>
      </c>
      <c r="H68" s="222">
        <v>115.7415</v>
      </c>
      <c r="I68" s="222">
        <v>-132.276</v>
      </c>
      <c r="J68" s="222">
        <v>0.0</v>
      </c>
      <c r="K68" s="222">
        <v>115.7415</v>
      </c>
      <c r="L68" s="222">
        <v>55.115</v>
      </c>
      <c r="M68" s="222">
        <v>-66.138</v>
      </c>
      <c r="N68" s="222">
        <v>66.138</v>
      </c>
      <c r="O68" s="222">
        <v>0.0</v>
      </c>
      <c r="P68" s="222">
        <v>66.138</v>
      </c>
      <c r="Q68" s="222">
        <v>181.8795</v>
      </c>
      <c r="R68" s="222">
        <v>126.76450000000001</v>
      </c>
      <c r="S68" s="222">
        <v>148.81050000000002</v>
      </c>
      <c r="T68" s="222">
        <v>170.8565</v>
      </c>
      <c r="U68" s="222">
        <v>0.0</v>
      </c>
      <c r="V68" s="222">
        <v>170.8565</v>
      </c>
      <c r="W68" s="223">
        <v>352.736</v>
      </c>
      <c r="X68" s="223">
        <v>151.4</v>
      </c>
      <c r="Y68" s="223">
        <v>0.0</v>
      </c>
      <c r="Z68" s="223">
        <v>1.0</v>
      </c>
      <c r="AA68" s="223">
        <v>0.0</v>
      </c>
      <c r="AB68" s="222">
        <v>3.0</v>
      </c>
      <c r="AC68" s="222"/>
      <c r="AD68" s="221"/>
      <c r="AE68" s="221"/>
      <c r="AF68" s="221"/>
      <c r="AG68" s="221"/>
      <c r="AH68" s="221"/>
      <c r="AI68" s="221"/>
      <c r="AJ68" s="221"/>
      <c r="AK68" s="221"/>
      <c r="AL68" s="221"/>
      <c r="AM68" s="221"/>
      <c r="AN68" s="221"/>
      <c r="AO68" s="221"/>
      <c r="AP68" s="221"/>
      <c r="AQ68" s="221"/>
      <c r="AR68" s="221"/>
      <c r="AS68" s="221"/>
      <c r="AT68" s="221"/>
      <c r="AU68" s="221"/>
      <c r="AV68" s="221"/>
      <c r="AW68" s="221"/>
    </row>
    <row r="69" ht="12.75" customHeight="1">
      <c r="A69" s="221" t="s">
        <v>133</v>
      </c>
      <c r="B69" s="222">
        <v>52.0</v>
      </c>
      <c r="C69" s="222" t="s">
        <v>134</v>
      </c>
      <c r="D69" s="222">
        <v>80.0</v>
      </c>
      <c r="E69" s="222">
        <v>82.5</v>
      </c>
      <c r="F69" s="222">
        <v>0.80175</v>
      </c>
      <c r="G69" s="222">
        <v>-181.8795</v>
      </c>
      <c r="H69" s="222">
        <v>192.9025</v>
      </c>
      <c r="I69" s="222">
        <v>-220.46</v>
      </c>
      <c r="J69" s="222">
        <v>0.0</v>
      </c>
      <c r="K69" s="222">
        <v>192.9025</v>
      </c>
      <c r="L69" s="222">
        <v>104.7185</v>
      </c>
      <c r="M69" s="222">
        <v>-115.7415</v>
      </c>
      <c r="N69" s="222">
        <v>115.7415</v>
      </c>
      <c r="O69" s="222">
        <v>0.0</v>
      </c>
      <c r="P69" s="222">
        <v>115.7415</v>
      </c>
      <c r="Q69" s="222">
        <v>308.644</v>
      </c>
      <c r="R69" s="222">
        <v>187.39100000000002</v>
      </c>
      <c r="S69" s="222">
        <v>220.46</v>
      </c>
      <c r="T69" s="222">
        <v>-253.52900000000002</v>
      </c>
      <c r="U69" s="222">
        <v>0.0</v>
      </c>
      <c r="V69" s="222">
        <v>220.46</v>
      </c>
      <c r="W69" s="223">
        <v>529.104</v>
      </c>
      <c r="X69" s="223">
        <v>192.42</v>
      </c>
      <c r="Y69" s="223">
        <v>224.1693</v>
      </c>
      <c r="Z69" s="223">
        <v>1.0</v>
      </c>
      <c r="AA69" s="223">
        <v>0.0</v>
      </c>
      <c r="AB69" s="222">
        <v>3.0</v>
      </c>
      <c r="AC69" s="222"/>
      <c r="AD69" s="221"/>
      <c r="AE69" s="221"/>
      <c r="AF69" s="221"/>
      <c r="AG69" s="221"/>
      <c r="AH69" s="221"/>
      <c r="AI69" s="221"/>
      <c r="AJ69" s="221"/>
      <c r="AK69" s="221"/>
      <c r="AL69" s="221"/>
      <c r="AM69" s="221"/>
      <c r="AN69" s="221"/>
      <c r="AO69" s="221"/>
      <c r="AP69" s="221"/>
      <c r="AQ69" s="221"/>
      <c r="AR69" s="221"/>
      <c r="AS69" s="221"/>
      <c r="AT69" s="221"/>
      <c r="AU69" s="221"/>
      <c r="AV69" s="221"/>
      <c r="AW69" s="221"/>
    </row>
    <row r="70" ht="12.75" customHeight="1">
      <c r="A70" s="221" t="s">
        <v>188</v>
      </c>
      <c r="B70" s="222">
        <v>60.0</v>
      </c>
      <c r="C70" s="222" t="s">
        <v>189</v>
      </c>
      <c r="D70" s="222">
        <v>89.6</v>
      </c>
      <c r="E70" s="222">
        <v>90.0</v>
      </c>
      <c r="F70" s="222">
        <v>0.6133500000000001</v>
      </c>
      <c r="G70" s="222">
        <v>275.575</v>
      </c>
      <c r="H70" s="222">
        <v>303.1325</v>
      </c>
      <c r="I70" s="222">
        <v>325.17850000000004</v>
      </c>
      <c r="J70" s="222">
        <v>0.0</v>
      </c>
      <c r="K70" s="222">
        <v>325.17850000000004</v>
      </c>
      <c r="L70" s="222">
        <v>192.9025</v>
      </c>
      <c r="M70" s="222">
        <v>203.9255</v>
      </c>
      <c r="N70" s="222">
        <v>214.94850000000002</v>
      </c>
      <c r="O70" s="222">
        <v>0.0</v>
      </c>
      <c r="P70" s="222">
        <v>214.94850000000002</v>
      </c>
      <c r="Q70" s="222">
        <v>540.1270000000001</v>
      </c>
      <c r="R70" s="222">
        <v>380.2935</v>
      </c>
      <c r="S70" s="222">
        <v>413.3625</v>
      </c>
      <c r="T70" s="222">
        <v>429.89700000000005</v>
      </c>
      <c r="U70" s="222">
        <v>0.0</v>
      </c>
      <c r="V70" s="222">
        <v>429.89700000000005</v>
      </c>
      <c r="W70" s="223">
        <v>970.024</v>
      </c>
      <c r="X70" s="223">
        <v>269.874</v>
      </c>
      <c r="Y70" s="223">
        <v>361.6311600000001</v>
      </c>
      <c r="Z70" s="223">
        <v>1.0</v>
      </c>
      <c r="AA70" s="223" t="s">
        <v>730</v>
      </c>
      <c r="AB70" s="222">
        <v>3.0</v>
      </c>
      <c r="AC70" s="222"/>
      <c r="AD70" s="221"/>
      <c r="AE70" s="221"/>
      <c r="AF70" s="221"/>
      <c r="AG70" s="221"/>
      <c r="AH70" s="221"/>
      <c r="AI70" s="221"/>
      <c r="AJ70" s="221"/>
      <c r="AK70" s="221"/>
      <c r="AL70" s="221"/>
      <c r="AM70" s="221"/>
      <c r="AN70" s="221"/>
      <c r="AO70" s="221"/>
      <c r="AP70" s="221"/>
      <c r="AQ70" s="221"/>
      <c r="AR70" s="221"/>
      <c r="AS70" s="221"/>
      <c r="AT70" s="221"/>
      <c r="AU70" s="221"/>
      <c r="AV70" s="221"/>
      <c r="AW70" s="221"/>
    </row>
    <row r="71" ht="12.75" customHeight="1">
      <c r="A71" s="221" t="s">
        <v>194</v>
      </c>
      <c r="B71" s="222">
        <v>27.0</v>
      </c>
      <c r="C71" s="222" t="s">
        <v>195</v>
      </c>
      <c r="D71" s="222">
        <v>84.7</v>
      </c>
      <c r="E71" s="222">
        <v>90.0</v>
      </c>
      <c r="F71" s="222">
        <v>0.6339999999999999</v>
      </c>
      <c r="G71" s="222">
        <v>490.5235</v>
      </c>
      <c r="H71" s="222">
        <v>507.05800000000005</v>
      </c>
      <c r="I71" s="222">
        <v>523.5925</v>
      </c>
      <c r="J71" s="222">
        <v>0.0</v>
      </c>
      <c r="K71" s="222">
        <v>523.5925</v>
      </c>
      <c r="L71" s="222">
        <v>336.2015</v>
      </c>
      <c r="M71" s="222">
        <v>347.22450000000003</v>
      </c>
      <c r="N71" s="222">
        <v>-352.736</v>
      </c>
      <c r="O71" s="222">
        <v>0.0</v>
      </c>
      <c r="P71" s="222">
        <v>347.22450000000003</v>
      </c>
      <c r="Q71" s="222">
        <v>870.817</v>
      </c>
      <c r="R71" s="222">
        <v>512.5695000000001</v>
      </c>
      <c r="S71" s="222">
        <v>534.6155</v>
      </c>
      <c r="T71" s="222">
        <v>545.6385</v>
      </c>
      <c r="U71" s="222">
        <v>0.0</v>
      </c>
      <c r="V71" s="222">
        <v>545.6385</v>
      </c>
      <c r="W71" s="223">
        <v>1416.4555</v>
      </c>
      <c r="X71" s="223">
        <v>407.3449999999999</v>
      </c>
      <c r="Y71" s="223">
        <v>0.0</v>
      </c>
      <c r="Z71" s="223">
        <v>1.0</v>
      </c>
      <c r="AA71" s="223" t="s">
        <v>731</v>
      </c>
      <c r="AB71" s="222">
        <v>3.0</v>
      </c>
      <c r="AC71" s="222"/>
      <c r="AD71" s="221"/>
      <c r="AE71" s="221"/>
      <c r="AF71" s="221"/>
      <c r="AG71" s="221"/>
      <c r="AH71" s="221"/>
      <c r="AI71" s="221"/>
      <c r="AJ71" s="221"/>
      <c r="AK71" s="221"/>
      <c r="AL71" s="221"/>
      <c r="AM71" s="221"/>
      <c r="AN71" s="221"/>
      <c r="AO71" s="221"/>
      <c r="AP71" s="221"/>
      <c r="AQ71" s="221"/>
      <c r="AR71" s="221"/>
      <c r="AS71" s="221"/>
      <c r="AT71" s="221"/>
      <c r="AU71" s="221"/>
      <c r="AV71" s="221"/>
      <c r="AW71" s="221"/>
    </row>
    <row r="72" ht="12.75" customHeight="1">
      <c r="A72" s="221" t="s">
        <v>165</v>
      </c>
      <c r="B72" s="222">
        <v>40.0</v>
      </c>
      <c r="C72" s="222" t="s">
        <v>166</v>
      </c>
      <c r="D72" s="222">
        <v>75.0</v>
      </c>
      <c r="E72" s="222">
        <v>75.0</v>
      </c>
      <c r="F72" s="222">
        <v>0.68855</v>
      </c>
      <c r="G72" s="222">
        <v>292.1095</v>
      </c>
      <c r="H72" s="222">
        <v>303.1325</v>
      </c>
      <c r="I72" s="222">
        <v>314.1555</v>
      </c>
      <c r="J72" s="222">
        <v>0.0</v>
      </c>
      <c r="K72" s="222">
        <v>314.1555</v>
      </c>
      <c r="L72" s="222">
        <v>248.0175</v>
      </c>
      <c r="M72" s="222">
        <v>259.0405</v>
      </c>
      <c r="N72" s="222">
        <v>-275.575</v>
      </c>
      <c r="O72" s="222">
        <v>0.0</v>
      </c>
      <c r="P72" s="222">
        <v>259.0405</v>
      </c>
      <c r="Q72" s="222">
        <v>573.196</v>
      </c>
      <c r="R72" s="222">
        <v>391.3165</v>
      </c>
      <c r="S72" s="222">
        <v>-396.82800000000003</v>
      </c>
      <c r="T72" s="222">
        <v>396.82800000000003</v>
      </c>
      <c r="U72" s="222">
        <v>0.0</v>
      </c>
      <c r="V72" s="222">
        <v>396.82800000000003</v>
      </c>
      <c r="W72" s="223">
        <v>970.024</v>
      </c>
      <c r="X72" s="223">
        <v>302.962</v>
      </c>
      <c r="Y72" s="223">
        <v>302.962</v>
      </c>
      <c r="Z72" s="223">
        <v>1.0</v>
      </c>
      <c r="AA72" s="223" t="s">
        <v>732</v>
      </c>
      <c r="AB72" s="222">
        <v>3.0</v>
      </c>
      <c r="AC72" s="222" t="s">
        <v>86</v>
      </c>
      <c r="AD72" s="221"/>
      <c r="AE72" s="221"/>
      <c r="AF72" s="221"/>
      <c r="AG72" s="221"/>
      <c r="AH72" s="221"/>
      <c r="AI72" s="221"/>
      <c r="AJ72" s="221"/>
      <c r="AK72" s="221"/>
      <c r="AL72" s="221"/>
      <c r="AM72" s="221"/>
      <c r="AN72" s="221"/>
      <c r="AO72" s="221"/>
      <c r="AP72" s="221"/>
      <c r="AQ72" s="221"/>
      <c r="AR72" s="221"/>
      <c r="AS72" s="221"/>
      <c r="AT72" s="221"/>
      <c r="AU72" s="221"/>
      <c r="AV72" s="221"/>
      <c r="AW72" s="221"/>
    </row>
    <row r="73" ht="12.75" customHeight="1">
      <c r="A73" s="221" t="s">
        <v>206</v>
      </c>
      <c r="B73" s="222">
        <v>41.0</v>
      </c>
      <c r="C73" s="222" t="s">
        <v>166</v>
      </c>
      <c r="D73" s="222">
        <v>90.5</v>
      </c>
      <c r="E73" s="222">
        <v>100.0</v>
      </c>
      <c r="F73" s="222">
        <v>0.61</v>
      </c>
      <c r="G73" s="222">
        <v>264.552</v>
      </c>
      <c r="H73" s="222">
        <v>281.0865</v>
      </c>
      <c r="I73" s="222">
        <v>308.644</v>
      </c>
      <c r="J73" s="222">
        <v>0.0</v>
      </c>
      <c r="K73" s="222">
        <v>308.644</v>
      </c>
      <c r="L73" s="222">
        <v>253.52900000000002</v>
      </c>
      <c r="M73" s="222">
        <v>275.575</v>
      </c>
      <c r="N73" s="222">
        <v>-292.1095</v>
      </c>
      <c r="O73" s="222">
        <v>0.0</v>
      </c>
      <c r="P73" s="222">
        <v>275.575</v>
      </c>
      <c r="Q73" s="222">
        <v>584.219</v>
      </c>
      <c r="R73" s="222">
        <v>314.1555</v>
      </c>
      <c r="S73" s="222">
        <v>341.713</v>
      </c>
      <c r="T73" s="222">
        <v>369.2705</v>
      </c>
      <c r="U73" s="222">
        <v>0.0</v>
      </c>
      <c r="V73" s="222">
        <v>369.2705</v>
      </c>
      <c r="W73" s="223">
        <v>953.4895</v>
      </c>
      <c r="X73" s="223">
        <v>263.825</v>
      </c>
      <c r="Y73" s="223">
        <v>266.46325</v>
      </c>
      <c r="Z73" s="223">
        <v>1.0</v>
      </c>
      <c r="AA73" s="223" t="s">
        <v>733</v>
      </c>
      <c r="AB73" s="222">
        <v>3.0</v>
      </c>
      <c r="AC73" s="222" t="s">
        <v>57</v>
      </c>
      <c r="AD73" s="221"/>
      <c r="AE73" s="221"/>
      <c r="AF73" s="221"/>
      <c r="AG73" s="221"/>
      <c r="AH73" s="221"/>
      <c r="AI73" s="221"/>
      <c r="AJ73" s="221"/>
      <c r="AK73" s="221"/>
      <c r="AL73" s="221"/>
      <c r="AM73" s="221"/>
      <c r="AN73" s="221"/>
      <c r="AO73" s="221"/>
      <c r="AP73" s="221"/>
      <c r="AQ73" s="221"/>
      <c r="AR73" s="221"/>
      <c r="AS73" s="221"/>
      <c r="AT73" s="221"/>
      <c r="AU73" s="221"/>
      <c r="AV73" s="221"/>
      <c r="AW73" s="221"/>
    </row>
    <row r="74" ht="12.75" customHeight="1">
      <c r="A74" s="221" t="s">
        <v>223</v>
      </c>
      <c r="B74" s="222">
        <v>38.0</v>
      </c>
      <c r="C74" s="222" t="s">
        <v>224</v>
      </c>
      <c r="D74" s="222">
        <v>118.6</v>
      </c>
      <c r="E74" s="222">
        <v>125.0</v>
      </c>
      <c r="F74" s="222">
        <v>0.5524</v>
      </c>
      <c r="G74" s="222">
        <v>688.9375</v>
      </c>
      <c r="H74" s="222">
        <v>722.0065000000001</v>
      </c>
      <c r="I74" s="222">
        <v>738.541</v>
      </c>
      <c r="J74" s="222">
        <v>0.0</v>
      </c>
      <c r="K74" s="222">
        <v>738.541</v>
      </c>
      <c r="L74" s="222">
        <v>501.54650000000004</v>
      </c>
      <c r="M74" s="222">
        <v>-523.5925</v>
      </c>
      <c r="N74" s="222">
        <v>-523.5925</v>
      </c>
      <c r="O74" s="222">
        <v>0.0</v>
      </c>
      <c r="P74" s="222">
        <v>501.54650000000004</v>
      </c>
      <c r="Q74" s="222">
        <v>1240.0875</v>
      </c>
      <c r="R74" s="222">
        <v>-639.3340000000001</v>
      </c>
      <c r="S74" s="222">
        <v>639.3340000000001</v>
      </c>
      <c r="T74" s="222">
        <v>699.9605</v>
      </c>
      <c r="U74" s="222">
        <v>0.0</v>
      </c>
      <c r="V74" s="222">
        <v>699.9605</v>
      </c>
      <c r="W74" s="223">
        <v>1940.048</v>
      </c>
      <c r="X74" s="223">
        <v>486.112</v>
      </c>
      <c r="Y74" s="223">
        <v>0.0</v>
      </c>
      <c r="Z74" s="223">
        <v>1.0</v>
      </c>
      <c r="AA74" s="223" t="s">
        <v>734</v>
      </c>
      <c r="AB74" s="222">
        <v>3.0</v>
      </c>
      <c r="AC74" s="222" t="s">
        <v>86</v>
      </c>
      <c r="AD74" s="221"/>
      <c r="AE74" s="221"/>
      <c r="AF74" s="221"/>
      <c r="AG74" s="221"/>
      <c r="AH74" s="221"/>
      <c r="AI74" s="221"/>
      <c r="AJ74" s="221"/>
      <c r="AK74" s="221"/>
      <c r="AL74" s="221"/>
      <c r="AM74" s="221"/>
      <c r="AN74" s="221"/>
      <c r="AO74" s="221"/>
      <c r="AP74" s="221"/>
      <c r="AQ74" s="221"/>
      <c r="AR74" s="221"/>
      <c r="AS74" s="221"/>
      <c r="AT74" s="221"/>
      <c r="AU74" s="221"/>
      <c r="AV74" s="221"/>
      <c r="AW74" s="221"/>
    </row>
    <row r="75" ht="12.75" customHeight="1">
      <c r="A75" s="221" t="s">
        <v>125</v>
      </c>
      <c r="B75" s="222">
        <v>34.0</v>
      </c>
      <c r="C75" s="222" t="s">
        <v>126</v>
      </c>
      <c r="D75" s="222">
        <v>66.9</v>
      </c>
      <c r="E75" s="222">
        <v>67.5</v>
      </c>
      <c r="F75" s="222">
        <v>0.7592</v>
      </c>
      <c r="G75" s="222">
        <v>-336.2015</v>
      </c>
      <c r="H75" s="222">
        <v>336.2015</v>
      </c>
      <c r="I75" s="222">
        <v>363.759</v>
      </c>
      <c r="J75" s="222">
        <v>0.0</v>
      </c>
      <c r="K75" s="222">
        <v>363.759</v>
      </c>
      <c r="L75" s="222">
        <v>203.9255</v>
      </c>
      <c r="M75" s="222">
        <v>220.46</v>
      </c>
      <c r="N75" s="222">
        <v>236.99450000000002</v>
      </c>
      <c r="O75" s="222">
        <v>0.0</v>
      </c>
      <c r="P75" s="222">
        <v>236.99450000000002</v>
      </c>
      <c r="Q75" s="222">
        <v>600.7535</v>
      </c>
      <c r="R75" s="222">
        <v>424.38550000000004</v>
      </c>
      <c r="S75" s="222">
        <v>-479.50050000000005</v>
      </c>
      <c r="T75" s="222">
        <v>-479.50050000000005</v>
      </c>
      <c r="U75" s="222">
        <v>0.0</v>
      </c>
      <c r="V75" s="222">
        <v>424.38550000000004</v>
      </c>
      <c r="W75" s="223">
        <v>1025.1390000000001</v>
      </c>
      <c r="X75" s="223">
        <v>353.028</v>
      </c>
      <c r="Y75" s="223">
        <v>0.0</v>
      </c>
      <c r="Z75" s="223">
        <v>1.0</v>
      </c>
      <c r="AA75" s="223" t="s">
        <v>736</v>
      </c>
      <c r="AB75" s="222">
        <v>3.0</v>
      </c>
      <c r="AC75" s="222"/>
      <c r="AD75" s="221"/>
      <c r="AE75" s="221"/>
      <c r="AF75" s="221"/>
      <c r="AG75" s="221"/>
      <c r="AH75" s="221"/>
      <c r="AI75" s="221"/>
      <c r="AJ75" s="221"/>
      <c r="AK75" s="221"/>
      <c r="AL75" s="221"/>
      <c r="AM75" s="221"/>
      <c r="AN75" s="221"/>
      <c r="AO75" s="221"/>
      <c r="AP75" s="221"/>
      <c r="AQ75" s="221"/>
      <c r="AR75" s="221"/>
      <c r="AS75" s="221"/>
      <c r="AT75" s="221"/>
      <c r="AU75" s="221"/>
      <c r="AV75" s="221"/>
      <c r="AW75" s="221"/>
    </row>
    <row r="76" ht="12.75" customHeight="1">
      <c r="A76" s="221" t="s">
        <v>140</v>
      </c>
      <c r="B76" s="222">
        <v>33.0</v>
      </c>
      <c r="C76" s="222" t="s">
        <v>126</v>
      </c>
      <c r="D76" s="222">
        <v>74.9</v>
      </c>
      <c r="E76" s="222">
        <v>75.0</v>
      </c>
      <c r="F76" s="222">
        <v>0.69275</v>
      </c>
      <c r="G76" s="222">
        <v>-374.78200000000004</v>
      </c>
      <c r="H76" s="222">
        <v>374.78200000000004</v>
      </c>
      <c r="I76" s="222">
        <v>-407.851</v>
      </c>
      <c r="J76" s="222">
        <v>0.0</v>
      </c>
      <c r="K76" s="222">
        <v>374.78200000000004</v>
      </c>
      <c r="L76" s="222">
        <v>270.06350000000003</v>
      </c>
      <c r="M76" s="222">
        <v>-286.598</v>
      </c>
      <c r="N76" s="222">
        <v>-286.598</v>
      </c>
      <c r="O76" s="222">
        <v>0.0</v>
      </c>
      <c r="P76" s="222">
        <v>270.06350000000003</v>
      </c>
      <c r="Q76" s="222">
        <v>644.8455</v>
      </c>
      <c r="R76" s="222">
        <v>473.98900000000003</v>
      </c>
      <c r="S76" s="222">
        <v>512.5695000000001</v>
      </c>
      <c r="T76" s="222">
        <v>-529.104</v>
      </c>
      <c r="U76" s="222">
        <v>0.0</v>
      </c>
      <c r="V76" s="222">
        <v>512.5695000000001</v>
      </c>
      <c r="W76" s="223">
        <v>1157.415</v>
      </c>
      <c r="X76" s="223">
        <v>363.69374999999997</v>
      </c>
      <c r="Y76" s="223">
        <v>0.0</v>
      </c>
      <c r="Z76" s="223">
        <v>1.0</v>
      </c>
      <c r="AA76" s="223" t="s">
        <v>737</v>
      </c>
      <c r="AB76" s="222">
        <v>3.0</v>
      </c>
      <c r="AC76" s="222"/>
      <c r="AD76" s="221"/>
      <c r="AE76" s="221"/>
      <c r="AF76" s="221"/>
      <c r="AG76" s="221"/>
      <c r="AH76" s="221"/>
      <c r="AI76" s="221"/>
      <c r="AJ76" s="221"/>
      <c r="AK76" s="221"/>
      <c r="AL76" s="221"/>
      <c r="AM76" s="221"/>
      <c r="AN76" s="221"/>
      <c r="AO76" s="221"/>
      <c r="AP76" s="221"/>
      <c r="AQ76" s="221"/>
      <c r="AR76" s="221"/>
      <c r="AS76" s="221"/>
      <c r="AT76" s="221"/>
      <c r="AU76" s="221"/>
      <c r="AV76" s="221"/>
      <c r="AW76" s="221"/>
    </row>
    <row r="77" ht="12.75" customHeight="1">
      <c r="A77" s="221" t="s">
        <v>173</v>
      </c>
      <c r="B77" s="222">
        <v>36.0</v>
      </c>
      <c r="C77" s="222" t="s">
        <v>126</v>
      </c>
      <c r="D77" s="222">
        <v>83.7</v>
      </c>
      <c r="E77" s="222">
        <v>90.0</v>
      </c>
      <c r="F77" s="222">
        <v>0.6387</v>
      </c>
      <c r="G77" s="222">
        <v>374.78200000000004</v>
      </c>
      <c r="H77" s="222">
        <v>396.82800000000003</v>
      </c>
      <c r="I77" s="222">
        <v>-407.851</v>
      </c>
      <c r="J77" s="222">
        <v>0.0</v>
      </c>
      <c r="K77" s="222">
        <v>396.82800000000003</v>
      </c>
      <c r="L77" s="222">
        <v>170.8565</v>
      </c>
      <c r="M77" s="222">
        <v>187.39100000000002</v>
      </c>
      <c r="N77" s="222">
        <v>-192.9025</v>
      </c>
      <c r="O77" s="222">
        <v>0.0</v>
      </c>
      <c r="P77" s="222">
        <v>187.39100000000002</v>
      </c>
      <c r="Q77" s="222">
        <v>584.219</v>
      </c>
      <c r="R77" s="222">
        <v>352.736</v>
      </c>
      <c r="S77" s="222">
        <v>374.78200000000004</v>
      </c>
      <c r="T77" s="222">
        <v>-385.805</v>
      </c>
      <c r="U77" s="222">
        <v>0.0</v>
      </c>
      <c r="V77" s="222">
        <v>374.78200000000004</v>
      </c>
      <c r="W77" s="223">
        <v>959.0010000000001</v>
      </c>
      <c r="X77" s="223">
        <v>277.83450000000005</v>
      </c>
      <c r="Y77" s="223">
        <v>0.0</v>
      </c>
      <c r="Z77" s="223">
        <v>1.0</v>
      </c>
      <c r="AA77" s="223" t="s">
        <v>738</v>
      </c>
      <c r="AB77" s="222">
        <v>3.0</v>
      </c>
      <c r="AC77" s="222"/>
      <c r="AD77" s="221"/>
      <c r="AE77" s="221"/>
      <c r="AF77" s="221"/>
      <c r="AG77" s="221"/>
      <c r="AH77" s="221"/>
      <c r="AI77" s="221"/>
      <c r="AJ77" s="221"/>
      <c r="AK77" s="221"/>
      <c r="AL77" s="221"/>
      <c r="AM77" s="221"/>
      <c r="AN77" s="221"/>
      <c r="AO77" s="221"/>
      <c r="AP77" s="221"/>
      <c r="AQ77" s="221"/>
      <c r="AR77" s="221"/>
      <c r="AS77" s="221"/>
      <c r="AT77" s="221"/>
      <c r="AU77" s="221"/>
      <c r="AV77" s="221"/>
      <c r="AW77" s="221"/>
    </row>
    <row r="78" ht="12.75" customHeight="1">
      <c r="A78" s="221" t="s">
        <v>196</v>
      </c>
      <c r="B78" s="222">
        <v>39.0</v>
      </c>
      <c r="C78" s="222" t="s">
        <v>126</v>
      </c>
      <c r="D78" s="222">
        <v>97.7</v>
      </c>
      <c r="E78" s="222">
        <v>100.0</v>
      </c>
      <c r="F78" s="222">
        <v>0.58715</v>
      </c>
      <c r="G78" s="222">
        <v>485.012</v>
      </c>
      <c r="H78" s="222">
        <v>490.5235</v>
      </c>
      <c r="I78" s="222">
        <v>501.54650000000004</v>
      </c>
      <c r="J78" s="222">
        <v>0.0</v>
      </c>
      <c r="K78" s="222">
        <v>501.54650000000004</v>
      </c>
      <c r="L78" s="222">
        <v>314.1555</v>
      </c>
      <c r="M78" s="222">
        <v>319.66700000000003</v>
      </c>
      <c r="N78" s="222">
        <v>-330.69</v>
      </c>
      <c r="O78" s="222">
        <v>0.0</v>
      </c>
      <c r="P78" s="222">
        <v>319.66700000000003</v>
      </c>
      <c r="Q78" s="222">
        <v>821.2135000000001</v>
      </c>
      <c r="R78" s="222">
        <v>512.5695000000001</v>
      </c>
      <c r="S78" s="222">
        <v>523.5925</v>
      </c>
      <c r="T78" s="222">
        <v>534.6155</v>
      </c>
      <c r="U78" s="222">
        <v>0.0</v>
      </c>
      <c r="V78" s="222">
        <v>534.6155</v>
      </c>
      <c r="W78" s="223">
        <v>1355.8290000000002</v>
      </c>
      <c r="X78" s="223">
        <v>361.09725</v>
      </c>
      <c r="Y78" s="223">
        <v>0.0</v>
      </c>
      <c r="Z78" s="223">
        <v>1.0</v>
      </c>
      <c r="AA78" s="223" t="s">
        <v>739</v>
      </c>
      <c r="AB78" s="222">
        <v>3.0</v>
      </c>
      <c r="AC78" s="222"/>
      <c r="AD78" s="221"/>
      <c r="AE78" s="221"/>
      <c r="AF78" s="221"/>
      <c r="AG78" s="221"/>
      <c r="AH78" s="221"/>
      <c r="AI78" s="221"/>
      <c r="AJ78" s="221"/>
      <c r="AK78" s="221"/>
      <c r="AL78" s="221"/>
      <c r="AM78" s="221"/>
      <c r="AN78" s="221"/>
      <c r="AO78" s="221"/>
      <c r="AP78" s="221"/>
      <c r="AQ78" s="221"/>
      <c r="AR78" s="221"/>
      <c r="AS78" s="221"/>
      <c r="AT78" s="221"/>
      <c r="AU78" s="221"/>
      <c r="AV78" s="221"/>
      <c r="AW78" s="221"/>
    </row>
    <row r="79" ht="12.75" customHeight="1">
      <c r="A79" s="221" t="s">
        <v>163</v>
      </c>
      <c r="B79" s="222">
        <v>37.0</v>
      </c>
      <c r="C79" s="222" t="s">
        <v>164</v>
      </c>
      <c r="D79" s="222">
        <v>74.4</v>
      </c>
      <c r="E79" s="222">
        <v>75.0</v>
      </c>
      <c r="F79" s="222">
        <v>0.69265</v>
      </c>
      <c r="G79" s="222">
        <v>325.17850000000004</v>
      </c>
      <c r="H79" s="222">
        <v>-358.2475</v>
      </c>
      <c r="I79" s="222">
        <v>-358.2475</v>
      </c>
      <c r="J79" s="222">
        <v>0.0</v>
      </c>
      <c r="K79" s="222">
        <v>325.17850000000004</v>
      </c>
      <c r="L79" s="222">
        <v>214.94850000000002</v>
      </c>
      <c r="M79" s="222">
        <v>-225.97150000000002</v>
      </c>
      <c r="N79" s="222">
        <v>225.97150000000002</v>
      </c>
      <c r="O79" s="222">
        <v>0.0</v>
      </c>
      <c r="P79" s="222">
        <v>225.97150000000002</v>
      </c>
      <c r="Q79" s="222">
        <v>551.15</v>
      </c>
      <c r="R79" s="222">
        <v>385.805</v>
      </c>
      <c r="S79" s="222">
        <v>418.874</v>
      </c>
      <c r="T79" s="222">
        <v>435.4085</v>
      </c>
      <c r="U79" s="222">
        <v>0.0</v>
      </c>
      <c r="V79" s="222">
        <v>435.4085</v>
      </c>
      <c r="W79" s="223">
        <v>986.5585000000001</v>
      </c>
      <c r="X79" s="223">
        <v>309.960875</v>
      </c>
      <c r="Y79" s="223">
        <v>0.0</v>
      </c>
      <c r="Z79" s="223">
        <v>1.0</v>
      </c>
      <c r="AA79" s="223" t="s">
        <v>740</v>
      </c>
      <c r="AB79" s="222">
        <v>3.0</v>
      </c>
      <c r="AC79" s="222" t="s">
        <v>57</v>
      </c>
      <c r="AD79" s="221"/>
      <c r="AE79" s="221"/>
      <c r="AF79" s="221"/>
      <c r="AG79" s="221"/>
      <c r="AH79" s="221"/>
      <c r="AI79" s="221"/>
      <c r="AJ79" s="221"/>
      <c r="AK79" s="221"/>
      <c r="AL79" s="221"/>
      <c r="AM79" s="221"/>
      <c r="AN79" s="221"/>
      <c r="AO79" s="221"/>
      <c r="AP79" s="221"/>
      <c r="AQ79" s="221"/>
      <c r="AR79" s="221"/>
      <c r="AS79" s="221"/>
      <c r="AT79" s="221"/>
      <c r="AU79" s="221"/>
      <c r="AV79" s="221"/>
      <c r="AW79" s="221"/>
    </row>
    <row r="80" ht="12.75" customHeight="1">
      <c r="A80" s="221" t="s">
        <v>229</v>
      </c>
      <c r="B80" s="222">
        <v>34.0</v>
      </c>
      <c r="C80" s="222" t="s">
        <v>162</v>
      </c>
      <c r="D80" s="222">
        <v>99.8</v>
      </c>
      <c r="E80" s="222">
        <v>100.0</v>
      </c>
      <c r="F80" s="222">
        <v>0.5818</v>
      </c>
      <c r="G80" s="222">
        <v>297.62100000000004</v>
      </c>
      <c r="H80" s="222">
        <v>308.644</v>
      </c>
      <c r="I80" s="222">
        <v>319.66700000000003</v>
      </c>
      <c r="J80" s="222">
        <v>0.0</v>
      </c>
      <c r="K80" s="222">
        <v>319.66700000000003</v>
      </c>
      <c r="L80" s="222">
        <v>275.575</v>
      </c>
      <c r="M80" s="222">
        <v>286.598</v>
      </c>
      <c r="N80" s="222">
        <v>0.0</v>
      </c>
      <c r="O80" s="222">
        <v>0.0</v>
      </c>
      <c r="P80" s="222">
        <v>286.598</v>
      </c>
      <c r="Q80" s="222">
        <v>606.265</v>
      </c>
      <c r="R80" s="222">
        <v>385.805</v>
      </c>
      <c r="S80" s="222">
        <v>402.33950000000004</v>
      </c>
      <c r="T80" s="222">
        <v>413.3625</v>
      </c>
      <c r="U80" s="222">
        <v>0.0</v>
      </c>
      <c r="V80" s="222">
        <v>413.3625</v>
      </c>
      <c r="W80" s="223">
        <v>1019.6275</v>
      </c>
      <c r="X80" s="223">
        <v>269.0825</v>
      </c>
      <c r="Y80" s="223">
        <v>0.0</v>
      </c>
      <c r="Z80" s="223">
        <v>1.0</v>
      </c>
      <c r="AA80" s="223" t="s">
        <v>741</v>
      </c>
      <c r="AB80" s="222">
        <v>3.0</v>
      </c>
      <c r="AC80" s="222" t="s">
        <v>86</v>
      </c>
      <c r="AD80" s="221"/>
      <c r="AE80" s="221"/>
      <c r="AF80" s="221"/>
      <c r="AG80" s="221"/>
      <c r="AH80" s="221"/>
      <c r="AI80" s="221"/>
      <c r="AJ80" s="221"/>
      <c r="AK80" s="221"/>
      <c r="AL80" s="221"/>
      <c r="AM80" s="221"/>
      <c r="AN80" s="221"/>
      <c r="AO80" s="221"/>
      <c r="AP80" s="221"/>
      <c r="AQ80" s="221"/>
      <c r="AR80" s="221"/>
      <c r="AS80" s="221"/>
      <c r="AT80" s="221"/>
      <c r="AU80" s="221"/>
      <c r="AV80" s="221"/>
      <c r="AW80" s="221"/>
    </row>
    <row r="81" ht="12.75" customHeight="1">
      <c r="A81" s="221" t="s">
        <v>211</v>
      </c>
      <c r="B81" s="222">
        <v>20.0</v>
      </c>
      <c r="C81" s="222" t="s">
        <v>212</v>
      </c>
      <c r="D81" s="222">
        <v>90.0</v>
      </c>
      <c r="E81" s="222">
        <v>90.0</v>
      </c>
      <c r="F81" s="222">
        <v>0.61185</v>
      </c>
      <c r="G81" s="222">
        <v>485.012</v>
      </c>
      <c r="H81" s="222">
        <v>507.05800000000005</v>
      </c>
      <c r="I81" s="222">
        <v>518.081</v>
      </c>
      <c r="J81" s="222">
        <v>0.0</v>
      </c>
      <c r="K81" s="222">
        <v>518.081</v>
      </c>
      <c r="L81" s="222">
        <v>325.17850000000004</v>
      </c>
      <c r="M81" s="222">
        <v>341.713</v>
      </c>
      <c r="N81" s="222">
        <v>0.0</v>
      </c>
      <c r="O81" s="222">
        <v>0.0</v>
      </c>
      <c r="P81" s="222">
        <v>341.713</v>
      </c>
      <c r="Q81" s="222">
        <v>859.7940000000001</v>
      </c>
      <c r="R81" s="222">
        <v>534.6155</v>
      </c>
      <c r="S81" s="222">
        <v>573.196</v>
      </c>
      <c r="T81" s="222">
        <v>589.7305</v>
      </c>
      <c r="U81" s="222">
        <v>0.0</v>
      </c>
      <c r="V81" s="222">
        <v>589.7305</v>
      </c>
      <c r="W81" s="223">
        <v>1449.5245</v>
      </c>
      <c r="X81" s="223">
        <v>402.291375</v>
      </c>
      <c r="Y81" s="223">
        <v>0.0</v>
      </c>
      <c r="Z81" s="223">
        <v>1.0</v>
      </c>
      <c r="AA81" s="223" t="s">
        <v>742</v>
      </c>
      <c r="AB81" s="222">
        <v>3.0</v>
      </c>
      <c r="AC81" s="222" t="s">
        <v>57</v>
      </c>
      <c r="AD81" s="221"/>
      <c r="AE81" s="221"/>
      <c r="AF81" s="221"/>
      <c r="AG81" s="221"/>
      <c r="AH81" s="221"/>
      <c r="AI81" s="221"/>
      <c r="AJ81" s="221"/>
      <c r="AK81" s="221"/>
      <c r="AL81" s="221"/>
      <c r="AM81" s="221"/>
      <c r="AN81" s="221"/>
      <c r="AO81" s="221"/>
      <c r="AP81" s="221"/>
      <c r="AQ81" s="221"/>
      <c r="AR81" s="221"/>
      <c r="AS81" s="221"/>
      <c r="AT81" s="221"/>
      <c r="AU81" s="221"/>
      <c r="AV81" s="221"/>
      <c r="AW81" s="221"/>
    </row>
    <row r="82" ht="12.75" customHeight="1">
      <c r="A82" s="224" t="s">
        <v>167</v>
      </c>
      <c r="B82" s="225">
        <v>20.0</v>
      </c>
      <c r="C82" s="225" t="s">
        <v>168</v>
      </c>
      <c r="D82" s="225">
        <v>83.9</v>
      </c>
      <c r="E82" s="225">
        <v>90.0</v>
      </c>
      <c r="F82" s="225">
        <v>0.64025</v>
      </c>
      <c r="G82" s="225">
        <v>352.736</v>
      </c>
      <c r="H82" s="225">
        <v>385.805</v>
      </c>
      <c r="I82" s="225">
        <v>418.874</v>
      </c>
      <c r="J82" s="225">
        <v>0.0</v>
      </c>
      <c r="K82" s="225">
        <v>418.874</v>
      </c>
      <c r="L82" s="225">
        <v>264.552</v>
      </c>
      <c r="M82" s="225">
        <v>292.1095</v>
      </c>
      <c r="N82" s="225">
        <v>314.1555</v>
      </c>
      <c r="O82" s="225">
        <v>0.0</v>
      </c>
      <c r="P82" s="225">
        <v>314.1555</v>
      </c>
      <c r="Q82" s="225">
        <v>733.0295</v>
      </c>
      <c r="R82" s="225">
        <v>462.966</v>
      </c>
      <c r="S82" s="225">
        <v>490.5235</v>
      </c>
      <c r="T82" s="225">
        <v>-518.081</v>
      </c>
      <c r="U82" s="225">
        <v>0.0</v>
      </c>
      <c r="V82" s="225">
        <v>490.5235</v>
      </c>
      <c r="W82" s="226">
        <v>1223.553</v>
      </c>
      <c r="X82" s="226">
        <v>355.33875</v>
      </c>
      <c r="Y82" s="226">
        <v>0.0</v>
      </c>
      <c r="Z82" s="226">
        <v>1.0</v>
      </c>
      <c r="AA82" s="226" t="s">
        <v>743</v>
      </c>
      <c r="AB82" s="225">
        <v>3.0</v>
      </c>
      <c r="AC82" s="225"/>
      <c r="AD82" s="221"/>
      <c r="AE82" s="221"/>
      <c r="AF82" s="221"/>
      <c r="AG82" s="221"/>
      <c r="AH82" s="221"/>
      <c r="AI82" s="221"/>
      <c r="AJ82" s="221"/>
      <c r="AK82" s="221"/>
      <c r="AL82" s="221"/>
      <c r="AM82" s="221"/>
      <c r="AN82" s="221"/>
      <c r="AO82" s="221"/>
      <c r="AP82" s="221"/>
      <c r="AQ82" s="221"/>
      <c r="AR82" s="221"/>
      <c r="AS82" s="221"/>
      <c r="AT82" s="221"/>
      <c r="AU82" s="221"/>
      <c r="AV82" s="221"/>
      <c r="AW82" s="221"/>
    </row>
    <row r="83" ht="12.75" customHeight="1">
      <c r="A83" s="221" t="s">
        <v>158</v>
      </c>
      <c r="B83" s="222">
        <v>18.0</v>
      </c>
      <c r="C83" s="222" t="s">
        <v>159</v>
      </c>
      <c r="D83" s="222">
        <v>81.6</v>
      </c>
      <c r="E83" s="222">
        <v>82.5</v>
      </c>
      <c r="F83" s="222">
        <v>0.64925</v>
      </c>
      <c r="G83" s="222">
        <v>-275.575</v>
      </c>
      <c r="H83" s="222">
        <v>275.575</v>
      </c>
      <c r="I83" s="222">
        <v>297.62100000000004</v>
      </c>
      <c r="J83" s="222">
        <v>0.0</v>
      </c>
      <c r="K83" s="222">
        <v>297.62100000000004</v>
      </c>
      <c r="L83" s="222">
        <v>192.9025</v>
      </c>
      <c r="M83" s="222">
        <v>-214.94850000000002</v>
      </c>
      <c r="N83" s="222">
        <v>-214.94850000000002</v>
      </c>
      <c r="O83" s="222">
        <v>0.0</v>
      </c>
      <c r="P83" s="222">
        <v>192.9025</v>
      </c>
      <c r="Q83" s="222">
        <v>490.5235</v>
      </c>
      <c r="R83" s="222">
        <v>336.2015</v>
      </c>
      <c r="S83" s="222">
        <v>-380.2935</v>
      </c>
      <c r="T83" s="222">
        <v>0.0</v>
      </c>
      <c r="U83" s="222">
        <v>0.0</v>
      </c>
      <c r="V83" s="222">
        <v>336.2015</v>
      </c>
      <c r="W83" s="223">
        <v>826.725</v>
      </c>
      <c r="X83" s="223">
        <v>243.46875</v>
      </c>
      <c r="Y83" s="223">
        <v>0.0</v>
      </c>
      <c r="Z83" s="223">
        <v>1.0</v>
      </c>
      <c r="AA83" s="223" t="s">
        <v>744</v>
      </c>
      <c r="AB83" s="222">
        <v>3.0</v>
      </c>
      <c r="AC83" s="222"/>
      <c r="AD83" s="221"/>
      <c r="AE83" s="221"/>
      <c r="AF83" s="221"/>
      <c r="AG83" s="221"/>
      <c r="AH83" s="221"/>
      <c r="AI83" s="221"/>
      <c r="AJ83" s="221"/>
      <c r="AK83" s="221"/>
      <c r="AL83" s="221"/>
      <c r="AM83" s="221"/>
      <c r="AN83" s="221"/>
      <c r="AO83" s="221"/>
      <c r="AP83" s="221"/>
      <c r="AQ83" s="221"/>
      <c r="AR83" s="221"/>
      <c r="AS83" s="221"/>
      <c r="AT83" s="221"/>
      <c r="AU83" s="221"/>
      <c r="AV83" s="221"/>
      <c r="AW83" s="221"/>
    </row>
    <row r="84" ht="12.75" customHeight="1">
      <c r="A84" s="221" t="s">
        <v>146</v>
      </c>
      <c r="B84" s="222">
        <v>18.0</v>
      </c>
      <c r="C84" s="222" t="s">
        <v>147</v>
      </c>
      <c r="D84" s="222">
        <v>71.2</v>
      </c>
      <c r="E84" s="222">
        <v>75.0</v>
      </c>
      <c r="F84" s="222">
        <v>0.71645</v>
      </c>
      <c r="G84" s="222">
        <v>341.713</v>
      </c>
      <c r="H84" s="222">
        <v>-363.759</v>
      </c>
      <c r="I84" s="222">
        <v>-363.759</v>
      </c>
      <c r="J84" s="222">
        <v>0.0</v>
      </c>
      <c r="K84" s="222">
        <v>341.713</v>
      </c>
      <c r="L84" s="222">
        <v>225.97150000000002</v>
      </c>
      <c r="M84" s="222">
        <v>-242.506</v>
      </c>
      <c r="N84" s="222">
        <v>242.506</v>
      </c>
      <c r="O84" s="222">
        <v>0.0</v>
      </c>
      <c r="P84" s="222">
        <v>242.506</v>
      </c>
      <c r="Q84" s="222">
        <v>584.219</v>
      </c>
      <c r="R84" s="222">
        <v>440.92</v>
      </c>
      <c r="S84" s="222">
        <v>468.4775</v>
      </c>
      <c r="T84" s="222">
        <v>473.98900000000003</v>
      </c>
      <c r="U84" s="222">
        <v>0.0</v>
      </c>
      <c r="V84" s="222">
        <v>473.98900000000003</v>
      </c>
      <c r="W84" s="223">
        <v>1058.208</v>
      </c>
      <c r="X84" s="223">
        <v>343.896</v>
      </c>
      <c r="Y84" s="223">
        <v>0.0</v>
      </c>
      <c r="Z84" s="223">
        <v>1.0</v>
      </c>
      <c r="AA84" s="223" t="s">
        <v>745</v>
      </c>
      <c r="AB84" s="222">
        <v>3.0</v>
      </c>
      <c r="AC84" s="222"/>
      <c r="AD84" s="221"/>
      <c r="AE84" s="221"/>
      <c r="AF84" s="221"/>
      <c r="AG84" s="221"/>
      <c r="AH84" s="221"/>
      <c r="AI84" s="221"/>
      <c r="AJ84" s="221"/>
      <c r="AK84" s="221"/>
      <c r="AL84" s="221"/>
      <c r="AM84" s="221"/>
      <c r="AN84" s="221"/>
      <c r="AO84" s="221"/>
      <c r="AP84" s="221"/>
      <c r="AQ84" s="221"/>
      <c r="AR84" s="221"/>
      <c r="AS84" s="221"/>
      <c r="AT84" s="221"/>
      <c r="AU84" s="221"/>
      <c r="AV84" s="221"/>
      <c r="AW84" s="221"/>
    </row>
    <row r="85" ht="12.75" customHeight="1">
      <c r="A85" s="221" t="s">
        <v>214</v>
      </c>
      <c r="B85" s="222">
        <v>18.0</v>
      </c>
      <c r="C85" s="222" t="s">
        <v>147</v>
      </c>
      <c r="D85" s="222">
        <v>99.2</v>
      </c>
      <c r="E85" s="222">
        <v>100.0</v>
      </c>
      <c r="F85" s="222">
        <v>0.5833</v>
      </c>
      <c r="G85" s="222">
        <v>451.94300000000004</v>
      </c>
      <c r="H85" s="222">
        <v>501.54650000000004</v>
      </c>
      <c r="I85" s="222">
        <v>-551.15</v>
      </c>
      <c r="J85" s="222">
        <v>0.0</v>
      </c>
      <c r="K85" s="222">
        <v>501.54650000000004</v>
      </c>
      <c r="L85" s="222">
        <v>242.506</v>
      </c>
      <c r="M85" s="222">
        <v>259.0405</v>
      </c>
      <c r="N85" s="222">
        <v>-270.06350000000003</v>
      </c>
      <c r="O85" s="222">
        <v>0.0</v>
      </c>
      <c r="P85" s="222">
        <v>259.0405</v>
      </c>
      <c r="Q85" s="222">
        <v>760.587</v>
      </c>
      <c r="R85" s="222">
        <v>363.759</v>
      </c>
      <c r="S85" s="222">
        <v>429.89700000000005</v>
      </c>
      <c r="T85" s="222">
        <v>462.966</v>
      </c>
      <c r="U85" s="222">
        <v>0.0</v>
      </c>
      <c r="V85" s="222">
        <v>462.966</v>
      </c>
      <c r="W85" s="223">
        <v>1223.553</v>
      </c>
      <c r="X85" s="223">
        <v>323.73150000000004</v>
      </c>
      <c r="Y85" s="223">
        <v>0.0</v>
      </c>
      <c r="Z85" s="223">
        <v>1.0</v>
      </c>
      <c r="AA85" s="223" t="s">
        <v>746</v>
      </c>
      <c r="AB85" s="222">
        <v>3.0</v>
      </c>
      <c r="AC85" s="222"/>
      <c r="AD85" s="221"/>
      <c r="AE85" s="221"/>
      <c r="AF85" s="221"/>
      <c r="AG85" s="221"/>
      <c r="AH85" s="221"/>
      <c r="AI85" s="221"/>
      <c r="AJ85" s="221"/>
      <c r="AK85" s="221"/>
      <c r="AL85" s="221"/>
      <c r="AM85" s="221"/>
      <c r="AN85" s="221"/>
      <c r="AO85" s="221"/>
      <c r="AP85" s="221"/>
      <c r="AQ85" s="221"/>
      <c r="AR85" s="221"/>
      <c r="AS85" s="221"/>
      <c r="AT85" s="221"/>
      <c r="AU85" s="221"/>
      <c r="AV85" s="221"/>
      <c r="AW85" s="221"/>
    </row>
    <row r="86" ht="12.75" customHeight="1">
      <c r="A86" s="221" t="s">
        <v>227</v>
      </c>
      <c r="B86" s="222">
        <v>18.0</v>
      </c>
      <c r="C86" s="222" t="s">
        <v>147</v>
      </c>
      <c r="D86" s="222">
        <v>121.1</v>
      </c>
      <c r="E86" s="222">
        <v>125.0</v>
      </c>
      <c r="F86" s="222">
        <v>0.5498000000000001</v>
      </c>
      <c r="G86" s="222">
        <v>-385.805</v>
      </c>
      <c r="H86" s="222">
        <v>407.851</v>
      </c>
      <c r="I86" s="222">
        <v>451.94300000000004</v>
      </c>
      <c r="J86" s="222">
        <v>0.0</v>
      </c>
      <c r="K86" s="222">
        <v>451.94300000000004</v>
      </c>
      <c r="L86" s="222">
        <v>187.39100000000002</v>
      </c>
      <c r="M86" s="222">
        <v>214.94850000000002</v>
      </c>
      <c r="N86" s="222">
        <v>-231.483</v>
      </c>
      <c r="O86" s="222">
        <v>0.0</v>
      </c>
      <c r="P86" s="222">
        <v>214.94850000000002</v>
      </c>
      <c r="Q86" s="222">
        <v>666.8915000000001</v>
      </c>
      <c r="R86" s="222">
        <v>396.82800000000003</v>
      </c>
      <c r="S86" s="222">
        <v>451.94300000000004</v>
      </c>
      <c r="T86" s="222">
        <v>501.54650000000004</v>
      </c>
      <c r="U86" s="222">
        <v>0.0</v>
      </c>
      <c r="V86" s="222">
        <v>501.54650000000004</v>
      </c>
      <c r="W86" s="223">
        <v>1168.438</v>
      </c>
      <c r="X86" s="223">
        <v>291.39400000000006</v>
      </c>
      <c r="Y86" s="223">
        <v>0.0</v>
      </c>
      <c r="Z86" s="223">
        <v>1.0</v>
      </c>
      <c r="AA86" s="223" t="s">
        <v>747</v>
      </c>
      <c r="AB86" s="222">
        <v>3.0</v>
      </c>
      <c r="AC86" s="222"/>
      <c r="AD86" s="221"/>
      <c r="AE86" s="221"/>
      <c r="AF86" s="221"/>
      <c r="AG86" s="221"/>
      <c r="AH86" s="221"/>
      <c r="AI86" s="221"/>
      <c r="AJ86" s="221"/>
      <c r="AK86" s="221"/>
      <c r="AL86" s="221"/>
      <c r="AM86" s="221"/>
      <c r="AN86" s="221"/>
      <c r="AO86" s="221"/>
      <c r="AP86" s="221"/>
      <c r="AQ86" s="221"/>
      <c r="AR86" s="221"/>
      <c r="AS86" s="221"/>
      <c r="AT86" s="221"/>
      <c r="AU86" s="221"/>
      <c r="AV86" s="221"/>
      <c r="AW86" s="221"/>
    </row>
    <row r="87" ht="12.75" customHeight="1">
      <c r="A87" s="221" t="s">
        <v>77</v>
      </c>
      <c r="B87" s="222">
        <v>17.0</v>
      </c>
      <c r="C87" s="222" t="s">
        <v>78</v>
      </c>
      <c r="D87" s="222">
        <v>65.4</v>
      </c>
      <c r="E87" s="222">
        <v>67.5</v>
      </c>
      <c r="F87" s="222">
        <v>0.7691</v>
      </c>
      <c r="G87" s="222">
        <v>264.552</v>
      </c>
      <c r="H87" s="222">
        <v>292.1095</v>
      </c>
      <c r="I87" s="222">
        <v>303.1325</v>
      </c>
      <c r="J87" s="222">
        <v>0.0</v>
      </c>
      <c r="K87" s="222">
        <v>303.1325</v>
      </c>
      <c r="L87" s="222">
        <v>209.437</v>
      </c>
      <c r="M87" s="222">
        <v>214.94850000000002</v>
      </c>
      <c r="N87" s="222">
        <v>220.46</v>
      </c>
      <c r="O87" s="222">
        <v>0.0</v>
      </c>
      <c r="P87" s="222">
        <v>220.46</v>
      </c>
      <c r="Q87" s="222">
        <v>523.5925</v>
      </c>
      <c r="R87" s="222">
        <v>336.2015</v>
      </c>
      <c r="S87" s="222">
        <v>369.2705</v>
      </c>
      <c r="T87" s="222">
        <v>402.33950000000004</v>
      </c>
      <c r="U87" s="222">
        <v>0.0</v>
      </c>
      <c r="V87" s="222">
        <v>402.33950000000004</v>
      </c>
      <c r="W87" s="223">
        <v>925.932</v>
      </c>
      <c r="X87" s="223">
        <v>323.022</v>
      </c>
      <c r="Y87" s="223">
        <v>0.0</v>
      </c>
      <c r="Z87" s="223">
        <v>1.0</v>
      </c>
      <c r="AA87" s="223" t="s">
        <v>748</v>
      </c>
      <c r="AB87" s="222">
        <v>3.0</v>
      </c>
      <c r="AC87" s="222" t="s">
        <v>86</v>
      </c>
      <c r="AD87" s="221"/>
      <c r="AE87" s="221"/>
      <c r="AF87" s="221"/>
      <c r="AG87" s="221"/>
      <c r="AH87" s="221"/>
      <c r="AI87" s="221"/>
      <c r="AJ87" s="221"/>
      <c r="AK87" s="221"/>
      <c r="AL87" s="221"/>
      <c r="AM87" s="221"/>
      <c r="AN87" s="221"/>
      <c r="AO87" s="221"/>
      <c r="AP87" s="221"/>
      <c r="AQ87" s="221"/>
      <c r="AR87" s="221"/>
      <c r="AS87" s="221"/>
      <c r="AT87" s="221"/>
      <c r="AU87" s="221"/>
      <c r="AV87" s="221"/>
      <c r="AW87" s="221"/>
    </row>
    <row r="88" ht="12.75" customHeight="1">
      <c r="A88" s="221" t="s">
        <v>119</v>
      </c>
      <c r="B88" s="222">
        <v>16.0</v>
      </c>
      <c r="C88" s="222" t="s">
        <v>120</v>
      </c>
      <c r="D88" s="222">
        <v>63.8</v>
      </c>
      <c r="E88" s="222">
        <v>67.5</v>
      </c>
      <c r="F88" s="222">
        <v>0.78625</v>
      </c>
      <c r="G88" s="222">
        <v>-242.506</v>
      </c>
      <c r="H88" s="222">
        <v>242.506</v>
      </c>
      <c r="I88" s="222">
        <v>275.575</v>
      </c>
      <c r="J88" s="222">
        <v>0.0</v>
      </c>
      <c r="K88" s="222">
        <v>275.575</v>
      </c>
      <c r="L88" s="222">
        <v>121.253</v>
      </c>
      <c r="M88" s="222">
        <v>148.81050000000002</v>
      </c>
      <c r="N88" s="222">
        <v>159.83350000000002</v>
      </c>
      <c r="O88" s="222">
        <v>0.0</v>
      </c>
      <c r="P88" s="222">
        <v>159.83350000000002</v>
      </c>
      <c r="Q88" s="222">
        <v>435.4085</v>
      </c>
      <c r="R88" s="222">
        <v>270.06350000000003</v>
      </c>
      <c r="S88" s="222">
        <v>303.1325</v>
      </c>
      <c r="T88" s="222">
        <v>319.66700000000003</v>
      </c>
      <c r="U88" s="222">
        <v>0.0</v>
      </c>
      <c r="V88" s="222">
        <v>319.66700000000003</v>
      </c>
      <c r="W88" s="223">
        <v>755.0755</v>
      </c>
      <c r="X88" s="223">
        <v>269.290625</v>
      </c>
      <c r="Y88" s="223">
        <v>0.0</v>
      </c>
      <c r="Z88" s="223">
        <v>1.0</v>
      </c>
      <c r="AA88" s="223" t="s">
        <v>749</v>
      </c>
      <c r="AB88" s="222">
        <v>3.0</v>
      </c>
      <c r="AC88" s="222"/>
      <c r="AD88" s="221"/>
      <c r="AE88" s="221"/>
      <c r="AF88" s="221"/>
      <c r="AG88" s="221"/>
      <c r="AH88" s="221"/>
      <c r="AI88" s="221"/>
      <c r="AJ88" s="221"/>
      <c r="AK88" s="221"/>
      <c r="AL88" s="221"/>
      <c r="AM88" s="221"/>
      <c r="AN88" s="221"/>
      <c r="AO88" s="221"/>
      <c r="AP88" s="221"/>
      <c r="AQ88" s="221"/>
      <c r="AR88" s="221"/>
      <c r="AS88" s="221"/>
      <c r="AT88" s="221"/>
      <c r="AU88" s="221"/>
      <c r="AV88" s="221"/>
      <c r="AW88" s="221"/>
    </row>
    <row r="89" ht="12.75" customHeight="1">
      <c r="A89" s="221" t="s">
        <v>153</v>
      </c>
      <c r="B89" s="222">
        <v>17.0</v>
      </c>
      <c r="C89" s="222" t="s">
        <v>154</v>
      </c>
      <c r="D89" s="222">
        <v>76.0</v>
      </c>
      <c r="E89" s="222">
        <v>82.5</v>
      </c>
      <c r="F89" s="222">
        <v>0.6819</v>
      </c>
      <c r="G89" s="222">
        <v>209.437</v>
      </c>
      <c r="H89" s="222">
        <v>248.0175</v>
      </c>
      <c r="I89" s="222">
        <v>281.0865</v>
      </c>
      <c r="J89" s="222">
        <v>0.0</v>
      </c>
      <c r="K89" s="222">
        <v>281.0865</v>
      </c>
      <c r="L89" s="222">
        <v>143.299</v>
      </c>
      <c r="M89" s="222">
        <v>165.345</v>
      </c>
      <c r="N89" s="222">
        <v>176.368</v>
      </c>
      <c r="O89" s="222">
        <v>0.0</v>
      </c>
      <c r="P89" s="222">
        <v>176.368</v>
      </c>
      <c r="Q89" s="222">
        <v>457.4545</v>
      </c>
      <c r="R89" s="222">
        <v>281.0865</v>
      </c>
      <c r="S89" s="222">
        <v>-330.69</v>
      </c>
      <c r="T89" s="222">
        <v>-330.69</v>
      </c>
      <c r="U89" s="222">
        <v>0.0</v>
      </c>
      <c r="V89" s="222">
        <v>281.0865</v>
      </c>
      <c r="W89" s="223">
        <v>738.541</v>
      </c>
      <c r="X89" s="223">
        <v>228.4365</v>
      </c>
      <c r="Y89" s="223">
        <v>0.0</v>
      </c>
      <c r="Z89" s="223">
        <v>1.0</v>
      </c>
      <c r="AA89" s="223" t="s">
        <v>750</v>
      </c>
      <c r="AB89" s="222">
        <v>3.0</v>
      </c>
      <c r="AC89" s="222"/>
      <c r="AD89" s="221"/>
      <c r="AE89" s="221"/>
      <c r="AF89" s="221"/>
      <c r="AG89" s="221"/>
      <c r="AH89" s="221"/>
      <c r="AI89" s="221"/>
      <c r="AJ89" s="221"/>
      <c r="AK89" s="221"/>
      <c r="AL89" s="221"/>
      <c r="AM89" s="221"/>
      <c r="AN89" s="221"/>
      <c r="AO89" s="221"/>
      <c r="AP89" s="221"/>
      <c r="AQ89" s="221"/>
      <c r="AR89" s="221"/>
      <c r="AS89" s="221"/>
      <c r="AT89" s="221"/>
      <c r="AU89" s="221"/>
      <c r="AV89" s="221"/>
      <c r="AW89" s="221"/>
    </row>
    <row r="90" ht="12.75" customHeight="1">
      <c r="A90" s="221" t="s">
        <v>186</v>
      </c>
      <c r="B90" s="222">
        <v>17.0</v>
      </c>
      <c r="C90" s="222" t="s">
        <v>154</v>
      </c>
      <c r="D90" s="222">
        <v>89.5</v>
      </c>
      <c r="E90" s="222">
        <v>90.0</v>
      </c>
      <c r="F90" s="222">
        <v>0.61375</v>
      </c>
      <c r="G90" s="222">
        <v>325.17850000000004</v>
      </c>
      <c r="H90" s="222">
        <v>374.78200000000004</v>
      </c>
      <c r="I90" s="222">
        <v>-418.874</v>
      </c>
      <c r="J90" s="222">
        <v>0.0</v>
      </c>
      <c r="K90" s="222">
        <v>374.78200000000004</v>
      </c>
      <c r="L90" s="222">
        <v>220.46</v>
      </c>
      <c r="M90" s="222">
        <v>236.99450000000002</v>
      </c>
      <c r="N90" s="222">
        <v>248.0175</v>
      </c>
      <c r="O90" s="222">
        <v>0.0</v>
      </c>
      <c r="P90" s="222">
        <v>248.0175</v>
      </c>
      <c r="Q90" s="222">
        <v>622.7995000000001</v>
      </c>
      <c r="R90" s="222">
        <v>391.3165</v>
      </c>
      <c r="S90" s="222">
        <v>429.89700000000005</v>
      </c>
      <c r="T90" s="222">
        <v>-462.966</v>
      </c>
      <c r="U90" s="222">
        <v>0.0</v>
      </c>
      <c r="V90" s="222">
        <v>429.89700000000005</v>
      </c>
      <c r="W90" s="223">
        <v>1052.6965</v>
      </c>
      <c r="X90" s="223">
        <v>293.065625</v>
      </c>
      <c r="Y90" s="223">
        <v>0.0</v>
      </c>
      <c r="Z90" s="223">
        <v>1.0</v>
      </c>
      <c r="AA90" s="223" t="s">
        <v>751</v>
      </c>
      <c r="AB90" s="222">
        <v>3.0</v>
      </c>
      <c r="AC90" s="222"/>
      <c r="AD90" s="221"/>
      <c r="AE90" s="221"/>
      <c r="AF90" s="221"/>
      <c r="AG90" s="221"/>
      <c r="AH90" s="221"/>
      <c r="AI90" s="221"/>
      <c r="AJ90" s="221"/>
      <c r="AK90" s="221"/>
      <c r="AL90" s="221"/>
      <c r="AM90" s="221"/>
      <c r="AN90" s="221"/>
      <c r="AO90" s="221"/>
      <c r="AP90" s="221"/>
      <c r="AQ90" s="221"/>
      <c r="AR90" s="221"/>
      <c r="AS90" s="221"/>
      <c r="AT90" s="221"/>
      <c r="AU90" s="221"/>
      <c r="AV90" s="221"/>
      <c r="AW90" s="221"/>
    </row>
    <row r="91" ht="12.75" customHeight="1">
      <c r="A91" s="221" t="s">
        <v>175</v>
      </c>
      <c r="B91" s="222">
        <v>15.0</v>
      </c>
      <c r="C91" s="222" t="s">
        <v>170</v>
      </c>
      <c r="D91" s="222">
        <v>75.0</v>
      </c>
      <c r="E91" s="222">
        <v>75.0</v>
      </c>
      <c r="F91" s="222">
        <v>0.68855</v>
      </c>
      <c r="G91" s="222">
        <v>275.575</v>
      </c>
      <c r="H91" s="222">
        <v>-308.644</v>
      </c>
      <c r="I91" s="222">
        <v>-308.644</v>
      </c>
      <c r="J91" s="222">
        <v>0.0</v>
      </c>
      <c r="K91" s="222">
        <v>275.575</v>
      </c>
      <c r="L91" s="222">
        <v>-143.299</v>
      </c>
      <c r="M91" s="222">
        <v>-143.299</v>
      </c>
      <c r="N91" s="222">
        <v>-143.299</v>
      </c>
      <c r="O91" s="222">
        <v>0.0</v>
      </c>
      <c r="P91" s="222">
        <v>0.0</v>
      </c>
      <c r="Q91" s="222">
        <v>0.0</v>
      </c>
      <c r="R91" s="222">
        <v>0.0</v>
      </c>
      <c r="S91" s="222">
        <v>0.0</v>
      </c>
      <c r="T91" s="222">
        <v>0.0</v>
      </c>
      <c r="U91" s="222">
        <v>0.0</v>
      </c>
      <c r="V91" s="222">
        <v>0.0</v>
      </c>
      <c r="W91" s="223">
        <v>0.0</v>
      </c>
      <c r="X91" s="223">
        <v>0.0</v>
      </c>
      <c r="Y91" s="223">
        <v>0.0</v>
      </c>
      <c r="Z91" s="223">
        <v>1.0</v>
      </c>
      <c r="AA91" s="223">
        <v>0.0</v>
      </c>
      <c r="AB91" s="222">
        <v>0.0</v>
      </c>
      <c r="AC91" s="222"/>
      <c r="AD91" s="221"/>
      <c r="AE91" s="221"/>
      <c r="AF91" s="221"/>
      <c r="AG91" s="221"/>
      <c r="AH91" s="221"/>
      <c r="AI91" s="221"/>
      <c r="AJ91" s="221"/>
      <c r="AK91" s="221"/>
      <c r="AL91" s="221"/>
      <c r="AM91" s="221"/>
      <c r="AN91" s="221"/>
      <c r="AO91" s="221"/>
      <c r="AP91" s="221"/>
      <c r="AQ91" s="221"/>
      <c r="AR91" s="221"/>
      <c r="AS91" s="221"/>
      <c r="AT91" s="221"/>
      <c r="AU91" s="221"/>
      <c r="AV91" s="221"/>
      <c r="AW91" s="221"/>
    </row>
    <row r="92" ht="12.75" customHeight="1">
      <c r="A92" s="221" t="s">
        <v>89</v>
      </c>
      <c r="B92" s="222">
        <v>28.0</v>
      </c>
      <c r="C92" s="222" t="s">
        <v>117</v>
      </c>
      <c r="D92" s="222">
        <v>58.2</v>
      </c>
      <c r="E92" s="222">
        <v>60.0</v>
      </c>
      <c r="F92" s="222">
        <v>0.8582</v>
      </c>
      <c r="G92" s="222">
        <v>281.0865</v>
      </c>
      <c r="H92" s="222">
        <v>292.1095</v>
      </c>
      <c r="I92" s="222">
        <v>308.644</v>
      </c>
      <c r="J92" s="222">
        <v>0.0</v>
      </c>
      <c r="K92" s="222">
        <v>308.644</v>
      </c>
      <c r="L92" s="222">
        <v>203.9255</v>
      </c>
      <c r="M92" s="222">
        <v>214.94850000000002</v>
      </c>
      <c r="N92" s="222">
        <v>231.483</v>
      </c>
      <c r="O92" s="222">
        <v>0.0</v>
      </c>
      <c r="P92" s="222">
        <v>231.483</v>
      </c>
      <c r="Q92" s="222">
        <v>540.1270000000001</v>
      </c>
      <c r="R92" s="222">
        <v>319.66700000000003</v>
      </c>
      <c r="S92" s="222">
        <v>341.713</v>
      </c>
      <c r="T92" s="222">
        <v>-369.2705</v>
      </c>
      <c r="U92" s="222">
        <v>0.0</v>
      </c>
      <c r="V92" s="222">
        <v>341.713</v>
      </c>
      <c r="W92" s="223">
        <v>881.84</v>
      </c>
      <c r="X92" s="223">
        <v>343.28</v>
      </c>
      <c r="Y92" s="223">
        <v>0.0</v>
      </c>
      <c r="Z92" s="223">
        <v>1.0</v>
      </c>
      <c r="AA92" s="223" t="s">
        <v>752</v>
      </c>
      <c r="AB92" s="222">
        <v>3.0</v>
      </c>
      <c r="AC92" s="222"/>
      <c r="AD92" s="221"/>
      <c r="AE92" s="221"/>
      <c r="AF92" s="221"/>
      <c r="AG92" s="221"/>
      <c r="AH92" s="221"/>
      <c r="AI92" s="221"/>
      <c r="AJ92" s="221"/>
      <c r="AK92" s="221"/>
      <c r="AL92" s="221"/>
      <c r="AM92" s="221"/>
      <c r="AN92" s="221"/>
      <c r="AO92" s="221"/>
      <c r="AP92" s="221"/>
      <c r="AQ92" s="221"/>
      <c r="AR92" s="221"/>
      <c r="AS92" s="221"/>
      <c r="AT92" s="221"/>
      <c r="AU92" s="221"/>
      <c r="AV92" s="221"/>
      <c r="AW92" s="221"/>
    </row>
    <row r="93" ht="12.75" customHeight="1">
      <c r="A93" s="221" t="s">
        <v>121</v>
      </c>
      <c r="B93" s="222">
        <v>34.0</v>
      </c>
      <c r="C93" s="222" t="s">
        <v>117</v>
      </c>
      <c r="D93" s="222">
        <v>66.9</v>
      </c>
      <c r="E93" s="222">
        <v>67.5</v>
      </c>
      <c r="F93" s="222">
        <v>0.7592</v>
      </c>
      <c r="G93" s="222">
        <v>-336.2015</v>
      </c>
      <c r="H93" s="222">
        <v>336.2015</v>
      </c>
      <c r="I93" s="222">
        <v>363.759</v>
      </c>
      <c r="J93" s="222">
        <v>0.0</v>
      </c>
      <c r="K93" s="222">
        <v>363.759</v>
      </c>
      <c r="L93" s="222">
        <v>203.9255</v>
      </c>
      <c r="M93" s="222">
        <v>220.46</v>
      </c>
      <c r="N93" s="222">
        <v>236.99450000000002</v>
      </c>
      <c r="O93" s="222">
        <v>0.0</v>
      </c>
      <c r="P93" s="222">
        <v>236.99450000000002</v>
      </c>
      <c r="Q93" s="222">
        <v>600.7535</v>
      </c>
      <c r="R93" s="222">
        <v>424.38550000000004</v>
      </c>
      <c r="S93" s="222">
        <v>-479.50050000000005</v>
      </c>
      <c r="T93" s="222">
        <v>-479.50050000000005</v>
      </c>
      <c r="U93" s="222">
        <v>0.0</v>
      </c>
      <c r="V93" s="222">
        <v>424.38550000000004</v>
      </c>
      <c r="W93" s="223">
        <v>1025.1390000000001</v>
      </c>
      <c r="X93" s="223">
        <v>353.028</v>
      </c>
      <c r="Y93" s="223">
        <v>0.0</v>
      </c>
      <c r="Z93" s="223">
        <v>1.0</v>
      </c>
      <c r="AA93" s="223" t="s">
        <v>753</v>
      </c>
      <c r="AB93" s="222">
        <v>3.0</v>
      </c>
      <c r="AC93" s="222"/>
      <c r="AD93" s="221"/>
      <c r="AE93" s="221"/>
      <c r="AF93" s="221"/>
      <c r="AG93" s="221"/>
      <c r="AH93" s="221"/>
      <c r="AI93" s="221"/>
      <c r="AJ93" s="221"/>
      <c r="AK93" s="221"/>
      <c r="AL93" s="221"/>
      <c r="AM93" s="221"/>
      <c r="AN93" s="221"/>
      <c r="AO93" s="221"/>
      <c r="AP93" s="221"/>
      <c r="AQ93" s="221"/>
      <c r="AR93" s="221"/>
      <c r="AS93" s="221"/>
      <c r="AT93" s="221"/>
      <c r="AU93" s="221"/>
      <c r="AV93" s="221"/>
      <c r="AW93" s="221"/>
    </row>
    <row r="94" ht="12.75" customHeight="1">
      <c r="A94" s="221" t="s">
        <v>213</v>
      </c>
      <c r="B94" s="222">
        <v>20.0</v>
      </c>
      <c r="C94" s="222" t="s">
        <v>117</v>
      </c>
      <c r="D94" s="222">
        <v>90.0</v>
      </c>
      <c r="E94" s="222">
        <v>90.0</v>
      </c>
      <c r="F94" s="222">
        <v>0.61185</v>
      </c>
      <c r="G94" s="222">
        <v>485.012</v>
      </c>
      <c r="H94" s="222">
        <v>507.05800000000005</v>
      </c>
      <c r="I94" s="222">
        <v>518.081</v>
      </c>
      <c r="J94" s="222">
        <v>0.0</v>
      </c>
      <c r="K94" s="222">
        <v>518.081</v>
      </c>
      <c r="L94" s="222">
        <v>325.17850000000004</v>
      </c>
      <c r="M94" s="222">
        <v>341.713</v>
      </c>
      <c r="N94" s="222">
        <v>0.0</v>
      </c>
      <c r="O94" s="222">
        <v>0.0</v>
      </c>
      <c r="P94" s="222">
        <v>341.713</v>
      </c>
      <c r="Q94" s="222">
        <v>859.7940000000001</v>
      </c>
      <c r="R94" s="222">
        <v>534.6155</v>
      </c>
      <c r="S94" s="222">
        <v>573.196</v>
      </c>
      <c r="T94" s="222">
        <v>589.7305</v>
      </c>
      <c r="U94" s="222">
        <v>0.0</v>
      </c>
      <c r="V94" s="222">
        <v>589.7305</v>
      </c>
      <c r="W94" s="223">
        <v>1449.5245</v>
      </c>
      <c r="X94" s="223">
        <v>402.291375</v>
      </c>
      <c r="Y94" s="223">
        <v>0.0</v>
      </c>
      <c r="Z94" s="223">
        <v>1.0</v>
      </c>
      <c r="AA94" s="223" t="s">
        <v>754</v>
      </c>
      <c r="AB94" s="222">
        <v>3.0</v>
      </c>
      <c r="AC94" s="222" t="s">
        <v>57</v>
      </c>
      <c r="AD94" s="221"/>
      <c r="AE94" s="221"/>
      <c r="AF94" s="221"/>
      <c r="AG94" s="221"/>
      <c r="AH94" s="221"/>
      <c r="AI94" s="221"/>
      <c r="AJ94" s="221"/>
      <c r="AK94" s="221"/>
      <c r="AL94" s="221"/>
      <c r="AM94" s="221"/>
      <c r="AN94" s="221"/>
      <c r="AO94" s="221"/>
      <c r="AP94" s="221"/>
      <c r="AQ94" s="221"/>
      <c r="AR94" s="221"/>
      <c r="AS94" s="221"/>
      <c r="AT94" s="221"/>
      <c r="AU94" s="221"/>
      <c r="AV94" s="221"/>
      <c r="AW94" s="221"/>
    </row>
    <row r="95" ht="12.75" customHeight="1">
      <c r="A95" s="221" t="s">
        <v>193</v>
      </c>
      <c r="B95" s="222">
        <v>27.0</v>
      </c>
      <c r="C95" s="222" t="s">
        <v>117</v>
      </c>
      <c r="D95" s="222">
        <v>84.7</v>
      </c>
      <c r="E95" s="222">
        <v>90.0</v>
      </c>
      <c r="F95" s="222">
        <v>0.6339999999999999</v>
      </c>
      <c r="G95" s="222">
        <v>490.5235</v>
      </c>
      <c r="H95" s="222">
        <v>507.05800000000005</v>
      </c>
      <c r="I95" s="222">
        <v>523.5925</v>
      </c>
      <c r="J95" s="222">
        <v>0.0</v>
      </c>
      <c r="K95" s="222">
        <v>523.5925</v>
      </c>
      <c r="L95" s="222">
        <v>336.2015</v>
      </c>
      <c r="M95" s="222">
        <v>347.22450000000003</v>
      </c>
      <c r="N95" s="222">
        <v>-352.736</v>
      </c>
      <c r="O95" s="222">
        <v>0.0</v>
      </c>
      <c r="P95" s="222">
        <v>347.22450000000003</v>
      </c>
      <c r="Q95" s="222">
        <v>870.817</v>
      </c>
      <c r="R95" s="222">
        <v>512.5695000000001</v>
      </c>
      <c r="S95" s="222">
        <v>534.6155</v>
      </c>
      <c r="T95" s="222">
        <v>545.6385</v>
      </c>
      <c r="U95" s="222">
        <v>0.0</v>
      </c>
      <c r="V95" s="222">
        <v>545.6385</v>
      </c>
      <c r="W95" s="223">
        <v>1416.4555</v>
      </c>
      <c r="X95" s="223">
        <v>407.3449999999999</v>
      </c>
      <c r="Y95" s="223">
        <v>0.0</v>
      </c>
      <c r="Z95" s="223">
        <v>1.0</v>
      </c>
      <c r="AA95" s="223" t="s">
        <v>755</v>
      </c>
      <c r="AB95" s="222">
        <v>3.0</v>
      </c>
      <c r="AC95" s="222" t="s">
        <v>86</v>
      </c>
      <c r="AD95" s="221"/>
      <c r="AE95" s="221"/>
      <c r="AF95" s="221"/>
      <c r="AG95" s="221"/>
      <c r="AH95" s="221"/>
      <c r="AI95" s="221"/>
      <c r="AJ95" s="221"/>
      <c r="AK95" s="221"/>
      <c r="AL95" s="221"/>
      <c r="AM95" s="221"/>
      <c r="AN95" s="221"/>
      <c r="AO95" s="221"/>
      <c r="AP95" s="221"/>
      <c r="AQ95" s="221"/>
      <c r="AR95" s="221"/>
      <c r="AS95" s="221"/>
      <c r="AT95" s="221"/>
      <c r="AU95" s="221"/>
      <c r="AV95" s="221"/>
      <c r="AW95" s="221"/>
    </row>
    <row r="96" ht="12.75" customHeight="1">
      <c r="A96" s="221" t="s">
        <v>190</v>
      </c>
      <c r="B96" s="222">
        <v>30.0</v>
      </c>
      <c r="C96" s="222" t="s">
        <v>117</v>
      </c>
      <c r="D96" s="222">
        <v>89.3</v>
      </c>
      <c r="E96" s="222">
        <v>90.0</v>
      </c>
      <c r="F96" s="222">
        <v>0.6145499999999999</v>
      </c>
      <c r="G96" s="222">
        <v>319.66700000000003</v>
      </c>
      <c r="H96" s="222">
        <v>336.2015</v>
      </c>
      <c r="I96" s="222">
        <v>352.736</v>
      </c>
      <c r="J96" s="222">
        <v>0.0</v>
      </c>
      <c r="K96" s="222">
        <v>352.736</v>
      </c>
      <c r="L96" s="222">
        <v>225.97150000000002</v>
      </c>
      <c r="M96" s="222">
        <v>242.506</v>
      </c>
      <c r="N96" s="222">
        <v>-253.52900000000002</v>
      </c>
      <c r="O96" s="222">
        <v>0.0</v>
      </c>
      <c r="P96" s="222">
        <v>242.506</v>
      </c>
      <c r="Q96" s="222">
        <v>595.2420000000001</v>
      </c>
      <c r="R96" s="222">
        <v>435.4085</v>
      </c>
      <c r="S96" s="222">
        <v>451.94300000000004</v>
      </c>
      <c r="T96" s="222">
        <v>468.4775</v>
      </c>
      <c r="U96" s="222">
        <v>0.0</v>
      </c>
      <c r="V96" s="222">
        <v>468.4775</v>
      </c>
      <c r="W96" s="223">
        <v>1063.7195000000002</v>
      </c>
      <c r="X96" s="223">
        <v>296.52037499999994</v>
      </c>
      <c r="Y96" s="223">
        <v>0.0</v>
      </c>
      <c r="Z96" s="223">
        <v>1.0</v>
      </c>
      <c r="AA96" s="223" t="s">
        <v>756</v>
      </c>
      <c r="AB96" s="222">
        <v>3.0</v>
      </c>
      <c r="AC96" s="222" t="s">
        <v>57</v>
      </c>
      <c r="AD96" s="221"/>
      <c r="AE96" s="221"/>
      <c r="AF96" s="221"/>
      <c r="AG96" s="221"/>
      <c r="AH96" s="221"/>
      <c r="AI96" s="221"/>
      <c r="AJ96" s="221"/>
      <c r="AK96" s="221"/>
      <c r="AL96" s="221"/>
      <c r="AM96" s="221"/>
      <c r="AN96" s="221"/>
      <c r="AO96" s="221"/>
      <c r="AP96" s="221"/>
      <c r="AQ96" s="221"/>
      <c r="AR96" s="221"/>
      <c r="AS96" s="221"/>
      <c r="AT96" s="221"/>
      <c r="AU96" s="221"/>
      <c r="AV96" s="221"/>
      <c r="AW96" s="221"/>
    </row>
    <row r="97" ht="12.75" customHeight="1">
      <c r="A97" s="221" t="s">
        <v>239</v>
      </c>
      <c r="B97" s="222">
        <v>32.0</v>
      </c>
      <c r="C97" s="222" t="s">
        <v>117</v>
      </c>
      <c r="D97" s="222">
        <v>101.4</v>
      </c>
      <c r="E97" s="222">
        <v>110.0</v>
      </c>
      <c r="F97" s="222">
        <v>0.57805</v>
      </c>
      <c r="G97" s="222">
        <v>457.4545</v>
      </c>
      <c r="H97" s="222">
        <v>-479.50050000000005</v>
      </c>
      <c r="I97" s="222">
        <v>479.50050000000005</v>
      </c>
      <c r="J97" s="222">
        <v>0.0</v>
      </c>
      <c r="K97" s="222">
        <v>479.50050000000005</v>
      </c>
      <c r="L97" s="222">
        <v>297.62100000000004</v>
      </c>
      <c r="M97" s="222">
        <v>314.1555</v>
      </c>
      <c r="N97" s="222">
        <v>325.17850000000004</v>
      </c>
      <c r="O97" s="222">
        <v>0.0</v>
      </c>
      <c r="P97" s="222">
        <v>325.17850000000004</v>
      </c>
      <c r="Q97" s="222">
        <v>804.6790000000001</v>
      </c>
      <c r="R97" s="222">
        <v>496.035</v>
      </c>
      <c r="S97" s="222">
        <v>529.104</v>
      </c>
      <c r="T97" s="222">
        <v>540.1270000000001</v>
      </c>
      <c r="U97" s="222">
        <v>0.0</v>
      </c>
      <c r="V97" s="222">
        <v>540.1270000000001</v>
      </c>
      <c r="W97" s="223">
        <v>1344.806</v>
      </c>
      <c r="X97" s="223">
        <v>352.61049999999994</v>
      </c>
      <c r="Y97" s="223">
        <v>0.0</v>
      </c>
      <c r="Z97" s="223">
        <v>1.0</v>
      </c>
      <c r="AA97" s="223" t="s">
        <v>757</v>
      </c>
      <c r="AB97" s="222">
        <v>3.0</v>
      </c>
      <c r="AC97" s="222"/>
      <c r="AD97" s="221"/>
      <c r="AE97" s="221"/>
      <c r="AF97" s="221"/>
      <c r="AG97" s="221"/>
      <c r="AH97" s="221"/>
      <c r="AI97" s="221"/>
      <c r="AJ97" s="221"/>
      <c r="AK97" s="221"/>
      <c r="AL97" s="221"/>
      <c r="AM97" s="221"/>
      <c r="AN97" s="221"/>
      <c r="AO97" s="221"/>
      <c r="AP97" s="221"/>
      <c r="AQ97" s="221"/>
      <c r="AR97" s="221"/>
      <c r="AS97" s="221"/>
      <c r="AT97" s="221"/>
      <c r="AU97" s="221"/>
      <c r="AV97" s="221"/>
      <c r="AW97" s="221"/>
    </row>
    <row r="98" ht="12.75" customHeight="1">
      <c r="A98" s="221" t="s">
        <v>197</v>
      </c>
      <c r="B98" s="222">
        <v>28.0</v>
      </c>
      <c r="C98" s="222" t="s">
        <v>113</v>
      </c>
      <c r="D98" s="222">
        <v>98.3</v>
      </c>
      <c r="E98" s="222">
        <v>100.0</v>
      </c>
      <c r="F98" s="222">
        <v>0.5856</v>
      </c>
      <c r="G98" s="222">
        <v>341.713</v>
      </c>
      <c r="H98" s="222">
        <v>-347.22450000000003</v>
      </c>
      <c r="I98" s="222">
        <v>-347.22450000000003</v>
      </c>
      <c r="J98" s="222">
        <v>0.0</v>
      </c>
      <c r="K98" s="222">
        <v>341.713</v>
      </c>
      <c r="L98" s="222">
        <v>220.46</v>
      </c>
      <c r="M98" s="222">
        <v>225.97150000000002</v>
      </c>
      <c r="N98" s="222">
        <v>231.483</v>
      </c>
      <c r="O98" s="222">
        <v>0.0</v>
      </c>
      <c r="P98" s="222">
        <v>231.483</v>
      </c>
      <c r="Q98" s="222">
        <v>573.196</v>
      </c>
      <c r="R98" s="222">
        <v>418.874</v>
      </c>
      <c r="S98" s="222">
        <v>429.89700000000005</v>
      </c>
      <c r="T98" s="222">
        <v>-457.4545</v>
      </c>
      <c r="U98" s="222">
        <v>0.0</v>
      </c>
      <c r="V98" s="222">
        <v>429.89700000000005</v>
      </c>
      <c r="W98" s="223">
        <v>1003.0930000000001</v>
      </c>
      <c r="X98" s="223">
        <v>266.448</v>
      </c>
      <c r="Y98" s="223">
        <v>0.0</v>
      </c>
      <c r="Z98" s="223">
        <v>1.0</v>
      </c>
      <c r="AA98" s="223" t="s">
        <v>758</v>
      </c>
      <c r="AB98" s="222">
        <v>3.0</v>
      </c>
      <c r="AC98" s="222" t="s">
        <v>86</v>
      </c>
      <c r="AD98" s="221"/>
      <c r="AE98" s="221"/>
      <c r="AF98" s="221"/>
      <c r="AG98" s="221"/>
      <c r="AH98" s="221"/>
      <c r="AI98" s="221"/>
      <c r="AJ98" s="221"/>
      <c r="AK98" s="221"/>
      <c r="AL98" s="221"/>
      <c r="AM98" s="221"/>
      <c r="AN98" s="221"/>
      <c r="AO98" s="221"/>
      <c r="AP98" s="221"/>
      <c r="AQ98" s="221"/>
      <c r="AR98" s="221"/>
      <c r="AS98" s="221"/>
      <c r="AT98" s="221"/>
      <c r="AU98" s="221"/>
      <c r="AV98" s="221"/>
      <c r="AW98" s="221"/>
    </row>
    <row r="99" ht="12.75" customHeight="1">
      <c r="A99" s="221" t="s">
        <v>260</v>
      </c>
      <c r="B99" s="222">
        <v>24.0</v>
      </c>
      <c r="C99" s="222" t="s">
        <v>113</v>
      </c>
      <c r="D99" s="222">
        <v>114.6</v>
      </c>
      <c r="E99" s="222">
        <v>125.0</v>
      </c>
      <c r="F99" s="222">
        <v>0.55665</v>
      </c>
      <c r="G99" s="222">
        <v>644.8455</v>
      </c>
      <c r="H99" s="222">
        <v>677.9145000000001</v>
      </c>
      <c r="I99" s="222">
        <v>705.472</v>
      </c>
      <c r="J99" s="222">
        <v>0.0</v>
      </c>
      <c r="K99" s="222">
        <v>705.472</v>
      </c>
      <c r="L99" s="222">
        <v>363.759</v>
      </c>
      <c r="M99" s="222">
        <v>391.3165</v>
      </c>
      <c r="N99" s="222">
        <v>-402.33950000000004</v>
      </c>
      <c r="O99" s="222">
        <v>0.0</v>
      </c>
      <c r="P99" s="222">
        <v>391.3165</v>
      </c>
      <c r="Q99" s="222">
        <v>1096.7885</v>
      </c>
      <c r="R99" s="222">
        <v>606.265</v>
      </c>
      <c r="S99" s="222">
        <v>644.8455</v>
      </c>
      <c r="T99" s="222">
        <v>655.8685</v>
      </c>
      <c r="U99" s="222">
        <v>0.0</v>
      </c>
      <c r="V99" s="222">
        <v>655.8685</v>
      </c>
      <c r="W99" s="223">
        <v>1752.6570000000002</v>
      </c>
      <c r="X99" s="223">
        <v>442.53675</v>
      </c>
      <c r="Y99" s="223">
        <v>0.0</v>
      </c>
      <c r="Z99" s="223">
        <v>1.0</v>
      </c>
      <c r="AA99" s="223" t="s">
        <v>759</v>
      </c>
      <c r="AB99" s="222">
        <v>3.0</v>
      </c>
      <c r="AC99" s="222"/>
      <c r="AD99" s="221"/>
      <c r="AE99" s="221"/>
      <c r="AF99" s="221"/>
      <c r="AG99" s="221"/>
      <c r="AH99" s="221"/>
      <c r="AI99" s="221"/>
      <c r="AJ99" s="221"/>
      <c r="AK99" s="221"/>
      <c r="AL99" s="221"/>
      <c r="AM99" s="221"/>
      <c r="AN99" s="221"/>
      <c r="AO99" s="221"/>
      <c r="AP99" s="221"/>
      <c r="AQ99" s="221"/>
      <c r="AR99" s="221"/>
      <c r="AS99" s="221"/>
      <c r="AT99" s="221"/>
      <c r="AU99" s="221"/>
      <c r="AV99" s="221"/>
      <c r="AW99" s="221"/>
    </row>
    <row r="100" ht="12.75" customHeight="1">
      <c r="A100" s="221" t="s">
        <v>152</v>
      </c>
      <c r="B100" s="222">
        <v>25.0</v>
      </c>
      <c r="C100" s="222" t="s">
        <v>105</v>
      </c>
      <c r="D100" s="222">
        <v>74.9</v>
      </c>
      <c r="E100" s="222">
        <v>75.0</v>
      </c>
      <c r="F100" s="222">
        <v>0.69275</v>
      </c>
      <c r="G100" s="222">
        <v>374.78200000000004</v>
      </c>
      <c r="H100" s="222">
        <v>402.33950000000004</v>
      </c>
      <c r="I100" s="222">
        <v>-407.851</v>
      </c>
      <c r="J100" s="222">
        <v>0.0</v>
      </c>
      <c r="K100" s="222">
        <v>402.33950000000004</v>
      </c>
      <c r="L100" s="222">
        <v>253.52900000000002</v>
      </c>
      <c r="M100" s="222">
        <v>264.552</v>
      </c>
      <c r="N100" s="222">
        <v>286.598</v>
      </c>
      <c r="O100" s="222">
        <v>0.0</v>
      </c>
      <c r="P100" s="222">
        <v>286.598</v>
      </c>
      <c r="Q100" s="222">
        <v>688.9375</v>
      </c>
      <c r="R100" s="222">
        <v>435.4085</v>
      </c>
      <c r="S100" s="222">
        <v>462.966</v>
      </c>
      <c r="T100" s="222">
        <v>-479.50050000000005</v>
      </c>
      <c r="U100" s="222">
        <v>0.0</v>
      </c>
      <c r="V100" s="222">
        <v>462.966</v>
      </c>
      <c r="W100" s="223">
        <v>1151.9035000000001</v>
      </c>
      <c r="X100" s="223">
        <v>361.96187499999996</v>
      </c>
      <c r="Y100" s="223">
        <v>0.0</v>
      </c>
      <c r="Z100" s="223">
        <v>1.0</v>
      </c>
      <c r="AA100" s="223" t="s">
        <v>760</v>
      </c>
      <c r="AB100" s="222">
        <v>3.0</v>
      </c>
      <c r="AC100" s="222" t="s">
        <v>57</v>
      </c>
      <c r="AD100" s="221"/>
      <c r="AE100" s="221"/>
      <c r="AF100" s="221"/>
      <c r="AG100" s="221"/>
      <c r="AH100" s="221"/>
      <c r="AI100" s="221"/>
      <c r="AJ100" s="221"/>
      <c r="AK100" s="221"/>
      <c r="AL100" s="221"/>
      <c r="AM100" s="221"/>
      <c r="AN100" s="221"/>
      <c r="AO100" s="221"/>
      <c r="AP100" s="221"/>
      <c r="AQ100" s="221"/>
      <c r="AR100" s="221"/>
      <c r="AS100" s="221"/>
      <c r="AT100" s="221"/>
      <c r="AU100" s="221"/>
      <c r="AV100" s="221"/>
      <c r="AW100" s="221"/>
    </row>
    <row r="101" ht="12.75" customHeight="1">
      <c r="A101" s="224" t="s">
        <v>144</v>
      </c>
      <c r="B101" s="225">
        <v>32.0</v>
      </c>
      <c r="C101" s="225" t="s">
        <v>105</v>
      </c>
      <c r="D101" s="225">
        <v>81.1</v>
      </c>
      <c r="E101" s="225">
        <v>82.5</v>
      </c>
      <c r="F101" s="225">
        <v>0.65185</v>
      </c>
      <c r="G101" s="225">
        <v>314.1555</v>
      </c>
      <c r="H101" s="225">
        <v>341.713</v>
      </c>
      <c r="I101" s="225">
        <v>-369.2705</v>
      </c>
      <c r="J101" s="225">
        <v>0.0</v>
      </c>
      <c r="K101" s="225">
        <v>341.713</v>
      </c>
      <c r="L101" s="225">
        <v>303.1325</v>
      </c>
      <c r="M101" s="225">
        <v>314.1555</v>
      </c>
      <c r="N101" s="225">
        <v>330.69</v>
      </c>
      <c r="O101" s="225">
        <v>0.0</v>
      </c>
      <c r="P101" s="225">
        <v>330.69</v>
      </c>
      <c r="Q101" s="225">
        <v>672.403</v>
      </c>
      <c r="R101" s="225">
        <v>330.69</v>
      </c>
      <c r="S101" s="225">
        <v>396.82800000000003</v>
      </c>
      <c r="T101" s="225">
        <v>-429.89700000000005</v>
      </c>
      <c r="U101" s="225">
        <v>0.0</v>
      </c>
      <c r="V101" s="225">
        <v>396.82800000000003</v>
      </c>
      <c r="W101" s="226">
        <v>1069.231</v>
      </c>
      <c r="X101" s="226">
        <v>316.14725000000004</v>
      </c>
      <c r="Y101" s="226">
        <v>0.0</v>
      </c>
      <c r="Z101" s="226">
        <v>1.0</v>
      </c>
      <c r="AA101" s="226" t="s">
        <v>761</v>
      </c>
      <c r="AB101" s="225">
        <v>3.0</v>
      </c>
      <c r="AC101" s="225"/>
      <c r="AD101" s="221"/>
      <c r="AE101" s="221"/>
      <c r="AF101" s="221"/>
      <c r="AG101" s="221"/>
      <c r="AH101" s="221"/>
      <c r="AI101" s="221"/>
      <c r="AJ101" s="221"/>
      <c r="AK101" s="221"/>
      <c r="AL101" s="221"/>
      <c r="AM101" s="221"/>
      <c r="AN101" s="221"/>
      <c r="AO101" s="221"/>
      <c r="AP101" s="221"/>
      <c r="AQ101" s="221"/>
      <c r="AR101" s="221"/>
      <c r="AS101" s="221"/>
      <c r="AT101" s="221"/>
      <c r="AU101" s="221"/>
      <c r="AV101" s="221"/>
      <c r="AW101" s="221"/>
    </row>
    <row r="102" ht="12.75" customHeight="1">
      <c r="A102" s="221" t="s">
        <v>177</v>
      </c>
      <c r="B102" s="222">
        <v>23.0</v>
      </c>
      <c r="C102" s="222" t="s">
        <v>105</v>
      </c>
      <c r="D102" s="222">
        <v>84.2</v>
      </c>
      <c r="E102" s="222">
        <v>90.0</v>
      </c>
      <c r="F102" s="222">
        <v>0.6363000000000001</v>
      </c>
      <c r="G102" s="222">
        <v>270.06350000000003</v>
      </c>
      <c r="H102" s="222">
        <v>297.62100000000004</v>
      </c>
      <c r="I102" s="222">
        <v>336.2015</v>
      </c>
      <c r="J102" s="222">
        <v>0.0</v>
      </c>
      <c r="K102" s="222">
        <v>336.2015</v>
      </c>
      <c r="L102" s="222">
        <v>242.506</v>
      </c>
      <c r="M102" s="222">
        <v>270.06350000000003</v>
      </c>
      <c r="N102" s="222">
        <v>281.0865</v>
      </c>
      <c r="O102" s="222">
        <v>0.0</v>
      </c>
      <c r="P102" s="222">
        <v>281.0865</v>
      </c>
      <c r="Q102" s="222">
        <v>617.288</v>
      </c>
      <c r="R102" s="222">
        <v>369.2705</v>
      </c>
      <c r="S102" s="222">
        <v>402.33950000000004</v>
      </c>
      <c r="T102" s="222">
        <v>429.89700000000005</v>
      </c>
      <c r="U102" s="222">
        <v>0.0</v>
      </c>
      <c r="V102" s="222">
        <v>429.89700000000005</v>
      </c>
      <c r="W102" s="223">
        <v>1047.185</v>
      </c>
      <c r="X102" s="223">
        <v>302.24250000000006</v>
      </c>
      <c r="Y102" s="223">
        <v>0.0</v>
      </c>
      <c r="Z102" s="223">
        <v>1.0</v>
      </c>
      <c r="AA102" s="223" t="s">
        <v>762</v>
      </c>
      <c r="AB102" s="222">
        <v>3.0</v>
      </c>
      <c r="AC102" s="222"/>
      <c r="AD102" s="221"/>
      <c r="AE102" s="221"/>
      <c r="AF102" s="221"/>
      <c r="AG102" s="221"/>
      <c r="AH102" s="221"/>
      <c r="AI102" s="221"/>
      <c r="AJ102" s="221"/>
      <c r="AK102" s="221"/>
      <c r="AL102" s="221"/>
      <c r="AM102" s="221"/>
      <c r="AN102" s="221"/>
      <c r="AO102" s="221"/>
      <c r="AP102" s="221"/>
      <c r="AQ102" s="221"/>
      <c r="AR102" s="221"/>
      <c r="AS102" s="221"/>
      <c r="AT102" s="221"/>
      <c r="AU102" s="221"/>
      <c r="AV102" s="221"/>
      <c r="AW102" s="221"/>
    </row>
    <row r="103" ht="12.75" customHeight="1">
      <c r="A103" s="221" t="s">
        <v>202</v>
      </c>
      <c r="B103" s="222">
        <v>29.0</v>
      </c>
      <c r="C103" s="222" t="s">
        <v>105</v>
      </c>
      <c r="D103" s="222">
        <v>98.4</v>
      </c>
      <c r="E103" s="222">
        <v>100.0</v>
      </c>
      <c r="F103" s="222">
        <v>0.58535</v>
      </c>
      <c r="G103" s="222">
        <v>501.54650000000004</v>
      </c>
      <c r="H103" s="222">
        <v>-534.6155</v>
      </c>
      <c r="I103" s="222">
        <v>534.6155</v>
      </c>
      <c r="J103" s="222">
        <v>0.0</v>
      </c>
      <c r="K103" s="222">
        <v>534.6155</v>
      </c>
      <c r="L103" s="222">
        <v>314.1555</v>
      </c>
      <c r="M103" s="222">
        <v>-325.17850000000004</v>
      </c>
      <c r="N103" s="222">
        <v>330.69</v>
      </c>
      <c r="O103" s="222">
        <v>0.0</v>
      </c>
      <c r="P103" s="222">
        <v>330.69</v>
      </c>
      <c r="Q103" s="222">
        <v>865.3055</v>
      </c>
      <c r="R103" s="222">
        <v>512.5695000000001</v>
      </c>
      <c r="S103" s="222">
        <v>551.15</v>
      </c>
      <c r="T103" s="222">
        <v>562.173</v>
      </c>
      <c r="U103" s="222">
        <v>0.0</v>
      </c>
      <c r="V103" s="222">
        <v>562.173</v>
      </c>
      <c r="W103" s="223">
        <v>1427.4785000000002</v>
      </c>
      <c r="X103" s="223">
        <v>379.01412500000004</v>
      </c>
      <c r="Y103" s="223">
        <v>0.0</v>
      </c>
      <c r="Z103" s="223">
        <v>1.0</v>
      </c>
      <c r="AA103" s="223" t="s">
        <v>763</v>
      </c>
      <c r="AB103" s="222">
        <v>3.0</v>
      </c>
      <c r="AC103" s="222"/>
      <c r="AD103" s="221"/>
      <c r="AE103" s="221"/>
      <c r="AF103" s="221"/>
      <c r="AG103" s="221"/>
      <c r="AH103" s="221"/>
      <c r="AI103" s="221"/>
      <c r="AJ103" s="221"/>
      <c r="AK103" s="221"/>
      <c r="AL103" s="221"/>
      <c r="AM103" s="221"/>
      <c r="AN103" s="221"/>
      <c r="AO103" s="221"/>
      <c r="AP103" s="221"/>
      <c r="AQ103" s="221"/>
      <c r="AR103" s="221"/>
      <c r="AS103" s="221"/>
      <c r="AT103" s="221"/>
      <c r="AU103" s="221"/>
      <c r="AV103" s="221"/>
      <c r="AW103" s="221"/>
    </row>
    <row r="104" ht="12.75" customHeight="1">
      <c r="A104" s="221" t="s">
        <v>207</v>
      </c>
      <c r="B104" s="222">
        <v>30.0</v>
      </c>
      <c r="C104" s="222" t="s">
        <v>105</v>
      </c>
      <c r="D104" s="222">
        <v>97.9</v>
      </c>
      <c r="E104" s="222">
        <v>100.0</v>
      </c>
      <c r="F104" s="222">
        <v>0.58805</v>
      </c>
      <c r="G104" s="222">
        <v>385.805</v>
      </c>
      <c r="H104" s="222">
        <v>407.851</v>
      </c>
      <c r="I104" s="222">
        <v>429.89700000000005</v>
      </c>
      <c r="J104" s="222">
        <v>0.0</v>
      </c>
      <c r="K104" s="222">
        <v>429.89700000000005</v>
      </c>
      <c r="L104" s="222">
        <v>264.552</v>
      </c>
      <c r="M104" s="222">
        <v>281.0865</v>
      </c>
      <c r="N104" s="222">
        <v>-303.1325</v>
      </c>
      <c r="O104" s="222">
        <v>0.0</v>
      </c>
      <c r="P104" s="222">
        <v>281.0865</v>
      </c>
      <c r="Q104" s="222">
        <v>710.9835</v>
      </c>
      <c r="R104" s="222">
        <v>462.966</v>
      </c>
      <c r="S104" s="222">
        <v>496.035</v>
      </c>
      <c r="T104" s="222">
        <v>518.081</v>
      </c>
      <c r="U104" s="222">
        <v>0.0</v>
      </c>
      <c r="V104" s="222">
        <v>518.081</v>
      </c>
      <c r="W104" s="223">
        <v>1229.0645</v>
      </c>
      <c r="X104" s="223">
        <v>327.837875</v>
      </c>
      <c r="Y104" s="223">
        <v>0.0</v>
      </c>
      <c r="Z104" s="223">
        <v>1.0</v>
      </c>
      <c r="AA104" s="223" t="s">
        <v>764</v>
      </c>
      <c r="AB104" s="222">
        <v>3.0</v>
      </c>
      <c r="AC104" s="222" t="s">
        <v>86</v>
      </c>
      <c r="AD104" s="221"/>
      <c r="AE104" s="221"/>
      <c r="AF104" s="221"/>
      <c r="AG104" s="221"/>
      <c r="AH104" s="221"/>
      <c r="AI104" s="221"/>
      <c r="AJ104" s="221"/>
      <c r="AK104" s="221"/>
      <c r="AL104" s="221"/>
      <c r="AM104" s="221"/>
      <c r="AN104" s="221"/>
      <c r="AO104" s="221"/>
      <c r="AP104" s="221"/>
      <c r="AQ104" s="221"/>
      <c r="AR104" s="221"/>
      <c r="AS104" s="221"/>
      <c r="AT104" s="221"/>
      <c r="AU104" s="221"/>
      <c r="AV104" s="221"/>
      <c r="AW104" s="221"/>
    </row>
    <row r="105" ht="12.75" customHeight="1">
      <c r="A105" s="224" t="s">
        <v>226</v>
      </c>
      <c r="B105" s="225">
        <v>28.0</v>
      </c>
      <c r="C105" s="225" t="s">
        <v>105</v>
      </c>
      <c r="D105" s="225">
        <v>105.8</v>
      </c>
      <c r="E105" s="225">
        <v>110.0</v>
      </c>
      <c r="F105" s="225">
        <v>0.5691999999999999</v>
      </c>
      <c r="G105" s="225">
        <v>473.98900000000003</v>
      </c>
      <c r="H105" s="225">
        <v>523.5925</v>
      </c>
      <c r="I105" s="225">
        <v>-540.1270000000001</v>
      </c>
      <c r="J105" s="225">
        <v>0.0</v>
      </c>
      <c r="K105" s="225">
        <v>523.5925</v>
      </c>
      <c r="L105" s="225">
        <v>385.805</v>
      </c>
      <c r="M105" s="225">
        <v>407.851</v>
      </c>
      <c r="N105" s="225">
        <v>424.38550000000004</v>
      </c>
      <c r="O105" s="225">
        <v>0.0</v>
      </c>
      <c r="P105" s="225">
        <v>424.38550000000004</v>
      </c>
      <c r="Q105" s="225">
        <v>947.9780000000001</v>
      </c>
      <c r="R105" s="225">
        <v>473.98900000000003</v>
      </c>
      <c r="S105" s="225">
        <v>523.5925</v>
      </c>
      <c r="T105" s="225">
        <v>534.6155</v>
      </c>
      <c r="U105" s="225">
        <v>0.0</v>
      </c>
      <c r="V105" s="225">
        <v>534.6155</v>
      </c>
      <c r="W105" s="226">
        <v>1482.5935000000002</v>
      </c>
      <c r="X105" s="226">
        <v>382.787</v>
      </c>
      <c r="Y105" s="226">
        <v>0.0</v>
      </c>
      <c r="Z105" s="226">
        <v>1.0</v>
      </c>
      <c r="AA105" s="226" t="s">
        <v>765</v>
      </c>
      <c r="AB105" s="225">
        <v>3.0</v>
      </c>
      <c r="AC105" s="225"/>
      <c r="AD105" s="221"/>
      <c r="AE105" s="221"/>
      <c r="AF105" s="221"/>
      <c r="AG105" s="221"/>
      <c r="AH105" s="221"/>
      <c r="AI105" s="221"/>
      <c r="AJ105" s="221"/>
      <c r="AK105" s="221"/>
      <c r="AL105" s="221"/>
      <c r="AM105" s="221"/>
      <c r="AN105" s="221"/>
      <c r="AO105" s="221"/>
      <c r="AP105" s="221"/>
      <c r="AQ105" s="221"/>
      <c r="AR105" s="221"/>
      <c r="AS105" s="221"/>
      <c r="AT105" s="221"/>
      <c r="AU105" s="221"/>
      <c r="AV105" s="221"/>
      <c r="AW105" s="221"/>
    </row>
    <row r="106" ht="12.75" customHeight="1">
      <c r="A106" s="221" t="s">
        <v>220</v>
      </c>
      <c r="B106" s="222">
        <v>28.0</v>
      </c>
      <c r="C106" s="222" t="s">
        <v>105</v>
      </c>
      <c r="D106" s="222">
        <v>104.3</v>
      </c>
      <c r="E106" s="222">
        <v>110.0</v>
      </c>
      <c r="F106" s="222">
        <v>0.5720000000000001</v>
      </c>
      <c r="G106" s="222">
        <v>-457.4545</v>
      </c>
      <c r="H106" s="222">
        <v>468.4775</v>
      </c>
      <c r="I106" s="222">
        <v>507.05800000000005</v>
      </c>
      <c r="J106" s="222">
        <v>0.0</v>
      </c>
      <c r="K106" s="222">
        <v>507.05800000000005</v>
      </c>
      <c r="L106" s="222">
        <v>363.759</v>
      </c>
      <c r="M106" s="222">
        <v>-385.805</v>
      </c>
      <c r="N106" s="222">
        <v>-385.805</v>
      </c>
      <c r="O106" s="222">
        <v>0.0</v>
      </c>
      <c r="P106" s="222">
        <v>363.759</v>
      </c>
      <c r="Q106" s="222">
        <v>870.817</v>
      </c>
      <c r="R106" s="222">
        <v>-501.54650000000004</v>
      </c>
      <c r="S106" s="222">
        <v>534.6155</v>
      </c>
      <c r="T106" s="222">
        <v>556.6615</v>
      </c>
      <c r="U106" s="222">
        <v>0.0</v>
      </c>
      <c r="V106" s="222">
        <v>556.6615</v>
      </c>
      <c r="W106" s="223">
        <v>1427.4785000000002</v>
      </c>
      <c r="X106" s="223">
        <v>370.37000000000006</v>
      </c>
      <c r="Y106" s="223">
        <v>0.0</v>
      </c>
      <c r="Z106" s="223">
        <v>1.0</v>
      </c>
      <c r="AA106" s="223" t="s">
        <v>766</v>
      </c>
      <c r="AB106" s="222">
        <v>3.0</v>
      </c>
      <c r="AC106" s="222" t="s">
        <v>57</v>
      </c>
      <c r="AD106" s="221"/>
      <c r="AE106" s="221"/>
      <c r="AF106" s="221"/>
      <c r="AG106" s="221"/>
      <c r="AH106" s="221"/>
      <c r="AI106" s="221"/>
      <c r="AJ106" s="221"/>
      <c r="AK106" s="221"/>
      <c r="AL106" s="221"/>
      <c r="AM106" s="221"/>
      <c r="AN106" s="221"/>
      <c r="AO106" s="221"/>
      <c r="AP106" s="221"/>
      <c r="AQ106" s="221"/>
      <c r="AR106" s="221"/>
      <c r="AS106" s="221"/>
      <c r="AT106" s="221"/>
      <c r="AU106" s="221"/>
      <c r="AV106" s="221"/>
      <c r="AW106" s="221"/>
    </row>
    <row r="107" ht="12.75" customHeight="1">
      <c r="A107" s="221" t="s">
        <v>236</v>
      </c>
      <c r="B107" s="222">
        <v>28.0</v>
      </c>
      <c r="C107" s="222" t="s">
        <v>105</v>
      </c>
      <c r="D107" s="222">
        <v>165.0</v>
      </c>
      <c r="E107" s="222" t="s">
        <v>181</v>
      </c>
      <c r="F107" s="222">
        <v>0.5123</v>
      </c>
      <c r="G107" s="222">
        <v>407.851</v>
      </c>
      <c r="H107" s="222">
        <v>440.92</v>
      </c>
      <c r="I107" s="222">
        <v>462.966</v>
      </c>
      <c r="J107" s="222">
        <v>0.0</v>
      </c>
      <c r="K107" s="222">
        <v>462.966</v>
      </c>
      <c r="L107" s="222">
        <v>236.99450000000002</v>
      </c>
      <c r="M107" s="222">
        <v>253.52900000000002</v>
      </c>
      <c r="N107" s="222">
        <v>-275.575</v>
      </c>
      <c r="O107" s="222">
        <v>0.0</v>
      </c>
      <c r="P107" s="222">
        <v>253.52900000000002</v>
      </c>
      <c r="Q107" s="222">
        <v>716.495</v>
      </c>
      <c r="R107" s="222">
        <v>407.851</v>
      </c>
      <c r="S107" s="222">
        <v>451.94300000000004</v>
      </c>
      <c r="T107" s="222">
        <v>490.5235</v>
      </c>
      <c r="U107" s="222">
        <v>0.0</v>
      </c>
      <c r="V107" s="222">
        <v>490.5235</v>
      </c>
      <c r="W107" s="223">
        <v>1207.0185000000001</v>
      </c>
      <c r="X107" s="223">
        <v>280.48425</v>
      </c>
      <c r="Y107" s="223">
        <v>0.0</v>
      </c>
      <c r="Z107" s="223">
        <v>1.0</v>
      </c>
      <c r="AA107" s="223" t="s">
        <v>767</v>
      </c>
      <c r="AB107" s="222">
        <v>3.0</v>
      </c>
      <c r="AC107" s="222"/>
      <c r="AD107" s="221"/>
      <c r="AE107" s="221"/>
      <c r="AF107" s="221"/>
      <c r="AG107" s="221"/>
      <c r="AH107" s="221"/>
      <c r="AI107" s="221"/>
      <c r="AJ107" s="221"/>
      <c r="AK107" s="221"/>
      <c r="AL107" s="221"/>
      <c r="AM107" s="221"/>
      <c r="AN107" s="221"/>
      <c r="AO107" s="221"/>
      <c r="AP107" s="221"/>
      <c r="AQ107" s="221"/>
      <c r="AR107" s="221"/>
      <c r="AS107" s="221"/>
      <c r="AT107" s="221"/>
      <c r="AU107" s="221"/>
      <c r="AV107" s="221"/>
      <c r="AW107" s="221"/>
    </row>
    <row r="108" ht="12.75" customHeight="1">
      <c r="A108" s="221" t="s">
        <v>172</v>
      </c>
      <c r="B108" s="222">
        <v>20.0</v>
      </c>
      <c r="C108" s="222" t="s">
        <v>92</v>
      </c>
      <c r="D108" s="222">
        <v>83.9</v>
      </c>
      <c r="E108" s="222">
        <v>90.0</v>
      </c>
      <c r="F108" s="222">
        <v>0.64025</v>
      </c>
      <c r="G108" s="222">
        <v>352.736</v>
      </c>
      <c r="H108" s="222">
        <v>385.805</v>
      </c>
      <c r="I108" s="222">
        <v>418.874</v>
      </c>
      <c r="J108" s="222">
        <v>0.0</v>
      </c>
      <c r="K108" s="222">
        <v>418.874</v>
      </c>
      <c r="L108" s="222">
        <v>264.552</v>
      </c>
      <c r="M108" s="222">
        <v>292.1095</v>
      </c>
      <c r="N108" s="222">
        <v>314.1555</v>
      </c>
      <c r="O108" s="222">
        <v>0.0</v>
      </c>
      <c r="P108" s="222">
        <v>314.1555</v>
      </c>
      <c r="Q108" s="222">
        <v>733.0295</v>
      </c>
      <c r="R108" s="222">
        <v>462.966</v>
      </c>
      <c r="S108" s="222">
        <v>490.5235</v>
      </c>
      <c r="T108" s="222">
        <v>-518.081</v>
      </c>
      <c r="U108" s="222">
        <v>0.0</v>
      </c>
      <c r="V108" s="222">
        <v>490.5235</v>
      </c>
      <c r="W108" s="223">
        <v>1223.553</v>
      </c>
      <c r="X108" s="223">
        <v>355.33875</v>
      </c>
      <c r="Y108" s="223">
        <v>0.0</v>
      </c>
      <c r="Z108" s="223">
        <v>1.0</v>
      </c>
      <c r="AA108" s="223" t="s">
        <v>768</v>
      </c>
      <c r="AB108" s="222">
        <v>3.0</v>
      </c>
      <c r="AC108" s="222"/>
      <c r="AD108" s="221"/>
      <c r="AE108" s="221"/>
      <c r="AF108" s="221"/>
      <c r="AG108" s="221"/>
      <c r="AH108" s="221"/>
      <c r="AI108" s="221"/>
      <c r="AJ108" s="221"/>
      <c r="AK108" s="221"/>
      <c r="AL108" s="221"/>
      <c r="AM108" s="221"/>
      <c r="AN108" s="221"/>
      <c r="AO108" s="221"/>
      <c r="AP108" s="221"/>
      <c r="AQ108" s="221"/>
      <c r="AR108" s="221"/>
      <c r="AS108" s="221"/>
      <c r="AT108" s="221"/>
      <c r="AU108" s="221"/>
      <c r="AV108" s="221"/>
      <c r="AW108" s="221"/>
    </row>
    <row r="109" ht="12.75" customHeight="1">
      <c r="A109" s="221" t="s">
        <v>115</v>
      </c>
      <c r="B109" s="222">
        <v>6.0</v>
      </c>
      <c r="C109" s="222" t="s">
        <v>116</v>
      </c>
      <c r="D109" s="222">
        <v>28.8</v>
      </c>
      <c r="E109" s="222">
        <v>52.0</v>
      </c>
      <c r="F109" s="222" t="e">
        <v>#N/A</v>
      </c>
      <c r="G109" s="222">
        <v>0.0</v>
      </c>
      <c r="H109" s="222">
        <v>0.0</v>
      </c>
      <c r="I109" s="222">
        <v>0.0</v>
      </c>
      <c r="J109" s="222">
        <v>0.0</v>
      </c>
      <c r="K109" s="222">
        <v>0.0</v>
      </c>
      <c r="L109" s="222">
        <v>0.0</v>
      </c>
      <c r="M109" s="222">
        <v>0.0</v>
      </c>
      <c r="N109" s="222">
        <v>0.0</v>
      </c>
      <c r="O109" s="222">
        <v>0.0</v>
      </c>
      <c r="P109" s="222">
        <v>0.0</v>
      </c>
      <c r="Q109" s="222">
        <v>0.0</v>
      </c>
      <c r="R109" s="222">
        <v>66.138</v>
      </c>
      <c r="S109" s="222">
        <v>71.6495</v>
      </c>
      <c r="T109" s="222">
        <v>77.161</v>
      </c>
      <c r="U109" s="222">
        <v>0.0</v>
      </c>
      <c r="V109" s="222">
        <v>77.161</v>
      </c>
      <c r="W109" s="223">
        <v>0.0</v>
      </c>
      <c r="X109" s="223">
        <v>0.0</v>
      </c>
      <c r="Y109" s="223">
        <v>0.0</v>
      </c>
      <c r="Z109" s="223">
        <v>1.0</v>
      </c>
      <c r="AA109" s="223">
        <v>0.0</v>
      </c>
      <c r="AB109" s="222">
        <v>0.0</v>
      </c>
      <c r="AC109" s="222" t="s">
        <v>57</v>
      </c>
      <c r="AD109" s="221"/>
      <c r="AE109" s="221"/>
      <c r="AF109" s="221"/>
      <c r="AG109" s="221"/>
      <c r="AH109" s="221"/>
      <c r="AI109" s="221"/>
      <c r="AJ109" s="221"/>
      <c r="AK109" s="221"/>
      <c r="AL109" s="221"/>
      <c r="AM109" s="221"/>
      <c r="AN109" s="221"/>
      <c r="AO109" s="221"/>
      <c r="AP109" s="221"/>
      <c r="AQ109" s="221"/>
      <c r="AR109" s="221"/>
      <c r="AS109" s="221"/>
      <c r="AT109" s="221"/>
      <c r="AU109" s="221"/>
      <c r="AV109" s="221"/>
      <c r="AW109" s="221"/>
    </row>
    <row r="110" ht="12.75" customHeight="1">
      <c r="A110" s="221" t="s">
        <v>96</v>
      </c>
      <c r="B110" s="222">
        <v>13.0</v>
      </c>
      <c r="C110" s="222" t="s">
        <v>102</v>
      </c>
      <c r="D110" s="222">
        <v>53.2</v>
      </c>
      <c r="E110" s="222">
        <v>56.0</v>
      </c>
      <c r="F110" s="222">
        <v>0.9425</v>
      </c>
      <c r="G110" s="222">
        <v>93.69550000000001</v>
      </c>
      <c r="H110" s="222">
        <v>-115.7415</v>
      </c>
      <c r="I110" s="222">
        <v>-115.7415</v>
      </c>
      <c r="J110" s="222">
        <v>0.0</v>
      </c>
      <c r="K110" s="222">
        <v>93.69550000000001</v>
      </c>
      <c r="L110" s="222">
        <v>66.138</v>
      </c>
      <c r="M110" s="222">
        <v>77.161</v>
      </c>
      <c r="N110" s="222">
        <v>99.20700000000001</v>
      </c>
      <c r="O110" s="222">
        <v>0.0</v>
      </c>
      <c r="P110" s="222">
        <v>99.20700000000001</v>
      </c>
      <c r="Q110" s="222">
        <v>192.9025</v>
      </c>
      <c r="R110" s="222">
        <v>93.69550000000001</v>
      </c>
      <c r="S110" s="222">
        <v>115.7415</v>
      </c>
      <c r="T110" s="222">
        <v>143.299</v>
      </c>
      <c r="U110" s="222">
        <v>0.0</v>
      </c>
      <c r="V110" s="222">
        <v>143.299</v>
      </c>
      <c r="W110" s="223">
        <v>336.2015</v>
      </c>
      <c r="X110" s="223">
        <v>143.73125</v>
      </c>
      <c r="Y110" s="223">
        <v>0.0</v>
      </c>
      <c r="Z110" s="223">
        <v>1.0</v>
      </c>
      <c r="AA110" s="223">
        <v>0.0</v>
      </c>
      <c r="AB110" s="222">
        <v>3.0</v>
      </c>
      <c r="AC110" s="222" t="s">
        <v>57</v>
      </c>
      <c r="AD110" s="221"/>
      <c r="AE110" s="221"/>
      <c r="AF110" s="221"/>
      <c r="AG110" s="221"/>
      <c r="AH110" s="221"/>
      <c r="AI110" s="221"/>
      <c r="AJ110" s="221"/>
      <c r="AK110" s="221"/>
      <c r="AL110" s="221"/>
      <c r="AM110" s="221"/>
      <c r="AN110" s="221"/>
      <c r="AO110" s="221"/>
      <c r="AP110" s="221"/>
      <c r="AQ110" s="221"/>
      <c r="AR110" s="221"/>
      <c r="AS110" s="221"/>
      <c r="AT110" s="221"/>
      <c r="AU110" s="221"/>
      <c r="AV110" s="221"/>
      <c r="AW110" s="221"/>
    </row>
    <row r="111" ht="12.75" customHeight="1">
      <c r="A111" s="221" t="s">
        <v>73</v>
      </c>
      <c r="B111" s="222">
        <v>38.0</v>
      </c>
      <c r="C111" s="222" t="s">
        <v>74</v>
      </c>
      <c r="D111" s="222">
        <v>63.8</v>
      </c>
      <c r="E111" s="222">
        <v>67.5</v>
      </c>
      <c r="F111" s="222">
        <v>0.78625</v>
      </c>
      <c r="G111" s="222">
        <v>-242.506</v>
      </c>
      <c r="H111" s="222">
        <v>-242.506</v>
      </c>
      <c r="I111" s="222">
        <v>-242.506</v>
      </c>
      <c r="J111" s="222">
        <v>0.0</v>
      </c>
      <c r="K111" s="222">
        <v>0.0</v>
      </c>
      <c r="L111" s="222">
        <v>-121.253</v>
      </c>
      <c r="M111" s="222">
        <v>-121.253</v>
      </c>
      <c r="N111" s="222">
        <v>-121.253</v>
      </c>
      <c r="O111" s="222">
        <v>0.0</v>
      </c>
      <c r="P111" s="222">
        <v>0.0</v>
      </c>
      <c r="Q111" s="222">
        <v>0.0</v>
      </c>
      <c r="R111" s="222">
        <v>-270.06350000000003</v>
      </c>
      <c r="S111" s="222">
        <v>0.0</v>
      </c>
      <c r="T111" s="222">
        <v>0.0</v>
      </c>
      <c r="U111" s="222">
        <v>0.0</v>
      </c>
      <c r="V111" s="222">
        <v>0.0</v>
      </c>
      <c r="W111" s="223">
        <v>0.0</v>
      </c>
      <c r="X111" s="223">
        <v>0.0</v>
      </c>
      <c r="Y111" s="223">
        <v>0.0</v>
      </c>
      <c r="Z111" s="223">
        <v>1.0</v>
      </c>
      <c r="AA111" s="223">
        <v>0.0</v>
      </c>
      <c r="AB111" s="222">
        <v>0.0</v>
      </c>
      <c r="AC111" s="222"/>
      <c r="AD111" s="221"/>
      <c r="AE111" s="221"/>
      <c r="AF111" s="221"/>
      <c r="AG111" s="221"/>
      <c r="AH111" s="221"/>
      <c r="AI111" s="221"/>
      <c r="AJ111" s="221"/>
      <c r="AK111" s="221"/>
      <c r="AL111" s="221"/>
      <c r="AM111" s="221"/>
      <c r="AN111" s="221"/>
      <c r="AO111" s="221"/>
      <c r="AP111" s="221"/>
      <c r="AQ111" s="221"/>
      <c r="AR111" s="221"/>
      <c r="AS111" s="221"/>
      <c r="AT111" s="221"/>
      <c r="AU111" s="221"/>
      <c r="AV111" s="221"/>
      <c r="AW111" s="221"/>
    </row>
    <row r="112" ht="12.75" customHeight="1">
      <c r="A112" s="221" t="s">
        <v>230</v>
      </c>
      <c r="B112" s="222">
        <v>34.0</v>
      </c>
      <c r="C112" s="222" t="s">
        <v>231</v>
      </c>
      <c r="D112" s="222">
        <v>99.8</v>
      </c>
      <c r="E112" s="222">
        <v>100.0</v>
      </c>
      <c r="F112" s="222">
        <v>0.5818</v>
      </c>
      <c r="G112" s="222">
        <v>297.62100000000004</v>
      </c>
      <c r="H112" s="222">
        <v>308.644</v>
      </c>
      <c r="I112" s="222">
        <v>319.66700000000003</v>
      </c>
      <c r="J112" s="222">
        <v>0.0</v>
      </c>
      <c r="K112" s="222">
        <v>319.66700000000003</v>
      </c>
      <c r="L112" s="222">
        <v>275.575</v>
      </c>
      <c r="M112" s="222">
        <v>286.598</v>
      </c>
      <c r="N112" s="222">
        <v>0.0</v>
      </c>
      <c r="O112" s="222">
        <v>0.0</v>
      </c>
      <c r="P112" s="222">
        <v>286.598</v>
      </c>
      <c r="Q112" s="222">
        <v>606.265</v>
      </c>
      <c r="R112" s="222">
        <v>385.805</v>
      </c>
      <c r="S112" s="222">
        <v>402.33950000000004</v>
      </c>
      <c r="T112" s="222">
        <v>413.3625</v>
      </c>
      <c r="U112" s="222">
        <v>0.0</v>
      </c>
      <c r="V112" s="222">
        <v>413.3625</v>
      </c>
      <c r="W112" s="223">
        <v>1019.6275</v>
      </c>
      <c r="X112" s="223">
        <v>269.0825</v>
      </c>
      <c r="Y112" s="223">
        <v>0.0</v>
      </c>
      <c r="Z112" s="223">
        <v>1.0</v>
      </c>
      <c r="AA112" s="223">
        <v>0.0</v>
      </c>
      <c r="AB112" s="222">
        <v>3.0</v>
      </c>
      <c r="AC112" s="222"/>
      <c r="AD112" s="221"/>
      <c r="AE112" s="221"/>
      <c r="AF112" s="221"/>
      <c r="AG112" s="221"/>
      <c r="AH112" s="221"/>
      <c r="AI112" s="221"/>
      <c r="AJ112" s="221"/>
      <c r="AK112" s="221"/>
      <c r="AL112" s="221"/>
      <c r="AM112" s="221"/>
      <c r="AN112" s="221"/>
      <c r="AO112" s="221"/>
      <c r="AP112" s="221"/>
      <c r="AQ112" s="221"/>
      <c r="AR112" s="221"/>
      <c r="AS112" s="221"/>
      <c r="AT112" s="221"/>
      <c r="AU112" s="221"/>
      <c r="AV112" s="221"/>
      <c r="AW112" s="221"/>
    </row>
    <row r="113" ht="12.75" customHeight="1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231"/>
      <c r="X113" s="231"/>
      <c r="Y113" s="231"/>
      <c r="Z113" s="231"/>
      <c r="AA113" s="231"/>
      <c r="AB113" s="4"/>
      <c r="AC113" s="4"/>
    </row>
    <row r="114" ht="12.75" customHeight="1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231"/>
      <c r="X114" s="231"/>
      <c r="Y114" s="231"/>
      <c r="Z114" s="231"/>
      <c r="AA114" s="231"/>
      <c r="AB114" s="4"/>
      <c r="AC114" s="4"/>
    </row>
    <row r="115" ht="12.75" customHeight="1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231"/>
      <c r="X115" s="231"/>
      <c r="Y115" s="231"/>
      <c r="Z115" s="231"/>
      <c r="AA115" s="231"/>
      <c r="AB115" s="4"/>
      <c r="AC115" s="4"/>
    </row>
    <row r="116" ht="12.75" customHeight="1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231"/>
      <c r="X116" s="231"/>
      <c r="Y116" s="231"/>
      <c r="Z116" s="231"/>
      <c r="AA116" s="231"/>
      <c r="AB116" s="4"/>
      <c r="AC116" s="4"/>
    </row>
    <row r="117" ht="12.75" customHeight="1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231"/>
      <c r="X117" s="231"/>
      <c r="Y117" s="231"/>
      <c r="Z117" s="231"/>
      <c r="AA117" s="231"/>
      <c r="AB117" s="4"/>
      <c r="AC117" s="4"/>
    </row>
    <row r="118" ht="12.75" customHeight="1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231"/>
      <c r="X118" s="231"/>
      <c r="Y118" s="231"/>
      <c r="Z118" s="231"/>
      <c r="AA118" s="231"/>
      <c r="AB118" s="4"/>
      <c r="AC118" s="4"/>
    </row>
    <row r="119" ht="12.75" customHeight="1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231"/>
      <c r="X119" s="231"/>
      <c r="Y119" s="231"/>
      <c r="Z119" s="231"/>
      <c r="AA119" s="231"/>
      <c r="AB119" s="4"/>
      <c r="AC119" s="4"/>
    </row>
    <row r="120" ht="12.75" customHeight="1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231"/>
      <c r="X120" s="231"/>
      <c r="Y120" s="231"/>
      <c r="Z120" s="231"/>
      <c r="AA120" s="231"/>
      <c r="AB120" s="4"/>
      <c r="AC120" s="4"/>
    </row>
    <row r="121" ht="12.75" customHeight="1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231"/>
      <c r="X121" s="231"/>
      <c r="Y121" s="231"/>
      <c r="Z121" s="231"/>
      <c r="AA121" s="231"/>
      <c r="AB121" s="4"/>
      <c r="AC121" s="4"/>
    </row>
    <row r="122" ht="12.75" customHeight="1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231"/>
      <c r="X122" s="231"/>
      <c r="Y122" s="231"/>
      <c r="Z122" s="231"/>
      <c r="AA122" s="231"/>
      <c r="AB122" s="4"/>
      <c r="AC122" s="4"/>
    </row>
    <row r="123" ht="12.75" customHeight="1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231"/>
      <c r="X123" s="231"/>
      <c r="Y123" s="231"/>
      <c r="Z123" s="231"/>
      <c r="AA123" s="231"/>
      <c r="AB123" s="4"/>
      <c r="AC123" s="4"/>
    </row>
    <row r="124" ht="12.75" customHeight="1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231"/>
      <c r="X124" s="231"/>
      <c r="Y124" s="231"/>
      <c r="Z124" s="231"/>
      <c r="AA124" s="231"/>
      <c r="AB124" s="4"/>
      <c r="AC124" s="4"/>
    </row>
    <row r="125" ht="12.75" customHeight="1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231"/>
      <c r="X125" s="231"/>
      <c r="Y125" s="231"/>
      <c r="Z125" s="231"/>
      <c r="AA125" s="231"/>
      <c r="AB125" s="4"/>
      <c r="AC125" s="4"/>
    </row>
    <row r="126" ht="12.75" customHeight="1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231"/>
      <c r="X126" s="231"/>
      <c r="Y126" s="231"/>
      <c r="Z126" s="231"/>
      <c r="AA126" s="231"/>
      <c r="AB126" s="4"/>
      <c r="AC126" s="4"/>
    </row>
    <row r="127" ht="12.75" customHeight="1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231"/>
      <c r="X127" s="231"/>
      <c r="Y127" s="231"/>
      <c r="Z127" s="231"/>
      <c r="AA127" s="231"/>
      <c r="AB127" s="4"/>
      <c r="AC127" s="4"/>
    </row>
    <row r="128" ht="12.75" customHeight="1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231"/>
      <c r="X128" s="231"/>
      <c r="Y128" s="231"/>
      <c r="Z128" s="231"/>
      <c r="AA128" s="231"/>
      <c r="AB128" s="4"/>
      <c r="AC128" s="4"/>
    </row>
    <row r="129" ht="12.75" customHeight="1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231"/>
      <c r="X129" s="231"/>
      <c r="Y129" s="231"/>
      <c r="Z129" s="231"/>
      <c r="AA129" s="231"/>
      <c r="AB129" s="4"/>
      <c r="AC129" s="4"/>
    </row>
    <row r="130" ht="12.75" customHeight="1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231"/>
      <c r="X130" s="231"/>
      <c r="Y130" s="231"/>
      <c r="Z130" s="231"/>
      <c r="AA130" s="231"/>
      <c r="AB130" s="4"/>
      <c r="AC130" s="4"/>
    </row>
    <row r="131" ht="12.75" customHeight="1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231"/>
      <c r="X131" s="231"/>
      <c r="Y131" s="231"/>
      <c r="Z131" s="231"/>
      <c r="AA131" s="231"/>
      <c r="AB131" s="4"/>
      <c r="AC131" s="4"/>
    </row>
    <row r="132" ht="12.75" customHeight="1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231"/>
      <c r="X132" s="231"/>
      <c r="Y132" s="231"/>
      <c r="Z132" s="231"/>
      <c r="AA132" s="231"/>
      <c r="AB132" s="4"/>
      <c r="AC132" s="4"/>
    </row>
    <row r="133" ht="12.75" customHeight="1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231"/>
      <c r="X133" s="231"/>
      <c r="Y133" s="231"/>
      <c r="Z133" s="231"/>
      <c r="AA133" s="231"/>
      <c r="AB133" s="4"/>
      <c r="AC133" s="4"/>
    </row>
    <row r="134" ht="12.75" customHeight="1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231"/>
      <c r="X134" s="231"/>
      <c r="Y134" s="231"/>
      <c r="Z134" s="231"/>
      <c r="AA134" s="231"/>
      <c r="AB134" s="4"/>
      <c r="AC134" s="4"/>
    </row>
    <row r="135" ht="12.75" customHeight="1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231"/>
      <c r="X135" s="231"/>
      <c r="Y135" s="231"/>
      <c r="Z135" s="231"/>
      <c r="AA135" s="231"/>
      <c r="AB135" s="4"/>
      <c r="AC135" s="4"/>
    </row>
    <row r="136" ht="12.75" customHeight="1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231"/>
      <c r="X136" s="231"/>
      <c r="Y136" s="231"/>
      <c r="Z136" s="231"/>
      <c r="AA136" s="231"/>
      <c r="AB136" s="4"/>
      <c r="AC136" s="4"/>
    </row>
    <row r="137" ht="12.75" customHeight="1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231"/>
      <c r="X137" s="231"/>
      <c r="Y137" s="231"/>
      <c r="Z137" s="231"/>
      <c r="AA137" s="231"/>
      <c r="AB137" s="4"/>
      <c r="AC137" s="4"/>
    </row>
    <row r="138" ht="12.75" customHeight="1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231"/>
      <c r="X138" s="231"/>
      <c r="Y138" s="231"/>
      <c r="Z138" s="231"/>
      <c r="AA138" s="231"/>
      <c r="AB138" s="4"/>
      <c r="AC138" s="4"/>
    </row>
    <row r="139" ht="12.75" customHeight="1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231"/>
      <c r="X139" s="231"/>
      <c r="Y139" s="231"/>
      <c r="Z139" s="231"/>
      <c r="AA139" s="231"/>
      <c r="AB139" s="4"/>
      <c r="AC139" s="4"/>
    </row>
    <row r="140" ht="12.75" customHeight="1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231"/>
      <c r="X140" s="231"/>
      <c r="Y140" s="231"/>
      <c r="Z140" s="231"/>
      <c r="AA140" s="231"/>
      <c r="AB140" s="4"/>
      <c r="AC140" s="4"/>
    </row>
    <row r="141" ht="12.75" customHeight="1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231"/>
      <c r="X141" s="231"/>
      <c r="Y141" s="231"/>
      <c r="Z141" s="231"/>
      <c r="AA141" s="231"/>
      <c r="AB141" s="4"/>
      <c r="AC141" s="4"/>
    </row>
    <row r="142" ht="12.75" customHeight="1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231"/>
      <c r="X142" s="231"/>
      <c r="Y142" s="231"/>
      <c r="Z142" s="231"/>
      <c r="AA142" s="231"/>
      <c r="AB142" s="4"/>
      <c r="AC142" s="4"/>
    </row>
    <row r="143" ht="12.75" customHeight="1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231"/>
      <c r="X143" s="231"/>
      <c r="Y143" s="231"/>
      <c r="Z143" s="231"/>
      <c r="AA143" s="231"/>
      <c r="AB143" s="4"/>
      <c r="AC143" s="4"/>
    </row>
    <row r="144" ht="12.75" customHeight="1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231"/>
      <c r="X144" s="231"/>
      <c r="Y144" s="231"/>
      <c r="Z144" s="231"/>
      <c r="AA144" s="231"/>
      <c r="AB144" s="4"/>
      <c r="AC144" s="4"/>
    </row>
    <row r="145" ht="12.75" customHeight="1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231"/>
      <c r="X145" s="231"/>
      <c r="Y145" s="231"/>
      <c r="Z145" s="231"/>
      <c r="AA145" s="231"/>
      <c r="AB145" s="4"/>
      <c r="AC145" s="4"/>
    </row>
    <row r="146" ht="12.75" customHeight="1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231"/>
      <c r="X146" s="231"/>
      <c r="Y146" s="231"/>
      <c r="Z146" s="231"/>
      <c r="AA146" s="231"/>
      <c r="AB146" s="4"/>
      <c r="AC146" s="4"/>
    </row>
    <row r="147" ht="12.75" customHeight="1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231"/>
      <c r="X147" s="231"/>
      <c r="Y147" s="231"/>
      <c r="Z147" s="231"/>
      <c r="AA147" s="231"/>
      <c r="AB147" s="4"/>
      <c r="AC147" s="4"/>
    </row>
    <row r="148" ht="12.75" customHeight="1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231"/>
      <c r="X148" s="231"/>
      <c r="Y148" s="231"/>
      <c r="Z148" s="231"/>
      <c r="AA148" s="231"/>
      <c r="AB148" s="4"/>
      <c r="AC148" s="4"/>
    </row>
    <row r="149" ht="12.75" customHeight="1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231"/>
      <c r="X149" s="231"/>
      <c r="Y149" s="231"/>
      <c r="Z149" s="231"/>
      <c r="AA149" s="231"/>
      <c r="AB149" s="4"/>
      <c r="AC149" s="4"/>
    </row>
    <row r="150" ht="12.75" customHeight="1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231"/>
      <c r="X150" s="231"/>
      <c r="Y150" s="231"/>
      <c r="Z150" s="231"/>
      <c r="AA150" s="231"/>
      <c r="AB150" s="4"/>
      <c r="AC150" s="4"/>
    </row>
    <row r="151" ht="12.75" customHeight="1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231"/>
      <c r="X151" s="231"/>
      <c r="Y151" s="231"/>
      <c r="Z151" s="231"/>
      <c r="AA151" s="231"/>
      <c r="AB151" s="4"/>
      <c r="AC151" s="4"/>
    </row>
    <row r="152" ht="12.75" customHeight="1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231"/>
      <c r="X152" s="231"/>
      <c r="Y152" s="231"/>
      <c r="Z152" s="231"/>
      <c r="AA152" s="231"/>
      <c r="AB152" s="4"/>
      <c r="AC152" s="4"/>
    </row>
    <row r="153" ht="12.75" customHeight="1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231"/>
      <c r="X153" s="231"/>
      <c r="Y153" s="231"/>
      <c r="Z153" s="231"/>
      <c r="AA153" s="231"/>
      <c r="AB153" s="4"/>
      <c r="AC153" s="4"/>
    </row>
    <row r="154" ht="12.75" customHeight="1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231"/>
      <c r="X154" s="231"/>
      <c r="Y154" s="231"/>
      <c r="Z154" s="231"/>
      <c r="AA154" s="231"/>
      <c r="AB154" s="4"/>
      <c r="AC154" s="4"/>
    </row>
    <row r="155" ht="12.75" customHeight="1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231"/>
      <c r="X155" s="231"/>
      <c r="Y155" s="231"/>
      <c r="Z155" s="231"/>
      <c r="AA155" s="231"/>
      <c r="AB155" s="4"/>
      <c r="AC155" s="4"/>
    </row>
    <row r="156" ht="12.75" customHeight="1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231"/>
      <c r="X156" s="231"/>
      <c r="Y156" s="231"/>
      <c r="Z156" s="231"/>
      <c r="AA156" s="231"/>
      <c r="AB156" s="4"/>
      <c r="AC156" s="4"/>
    </row>
    <row r="157" ht="12.75" customHeight="1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231"/>
      <c r="X157" s="231"/>
      <c r="Y157" s="231"/>
      <c r="Z157" s="231"/>
      <c r="AA157" s="231"/>
      <c r="AB157" s="4"/>
      <c r="AC157" s="4"/>
    </row>
    <row r="158" ht="12.75" customHeight="1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231"/>
      <c r="X158" s="231"/>
      <c r="Y158" s="231"/>
      <c r="Z158" s="231"/>
      <c r="AA158" s="231"/>
      <c r="AB158" s="4"/>
      <c r="AC158" s="4"/>
    </row>
    <row r="159" ht="12.75" customHeight="1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231"/>
      <c r="X159" s="231"/>
      <c r="Y159" s="231"/>
      <c r="Z159" s="231"/>
      <c r="AA159" s="231"/>
      <c r="AB159" s="4"/>
      <c r="AC159" s="4"/>
    </row>
    <row r="160" ht="12.75" customHeight="1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231"/>
      <c r="X160" s="231"/>
      <c r="Y160" s="231"/>
      <c r="Z160" s="231"/>
      <c r="AA160" s="231"/>
      <c r="AB160" s="4"/>
      <c r="AC160" s="4"/>
    </row>
    <row r="161" ht="12.75" customHeight="1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231"/>
      <c r="X161" s="231"/>
      <c r="Y161" s="231"/>
      <c r="Z161" s="231"/>
      <c r="AA161" s="231"/>
      <c r="AB161" s="4"/>
      <c r="AC161" s="4"/>
    </row>
    <row r="162" ht="12.75" customHeight="1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231"/>
      <c r="X162" s="231"/>
      <c r="Y162" s="231"/>
      <c r="Z162" s="231"/>
      <c r="AA162" s="231"/>
      <c r="AB162" s="4"/>
      <c r="AC162" s="4"/>
    </row>
    <row r="163" ht="12.75" customHeight="1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231"/>
      <c r="X163" s="231"/>
      <c r="Y163" s="231"/>
      <c r="Z163" s="231"/>
      <c r="AA163" s="231"/>
      <c r="AB163" s="4"/>
      <c r="AC163" s="4"/>
    </row>
    <row r="164" ht="12.75" customHeight="1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231"/>
      <c r="X164" s="231"/>
      <c r="Y164" s="231"/>
      <c r="Z164" s="231"/>
      <c r="AA164" s="231"/>
      <c r="AB164" s="4"/>
      <c r="AC164" s="4"/>
    </row>
    <row r="165" ht="12.75" customHeight="1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231"/>
      <c r="X165" s="231"/>
      <c r="Y165" s="231"/>
      <c r="Z165" s="231"/>
      <c r="AA165" s="231"/>
      <c r="AB165" s="4"/>
      <c r="AC165" s="4"/>
    </row>
    <row r="166" ht="12.75" customHeight="1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231"/>
      <c r="X166" s="231"/>
      <c r="Y166" s="231"/>
      <c r="Z166" s="231"/>
      <c r="AA166" s="231"/>
      <c r="AB166" s="4"/>
      <c r="AC166" s="4"/>
    </row>
    <row r="167" ht="12.75" customHeight="1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231"/>
      <c r="X167" s="231"/>
      <c r="Y167" s="231"/>
      <c r="Z167" s="231"/>
      <c r="AA167" s="231"/>
      <c r="AB167" s="4"/>
      <c r="AC167" s="4"/>
    </row>
    <row r="168" ht="12.75" customHeight="1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231"/>
      <c r="X168" s="231"/>
      <c r="Y168" s="231"/>
      <c r="Z168" s="231"/>
      <c r="AA168" s="231"/>
      <c r="AB168" s="4"/>
      <c r="AC168" s="4"/>
    </row>
    <row r="169" ht="12.75" customHeight="1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231"/>
      <c r="X169" s="231"/>
      <c r="Y169" s="231"/>
      <c r="Z169" s="231"/>
      <c r="AA169" s="231"/>
      <c r="AB169" s="4"/>
      <c r="AC169" s="4"/>
    </row>
    <row r="170" ht="12.75" customHeight="1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231"/>
      <c r="X170" s="231"/>
      <c r="Y170" s="231"/>
      <c r="Z170" s="231"/>
      <c r="AA170" s="231"/>
      <c r="AB170" s="4"/>
      <c r="AC170" s="4"/>
    </row>
    <row r="171" ht="12.75" customHeight="1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231"/>
      <c r="X171" s="231"/>
      <c r="Y171" s="231"/>
      <c r="Z171" s="231"/>
      <c r="AA171" s="231"/>
      <c r="AB171" s="4"/>
      <c r="AC171" s="4"/>
    </row>
    <row r="172" ht="12.75" customHeight="1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231"/>
      <c r="X172" s="231"/>
      <c r="Y172" s="231"/>
      <c r="Z172" s="231"/>
      <c r="AA172" s="231"/>
      <c r="AB172" s="4"/>
      <c r="AC172" s="4"/>
    </row>
    <row r="173" ht="12.75" customHeight="1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231"/>
      <c r="X173" s="231"/>
      <c r="Y173" s="231"/>
      <c r="Z173" s="231"/>
      <c r="AA173" s="231"/>
      <c r="AB173" s="4"/>
      <c r="AC173" s="4"/>
    </row>
    <row r="174" ht="12.75" customHeight="1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231"/>
      <c r="X174" s="231"/>
      <c r="Y174" s="231"/>
      <c r="Z174" s="231"/>
      <c r="AA174" s="231"/>
      <c r="AB174" s="4"/>
      <c r="AC174" s="4"/>
    </row>
    <row r="175" ht="12.75" customHeight="1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231"/>
      <c r="X175" s="231"/>
      <c r="Y175" s="231"/>
      <c r="Z175" s="231"/>
      <c r="AA175" s="231"/>
      <c r="AB175" s="4"/>
      <c r="AC175" s="4"/>
    </row>
    <row r="176" ht="12.75" customHeight="1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231"/>
      <c r="X176" s="231"/>
      <c r="Y176" s="231"/>
      <c r="Z176" s="231"/>
      <c r="AA176" s="231"/>
      <c r="AB176" s="4"/>
      <c r="AC176" s="4"/>
    </row>
    <row r="177" ht="12.75" customHeight="1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231"/>
      <c r="X177" s="231"/>
      <c r="Y177" s="231"/>
      <c r="Z177" s="231"/>
      <c r="AA177" s="231"/>
      <c r="AB177" s="4"/>
      <c r="AC177" s="4"/>
    </row>
    <row r="178" ht="12.75" customHeight="1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231"/>
      <c r="X178" s="231"/>
      <c r="Y178" s="231"/>
      <c r="Z178" s="231"/>
      <c r="AA178" s="231"/>
      <c r="AB178" s="4"/>
      <c r="AC178" s="4"/>
    </row>
    <row r="179" ht="12.75" customHeight="1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231"/>
      <c r="X179" s="231"/>
      <c r="Y179" s="231"/>
      <c r="Z179" s="231"/>
      <c r="AA179" s="231"/>
      <c r="AB179" s="4"/>
      <c r="AC179" s="4"/>
    </row>
    <row r="180" ht="12.75" customHeight="1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231"/>
      <c r="X180" s="231"/>
      <c r="Y180" s="231"/>
      <c r="Z180" s="231"/>
      <c r="AA180" s="231"/>
      <c r="AB180" s="4"/>
      <c r="AC180" s="4"/>
    </row>
    <row r="181" ht="12.75" customHeight="1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231"/>
      <c r="X181" s="231"/>
      <c r="Y181" s="231"/>
      <c r="Z181" s="231"/>
      <c r="AA181" s="231"/>
      <c r="AB181" s="4"/>
      <c r="AC181" s="4"/>
    </row>
    <row r="182" ht="12.75" customHeight="1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231"/>
      <c r="X182" s="231"/>
      <c r="Y182" s="231"/>
      <c r="Z182" s="231"/>
      <c r="AA182" s="231"/>
      <c r="AB182" s="4"/>
      <c r="AC182" s="4"/>
    </row>
    <row r="183" ht="12.75" customHeight="1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231"/>
      <c r="X183" s="231"/>
      <c r="Y183" s="231"/>
      <c r="Z183" s="231"/>
      <c r="AA183" s="231"/>
      <c r="AB183" s="4"/>
      <c r="AC183" s="4"/>
    </row>
    <row r="184" ht="12.75" customHeight="1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231"/>
      <c r="X184" s="231"/>
      <c r="Y184" s="231"/>
      <c r="Z184" s="231"/>
      <c r="AA184" s="231"/>
      <c r="AB184" s="4"/>
      <c r="AC184" s="4"/>
    </row>
    <row r="185" ht="12.75" customHeight="1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231"/>
      <c r="X185" s="231"/>
      <c r="Y185" s="231"/>
      <c r="Z185" s="231"/>
      <c r="AA185" s="231"/>
      <c r="AB185" s="4"/>
      <c r="AC185" s="4"/>
    </row>
    <row r="186" ht="12.75" customHeight="1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231"/>
      <c r="X186" s="231"/>
      <c r="Y186" s="231"/>
      <c r="Z186" s="231"/>
      <c r="AA186" s="231"/>
      <c r="AB186" s="4"/>
      <c r="AC186" s="4"/>
    </row>
    <row r="187" ht="12.75" customHeight="1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231"/>
      <c r="X187" s="231"/>
      <c r="Y187" s="231"/>
      <c r="Z187" s="231"/>
      <c r="AA187" s="231"/>
      <c r="AB187" s="4"/>
      <c r="AC187" s="4"/>
    </row>
    <row r="188" ht="12.75" customHeight="1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231"/>
      <c r="X188" s="231"/>
      <c r="Y188" s="231"/>
      <c r="Z188" s="231"/>
      <c r="AA188" s="231"/>
      <c r="AB188" s="4"/>
      <c r="AC188" s="4"/>
    </row>
    <row r="189" ht="12.75" customHeight="1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231"/>
      <c r="X189" s="231"/>
      <c r="Y189" s="231"/>
      <c r="Z189" s="231"/>
      <c r="AA189" s="231"/>
      <c r="AB189" s="4"/>
      <c r="AC189" s="4"/>
    </row>
    <row r="190" ht="12.75" customHeight="1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231"/>
      <c r="X190" s="231"/>
      <c r="Y190" s="231"/>
      <c r="Z190" s="231"/>
      <c r="AA190" s="231"/>
      <c r="AB190" s="4"/>
      <c r="AC190" s="4"/>
    </row>
    <row r="191" ht="12.75" customHeight="1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231"/>
      <c r="X191" s="231"/>
      <c r="Y191" s="231"/>
      <c r="Z191" s="231"/>
      <c r="AA191" s="231"/>
      <c r="AB191" s="4"/>
      <c r="AC191" s="4"/>
    </row>
    <row r="192" ht="12.75" customHeight="1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231"/>
      <c r="X192" s="231"/>
      <c r="Y192" s="231"/>
      <c r="Z192" s="231"/>
      <c r="AA192" s="231"/>
      <c r="AB192" s="4"/>
      <c r="AC192" s="4"/>
    </row>
    <row r="193" ht="12.75" customHeight="1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231"/>
      <c r="X193" s="231"/>
      <c r="Y193" s="231"/>
      <c r="Z193" s="231"/>
      <c r="AA193" s="231"/>
      <c r="AB193" s="4"/>
      <c r="AC193" s="4"/>
    </row>
    <row r="194" ht="12.75" customHeight="1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231"/>
      <c r="X194" s="231"/>
      <c r="Y194" s="231"/>
      <c r="Z194" s="231"/>
      <c r="AA194" s="231"/>
      <c r="AB194" s="4"/>
      <c r="AC194" s="4"/>
    </row>
    <row r="195" ht="12.75" customHeight="1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231"/>
      <c r="X195" s="231"/>
      <c r="Y195" s="231"/>
      <c r="Z195" s="231"/>
      <c r="AA195" s="231"/>
      <c r="AB195" s="4"/>
      <c r="AC195" s="4"/>
    </row>
    <row r="196" ht="12.75" customHeight="1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231"/>
      <c r="X196" s="231"/>
      <c r="Y196" s="231"/>
      <c r="Z196" s="231"/>
      <c r="AA196" s="231"/>
      <c r="AB196" s="4"/>
      <c r="AC196" s="4"/>
    </row>
    <row r="197" ht="12.75" customHeight="1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231"/>
      <c r="X197" s="231"/>
      <c r="Y197" s="231"/>
      <c r="Z197" s="231"/>
      <c r="AA197" s="231"/>
      <c r="AB197" s="4"/>
      <c r="AC197" s="4"/>
    </row>
    <row r="198" ht="12.75" customHeight="1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231"/>
      <c r="X198" s="231"/>
      <c r="Y198" s="231"/>
      <c r="Z198" s="231"/>
      <c r="AA198" s="231"/>
      <c r="AB198" s="4"/>
      <c r="AC198" s="4"/>
    </row>
    <row r="199" ht="12.75" customHeight="1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231"/>
      <c r="X199" s="231"/>
      <c r="Y199" s="231"/>
      <c r="Z199" s="231"/>
      <c r="AA199" s="231"/>
      <c r="AB199" s="4"/>
      <c r="AC199" s="4"/>
    </row>
    <row r="200" ht="12.75" customHeight="1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231"/>
      <c r="X200" s="231"/>
      <c r="Y200" s="231"/>
      <c r="Z200" s="231"/>
      <c r="AA200" s="231"/>
      <c r="AB200" s="4"/>
      <c r="AC200" s="4"/>
    </row>
    <row r="201" ht="12.75" customHeight="1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231"/>
      <c r="X201" s="231"/>
      <c r="Y201" s="231"/>
      <c r="Z201" s="231"/>
      <c r="AA201" s="231"/>
      <c r="AB201" s="4"/>
      <c r="AC201" s="4"/>
    </row>
    <row r="202" ht="12.75" customHeight="1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231"/>
      <c r="X202" s="231"/>
      <c r="Y202" s="231"/>
      <c r="Z202" s="231"/>
      <c r="AA202" s="231"/>
      <c r="AB202" s="4"/>
      <c r="AC202" s="4"/>
    </row>
    <row r="203" ht="12.75" customHeight="1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231"/>
      <c r="X203" s="231"/>
      <c r="Y203" s="231"/>
      <c r="Z203" s="231"/>
      <c r="AA203" s="231"/>
      <c r="AB203" s="4"/>
      <c r="AC203" s="4"/>
    </row>
    <row r="204" ht="12.75" customHeight="1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231"/>
      <c r="X204" s="231"/>
      <c r="Y204" s="231"/>
      <c r="Z204" s="231"/>
      <c r="AA204" s="231"/>
      <c r="AB204" s="4"/>
      <c r="AC204" s="4"/>
    </row>
    <row r="205" ht="12.75" customHeight="1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231"/>
      <c r="X205" s="231"/>
      <c r="Y205" s="231"/>
      <c r="Z205" s="231"/>
      <c r="AA205" s="231"/>
      <c r="AB205" s="4"/>
      <c r="AC205" s="4"/>
    </row>
    <row r="206" ht="12.75" customHeight="1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231"/>
      <c r="X206" s="231"/>
      <c r="Y206" s="231"/>
      <c r="Z206" s="231"/>
      <c r="AA206" s="231"/>
      <c r="AB206" s="4"/>
      <c r="AC206" s="4"/>
    </row>
    <row r="207" ht="12.75" customHeight="1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231"/>
      <c r="X207" s="231"/>
      <c r="Y207" s="231"/>
      <c r="Z207" s="231"/>
      <c r="AA207" s="231"/>
      <c r="AB207" s="4"/>
      <c r="AC207" s="4"/>
    </row>
    <row r="208" ht="12.75" customHeight="1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231"/>
      <c r="X208" s="231"/>
      <c r="Y208" s="231"/>
      <c r="Z208" s="231"/>
      <c r="AA208" s="231"/>
      <c r="AB208" s="4"/>
      <c r="AC208" s="4"/>
    </row>
    <row r="209" ht="12.75" customHeight="1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231"/>
      <c r="X209" s="231"/>
      <c r="Y209" s="231"/>
      <c r="Z209" s="231"/>
      <c r="AA209" s="231"/>
      <c r="AB209" s="4"/>
      <c r="AC209" s="4"/>
    </row>
    <row r="210" ht="12.75" customHeight="1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231"/>
      <c r="X210" s="231"/>
      <c r="Y210" s="231"/>
      <c r="Z210" s="231"/>
      <c r="AA210" s="231"/>
      <c r="AB210" s="4"/>
      <c r="AC210" s="4"/>
    </row>
    <row r="211" ht="12.75" customHeight="1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231"/>
      <c r="X211" s="231"/>
      <c r="Y211" s="231"/>
      <c r="Z211" s="231"/>
      <c r="AA211" s="231"/>
      <c r="AB211" s="4"/>
      <c r="AC211" s="4"/>
    </row>
    <row r="212" ht="12.75" customHeight="1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231"/>
      <c r="X212" s="231"/>
      <c r="Y212" s="231"/>
      <c r="Z212" s="231"/>
      <c r="AA212" s="231"/>
      <c r="AB212" s="4"/>
      <c r="AC212" s="4"/>
    </row>
    <row r="213" ht="12.75" customHeight="1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231"/>
      <c r="X213" s="231"/>
      <c r="Y213" s="231"/>
      <c r="Z213" s="231"/>
      <c r="AA213" s="231"/>
      <c r="AB213" s="4"/>
      <c r="AC213" s="4"/>
    </row>
    <row r="214" ht="12.75" customHeight="1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231"/>
      <c r="X214" s="231"/>
      <c r="Y214" s="231"/>
      <c r="Z214" s="231"/>
      <c r="AA214" s="231"/>
      <c r="AB214" s="4"/>
      <c r="AC214" s="4"/>
    </row>
    <row r="215" ht="12.75" customHeight="1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231"/>
      <c r="X215" s="231"/>
      <c r="Y215" s="231"/>
      <c r="Z215" s="231"/>
      <c r="AA215" s="231"/>
      <c r="AB215" s="4"/>
      <c r="AC215" s="4"/>
    </row>
    <row r="216" ht="12.75" customHeight="1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231"/>
      <c r="X216" s="231"/>
      <c r="Y216" s="231"/>
      <c r="Z216" s="231"/>
      <c r="AA216" s="231"/>
      <c r="AB216" s="4"/>
      <c r="AC216" s="4"/>
    </row>
    <row r="217" ht="12.75" customHeight="1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231"/>
      <c r="X217" s="231"/>
      <c r="Y217" s="231"/>
      <c r="Z217" s="231"/>
      <c r="AA217" s="231"/>
      <c r="AB217" s="4"/>
      <c r="AC217" s="4"/>
    </row>
    <row r="218" ht="12.75" customHeight="1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231"/>
      <c r="X218" s="231"/>
      <c r="Y218" s="231"/>
      <c r="Z218" s="231"/>
      <c r="AA218" s="231"/>
      <c r="AB218" s="4"/>
      <c r="AC218" s="4"/>
    </row>
    <row r="219" ht="12.75" customHeight="1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231"/>
      <c r="X219" s="231"/>
      <c r="Y219" s="231"/>
      <c r="Z219" s="231"/>
      <c r="AA219" s="231"/>
      <c r="AB219" s="4"/>
      <c r="AC219" s="4"/>
    </row>
    <row r="220" ht="12.75" customHeight="1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231"/>
      <c r="X220" s="231"/>
      <c r="Y220" s="231"/>
      <c r="Z220" s="231"/>
      <c r="AA220" s="231"/>
      <c r="AB220" s="4"/>
      <c r="AC220" s="4"/>
    </row>
    <row r="221" ht="12.75" customHeight="1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231"/>
      <c r="X221" s="231"/>
      <c r="Y221" s="231"/>
      <c r="Z221" s="231"/>
      <c r="AA221" s="231"/>
      <c r="AB221" s="4"/>
      <c r="AC221" s="4"/>
    </row>
    <row r="222" ht="12.75" customHeight="1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231"/>
      <c r="X222" s="231"/>
      <c r="Y222" s="231"/>
      <c r="Z222" s="231"/>
      <c r="AA222" s="231"/>
      <c r="AB222" s="4"/>
      <c r="AC222" s="4"/>
    </row>
    <row r="223" ht="12.75" customHeight="1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231"/>
      <c r="X223" s="231"/>
      <c r="Y223" s="231"/>
      <c r="Z223" s="231"/>
      <c r="AA223" s="231"/>
      <c r="AB223" s="4"/>
      <c r="AC223" s="4"/>
    </row>
    <row r="224" ht="12.75" customHeight="1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231"/>
      <c r="X224" s="231"/>
      <c r="Y224" s="231"/>
      <c r="Z224" s="231"/>
      <c r="AA224" s="231"/>
      <c r="AB224" s="4"/>
      <c r="AC224" s="4"/>
    </row>
    <row r="225" ht="12.75" customHeight="1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231"/>
      <c r="X225" s="231"/>
      <c r="Y225" s="231"/>
      <c r="Z225" s="231"/>
      <c r="AA225" s="231"/>
      <c r="AB225" s="4"/>
      <c r="AC225" s="4"/>
    </row>
    <row r="226" ht="12.75" customHeight="1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231"/>
      <c r="X226" s="231"/>
      <c r="Y226" s="231"/>
      <c r="Z226" s="231"/>
      <c r="AA226" s="231"/>
      <c r="AB226" s="4"/>
      <c r="AC226" s="4"/>
    </row>
    <row r="227" ht="12.75" customHeight="1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231"/>
      <c r="X227" s="231"/>
      <c r="Y227" s="231"/>
      <c r="Z227" s="231"/>
      <c r="AA227" s="231"/>
      <c r="AB227" s="4"/>
      <c r="AC227" s="4"/>
    </row>
    <row r="228" ht="12.75" customHeight="1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231"/>
      <c r="X228" s="231"/>
      <c r="Y228" s="231"/>
      <c r="Z228" s="231"/>
      <c r="AA228" s="231"/>
      <c r="AB228" s="4"/>
      <c r="AC228" s="4"/>
    </row>
    <row r="229" ht="12.75" customHeight="1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231"/>
      <c r="X229" s="231"/>
      <c r="Y229" s="231"/>
      <c r="Z229" s="231"/>
      <c r="AA229" s="231"/>
      <c r="AB229" s="4"/>
      <c r="AC229" s="4"/>
    </row>
    <row r="230" ht="12.75" customHeight="1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231"/>
      <c r="X230" s="231"/>
      <c r="Y230" s="231"/>
      <c r="Z230" s="231"/>
      <c r="AA230" s="231"/>
      <c r="AB230" s="4"/>
      <c r="AC230" s="4"/>
    </row>
    <row r="231" ht="12.75" customHeight="1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231"/>
      <c r="X231" s="231"/>
      <c r="Y231" s="231"/>
      <c r="Z231" s="231"/>
      <c r="AA231" s="231"/>
      <c r="AB231" s="4"/>
      <c r="AC231" s="4"/>
    </row>
    <row r="232" ht="12.75" customHeight="1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231"/>
      <c r="X232" s="231"/>
      <c r="Y232" s="231"/>
      <c r="Z232" s="231"/>
      <c r="AA232" s="231"/>
      <c r="AB232" s="4"/>
      <c r="AC232" s="4"/>
    </row>
    <row r="233" ht="12.75" customHeight="1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231"/>
      <c r="X233" s="231"/>
      <c r="Y233" s="231"/>
      <c r="Z233" s="231"/>
      <c r="AA233" s="231"/>
      <c r="AB233" s="4"/>
      <c r="AC233" s="4"/>
    </row>
    <row r="234" ht="12.75" customHeight="1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231"/>
      <c r="X234" s="231"/>
      <c r="Y234" s="231"/>
      <c r="Z234" s="231"/>
      <c r="AA234" s="231"/>
      <c r="AB234" s="4"/>
      <c r="AC234" s="4"/>
    </row>
    <row r="235" ht="12.75" customHeight="1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231"/>
      <c r="X235" s="231"/>
      <c r="Y235" s="231"/>
      <c r="Z235" s="231"/>
      <c r="AA235" s="231"/>
      <c r="AB235" s="4"/>
      <c r="AC235" s="4"/>
    </row>
    <row r="236" ht="12.75" customHeight="1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231"/>
      <c r="X236" s="231"/>
      <c r="Y236" s="231"/>
      <c r="Z236" s="231"/>
      <c r="AA236" s="231"/>
      <c r="AB236" s="4"/>
      <c r="AC236" s="4"/>
    </row>
    <row r="237" ht="12.75" customHeight="1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231"/>
      <c r="X237" s="231"/>
      <c r="Y237" s="231"/>
      <c r="Z237" s="231"/>
      <c r="AA237" s="231"/>
      <c r="AB237" s="4"/>
      <c r="AC237" s="4"/>
    </row>
    <row r="238" ht="12.75" customHeight="1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231"/>
      <c r="X238" s="231"/>
      <c r="Y238" s="231"/>
      <c r="Z238" s="231"/>
      <c r="AA238" s="231"/>
      <c r="AB238" s="4"/>
      <c r="AC238" s="4"/>
    </row>
    <row r="239" ht="12.75" customHeight="1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231"/>
      <c r="X239" s="231"/>
      <c r="Y239" s="231"/>
      <c r="Z239" s="231"/>
      <c r="AA239" s="231"/>
      <c r="AB239" s="4"/>
      <c r="AC239" s="4"/>
    </row>
    <row r="240" ht="12.75" customHeight="1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231"/>
      <c r="X240" s="231"/>
      <c r="Y240" s="231"/>
      <c r="Z240" s="231"/>
      <c r="AA240" s="231"/>
      <c r="AB240" s="4"/>
      <c r="AC240" s="4"/>
    </row>
    <row r="241" ht="12.75" customHeight="1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231"/>
      <c r="X241" s="231"/>
      <c r="Y241" s="231"/>
      <c r="Z241" s="231"/>
      <c r="AA241" s="231"/>
      <c r="AB241" s="4"/>
      <c r="AC241" s="4"/>
    </row>
    <row r="242" ht="12.75" customHeight="1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231"/>
      <c r="X242" s="231"/>
      <c r="Y242" s="231"/>
      <c r="Z242" s="231"/>
      <c r="AA242" s="231"/>
      <c r="AB242" s="4"/>
      <c r="AC242" s="4"/>
    </row>
    <row r="243" ht="12.75" customHeight="1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231"/>
      <c r="X243" s="231"/>
      <c r="Y243" s="231"/>
      <c r="Z243" s="231"/>
      <c r="AA243" s="231"/>
      <c r="AB243" s="4"/>
      <c r="AC243" s="4"/>
    </row>
    <row r="244" ht="12.75" customHeight="1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231"/>
      <c r="X244" s="231"/>
      <c r="Y244" s="231"/>
      <c r="Z244" s="231"/>
      <c r="AA244" s="231"/>
      <c r="AB244" s="4"/>
      <c r="AC244" s="4"/>
    </row>
    <row r="245" ht="12.75" customHeight="1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231"/>
      <c r="X245" s="231"/>
      <c r="Y245" s="231"/>
      <c r="Z245" s="231"/>
      <c r="AA245" s="231"/>
      <c r="AB245" s="4"/>
      <c r="AC245" s="4"/>
    </row>
    <row r="246" ht="12.75" customHeight="1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231"/>
      <c r="X246" s="231"/>
      <c r="Y246" s="231"/>
      <c r="Z246" s="231"/>
      <c r="AA246" s="231"/>
      <c r="AB246" s="4"/>
      <c r="AC246" s="4"/>
    </row>
    <row r="247" ht="12.75" customHeight="1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231"/>
      <c r="X247" s="231"/>
      <c r="Y247" s="231"/>
      <c r="Z247" s="231"/>
      <c r="AA247" s="231"/>
      <c r="AB247" s="4"/>
      <c r="AC247" s="4"/>
    </row>
    <row r="248" ht="12.75" customHeight="1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231"/>
      <c r="X248" s="231"/>
      <c r="Y248" s="231"/>
      <c r="Z248" s="231"/>
      <c r="AA248" s="231"/>
      <c r="AB248" s="4"/>
      <c r="AC248" s="4"/>
    </row>
    <row r="249" ht="12.75" customHeight="1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231"/>
      <c r="X249" s="231"/>
      <c r="Y249" s="231"/>
      <c r="Z249" s="231"/>
      <c r="AA249" s="231"/>
      <c r="AB249" s="4"/>
      <c r="AC249" s="4"/>
    </row>
    <row r="250" ht="12.75" customHeight="1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231"/>
      <c r="X250" s="231"/>
      <c r="Y250" s="231"/>
      <c r="Z250" s="231"/>
      <c r="AA250" s="231"/>
      <c r="AB250" s="4"/>
      <c r="AC250" s="4"/>
    </row>
    <row r="251" ht="12.75" customHeight="1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231"/>
      <c r="X251" s="231"/>
      <c r="Y251" s="231"/>
      <c r="Z251" s="231"/>
      <c r="AA251" s="231"/>
      <c r="AB251" s="4"/>
      <c r="AC251" s="4"/>
    </row>
    <row r="252" ht="12.75" customHeight="1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231"/>
      <c r="X252" s="231"/>
      <c r="Y252" s="231"/>
      <c r="Z252" s="231"/>
      <c r="AA252" s="231"/>
      <c r="AB252" s="4"/>
      <c r="AC252" s="4"/>
    </row>
    <row r="253" ht="12.75" customHeight="1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231"/>
      <c r="X253" s="231"/>
      <c r="Y253" s="231"/>
      <c r="Z253" s="231"/>
      <c r="AA253" s="231"/>
      <c r="AB253" s="4"/>
      <c r="AC253" s="4"/>
    </row>
    <row r="254" ht="12.75" customHeight="1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231"/>
      <c r="X254" s="231"/>
      <c r="Y254" s="231"/>
      <c r="Z254" s="231"/>
      <c r="AA254" s="231"/>
      <c r="AB254" s="4"/>
      <c r="AC254" s="4"/>
    </row>
    <row r="255" ht="12.75" customHeight="1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231"/>
      <c r="X255" s="231"/>
      <c r="Y255" s="231"/>
      <c r="Z255" s="231"/>
      <c r="AA255" s="231"/>
      <c r="AB255" s="4"/>
      <c r="AC255" s="4"/>
    </row>
    <row r="256" ht="12.75" customHeight="1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231"/>
      <c r="X256" s="231"/>
      <c r="Y256" s="231"/>
      <c r="Z256" s="231"/>
      <c r="AA256" s="231"/>
      <c r="AB256" s="4"/>
      <c r="AC256" s="4"/>
    </row>
    <row r="257" ht="12.75" customHeight="1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231"/>
      <c r="X257" s="231"/>
      <c r="Y257" s="231"/>
      <c r="Z257" s="231"/>
      <c r="AA257" s="231"/>
      <c r="AB257" s="4"/>
      <c r="AC257" s="4"/>
    </row>
    <row r="258" ht="12.75" customHeight="1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231"/>
      <c r="X258" s="231"/>
      <c r="Y258" s="231"/>
      <c r="Z258" s="231"/>
      <c r="AA258" s="231"/>
      <c r="AB258" s="4"/>
      <c r="AC258" s="4"/>
    </row>
    <row r="259" ht="12.75" customHeight="1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231"/>
      <c r="X259" s="231"/>
      <c r="Y259" s="231"/>
      <c r="Z259" s="231"/>
      <c r="AA259" s="231"/>
      <c r="AB259" s="4"/>
      <c r="AC259" s="4"/>
    </row>
    <row r="260" ht="12.75" customHeight="1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231"/>
      <c r="X260" s="231"/>
      <c r="Y260" s="231"/>
      <c r="Z260" s="231"/>
      <c r="AA260" s="231"/>
      <c r="AB260" s="4"/>
      <c r="AC260" s="4"/>
    </row>
    <row r="261" ht="12.75" customHeight="1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231"/>
      <c r="X261" s="231"/>
      <c r="Y261" s="231"/>
      <c r="Z261" s="231"/>
      <c r="AA261" s="231"/>
      <c r="AB261" s="4"/>
      <c r="AC261" s="4"/>
    </row>
    <row r="262" ht="12.75" customHeight="1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231"/>
      <c r="X262" s="231"/>
      <c r="Y262" s="231"/>
      <c r="Z262" s="231"/>
      <c r="AA262" s="231"/>
      <c r="AB262" s="4"/>
      <c r="AC262" s="4"/>
    </row>
    <row r="263" ht="12.75" customHeight="1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231"/>
      <c r="X263" s="231"/>
      <c r="Y263" s="231"/>
      <c r="Z263" s="231"/>
      <c r="AA263" s="231"/>
      <c r="AB263" s="4"/>
      <c r="AC263" s="4"/>
    </row>
    <row r="264" ht="12.75" customHeight="1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231"/>
      <c r="X264" s="231"/>
      <c r="Y264" s="231"/>
      <c r="Z264" s="231"/>
      <c r="AA264" s="231"/>
      <c r="AB264" s="4"/>
      <c r="AC264" s="4"/>
    </row>
    <row r="265" ht="12.75" customHeight="1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231"/>
      <c r="X265" s="231"/>
      <c r="Y265" s="231"/>
      <c r="Z265" s="231"/>
      <c r="AA265" s="231"/>
      <c r="AB265" s="4"/>
      <c r="AC265" s="4"/>
    </row>
    <row r="266" ht="12.75" customHeight="1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231"/>
      <c r="X266" s="231"/>
      <c r="Y266" s="231"/>
      <c r="Z266" s="231"/>
      <c r="AA266" s="231"/>
      <c r="AB266" s="4"/>
      <c r="AC266" s="4"/>
    </row>
    <row r="267" ht="12.75" customHeight="1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231"/>
      <c r="X267" s="231"/>
      <c r="Y267" s="231"/>
      <c r="Z267" s="231"/>
      <c r="AA267" s="231"/>
      <c r="AB267" s="4"/>
      <c r="AC267" s="4"/>
    </row>
    <row r="268" ht="12.75" customHeight="1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231"/>
      <c r="X268" s="231"/>
      <c r="Y268" s="231"/>
      <c r="Z268" s="231"/>
      <c r="AA268" s="231"/>
      <c r="AB268" s="4"/>
      <c r="AC268" s="4"/>
    </row>
    <row r="269" ht="12.75" customHeight="1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231"/>
      <c r="X269" s="231"/>
      <c r="Y269" s="231"/>
      <c r="Z269" s="231"/>
      <c r="AA269" s="231"/>
      <c r="AB269" s="4"/>
      <c r="AC269" s="4"/>
    </row>
    <row r="270" ht="12.75" customHeight="1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231"/>
      <c r="X270" s="231"/>
      <c r="Y270" s="231"/>
      <c r="Z270" s="231"/>
      <c r="AA270" s="231"/>
      <c r="AB270" s="4"/>
      <c r="AC270" s="4"/>
    </row>
    <row r="271" ht="12.75" customHeight="1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231"/>
      <c r="X271" s="231"/>
      <c r="Y271" s="231"/>
      <c r="Z271" s="231"/>
      <c r="AA271" s="231"/>
      <c r="AB271" s="4"/>
      <c r="AC271" s="4"/>
    </row>
    <row r="272" ht="12.75" customHeight="1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231"/>
      <c r="X272" s="231"/>
      <c r="Y272" s="231"/>
      <c r="Z272" s="231"/>
      <c r="AA272" s="231"/>
      <c r="AB272" s="4"/>
      <c r="AC272" s="4"/>
    </row>
    <row r="273" ht="12.75" customHeight="1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231"/>
      <c r="X273" s="231"/>
      <c r="Y273" s="231"/>
      <c r="Z273" s="231"/>
      <c r="AA273" s="231"/>
      <c r="AB273" s="4"/>
      <c r="AC273" s="4"/>
    </row>
    <row r="274" ht="12.75" customHeight="1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231"/>
      <c r="X274" s="231"/>
      <c r="Y274" s="231"/>
      <c r="Z274" s="231"/>
      <c r="AA274" s="231"/>
      <c r="AB274" s="4"/>
      <c r="AC274" s="4"/>
    </row>
    <row r="275" ht="12.75" customHeight="1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231"/>
      <c r="X275" s="231"/>
      <c r="Y275" s="231"/>
      <c r="Z275" s="231"/>
      <c r="AA275" s="231"/>
      <c r="AB275" s="4"/>
      <c r="AC275" s="4"/>
    </row>
    <row r="276" ht="12.75" customHeight="1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231"/>
      <c r="X276" s="231"/>
      <c r="Y276" s="231"/>
      <c r="Z276" s="231"/>
      <c r="AA276" s="231"/>
      <c r="AB276" s="4"/>
      <c r="AC276" s="4"/>
    </row>
    <row r="277" ht="12.75" customHeight="1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231"/>
      <c r="X277" s="231"/>
      <c r="Y277" s="231"/>
      <c r="Z277" s="231"/>
      <c r="AA277" s="231"/>
      <c r="AB277" s="4"/>
      <c r="AC277" s="4"/>
    </row>
    <row r="278" ht="12.75" customHeight="1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231"/>
      <c r="X278" s="231"/>
      <c r="Y278" s="231"/>
      <c r="Z278" s="231"/>
      <c r="AA278" s="231"/>
      <c r="AB278" s="4"/>
      <c r="AC278" s="4"/>
    </row>
    <row r="279" ht="12.75" customHeight="1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231"/>
      <c r="X279" s="231"/>
      <c r="Y279" s="231"/>
      <c r="Z279" s="231"/>
      <c r="AA279" s="231"/>
      <c r="AB279" s="4"/>
      <c r="AC279" s="4"/>
    </row>
    <row r="280" ht="12.75" customHeight="1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231"/>
      <c r="X280" s="231"/>
      <c r="Y280" s="231"/>
      <c r="Z280" s="231"/>
      <c r="AA280" s="231"/>
      <c r="AB280" s="4"/>
      <c r="AC280" s="4"/>
    </row>
    <row r="281" ht="12.75" customHeight="1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231"/>
      <c r="X281" s="231"/>
      <c r="Y281" s="231"/>
      <c r="Z281" s="231"/>
      <c r="AA281" s="231"/>
      <c r="AB281" s="4"/>
      <c r="AC281" s="4"/>
    </row>
    <row r="282" ht="12.75" customHeight="1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231"/>
      <c r="X282" s="231"/>
      <c r="Y282" s="231"/>
      <c r="Z282" s="231"/>
      <c r="AA282" s="231"/>
      <c r="AB282" s="4"/>
      <c r="AC282" s="4"/>
    </row>
    <row r="283" ht="12.75" customHeight="1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231"/>
      <c r="X283" s="231"/>
      <c r="Y283" s="231"/>
      <c r="Z283" s="231"/>
      <c r="AA283" s="231"/>
      <c r="AB283" s="4"/>
      <c r="AC283" s="4"/>
    </row>
    <row r="284" ht="12.75" customHeight="1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231"/>
      <c r="X284" s="231"/>
      <c r="Y284" s="231"/>
      <c r="Z284" s="231"/>
      <c r="AA284" s="231"/>
      <c r="AB284" s="4"/>
      <c r="AC284" s="4"/>
    </row>
    <row r="285" ht="12.75" customHeight="1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231"/>
      <c r="X285" s="231"/>
      <c r="Y285" s="231"/>
      <c r="Z285" s="231"/>
      <c r="AA285" s="231"/>
      <c r="AB285" s="4"/>
      <c r="AC285" s="4"/>
    </row>
    <row r="286" ht="12.75" customHeight="1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231"/>
      <c r="X286" s="231"/>
      <c r="Y286" s="231"/>
      <c r="Z286" s="231"/>
      <c r="AA286" s="231"/>
      <c r="AB286" s="4"/>
      <c r="AC286" s="4"/>
    </row>
    <row r="287" ht="12.75" customHeight="1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231"/>
      <c r="X287" s="231"/>
      <c r="Y287" s="231"/>
      <c r="Z287" s="231"/>
      <c r="AA287" s="231"/>
      <c r="AB287" s="4"/>
      <c r="AC287" s="4"/>
    </row>
    <row r="288" ht="12.75" customHeight="1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231"/>
      <c r="X288" s="231"/>
      <c r="Y288" s="231"/>
      <c r="Z288" s="231"/>
      <c r="AA288" s="231"/>
      <c r="AB288" s="4"/>
      <c r="AC288" s="4"/>
    </row>
    <row r="289" ht="12.75" customHeight="1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231"/>
      <c r="X289" s="231"/>
      <c r="Y289" s="231"/>
      <c r="Z289" s="231"/>
      <c r="AA289" s="231"/>
      <c r="AB289" s="4"/>
      <c r="AC289" s="4"/>
    </row>
    <row r="290" ht="12.75" customHeight="1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231"/>
      <c r="X290" s="231"/>
      <c r="Y290" s="231"/>
      <c r="Z290" s="231"/>
      <c r="AA290" s="231"/>
      <c r="AB290" s="4"/>
      <c r="AC290" s="4"/>
    </row>
    <row r="291" ht="12.75" customHeight="1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231"/>
      <c r="X291" s="231"/>
      <c r="Y291" s="231"/>
      <c r="Z291" s="231"/>
      <c r="AA291" s="231"/>
      <c r="AB291" s="4"/>
      <c r="AC291" s="4"/>
    </row>
    <row r="292" ht="12.75" customHeight="1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231"/>
      <c r="X292" s="231"/>
      <c r="Y292" s="231"/>
      <c r="Z292" s="231"/>
      <c r="AA292" s="231"/>
      <c r="AB292" s="4"/>
      <c r="AC292" s="4"/>
    </row>
    <row r="293" ht="12.75" customHeight="1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231"/>
      <c r="X293" s="231"/>
      <c r="Y293" s="231"/>
      <c r="Z293" s="231"/>
      <c r="AA293" s="231"/>
      <c r="AB293" s="4"/>
      <c r="AC293" s="4"/>
    </row>
    <row r="294" ht="12.75" customHeight="1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231"/>
      <c r="X294" s="231"/>
      <c r="Y294" s="231"/>
      <c r="Z294" s="231"/>
      <c r="AA294" s="231"/>
      <c r="AB294" s="4"/>
      <c r="AC294" s="4"/>
    </row>
    <row r="295" ht="12.75" customHeight="1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231"/>
      <c r="X295" s="231"/>
      <c r="Y295" s="231"/>
      <c r="Z295" s="231"/>
      <c r="AA295" s="231"/>
      <c r="AB295" s="4"/>
      <c r="AC295" s="4"/>
    </row>
    <row r="296" ht="12.75" customHeight="1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231"/>
      <c r="X296" s="231"/>
      <c r="Y296" s="231"/>
      <c r="Z296" s="231"/>
      <c r="AA296" s="231"/>
      <c r="AB296" s="4"/>
      <c r="AC296" s="4"/>
    </row>
    <row r="297" ht="12.75" customHeight="1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231"/>
      <c r="X297" s="231"/>
      <c r="Y297" s="231"/>
      <c r="Z297" s="231"/>
      <c r="AA297" s="231"/>
      <c r="AB297" s="4"/>
      <c r="AC297" s="4"/>
    </row>
    <row r="298" ht="12.75" customHeight="1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231"/>
      <c r="X298" s="231"/>
      <c r="Y298" s="231"/>
      <c r="Z298" s="231"/>
      <c r="AA298" s="231"/>
      <c r="AB298" s="4"/>
      <c r="AC298" s="4"/>
    </row>
    <row r="299" ht="12.75" customHeight="1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231"/>
      <c r="X299" s="231"/>
      <c r="Y299" s="231"/>
      <c r="Z299" s="231"/>
      <c r="AA299" s="231"/>
      <c r="AB299" s="4"/>
      <c r="AC299" s="4"/>
    </row>
    <row r="300" ht="12.75" customHeight="1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231"/>
      <c r="X300" s="231"/>
      <c r="Y300" s="231"/>
      <c r="Z300" s="231"/>
      <c r="AA300" s="231"/>
      <c r="AB300" s="4"/>
      <c r="AC300" s="4"/>
    </row>
    <row r="301" ht="12.75" customHeight="1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231"/>
      <c r="X301" s="231"/>
      <c r="Y301" s="231"/>
      <c r="Z301" s="231"/>
      <c r="AA301" s="231"/>
      <c r="AB301" s="4"/>
      <c r="AC301" s="4"/>
    </row>
    <row r="302" ht="12.75" customHeight="1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231"/>
      <c r="X302" s="231"/>
      <c r="Y302" s="231"/>
      <c r="Z302" s="231"/>
      <c r="AA302" s="231"/>
      <c r="AB302" s="4"/>
      <c r="AC302" s="4"/>
    </row>
    <row r="303" ht="12.75" customHeight="1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231"/>
      <c r="X303" s="231"/>
      <c r="Y303" s="231"/>
      <c r="Z303" s="231"/>
      <c r="AA303" s="231"/>
      <c r="AB303" s="4"/>
      <c r="AC303" s="4"/>
    </row>
    <row r="304" ht="12.75" customHeight="1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231"/>
      <c r="X304" s="231"/>
      <c r="Y304" s="231"/>
      <c r="Z304" s="231"/>
      <c r="AA304" s="231"/>
      <c r="AB304" s="4"/>
      <c r="AC304" s="4"/>
    </row>
    <row r="305" ht="12.75" customHeight="1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231"/>
      <c r="X305" s="231"/>
      <c r="Y305" s="231"/>
      <c r="Z305" s="231"/>
      <c r="AA305" s="231"/>
      <c r="AB305" s="4"/>
      <c r="AC305" s="4"/>
    </row>
    <row r="306" ht="12.75" customHeight="1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231"/>
      <c r="X306" s="231"/>
      <c r="Y306" s="231"/>
      <c r="Z306" s="231"/>
      <c r="AA306" s="231"/>
      <c r="AB306" s="4"/>
      <c r="AC306" s="4"/>
    </row>
    <row r="307" ht="12.75" customHeight="1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231"/>
      <c r="X307" s="231"/>
      <c r="Y307" s="231"/>
      <c r="Z307" s="231"/>
      <c r="AA307" s="231"/>
      <c r="AB307" s="4"/>
      <c r="AC307" s="4"/>
    </row>
    <row r="308" ht="12.75" customHeight="1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231"/>
      <c r="X308" s="231"/>
      <c r="Y308" s="231"/>
      <c r="Z308" s="231"/>
      <c r="AA308" s="231"/>
      <c r="AB308" s="4"/>
      <c r="AC308" s="4"/>
    </row>
    <row r="309" ht="12.75" customHeight="1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231"/>
      <c r="X309" s="231"/>
      <c r="Y309" s="231"/>
      <c r="Z309" s="231"/>
      <c r="AA309" s="231"/>
      <c r="AB309" s="4"/>
      <c r="AC309" s="4"/>
    </row>
    <row r="310" ht="12.75" customHeight="1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231"/>
      <c r="X310" s="231"/>
      <c r="Y310" s="231"/>
      <c r="Z310" s="231"/>
      <c r="AA310" s="231"/>
      <c r="AB310" s="4"/>
      <c r="AC310" s="4"/>
    </row>
    <row r="311" ht="12.75" customHeight="1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231"/>
      <c r="X311" s="231"/>
      <c r="Y311" s="231"/>
      <c r="Z311" s="231"/>
      <c r="AA311" s="231"/>
      <c r="AB311" s="4"/>
      <c r="AC311" s="4"/>
    </row>
    <row r="312" ht="12.75" customHeight="1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231"/>
      <c r="X312" s="231"/>
      <c r="Y312" s="231"/>
      <c r="Z312" s="231"/>
      <c r="AA312" s="231"/>
      <c r="AB312" s="4"/>
      <c r="AC312" s="4"/>
    </row>
    <row r="313" ht="12.75" customHeight="1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231"/>
      <c r="X313" s="231"/>
      <c r="Y313" s="231"/>
      <c r="Z313" s="231"/>
      <c r="AA313" s="231"/>
      <c r="AB313" s="4"/>
      <c r="AC313" s="4"/>
    </row>
    <row r="314" ht="12.75" customHeight="1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231"/>
      <c r="X314" s="231"/>
      <c r="Y314" s="231"/>
      <c r="Z314" s="231"/>
      <c r="AA314" s="231"/>
      <c r="AB314" s="4"/>
      <c r="AC314" s="4"/>
    </row>
    <row r="315" ht="12.75" customHeight="1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231"/>
      <c r="X315" s="231"/>
      <c r="Y315" s="231"/>
      <c r="Z315" s="231"/>
      <c r="AA315" s="231"/>
      <c r="AB315" s="4"/>
      <c r="AC315" s="4"/>
    </row>
    <row r="316" ht="12.75" customHeight="1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231"/>
      <c r="X316" s="231"/>
      <c r="Y316" s="231"/>
      <c r="Z316" s="231"/>
      <c r="AA316" s="231"/>
      <c r="AB316" s="4"/>
      <c r="AC316" s="4"/>
    </row>
    <row r="317" ht="12.75" customHeight="1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231"/>
      <c r="X317" s="231"/>
      <c r="Y317" s="231"/>
      <c r="Z317" s="231"/>
      <c r="AA317" s="231"/>
      <c r="AB317" s="4"/>
      <c r="AC317" s="4"/>
    </row>
    <row r="318" ht="12.75" customHeight="1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231"/>
      <c r="X318" s="231"/>
      <c r="Y318" s="231"/>
      <c r="Z318" s="231"/>
      <c r="AA318" s="231"/>
      <c r="AB318" s="4"/>
      <c r="AC318" s="4"/>
    </row>
    <row r="319" ht="12.75" customHeight="1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231"/>
      <c r="X319" s="231"/>
      <c r="Y319" s="231"/>
      <c r="Z319" s="231"/>
      <c r="AA319" s="231"/>
      <c r="AB319" s="4"/>
      <c r="AC319" s="4"/>
    </row>
    <row r="320" ht="12.75" customHeight="1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231"/>
      <c r="X320" s="231"/>
      <c r="Y320" s="231"/>
      <c r="Z320" s="231"/>
      <c r="AA320" s="231"/>
      <c r="AB320" s="4"/>
      <c r="AC320" s="4"/>
    </row>
    <row r="321" ht="12.75" customHeight="1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231"/>
      <c r="X321" s="231"/>
      <c r="Y321" s="231"/>
      <c r="Z321" s="231"/>
      <c r="AA321" s="231"/>
      <c r="AB321" s="4"/>
      <c r="AC321" s="4"/>
    </row>
    <row r="322" ht="12.75" customHeight="1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231"/>
      <c r="X322" s="231"/>
      <c r="Y322" s="231"/>
      <c r="Z322" s="231"/>
      <c r="AA322" s="231"/>
      <c r="AB322" s="4"/>
      <c r="AC322" s="4"/>
    </row>
    <row r="323" ht="12.75" customHeight="1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231"/>
      <c r="X323" s="231"/>
      <c r="Y323" s="231"/>
      <c r="Z323" s="231"/>
      <c r="AA323" s="231"/>
      <c r="AB323" s="4"/>
      <c r="AC323" s="4"/>
    </row>
    <row r="324" ht="12.75" customHeight="1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231"/>
      <c r="X324" s="231"/>
      <c r="Y324" s="231"/>
      <c r="Z324" s="231"/>
      <c r="AA324" s="231"/>
      <c r="AB324" s="4"/>
      <c r="AC324" s="4"/>
    </row>
    <row r="325" ht="12.75" customHeight="1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231"/>
      <c r="X325" s="231"/>
      <c r="Y325" s="231"/>
      <c r="Z325" s="231"/>
      <c r="AA325" s="231"/>
      <c r="AB325" s="4"/>
      <c r="AC325" s="4"/>
    </row>
    <row r="326" ht="12.75" customHeight="1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231"/>
      <c r="X326" s="231"/>
      <c r="Y326" s="231"/>
      <c r="Z326" s="231"/>
      <c r="AA326" s="231"/>
      <c r="AB326" s="4"/>
      <c r="AC326" s="4"/>
    </row>
    <row r="327" ht="12.75" customHeight="1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231"/>
      <c r="X327" s="231"/>
      <c r="Y327" s="231"/>
      <c r="Z327" s="231"/>
      <c r="AA327" s="231"/>
      <c r="AB327" s="4"/>
      <c r="AC327" s="4"/>
    </row>
    <row r="328" ht="12.75" customHeight="1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231"/>
      <c r="X328" s="231"/>
      <c r="Y328" s="231"/>
      <c r="Z328" s="231"/>
      <c r="AA328" s="231"/>
      <c r="AB328" s="4"/>
      <c r="AC328" s="4"/>
    </row>
    <row r="329" ht="12.75" customHeight="1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231"/>
      <c r="X329" s="231"/>
      <c r="Y329" s="231"/>
      <c r="Z329" s="231"/>
      <c r="AA329" s="231"/>
      <c r="AB329" s="4"/>
      <c r="AC329" s="4"/>
    </row>
    <row r="330" ht="12.75" customHeight="1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231"/>
      <c r="X330" s="231"/>
      <c r="Y330" s="231"/>
      <c r="Z330" s="231"/>
      <c r="AA330" s="231"/>
      <c r="AB330" s="4"/>
      <c r="AC330" s="4"/>
    </row>
    <row r="331" ht="12.75" customHeight="1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231"/>
      <c r="X331" s="231"/>
      <c r="Y331" s="231"/>
      <c r="Z331" s="231"/>
      <c r="AA331" s="231"/>
      <c r="AB331" s="4"/>
      <c r="AC331" s="4"/>
    </row>
    <row r="332" ht="12.75" customHeight="1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231"/>
      <c r="X332" s="231"/>
      <c r="Y332" s="231"/>
      <c r="Z332" s="231"/>
      <c r="AA332" s="231"/>
      <c r="AB332" s="4"/>
      <c r="AC332" s="4"/>
    </row>
    <row r="333" ht="12.75" customHeight="1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231"/>
      <c r="X333" s="231"/>
      <c r="Y333" s="231"/>
      <c r="Z333" s="231"/>
      <c r="AA333" s="231"/>
      <c r="AB333" s="4"/>
      <c r="AC333" s="4"/>
    </row>
    <row r="334" ht="12.75" customHeight="1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231"/>
      <c r="X334" s="231"/>
      <c r="Y334" s="231"/>
      <c r="Z334" s="231"/>
      <c r="AA334" s="231"/>
      <c r="AB334" s="4"/>
      <c r="AC334" s="4"/>
    </row>
    <row r="335" ht="12.75" customHeight="1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231"/>
      <c r="X335" s="231"/>
      <c r="Y335" s="231"/>
      <c r="Z335" s="231"/>
      <c r="AA335" s="231"/>
      <c r="AB335" s="4"/>
      <c r="AC335" s="4"/>
    </row>
    <row r="336" ht="12.75" customHeight="1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231"/>
      <c r="X336" s="231"/>
      <c r="Y336" s="231"/>
      <c r="Z336" s="231"/>
      <c r="AA336" s="231"/>
      <c r="AB336" s="4"/>
      <c r="AC336" s="4"/>
    </row>
    <row r="337" ht="12.75" customHeight="1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231"/>
      <c r="X337" s="231"/>
      <c r="Y337" s="231"/>
      <c r="Z337" s="231"/>
      <c r="AA337" s="231"/>
      <c r="AB337" s="4"/>
      <c r="AC337" s="4"/>
    </row>
    <row r="338" ht="12.75" customHeight="1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231"/>
      <c r="X338" s="231"/>
      <c r="Y338" s="231"/>
      <c r="Z338" s="231"/>
      <c r="AA338" s="231"/>
      <c r="AB338" s="4"/>
      <c r="AC338" s="4"/>
    </row>
    <row r="339" ht="12.75" customHeight="1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231"/>
      <c r="X339" s="231"/>
      <c r="Y339" s="231"/>
      <c r="Z339" s="231"/>
      <c r="AA339" s="231"/>
      <c r="AB339" s="4"/>
      <c r="AC339" s="4"/>
    </row>
    <row r="340" ht="12.75" customHeight="1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231"/>
      <c r="X340" s="231"/>
      <c r="Y340" s="231"/>
      <c r="Z340" s="231"/>
      <c r="AA340" s="231"/>
      <c r="AB340" s="4"/>
      <c r="AC340" s="4"/>
    </row>
    <row r="341" ht="12.75" customHeight="1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231"/>
      <c r="X341" s="231"/>
      <c r="Y341" s="231"/>
      <c r="Z341" s="231"/>
      <c r="AA341" s="231"/>
      <c r="AB341" s="4"/>
      <c r="AC341" s="4"/>
    </row>
    <row r="342" ht="12.75" customHeight="1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231"/>
      <c r="X342" s="231"/>
      <c r="Y342" s="231"/>
      <c r="Z342" s="231"/>
      <c r="AA342" s="231"/>
      <c r="AB342" s="4"/>
      <c r="AC342" s="4"/>
    </row>
    <row r="343" ht="12.75" customHeight="1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231"/>
      <c r="X343" s="231"/>
      <c r="Y343" s="231"/>
      <c r="Z343" s="231"/>
      <c r="AA343" s="231"/>
      <c r="AB343" s="4"/>
      <c r="AC343" s="4"/>
    </row>
    <row r="344" ht="12.75" customHeight="1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231"/>
      <c r="X344" s="231"/>
      <c r="Y344" s="231"/>
      <c r="Z344" s="231"/>
      <c r="AA344" s="231"/>
      <c r="AB344" s="4"/>
      <c r="AC344" s="4"/>
    </row>
    <row r="345" ht="12.75" customHeight="1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231"/>
      <c r="X345" s="231"/>
      <c r="Y345" s="231"/>
      <c r="Z345" s="231"/>
      <c r="AA345" s="231"/>
      <c r="AB345" s="4"/>
      <c r="AC345" s="4"/>
    </row>
    <row r="346" ht="12.75" customHeight="1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231"/>
      <c r="X346" s="231"/>
      <c r="Y346" s="231"/>
      <c r="Z346" s="231"/>
      <c r="AA346" s="231"/>
      <c r="AB346" s="4"/>
      <c r="AC346" s="4"/>
    </row>
    <row r="347" ht="12.75" customHeight="1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231"/>
      <c r="X347" s="231"/>
      <c r="Y347" s="231"/>
      <c r="Z347" s="231"/>
      <c r="AA347" s="231"/>
      <c r="AB347" s="4"/>
      <c r="AC347" s="4"/>
    </row>
    <row r="348" ht="12.75" customHeight="1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231"/>
      <c r="X348" s="231"/>
      <c r="Y348" s="231"/>
      <c r="Z348" s="231"/>
      <c r="AA348" s="231"/>
      <c r="AB348" s="4"/>
      <c r="AC348" s="4"/>
    </row>
    <row r="349" ht="12.75" customHeight="1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231"/>
      <c r="X349" s="231"/>
      <c r="Y349" s="231"/>
      <c r="Z349" s="231"/>
      <c r="AA349" s="231"/>
      <c r="AB349" s="4"/>
      <c r="AC349" s="4"/>
    </row>
    <row r="350" ht="12.75" customHeight="1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231"/>
      <c r="X350" s="231"/>
      <c r="Y350" s="231"/>
      <c r="Z350" s="231"/>
      <c r="AA350" s="231"/>
      <c r="AB350" s="4"/>
      <c r="AC350" s="4"/>
    </row>
    <row r="351" ht="12.75" customHeight="1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231"/>
      <c r="X351" s="231"/>
      <c r="Y351" s="231"/>
      <c r="Z351" s="231"/>
      <c r="AA351" s="231"/>
      <c r="AB351" s="4"/>
      <c r="AC351" s="4"/>
    </row>
    <row r="352" ht="12.75" customHeight="1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231"/>
      <c r="X352" s="231"/>
      <c r="Y352" s="231"/>
      <c r="Z352" s="231"/>
      <c r="AA352" s="231"/>
      <c r="AB352" s="4"/>
      <c r="AC352" s="4"/>
    </row>
    <row r="353" ht="12.75" customHeight="1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231"/>
      <c r="X353" s="231"/>
      <c r="Y353" s="231"/>
      <c r="Z353" s="231"/>
      <c r="AA353" s="231"/>
      <c r="AB353" s="4"/>
      <c r="AC353" s="4"/>
    </row>
    <row r="354" ht="12.75" customHeight="1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231"/>
      <c r="X354" s="231"/>
      <c r="Y354" s="231"/>
      <c r="Z354" s="231"/>
      <c r="AA354" s="231"/>
      <c r="AB354" s="4"/>
      <c r="AC354" s="4"/>
    </row>
    <row r="355" ht="12.75" customHeight="1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231"/>
      <c r="X355" s="231"/>
      <c r="Y355" s="231"/>
      <c r="Z355" s="231"/>
      <c r="AA355" s="231"/>
      <c r="AB355" s="4"/>
      <c r="AC355" s="4"/>
    </row>
    <row r="356" ht="12.75" customHeight="1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231"/>
      <c r="X356" s="231"/>
      <c r="Y356" s="231"/>
      <c r="Z356" s="231"/>
      <c r="AA356" s="231"/>
      <c r="AB356" s="4"/>
      <c r="AC356" s="4"/>
    </row>
    <row r="357" ht="12.75" customHeight="1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231"/>
      <c r="X357" s="231"/>
      <c r="Y357" s="231"/>
      <c r="Z357" s="231"/>
      <c r="AA357" s="231"/>
      <c r="AB357" s="4"/>
      <c r="AC357" s="4"/>
    </row>
    <row r="358" ht="12.75" customHeight="1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231"/>
      <c r="X358" s="231"/>
      <c r="Y358" s="231"/>
      <c r="Z358" s="231"/>
      <c r="AA358" s="231"/>
      <c r="AB358" s="4"/>
      <c r="AC358" s="4"/>
    </row>
    <row r="359" ht="12.75" customHeight="1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231"/>
      <c r="X359" s="231"/>
      <c r="Y359" s="231"/>
      <c r="Z359" s="231"/>
      <c r="AA359" s="231"/>
      <c r="AB359" s="4"/>
      <c r="AC359" s="4"/>
    </row>
    <row r="360" ht="12.75" customHeight="1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231"/>
      <c r="X360" s="231"/>
      <c r="Y360" s="231"/>
      <c r="Z360" s="231"/>
      <c r="AA360" s="231"/>
      <c r="AB360" s="4"/>
      <c r="AC360" s="4"/>
    </row>
    <row r="361" ht="12.75" customHeight="1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231"/>
      <c r="X361" s="231"/>
      <c r="Y361" s="231"/>
      <c r="Z361" s="231"/>
      <c r="AA361" s="231"/>
      <c r="AB361" s="4"/>
      <c r="AC361" s="4"/>
    </row>
    <row r="362" ht="12.75" customHeight="1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231"/>
      <c r="X362" s="231"/>
      <c r="Y362" s="231"/>
      <c r="Z362" s="231"/>
      <c r="AA362" s="231"/>
      <c r="AB362" s="4"/>
      <c r="AC362" s="4"/>
    </row>
    <row r="363" ht="12.75" customHeight="1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231"/>
      <c r="X363" s="231"/>
      <c r="Y363" s="231"/>
      <c r="Z363" s="231"/>
      <c r="AA363" s="231"/>
      <c r="AB363" s="4"/>
      <c r="AC363" s="4"/>
    </row>
    <row r="364" ht="12.75" customHeight="1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231"/>
      <c r="X364" s="231"/>
      <c r="Y364" s="231"/>
      <c r="Z364" s="231"/>
      <c r="AA364" s="231"/>
      <c r="AB364" s="4"/>
      <c r="AC364" s="4"/>
    </row>
    <row r="365" ht="12.75" customHeight="1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231"/>
      <c r="X365" s="231"/>
      <c r="Y365" s="231"/>
      <c r="Z365" s="231"/>
      <c r="AA365" s="231"/>
      <c r="AB365" s="4"/>
      <c r="AC365" s="4"/>
    </row>
    <row r="366" ht="12.75" customHeight="1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231"/>
      <c r="X366" s="231"/>
      <c r="Y366" s="231"/>
      <c r="Z366" s="231"/>
      <c r="AA366" s="231"/>
      <c r="AB366" s="4"/>
      <c r="AC366" s="4"/>
    </row>
    <row r="367" ht="12.75" customHeight="1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231"/>
      <c r="X367" s="231"/>
      <c r="Y367" s="231"/>
      <c r="Z367" s="231"/>
      <c r="AA367" s="231"/>
      <c r="AB367" s="4"/>
      <c r="AC367" s="4"/>
    </row>
    <row r="368" ht="12.75" customHeight="1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231"/>
      <c r="X368" s="231"/>
      <c r="Y368" s="231"/>
      <c r="Z368" s="231"/>
      <c r="AA368" s="231"/>
      <c r="AB368" s="4"/>
      <c r="AC368" s="4"/>
    </row>
    <row r="369" ht="12.75" customHeight="1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231"/>
      <c r="X369" s="231"/>
      <c r="Y369" s="231"/>
      <c r="Z369" s="231"/>
      <c r="AA369" s="231"/>
      <c r="AB369" s="4"/>
      <c r="AC369" s="4"/>
    </row>
    <row r="370" ht="12.75" customHeight="1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231"/>
      <c r="X370" s="231"/>
      <c r="Y370" s="231"/>
      <c r="Z370" s="231"/>
      <c r="AA370" s="231"/>
      <c r="AB370" s="4"/>
      <c r="AC370" s="4"/>
    </row>
    <row r="371" ht="12.75" customHeight="1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231"/>
      <c r="X371" s="231"/>
      <c r="Y371" s="231"/>
      <c r="Z371" s="231"/>
      <c r="AA371" s="231"/>
      <c r="AB371" s="4"/>
      <c r="AC371" s="4"/>
    </row>
    <row r="372" ht="12.75" customHeight="1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231"/>
      <c r="X372" s="231"/>
      <c r="Y372" s="231"/>
      <c r="Z372" s="231"/>
      <c r="AA372" s="231"/>
      <c r="AB372" s="4"/>
      <c r="AC372" s="4"/>
    </row>
    <row r="373" ht="12.75" customHeight="1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231"/>
      <c r="X373" s="231"/>
      <c r="Y373" s="231"/>
      <c r="Z373" s="231"/>
      <c r="AA373" s="231"/>
      <c r="AB373" s="4"/>
      <c r="AC373" s="4"/>
    </row>
    <row r="374" ht="12.75" customHeight="1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231"/>
      <c r="X374" s="231"/>
      <c r="Y374" s="231"/>
      <c r="Z374" s="231"/>
      <c r="AA374" s="231"/>
      <c r="AB374" s="4"/>
      <c r="AC374" s="4"/>
    </row>
    <row r="375" ht="12.75" customHeight="1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231"/>
      <c r="X375" s="231"/>
      <c r="Y375" s="231"/>
      <c r="Z375" s="231"/>
      <c r="AA375" s="231"/>
      <c r="AB375" s="4"/>
      <c r="AC375" s="4"/>
    </row>
    <row r="376" ht="12.75" customHeight="1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231"/>
      <c r="X376" s="231"/>
      <c r="Y376" s="231"/>
      <c r="Z376" s="231"/>
      <c r="AA376" s="231"/>
      <c r="AB376" s="4"/>
      <c r="AC376" s="4"/>
    </row>
    <row r="377" ht="12.75" customHeight="1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231"/>
      <c r="X377" s="231"/>
      <c r="Y377" s="231"/>
      <c r="Z377" s="231"/>
      <c r="AA377" s="231"/>
      <c r="AB377" s="4"/>
      <c r="AC377" s="4"/>
    </row>
    <row r="378" ht="12.75" customHeight="1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231"/>
      <c r="X378" s="231"/>
      <c r="Y378" s="231"/>
      <c r="Z378" s="231"/>
      <c r="AA378" s="231"/>
      <c r="AB378" s="4"/>
      <c r="AC378" s="4"/>
    </row>
    <row r="379" ht="12.75" customHeight="1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231"/>
      <c r="X379" s="231"/>
      <c r="Y379" s="231"/>
      <c r="Z379" s="231"/>
      <c r="AA379" s="231"/>
      <c r="AB379" s="4"/>
      <c r="AC379" s="4"/>
    </row>
    <row r="380" ht="12.75" customHeight="1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231"/>
      <c r="X380" s="231"/>
      <c r="Y380" s="231"/>
      <c r="Z380" s="231"/>
      <c r="AA380" s="231"/>
      <c r="AB380" s="4"/>
      <c r="AC380" s="4"/>
    </row>
    <row r="381" ht="12.75" customHeight="1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231"/>
      <c r="X381" s="231"/>
      <c r="Y381" s="231"/>
      <c r="Z381" s="231"/>
      <c r="AA381" s="231"/>
      <c r="AB381" s="4"/>
      <c r="AC381" s="4"/>
    </row>
    <row r="382" ht="12.75" customHeight="1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231"/>
      <c r="X382" s="231"/>
      <c r="Y382" s="231"/>
      <c r="Z382" s="231"/>
      <c r="AA382" s="231"/>
      <c r="AB382" s="4"/>
      <c r="AC382" s="4"/>
    </row>
    <row r="383" ht="12.75" customHeight="1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231"/>
      <c r="X383" s="231"/>
      <c r="Y383" s="231"/>
      <c r="Z383" s="231"/>
      <c r="AA383" s="231"/>
      <c r="AB383" s="4"/>
      <c r="AC383" s="4"/>
    </row>
    <row r="384" ht="12.75" customHeight="1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231"/>
      <c r="X384" s="231"/>
      <c r="Y384" s="231"/>
      <c r="Z384" s="231"/>
      <c r="AA384" s="231"/>
      <c r="AB384" s="4"/>
      <c r="AC384" s="4"/>
    </row>
    <row r="385" ht="12.75" customHeight="1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231"/>
      <c r="X385" s="231"/>
      <c r="Y385" s="231"/>
      <c r="Z385" s="231"/>
      <c r="AA385" s="231"/>
      <c r="AB385" s="4"/>
      <c r="AC385" s="4"/>
    </row>
    <row r="386" ht="12.75" customHeight="1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231"/>
      <c r="X386" s="231"/>
      <c r="Y386" s="231"/>
      <c r="Z386" s="231"/>
      <c r="AA386" s="231"/>
      <c r="AB386" s="4"/>
      <c r="AC386" s="4"/>
    </row>
    <row r="387" ht="12.75" customHeight="1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231"/>
      <c r="X387" s="231"/>
      <c r="Y387" s="231"/>
      <c r="Z387" s="231"/>
      <c r="AA387" s="231"/>
      <c r="AB387" s="4"/>
      <c r="AC387" s="4"/>
    </row>
    <row r="388" ht="12.75" customHeight="1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231"/>
      <c r="X388" s="231"/>
      <c r="Y388" s="231"/>
      <c r="Z388" s="231"/>
      <c r="AA388" s="231"/>
      <c r="AB388" s="4"/>
      <c r="AC388" s="4"/>
    </row>
    <row r="389" ht="12.75" customHeight="1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231"/>
      <c r="X389" s="231"/>
      <c r="Y389" s="231"/>
      <c r="Z389" s="231"/>
      <c r="AA389" s="231"/>
      <c r="AB389" s="4"/>
      <c r="AC389" s="4"/>
    </row>
    <row r="390" ht="12.75" customHeight="1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231"/>
      <c r="X390" s="231"/>
      <c r="Y390" s="231"/>
      <c r="Z390" s="231"/>
      <c r="AA390" s="231"/>
      <c r="AB390" s="4"/>
      <c r="AC390" s="4"/>
    </row>
    <row r="391" ht="12.75" customHeight="1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231"/>
      <c r="X391" s="231"/>
      <c r="Y391" s="231"/>
      <c r="Z391" s="231"/>
      <c r="AA391" s="231"/>
      <c r="AB391" s="4"/>
      <c r="AC391" s="4"/>
    </row>
    <row r="392" ht="12.75" customHeight="1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231"/>
      <c r="X392" s="231"/>
      <c r="Y392" s="231"/>
      <c r="Z392" s="231"/>
      <c r="AA392" s="231"/>
      <c r="AB392" s="4"/>
      <c r="AC392" s="4"/>
    </row>
    <row r="393" ht="12.75" customHeight="1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231"/>
      <c r="X393" s="231"/>
      <c r="Y393" s="231"/>
      <c r="Z393" s="231"/>
      <c r="AA393" s="231"/>
      <c r="AB393" s="4"/>
      <c r="AC393" s="4"/>
    </row>
    <row r="394" ht="12.75" customHeight="1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231"/>
      <c r="X394" s="231"/>
      <c r="Y394" s="231"/>
      <c r="Z394" s="231"/>
      <c r="AA394" s="231"/>
      <c r="AB394" s="4"/>
      <c r="AC394" s="4"/>
    </row>
    <row r="395" ht="12.75" customHeight="1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231"/>
      <c r="X395" s="231"/>
      <c r="Y395" s="231"/>
      <c r="Z395" s="231"/>
      <c r="AA395" s="231"/>
      <c r="AB395" s="4"/>
      <c r="AC395" s="4"/>
    </row>
    <row r="396" ht="12.75" customHeight="1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231"/>
      <c r="X396" s="231"/>
      <c r="Y396" s="231"/>
      <c r="Z396" s="231"/>
      <c r="AA396" s="231"/>
      <c r="AB396" s="4"/>
      <c r="AC396" s="4"/>
    </row>
    <row r="397" ht="12.75" customHeight="1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231"/>
      <c r="X397" s="231"/>
      <c r="Y397" s="231"/>
      <c r="Z397" s="231"/>
      <c r="AA397" s="231"/>
      <c r="AB397" s="4"/>
      <c r="AC397" s="4"/>
    </row>
    <row r="398" ht="12.75" customHeight="1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231"/>
      <c r="X398" s="231"/>
      <c r="Y398" s="231"/>
      <c r="Z398" s="231"/>
      <c r="AA398" s="231"/>
      <c r="AB398" s="4"/>
      <c r="AC398" s="4"/>
    </row>
    <row r="399" ht="12.75" customHeight="1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231"/>
      <c r="X399" s="231"/>
      <c r="Y399" s="231"/>
      <c r="Z399" s="231"/>
      <c r="AA399" s="231"/>
      <c r="AB399" s="4"/>
      <c r="AC399" s="4"/>
    </row>
    <row r="400" ht="12.75" customHeight="1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231"/>
      <c r="X400" s="231"/>
      <c r="Y400" s="231"/>
      <c r="Z400" s="231"/>
      <c r="AA400" s="231"/>
      <c r="AB400" s="4"/>
      <c r="AC400" s="4"/>
    </row>
    <row r="401" ht="12.75" customHeight="1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231"/>
      <c r="X401" s="231"/>
      <c r="Y401" s="231"/>
      <c r="Z401" s="231"/>
      <c r="AA401" s="231"/>
      <c r="AB401" s="4"/>
      <c r="AC401" s="4"/>
    </row>
    <row r="402" ht="12.75" customHeight="1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231"/>
      <c r="X402" s="231"/>
      <c r="Y402" s="231"/>
      <c r="Z402" s="231"/>
      <c r="AA402" s="231"/>
      <c r="AB402" s="4"/>
      <c r="AC402" s="4"/>
    </row>
    <row r="403" ht="12.75" customHeight="1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231"/>
      <c r="X403" s="231"/>
      <c r="Y403" s="231"/>
      <c r="Z403" s="231"/>
      <c r="AA403" s="231"/>
      <c r="AB403" s="4"/>
      <c r="AC403" s="4"/>
    </row>
    <row r="404" ht="12.75" customHeight="1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231"/>
      <c r="X404" s="231"/>
      <c r="Y404" s="231"/>
      <c r="Z404" s="231"/>
      <c r="AA404" s="231"/>
      <c r="AB404" s="4"/>
      <c r="AC404" s="4"/>
    </row>
    <row r="405" ht="12.75" customHeight="1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231"/>
      <c r="X405" s="231"/>
      <c r="Y405" s="231"/>
      <c r="Z405" s="231"/>
      <c r="AA405" s="231"/>
      <c r="AB405" s="4"/>
      <c r="AC405" s="4"/>
    </row>
    <row r="406" ht="12.75" customHeight="1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231"/>
      <c r="X406" s="231"/>
      <c r="Y406" s="231"/>
      <c r="Z406" s="231"/>
      <c r="AA406" s="231"/>
      <c r="AB406" s="4"/>
      <c r="AC406" s="4"/>
    </row>
    <row r="407" ht="12.75" customHeight="1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231"/>
      <c r="X407" s="231"/>
      <c r="Y407" s="231"/>
      <c r="Z407" s="231"/>
      <c r="AA407" s="231"/>
      <c r="AB407" s="4"/>
      <c r="AC407" s="4"/>
    </row>
    <row r="408" ht="12.75" customHeight="1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231"/>
      <c r="X408" s="231"/>
      <c r="Y408" s="231"/>
      <c r="Z408" s="231"/>
      <c r="AA408" s="231"/>
      <c r="AB408" s="4"/>
      <c r="AC408" s="4"/>
    </row>
    <row r="409" ht="12.75" customHeight="1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231"/>
      <c r="X409" s="231"/>
      <c r="Y409" s="231"/>
      <c r="Z409" s="231"/>
      <c r="AA409" s="231"/>
      <c r="AB409" s="4"/>
      <c r="AC409" s="4"/>
    </row>
    <row r="410" ht="12.75" customHeight="1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231"/>
      <c r="X410" s="231"/>
      <c r="Y410" s="231"/>
      <c r="Z410" s="231"/>
      <c r="AA410" s="231"/>
      <c r="AB410" s="4"/>
      <c r="AC410" s="4"/>
    </row>
    <row r="411" ht="12.75" customHeight="1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231"/>
      <c r="X411" s="231"/>
      <c r="Y411" s="231"/>
      <c r="Z411" s="231"/>
      <c r="AA411" s="231"/>
      <c r="AB411" s="4"/>
      <c r="AC411" s="4"/>
    </row>
    <row r="412" ht="12.75" customHeight="1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231"/>
      <c r="X412" s="231"/>
      <c r="Y412" s="231"/>
      <c r="Z412" s="231"/>
      <c r="AA412" s="231"/>
      <c r="AB412" s="4"/>
      <c r="AC412" s="4"/>
    </row>
    <row r="413" ht="12.75" customHeight="1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231"/>
      <c r="X413" s="231"/>
      <c r="Y413" s="231"/>
      <c r="Z413" s="231"/>
      <c r="AA413" s="231"/>
      <c r="AB413" s="4"/>
      <c r="AC413" s="4"/>
    </row>
    <row r="414" ht="12.75" customHeight="1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231"/>
      <c r="X414" s="231"/>
      <c r="Y414" s="231"/>
      <c r="Z414" s="231"/>
      <c r="AA414" s="231"/>
      <c r="AB414" s="4"/>
      <c r="AC414" s="4"/>
    </row>
    <row r="415" ht="12.75" customHeight="1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231"/>
      <c r="X415" s="231"/>
      <c r="Y415" s="231"/>
      <c r="Z415" s="231"/>
      <c r="AA415" s="231"/>
      <c r="AB415" s="4"/>
      <c r="AC415" s="4"/>
    </row>
    <row r="416" ht="12.75" customHeight="1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231"/>
      <c r="X416" s="231"/>
      <c r="Y416" s="231"/>
      <c r="Z416" s="231"/>
      <c r="AA416" s="231"/>
      <c r="AB416" s="4"/>
      <c r="AC416" s="4"/>
    </row>
    <row r="417" ht="12.75" customHeight="1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231"/>
      <c r="X417" s="231"/>
      <c r="Y417" s="231"/>
      <c r="Z417" s="231"/>
      <c r="AA417" s="231"/>
      <c r="AB417" s="4"/>
      <c r="AC417" s="4"/>
    </row>
    <row r="418" ht="12.75" customHeight="1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231"/>
      <c r="X418" s="231"/>
      <c r="Y418" s="231"/>
      <c r="Z418" s="231"/>
      <c r="AA418" s="231"/>
      <c r="AB418" s="4"/>
      <c r="AC418" s="4"/>
    </row>
    <row r="419" ht="12.75" customHeight="1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231"/>
      <c r="X419" s="231"/>
      <c r="Y419" s="231"/>
      <c r="Z419" s="231"/>
      <c r="AA419" s="231"/>
      <c r="AB419" s="4"/>
      <c r="AC419" s="4"/>
    </row>
    <row r="420" ht="12.75" customHeight="1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231"/>
      <c r="X420" s="231"/>
      <c r="Y420" s="231"/>
      <c r="Z420" s="231"/>
      <c r="AA420" s="231"/>
      <c r="AB420" s="4"/>
      <c r="AC420" s="4"/>
    </row>
    <row r="421" ht="12.75" customHeight="1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231"/>
      <c r="X421" s="231"/>
      <c r="Y421" s="231"/>
      <c r="Z421" s="231"/>
      <c r="AA421" s="231"/>
      <c r="AB421" s="4"/>
      <c r="AC421" s="4"/>
    </row>
    <row r="422" ht="12.75" customHeight="1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231"/>
      <c r="X422" s="231"/>
      <c r="Y422" s="231"/>
      <c r="Z422" s="231"/>
      <c r="AA422" s="231"/>
      <c r="AB422" s="4"/>
      <c r="AC422" s="4"/>
    </row>
    <row r="423" ht="12.75" customHeight="1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231"/>
      <c r="X423" s="231"/>
      <c r="Y423" s="231"/>
      <c r="Z423" s="231"/>
      <c r="AA423" s="231"/>
      <c r="AB423" s="4"/>
      <c r="AC423" s="4"/>
    </row>
    <row r="424" ht="12.75" customHeight="1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231"/>
      <c r="X424" s="231"/>
      <c r="Y424" s="231"/>
      <c r="Z424" s="231"/>
      <c r="AA424" s="231"/>
      <c r="AB424" s="4"/>
      <c r="AC424" s="4"/>
    </row>
    <row r="425" ht="12.75" customHeight="1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231"/>
      <c r="X425" s="231"/>
      <c r="Y425" s="231"/>
      <c r="Z425" s="231"/>
      <c r="AA425" s="231"/>
      <c r="AB425" s="4"/>
      <c r="AC425" s="4"/>
    </row>
    <row r="426" ht="12.75" customHeight="1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231"/>
      <c r="X426" s="231"/>
      <c r="Y426" s="231"/>
      <c r="Z426" s="231"/>
      <c r="AA426" s="231"/>
      <c r="AB426" s="4"/>
      <c r="AC426" s="4"/>
    </row>
    <row r="427" ht="12.75" customHeight="1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231"/>
      <c r="X427" s="231"/>
      <c r="Y427" s="231"/>
      <c r="Z427" s="231"/>
      <c r="AA427" s="231"/>
      <c r="AB427" s="4"/>
      <c r="AC427" s="4"/>
    </row>
    <row r="428" ht="12.75" customHeight="1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231"/>
      <c r="X428" s="231"/>
      <c r="Y428" s="231"/>
      <c r="Z428" s="231"/>
      <c r="AA428" s="231"/>
      <c r="AB428" s="4"/>
      <c r="AC428" s="4"/>
    </row>
    <row r="429" ht="12.75" customHeight="1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231"/>
      <c r="X429" s="231"/>
      <c r="Y429" s="231"/>
      <c r="Z429" s="231"/>
      <c r="AA429" s="231"/>
      <c r="AB429" s="4"/>
      <c r="AC429" s="4"/>
    </row>
    <row r="430" ht="12.75" customHeight="1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231"/>
      <c r="X430" s="231"/>
      <c r="Y430" s="231"/>
      <c r="Z430" s="231"/>
      <c r="AA430" s="231"/>
      <c r="AB430" s="4"/>
      <c r="AC430" s="4"/>
    </row>
    <row r="431" ht="12.75" customHeight="1"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231"/>
      <c r="X431" s="231"/>
      <c r="Y431" s="231"/>
      <c r="Z431" s="231"/>
      <c r="AA431" s="231"/>
      <c r="AB431" s="4"/>
      <c r="AC431" s="4"/>
    </row>
    <row r="432" ht="12.75" customHeight="1"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231"/>
      <c r="X432" s="231"/>
      <c r="Y432" s="231"/>
      <c r="Z432" s="231"/>
      <c r="AA432" s="231"/>
      <c r="AB432" s="4"/>
      <c r="AC432" s="4"/>
    </row>
    <row r="433" ht="12.75" customHeight="1"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231"/>
      <c r="X433" s="231"/>
      <c r="Y433" s="231"/>
      <c r="Z433" s="231"/>
      <c r="AA433" s="231"/>
      <c r="AB433" s="4"/>
      <c r="AC433" s="4"/>
    </row>
    <row r="434" ht="12.75" customHeight="1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231"/>
      <c r="X434" s="231"/>
      <c r="Y434" s="231"/>
      <c r="Z434" s="231"/>
      <c r="AA434" s="231"/>
      <c r="AB434" s="4"/>
      <c r="AC434" s="4"/>
    </row>
    <row r="435" ht="12.75" customHeight="1"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231"/>
      <c r="X435" s="231"/>
      <c r="Y435" s="231"/>
      <c r="Z435" s="231"/>
      <c r="AA435" s="231"/>
      <c r="AB435" s="4"/>
      <c r="AC435" s="4"/>
    </row>
    <row r="436" ht="12.75" customHeight="1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231"/>
      <c r="X436" s="231"/>
      <c r="Y436" s="231"/>
      <c r="Z436" s="231"/>
      <c r="AA436" s="231"/>
      <c r="AB436" s="4"/>
      <c r="AC436" s="4"/>
    </row>
    <row r="437" ht="12.75" customHeight="1"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231"/>
      <c r="X437" s="231"/>
      <c r="Y437" s="231"/>
      <c r="Z437" s="231"/>
      <c r="AA437" s="231"/>
      <c r="AB437" s="4"/>
      <c r="AC437" s="4"/>
    </row>
    <row r="438" ht="12.75" customHeight="1"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231"/>
      <c r="X438" s="231"/>
      <c r="Y438" s="231"/>
      <c r="Z438" s="231"/>
      <c r="AA438" s="231"/>
      <c r="AB438" s="4"/>
      <c r="AC438" s="4"/>
    </row>
    <row r="439" ht="12.75" customHeight="1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231"/>
      <c r="X439" s="231"/>
      <c r="Y439" s="231"/>
      <c r="Z439" s="231"/>
      <c r="AA439" s="231"/>
      <c r="AB439" s="4"/>
      <c r="AC439" s="4"/>
    </row>
    <row r="440" ht="12.75" customHeight="1"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231"/>
      <c r="X440" s="231"/>
      <c r="Y440" s="231"/>
      <c r="Z440" s="231"/>
      <c r="AA440" s="231"/>
      <c r="AB440" s="4"/>
      <c r="AC440" s="4"/>
    </row>
    <row r="441" ht="12.75" customHeight="1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231"/>
      <c r="X441" s="231"/>
      <c r="Y441" s="231"/>
      <c r="Z441" s="231"/>
      <c r="AA441" s="231"/>
      <c r="AB441" s="4"/>
      <c r="AC441" s="4"/>
    </row>
    <row r="442" ht="12.75" customHeight="1"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231"/>
      <c r="X442" s="231"/>
      <c r="Y442" s="231"/>
      <c r="Z442" s="231"/>
      <c r="AA442" s="231"/>
      <c r="AB442" s="4"/>
      <c r="AC442" s="4"/>
    </row>
    <row r="443" ht="12.75" customHeight="1"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231"/>
      <c r="X443" s="231"/>
      <c r="Y443" s="231"/>
      <c r="Z443" s="231"/>
      <c r="AA443" s="231"/>
      <c r="AB443" s="4"/>
      <c r="AC443" s="4"/>
    </row>
    <row r="444" ht="12.75" customHeight="1"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231"/>
      <c r="X444" s="231"/>
      <c r="Y444" s="231"/>
      <c r="Z444" s="231"/>
      <c r="AA444" s="231"/>
      <c r="AB444" s="4"/>
      <c r="AC444" s="4"/>
    </row>
    <row r="445" ht="12.75" customHeight="1"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231"/>
      <c r="X445" s="231"/>
      <c r="Y445" s="231"/>
      <c r="Z445" s="231"/>
      <c r="AA445" s="231"/>
      <c r="AB445" s="4"/>
      <c r="AC445" s="4"/>
    </row>
    <row r="446" ht="12.75" customHeight="1"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231"/>
      <c r="X446" s="231"/>
      <c r="Y446" s="231"/>
      <c r="Z446" s="231"/>
      <c r="AA446" s="231"/>
      <c r="AB446" s="4"/>
      <c r="AC446" s="4"/>
    </row>
    <row r="447" ht="12.75" customHeight="1"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231"/>
      <c r="X447" s="231"/>
      <c r="Y447" s="231"/>
      <c r="Z447" s="231"/>
      <c r="AA447" s="231"/>
      <c r="AB447" s="4"/>
      <c r="AC447" s="4"/>
    </row>
    <row r="448" ht="12.75" customHeight="1"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231"/>
      <c r="X448" s="231"/>
      <c r="Y448" s="231"/>
      <c r="Z448" s="231"/>
      <c r="AA448" s="231"/>
      <c r="AB448" s="4"/>
      <c r="AC448" s="4"/>
    </row>
    <row r="449" ht="12.75" customHeight="1"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231"/>
      <c r="X449" s="231"/>
      <c r="Y449" s="231"/>
      <c r="Z449" s="231"/>
      <c r="AA449" s="231"/>
      <c r="AB449" s="4"/>
      <c r="AC449" s="4"/>
    </row>
    <row r="450" ht="12.75" customHeight="1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231"/>
      <c r="X450" s="231"/>
      <c r="Y450" s="231"/>
      <c r="Z450" s="231"/>
      <c r="AA450" s="231"/>
      <c r="AB450" s="4"/>
      <c r="AC450" s="4"/>
    </row>
    <row r="451" ht="12.75" customHeight="1"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231"/>
      <c r="X451" s="231"/>
      <c r="Y451" s="231"/>
      <c r="Z451" s="231"/>
      <c r="AA451" s="231"/>
      <c r="AB451" s="4"/>
      <c r="AC451" s="4"/>
    </row>
    <row r="452" ht="12.75" customHeight="1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231"/>
      <c r="X452" s="231"/>
      <c r="Y452" s="231"/>
      <c r="Z452" s="231"/>
      <c r="AA452" s="231"/>
      <c r="AB452" s="4"/>
      <c r="AC452" s="4"/>
    </row>
    <row r="453" ht="12.75" customHeight="1"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231"/>
      <c r="X453" s="231"/>
      <c r="Y453" s="231"/>
      <c r="Z453" s="231"/>
      <c r="AA453" s="231"/>
      <c r="AB453" s="4"/>
      <c r="AC453" s="4"/>
    </row>
    <row r="454" ht="12.75" customHeight="1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231"/>
      <c r="X454" s="231"/>
      <c r="Y454" s="231"/>
      <c r="Z454" s="231"/>
      <c r="AA454" s="231"/>
      <c r="AB454" s="4"/>
      <c r="AC454" s="4"/>
    </row>
    <row r="455" ht="12.75" customHeight="1"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231"/>
      <c r="X455" s="231"/>
      <c r="Y455" s="231"/>
      <c r="Z455" s="231"/>
      <c r="AA455" s="231"/>
      <c r="AB455" s="4"/>
      <c r="AC455" s="4"/>
    </row>
    <row r="456" ht="12.75" customHeight="1"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231"/>
      <c r="X456" s="231"/>
      <c r="Y456" s="231"/>
      <c r="Z456" s="231"/>
      <c r="AA456" s="231"/>
      <c r="AB456" s="4"/>
      <c r="AC456" s="4"/>
    </row>
    <row r="457" ht="12.75" customHeight="1"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231"/>
      <c r="X457" s="231"/>
      <c r="Y457" s="231"/>
      <c r="Z457" s="231"/>
      <c r="AA457" s="231"/>
      <c r="AB457" s="4"/>
      <c r="AC457" s="4"/>
    </row>
    <row r="458" ht="12.75" customHeight="1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231"/>
      <c r="X458" s="231"/>
      <c r="Y458" s="231"/>
      <c r="Z458" s="231"/>
      <c r="AA458" s="231"/>
      <c r="AB458" s="4"/>
      <c r="AC458" s="4"/>
    </row>
    <row r="459" ht="12.75" customHeight="1"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231"/>
      <c r="X459" s="231"/>
      <c r="Y459" s="231"/>
      <c r="Z459" s="231"/>
      <c r="AA459" s="231"/>
      <c r="AB459" s="4"/>
      <c r="AC459" s="4"/>
    </row>
    <row r="460" ht="12.75" customHeight="1"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231"/>
      <c r="X460" s="231"/>
      <c r="Y460" s="231"/>
      <c r="Z460" s="231"/>
      <c r="AA460" s="231"/>
      <c r="AB460" s="4"/>
      <c r="AC460" s="4"/>
    </row>
    <row r="461" ht="12.75" customHeight="1"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231"/>
      <c r="X461" s="231"/>
      <c r="Y461" s="231"/>
      <c r="Z461" s="231"/>
      <c r="AA461" s="231"/>
      <c r="AB461" s="4"/>
      <c r="AC461" s="4"/>
    </row>
    <row r="462" ht="12.75" customHeight="1"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231"/>
      <c r="X462" s="231"/>
      <c r="Y462" s="231"/>
      <c r="Z462" s="231"/>
      <c r="AA462" s="231"/>
      <c r="AB462" s="4"/>
      <c r="AC462" s="4"/>
    </row>
    <row r="463" ht="12.75" customHeight="1"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231"/>
      <c r="X463" s="231"/>
      <c r="Y463" s="231"/>
      <c r="Z463" s="231"/>
      <c r="AA463" s="231"/>
      <c r="AB463" s="4"/>
      <c r="AC463" s="4"/>
    </row>
    <row r="464" ht="12.75" customHeight="1"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231"/>
      <c r="X464" s="231"/>
      <c r="Y464" s="231"/>
      <c r="Z464" s="231"/>
      <c r="AA464" s="231"/>
      <c r="AB464" s="4"/>
      <c r="AC464" s="4"/>
    </row>
    <row r="465" ht="12.75" customHeight="1"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231"/>
      <c r="X465" s="231"/>
      <c r="Y465" s="231"/>
      <c r="Z465" s="231"/>
      <c r="AA465" s="231"/>
      <c r="AB465" s="4"/>
      <c r="AC465" s="4"/>
    </row>
    <row r="466" ht="12.75" customHeight="1"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231"/>
      <c r="X466" s="231"/>
      <c r="Y466" s="231"/>
      <c r="Z466" s="231"/>
      <c r="AA466" s="231"/>
      <c r="AB466" s="4"/>
      <c r="AC466" s="4"/>
    </row>
    <row r="467" ht="12.75" customHeight="1"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231"/>
      <c r="X467" s="231"/>
      <c r="Y467" s="231"/>
      <c r="Z467" s="231"/>
      <c r="AA467" s="231"/>
      <c r="AB467" s="4"/>
      <c r="AC467" s="4"/>
    </row>
    <row r="468" ht="12.75" customHeight="1"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231"/>
      <c r="X468" s="231"/>
      <c r="Y468" s="231"/>
      <c r="Z468" s="231"/>
      <c r="AA468" s="231"/>
      <c r="AB468" s="4"/>
      <c r="AC468" s="4"/>
    </row>
    <row r="469" ht="12.75" customHeight="1"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231"/>
      <c r="X469" s="231"/>
      <c r="Y469" s="231"/>
      <c r="Z469" s="231"/>
      <c r="AA469" s="231"/>
      <c r="AB469" s="4"/>
      <c r="AC469" s="4"/>
    </row>
    <row r="470" ht="12.75" customHeight="1"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231"/>
      <c r="X470" s="231"/>
      <c r="Y470" s="231"/>
      <c r="Z470" s="231"/>
      <c r="AA470" s="231"/>
      <c r="AB470" s="4"/>
      <c r="AC470" s="4"/>
    </row>
    <row r="471" ht="12.75" customHeight="1"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231"/>
      <c r="X471" s="231"/>
      <c r="Y471" s="231"/>
      <c r="Z471" s="231"/>
      <c r="AA471" s="231"/>
      <c r="AB471" s="4"/>
      <c r="AC471" s="4"/>
    </row>
    <row r="472" ht="12.75" customHeight="1"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231"/>
      <c r="X472" s="231"/>
      <c r="Y472" s="231"/>
      <c r="Z472" s="231"/>
      <c r="AA472" s="231"/>
      <c r="AB472" s="4"/>
      <c r="AC472" s="4"/>
    </row>
    <row r="473" ht="12.75" customHeight="1"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231"/>
      <c r="X473" s="231"/>
      <c r="Y473" s="231"/>
      <c r="Z473" s="231"/>
      <c r="AA473" s="231"/>
      <c r="AB473" s="4"/>
      <c r="AC473" s="4"/>
    </row>
    <row r="474" ht="12.75" customHeight="1"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231"/>
      <c r="X474" s="231"/>
      <c r="Y474" s="231"/>
      <c r="Z474" s="231"/>
      <c r="AA474" s="231"/>
      <c r="AB474" s="4"/>
      <c r="AC474" s="4"/>
    </row>
    <row r="475" ht="12.75" customHeight="1"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231"/>
      <c r="X475" s="231"/>
      <c r="Y475" s="231"/>
      <c r="Z475" s="231"/>
      <c r="AA475" s="231"/>
      <c r="AB475" s="4"/>
      <c r="AC475" s="4"/>
    </row>
    <row r="476" ht="12.75" customHeight="1"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231"/>
      <c r="X476" s="231"/>
      <c r="Y476" s="231"/>
      <c r="Z476" s="231"/>
      <c r="AA476" s="231"/>
      <c r="AB476" s="4"/>
      <c r="AC476" s="4"/>
    </row>
    <row r="477" ht="12.75" customHeight="1"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231"/>
      <c r="X477" s="231"/>
      <c r="Y477" s="231"/>
      <c r="Z477" s="231"/>
      <c r="AA477" s="231"/>
      <c r="AB477" s="4"/>
      <c r="AC477" s="4"/>
    </row>
    <row r="478" ht="12.75" customHeight="1"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231"/>
      <c r="X478" s="231"/>
      <c r="Y478" s="231"/>
      <c r="Z478" s="231"/>
      <c r="AA478" s="231"/>
      <c r="AB478" s="4"/>
      <c r="AC478" s="4"/>
    </row>
    <row r="479" ht="12.75" customHeight="1"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231"/>
      <c r="X479" s="231"/>
      <c r="Y479" s="231"/>
      <c r="Z479" s="231"/>
      <c r="AA479" s="231"/>
      <c r="AB479" s="4"/>
      <c r="AC479" s="4"/>
    </row>
    <row r="480" ht="12.75" customHeight="1"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231"/>
      <c r="X480" s="231"/>
      <c r="Y480" s="231"/>
      <c r="Z480" s="231"/>
      <c r="AA480" s="231"/>
      <c r="AB480" s="4"/>
      <c r="AC480" s="4"/>
    </row>
    <row r="481" ht="12.75" customHeight="1"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231"/>
      <c r="X481" s="231"/>
      <c r="Y481" s="231"/>
      <c r="Z481" s="231"/>
      <c r="AA481" s="231"/>
      <c r="AB481" s="4"/>
      <c r="AC481" s="4"/>
    </row>
    <row r="482" ht="12.75" customHeight="1"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231"/>
      <c r="X482" s="231"/>
      <c r="Y482" s="231"/>
      <c r="Z482" s="231"/>
      <c r="AA482" s="231"/>
      <c r="AB482" s="4"/>
      <c r="AC482" s="4"/>
    </row>
    <row r="483" ht="12.75" customHeight="1"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231"/>
      <c r="X483" s="231"/>
      <c r="Y483" s="231"/>
      <c r="Z483" s="231"/>
      <c r="AA483" s="231"/>
      <c r="AB483" s="4"/>
      <c r="AC483" s="4"/>
    </row>
    <row r="484" ht="12.75" customHeight="1"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231"/>
      <c r="X484" s="231"/>
      <c r="Y484" s="231"/>
      <c r="Z484" s="231"/>
      <c r="AA484" s="231"/>
      <c r="AB484" s="4"/>
      <c r="AC484" s="4"/>
    </row>
    <row r="485" ht="12.75" customHeight="1"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231"/>
      <c r="X485" s="231"/>
      <c r="Y485" s="231"/>
      <c r="Z485" s="231"/>
      <c r="AA485" s="231"/>
      <c r="AB485" s="4"/>
      <c r="AC485" s="4"/>
    </row>
    <row r="486" ht="12.75" customHeight="1"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231"/>
      <c r="X486" s="231"/>
      <c r="Y486" s="231"/>
      <c r="Z486" s="231"/>
      <c r="AA486" s="231"/>
      <c r="AB486" s="4"/>
      <c r="AC486" s="4"/>
    </row>
    <row r="487" ht="12.75" customHeight="1"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231"/>
      <c r="X487" s="231"/>
      <c r="Y487" s="231"/>
      <c r="Z487" s="231"/>
      <c r="AA487" s="231"/>
      <c r="AB487" s="4"/>
      <c r="AC487" s="4"/>
    </row>
    <row r="488" ht="12.75" customHeight="1"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231"/>
      <c r="X488" s="231"/>
      <c r="Y488" s="231"/>
      <c r="Z488" s="231"/>
      <c r="AA488" s="231"/>
      <c r="AB488" s="4"/>
      <c r="AC488" s="4"/>
    </row>
    <row r="489" ht="12.75" customHeight="1"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231"/>
      <c r="X489" s="231"/>
      <c r="Y489" s="231"/>
      <c r="Z489" s="231"/>
      <c r="AA489" s="231"/>
      <c r="AB489" s="4"/>
      <c r="AC489" s="4"/>
    </row>
    <row r="490" ht="12.75" customHeight="1"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231"/>
      <c r="X490" s="231"/>
      <c r="Y490" s="231"/>
      <c r="Z490" s="231"/>
      <c r="AA490" s="231"/>
      <c r="AB490" s="4"/>
      <c r="AC490" s="4"/>
    </row>
    <row r="491" ht="12.75" customHeight="1"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231"/>
      <c r="X491" s="231"/>
      <c r="Y491" s="231"/>
      <c r="Z491" s="231"/>
      <c r="AA491" s="231"/>
      <c r="AB491" s="4"/>
      <c r="AC491" s="4"/>
    </row>
    <row r="492" ht="12.75" customHeight="1"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231"/>
      <c r="X492" s="231"/>
      <c r="Y492" s="231"/>
      <c r="Z492" s="231"/>
      <c r="AA492" s="231"/>
      <c r="AB492" s="4"/>
      <c r="AC492" s="4"/>
    </row>
    <row r="493" ht="12.75" customHeight="1"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231"/>
      <c r="X493" s="231"/>
      <c r="Y493" s="231"/>
      <c r="Z493" s="231"/>
      <c r="AA493" s="231"/>
      <c r="AB493" s="4"/>
      <c r="AC493" s="4"/>
    </row>
    <row r="494" ht="12.75" customHeight="1"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231"/>
      <c r="X494" s="231"/>
      <c r="Y494" s="231"/>
      <c r="Z494" s="231"/>
      <c r="AA494" s="231"/>
      <c r="AB494" s="4"/>
      <c r="AC494" s="4"/>
    </row>
    <row r="495" ht="12.75" customHeight="1"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231"/>
      <c r="X495" s="231"/>
      <c r="Y495" s="231"/>
      <c r="Z495" s="231"/>
      <c r="AA495" s="231"/>
      <c r="AB495" s="4"/>
      <c r="AC495" s="4"/>
    </row>
    <row r="496" ht="12.75" customHeight="1"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231"/>
      <c r="X496" s="231"/>
      <c r="Y496" s="231"/>
      <c r="Z496" s="231"/>
      <c r="AA496" s="231"/>
      <c r="AB496" s="4"/>
      <c r="AC496" s="4"/>
    </row>
    <row r="497" ht="12.75" customHeight="1"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231"/>
      <c r="X497" s="231"/>
      <c r="Y497" s="231"/>
      <c r="Z497" s="231"/>
      <c r="AA497" s="231"/>
      <c r="AB497" s="4"/>
      <c r="AC497" s="4"/>
    </row>
    <row r="498" ht="12.75" customHeight="1"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231"/>
      <c r="X498" s="231"/>
      <c r="Y498" s="231"/>
      <c r="Z498" s="231"/>
      <c r="AA498" s="231"/>
      <c r="AB498" s="4"/>
      <c r="AC498" s="4"/>
    </row>
    <row r="499" ht="12.75" customHeight="1"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231"/>
      <c r="X499" s="231"/>
      <c r="Y499" s="231"/>
      <c r="Z499" s="231"/>
      <c r="AA499" s="231"/>
      <c r="AB499" s="4"/>
      <c r="AC499" s="4"/>
    </row>
    <row r="500" ht="12.75" customHeight="1"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231"/>
      <c r="X500" s="231"/>
      <c r="Y500" s="231"/>
      <c r="Z500" s="231"/>
      <c r="AA500" s="231"/>
      <c r="AB500" s="4"/>
      <c r="AC500" s="4"/>
    </row>
    <row r="501" ht="12.75" customHeight="1"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231"/>
      <c r="X501" s="231"/>
      <c r="Y501" s="231"/>
      <c r="Z501" s="231"/>
      <c r="AA501" s="231"/>
      <c r="AB501" s="4"/>
      <c r="AC501" s="4"/>
    </row>
    <row r="502" ht="12.75" customHeight="1"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231"/>
      <c r="X502" s="231"/>
      <c r="Y502" s="231"/>
      <c r="Z502" s="231"/>
      <c r="AA502" s="231"/>
      <c r="AB502" s="4"/>
      <c r="AC502" s="4"/>
    </row>
    <row r="503" ht="12.75" customHeight="1"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231"/>
      <c r="X503" s="231"/>
      <c r="Y503" s="231"/>
      <c r="Z503" s="231"/>
      <c r="AA503" s="231"/>
      <c r="AB503" s="4"/>
      <c r="AC503" s="4"/>
    </row>
    <row r="504" ht="12.75" customHeight="1"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231"/>
      <c r="X504" s="231"/>
      <c r="Y504" s="231"/>
      <c r="Z504" s="231"/>
      <c r="AA504" s="231"/>
      <c r="AB504" s="4"/>
      <c r="AC504" s="4"/>
    </row>
    <row r="505" ht="12.75" customHeight="1"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231"/>
      <c r="X505" s="231"/>
      <c r="Y505" s="231"/>
      <c r="Z505" s="231"/>
      <c r="AA505" s="231"/>
      <c r="AB505" s="4"/>
      <c r="AC505" s="4"/>
    </row>
    <row r="506" ht="12.75" customHeight="1"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231"/>
      <c r="X506" s="231"/>
      <c r="Y506" s="231"/>
      <c r="Z506" s="231"/>
      <c r="AA506" s="231"/>
      <c r="AB506" s="4"/>
      <c r="AC506" s="4"/>
    </row>
    <row r="507" ht="12.75" customHeight="1"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231"/>
      <c r="X507" s="231"/>
      <c r="Y507" s="231"/>
      <c r="Z507" s="231"/>
      <c r="AA507" s="231"/>
      <c r="AB507" s="4"/>
      <c r="AC507" s="4"/>
    </row>
    <row r="508" ht="12.75" customHeight="1"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231"/>
      <c r="X508" s="231"/>
      <c r="Y508" s="231"/>
      <c r="Z508" s="231"/>
      <c r="AA508" s="231"/>
      <c r="AB508" s="4"/>
      <c r="AC508" s="4"/>
    </row>
    <row r="509" ht="12.75" customHeight="1"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231"/>
      <c r="X509" s="231"/>
      <c r="Y509" s="231"/>
      <c r="Z509" s="231"/>
      <c r="AA509" s="231"/>
      <c r="AB509" s="4"/>
      <c r="AC509" s="4"/>
    </row>
    <row r="510" ht="12.75" customHeight="1"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231"/>
      <c r="X510" s="231"/>
      <c r="Y510" s="231"/>
      <c r="Z510" s="231"/>
      <c r="AA510" s="231"/>
      <c r="AB510" s="4"/>
      <c r="AC510" s="4"/>
    </row>
    <row r="511" ht="12.75" customHeight="1"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231"/>
      <c r="X511" s="231"/>
      <c r="Y511" s="231"/>
      <c r="Z511" s="231"/>
      <c r="AA511" s="231"/>
      <c r="AB511" s="4"/>
      <c r="AC511" s="4"/>
    </row>
    <row r="512" ht="12.75" customHeight="1"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231"/>
      <c r="X512" s="231"/>
      <c r="Y512" s="231"/>
      <c r="Z512" s="231"/>
      <c r="AA512" s="231"/>
      <c r="AB512" s="4"/>
      <c r="AC512" s="4"/>
    </row>
    <row r="513" ht="12.75" customHeight="1"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231"/>
      <c r="X513" s="231"/>
      <c r="Y513" s="231"/>
      <c r="Z513" s="231"/>
      <c r="AA513" s="231"/>
      <c r="AB513" s="4"/>
      <c r="AC513" s="4"/>
    </row>
    <row r="514" ht="12.75" customHeight="1"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231"/>
      <c r="X514" s="231"/>
      <c r="Y514" s="231"/>
      <c r="Z514" s="231"/>
      <c r="AA514" s="231"/>
      <c r="AB514" s="4"/>
      <c r="AC514" s="4"/>
    </row>
    <row r="515" ht="12.75" customHeight="1"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231"/>
      <c r="X515" s="231"/>
      <c r="Y515" s="231"/>
      <c r="Z515" s="231"/>
      <c r="AA515" s="231"/>
      <c r="AB515" s="4"/>
      <c r="AC515" s="4"/>
    </row>
    <row r="516" ht="12.75" customHeight="1"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231"/>
      <c r="X516" s="231"/>
      <c r="Y516" s="231"/>
      <c r="Z516" s="231"/>
      <c r="AA516" s="231"/>
      <c r="AB516" s="4"/>
      <c r="AC516" s="4"/>
    </row>
    <row r="517" ht="12.75" customHeight="1"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231"/>
      <c r="X517" s="231"/>
      <c r="Y517" s="231"/>
      <c r="Z517" s="231"/>
      <c r="AA517" s="231"/>
      <c r="AB517" s="4"/>
      <c r="AC517" s="4"/>
    </row>
    <row r="518" ht="12.75" customHeight="1"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231"/>
      <c r="X518" s="231"/>
      <c r="Y518" s="231"/>
      <c r="Z518" s="231"/>
      <c r="AA518" s="231"/>
      <c r="AB518" s="4"/>
      <c r="AC518" s="4"/>
    </row>
    <row r="519" ht="12.75" customHeight="1"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231"/>
      <c r="X519" s="231"/>
      <c r="Y519" s="231"/>
      <c r="Z519" s="231"/>
      <c r="AA519" s="231"/>
      <c r="AB519" s="4"/>
      <c r="AC519" s="4"/>
    </row>
    <row r="520" ht="12.75" customHeight="1"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231"/>
      <c r="X520" s="231"/>
      <c r="Y520" s="231"/>
      <c r="Z520" s="231"/>
      <c r="AA520" s="231"/>
      <c r="AB520" s="4"/>
      <c r="AC520" s="4"/>
    </row>
    <row r="521" ht="12.75" customHeight="1"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231"/>
      <c r="X521" s="231"/>
      <c r="Y521" s="231"/>
      <c r="Z521" s="231"/>
      <c r="AA521" s="231"/>
      <c r="AB521" s="4"/>
      <c r="AC521" s="4"/>
    </row>
    <row r="522" ht="12.75" customHeight="1"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231"/>
      <c r="X522" s="231"/>
      <c r="Y522" s="231"/>
      <c r="Z522" s="231"/>
      <c r="AA522" s="231"/>
      <c r="AB522" s="4"/>
      <c r="AC522" s="4"/>
    </row>
    <row r="523" ht="12.75" customHeight="1"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231"/>
      <c r="X523" s="231"/>
      <c r="Y523" s="231"/>
      <c r="Z523" s="231"/>
      <c r="AA523" s="231"/>
      <c r="AB523" s="4"/>
      <c r="AC523" s="4"/>
    </row>
    <row r="524" ht="12.75" customHeight="1"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231"/>
      <c r="X524" s="231"/>
      <c r="Y524" s="231"/>
      <c r="Z524" s="231"/>
      <c r="AA524" s="231"/>
      <c r="AB524" s="4"/>
      <c r="AC524" s="4"/>
    </row>
    <row r="525" ht="12.75" customHeight="1"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231"/>
      <c r="X525" s="231"/>
      <c r="Y525" s="231"/>
      <c r="Z525" s="231"/>
      <c r="AA525" s="231"/>
      <c r="AB525" s="4"/>
      <c r="AC525" s="4"/>
    </row>
    <row r="526" ht="12.75" customHeight="1"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231"/>
      <c r="X526" s="231"/>
      <c r="Y526" s="231"/>
      <c r="Z526" s="231"/>
      <c r="AA526" s="231"/>
      <c r="AB526" s="4"/>
      <c r="AC526" s="4"/>
    </row>
    <row r="527" ht="12.75" customHeight="1"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231"/>
      <c r="X527" s="231"/>
      <c r="Y527" s="231"/>
      <c r="Z527" s="231"/>
      <c r="AA527" s="231"/>
      <c r="AB527" s="4"/>
      <c r="AC527" s="4"/>
    </row>
    <row r="528" ht="12.75" customHeight="1"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231"/>
      <c r="X528" s="231"/>
      <c r="Y528" s="231"/>
      <c r="Z528" s="231"/>
      <c r="AA528" s="231"/>
      <c r="AB528" s="4"/>
      <c r="AC528" s="4"/>
    </row>
    <row r="529" ht="12.75" customHeight="1"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231"/>
      <c r="X529" s="231"/>
      <c r="Y529" s="231"/>
      <c r="Z529" s="231"/>
      <c r="AA529" s="231"/>
      <c r="AB529" s="4"/>
      <c r="AC529" s="4"/>
    </row>
    <row r="530" ht="12.75" customHeight="1"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231"/>
      <c r="X530" s="231"/>
      <c r="Y530" s="231"/>
      <c r="Z530" s="231"/>
      <c r="AA530" s="231"/>
      <c r="AB530" s="4"/>
      <c r="AC530" s="4"/>
    </row>
    <row r="531" ht="12.75" customHeight="1"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231"/>
      <c r="X531" s="231"/>
      <c r="Y531" s="231"/>
      <c r="Z531" s="231"/>
      <c r="AA531" s="231"/>
      <c r="AB531" s="4"/>
      <c r="AC531" s="4"/>
    </row>
    <row r="532" ht="12.75" customHeight="1"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231"/>
      <c r="X532" s="231"/>
      <c r="Y532" s="231"/>
      <c r="Z532" s="231"/>
      <c r="AA532" s="231"/>
      <c r="AB532" s="4"/>
      <c r="AC532" s="4"/>
    </row>
    <row r="533" ht="12.75" customHeight="1"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231"/>
      <c r="X533" s="231"/>
      <c r="Y533" s="231"/>
      <c r="Z533" s="231"/>
      <c r="AA533" s="231"/>
      <c r="AB533" s="4"/>
      <c r="AC533" s="4"/>
    </row>
    <row r="534" ht="12.75" customHeight="1"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231"/>
      <c r="X534" s="231"/>
      <c r="Y534" s="231"/>
      <c r="Z534" s="231"/>
      <c r="AA534" s="231"/>
      <c r="AB534" s="4"/>
      <c r="AC534" s="4"/>
    </row>
    <row r="535" ht="12.75" customHeight="1"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231"/>
      <c r="X535" s="231"/>
      <c r="Y535" s="231"/>
      <c r="Z535" s="231"/>
      <c r="AA535" s="231"/>
      <c r="AB535" s="4"/>
      <c r="AC535" s="4"/>
    </row>
    <row r="536" ht="12.75" customHeight="1"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231"/>
      <c r="X536" s="231"/>
      <c r="Y536" s="231"/>
      <c r="Z536" s="231"/>
      <c r="AA536" s="231"/>
      <c r="AB536" s="4"/>
      <c r="AC536" s="4"/>
    </row>
    <row r="537" ht="12.75" customHeight="1"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231"/>
      <c r="X537" s="231"/>
      <c r="Y537" s="231"/>
      <c r="Z537" s="231"/>
      <c r="AA537" s="231"/>
      <c r="AB537" s="4"/>
      <c r="AC537" s="4"/>
    </row>
    <row r="538" ht="12.75" customHeight="1"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231"/>
      <c r="X538" s="231"/>
      <c r="Y538" s="231"/>
      <c r="Z538" s="231"/>
      <c r="AA538" s="231"/>
      <c r="AB538" s="4"/>
      <c r="AC538" s="4"/>
    </row>
    <row r="539" ht="12.75" customHeight="1"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231"/>
      <c r="X539" s="231"/>
      <c r="Y539" s="231"/>
      <c r="Z539" s="231"/>
      <c r="AA539" s="231"/>
      <c r="AB539" s="4"/>
      <c r="AC539" s="4"/>
    </row>
    <row r="540" ht="12.75" customHeight="1"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231"/>
      <c r="X540" s="231"/>
      <c r="Y540" s="231"/>
      <c r="Z540" s="231"/>
      <c r="AA540" s="231"/>
      <c r="AB540" s="4"/>
      <c r="AC540" s="4"/>
    </row>
    <row r="541" ht="12.75" customHeight="1"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231"/>
      <c r="X541" s="231"/>
      <c r="Y541" s="231"/>
      <c r="Z541" s="231"/>
      <c r="AA541" s="231"/>
      <c r="AB541" s="4"/>
      <c r="AC541" s="4"/>
    </row>
    <row r="542" ht="12.75" customHeight="1"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231"/>
      <c r="X542" s="231"/>
      <c r="Y542" s="231"/>
      <c r="Z542" s="231"/>
      <c r="AA542" s="231"/>
      <c r="AB542" s="4"/>
      <c r="AC542" s="4"/>
    </row>
    <row r="543" ht="12.75" customHeight="1"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231"/>
      <c r="X543" s="231"/>
      <c r="Y543" s="231"/>
      <c r="Z543" s="231"/>
      <c r="AA543" s="231"/>
      <c r="AB543" s="4"/>
      <c r="AC543" s="4"/>
    </row>
    <row r="544" ht="12.75" customHeight="1"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231"/>
      <c r="X544" s="231"/>
      <c r="Y544" s="231"/>
      <c r="Z544" s="231"/>
      <c r="AA544" s="231"/>
      <c r="AB544" s="4"/>
      <c r="AC544" s="4"/>
    </row>
    <row r="545" ht="12.75" customHeight="1"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231"/>
      <c r="X545" s="231"/>
      <c r="Y545" s="231"/>
      <c r="Z545" s="231"/>
      <c r="AA545" s="231"/>
      <c r="AB545" s="4"/>
      <c r="AC545" s="4"/>
    </row>
    <row r="546" ht="12.75" customHeight="1"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231"/>
      <c r="X546" s="231"/>
      <c r="Y546" s="231"/>
      <c r="Z546" s="231"/>
      <c r="AA546" s="231"/>
      <c r="AB546" s="4"/>
      <c r="AC546" s="4"/>
    </row>
    <row r="547" ht="12.75" customHeight="1"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231"/>
      <c r="X547" s="231"/>
      <c r="Y547" s="231"/>
      <c r="Z547" s="231"/>
      <c r="AA547" s="231"/>
      <c r="AB547" s="4"/>
      <c r="AC547" s="4"/>
    </row>
    <row r="548" ht="12.75" customHeight="1"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231"/>
      <c r="X548" s="231"/>
      <c r="Y548" s="231"/>
      <c r="Z548" s="231"/>
      <c r="AA548" s="231"/>
      <c r="AB548" s="4"/>
      <c r="AC548" s="4"/>
    </row>
    <row r="549" ht="12.75" customHeight="1"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231"/>
      <c r="X549" s="231"/>
      <c r="Y549" s="231"/>
      <c r="Z549" s="231"/>
      <c r="AA549" s="231"/>
      <c r="AB549" s="4"/>
      <c r="AC549" s="4"/>
    </row>
    <row r="550" ht="12.75" customHeight="1"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231"/>
      <c r="X550" s="231"/>
      <c r="Y550" s="231"/>
      <c r="Z550" s="231"/>
      <c r="AA550" s="231"/>
      <c r="AB550" s="4"/>
      <c r="AC550" s="4"/>
    </row>
    <row r="551" ht="12.75" customHeight="1"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231"/>
      <c r="X551" s="231"/>
      <c r="Y551" s="231"/>
      <c r="Z551" s="231"/>
      <c r="AA551" s="231"/>
      <c r="AB551" s="4"/>
      <c r="AC551" s="4"/>
    </row>
    <row r="552" ht="12.75" customHeight="1"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231"/>
      <c r="X552" s="231"/>
      <c r="Y552" s="231"/>
      <c r="Z552" s="231"/>
      <c r="AA552" s="231"/>
      <c r="AB552" s="4"/>
      <c r="AC552" s="4"/>
    </row>
    <row r="553" ht="12.75" customHeight="1"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231"/>
      <c r="X553" s="231"/>
      <c r="Y553" s="231"/>
      <c r="Z553" s="231"/>
      <c r="AA553" s="231"/>
      <c r="AB553" s="4"/>
      <c r="AC553" s="4"/>
    </row>
    <row r="554" ht="12.75" customHeight="1"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231"/>
      <c r="X554" s="231"/>
      <c r="Y554" s="231"/>
      <c r="Z554" s="231"/>
      <c r="AA554" s="231"/>
      <c r="AB554" s="4"/>
      <c r="AC554" s="4"/>
    </row>
    <row r="555" ht="12.75" customHeight="1"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231"/>
      <c r="X555" s="231"/>
      <c r="Y555" s="231"/>
      <c r="Z555" s="231"/>
      <c r="AA555" s="231"/>
      <c r="AB555" s="4"/>
      <c r="AC555" s="4"/>
    </row>
    <row r="556" ht="12.75" customHeight="1"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231"/>
      <c r="X556" s="231"/>
      <c r="Y556" s="231"/>
      <c r="Z556" s="231"/>
      <c r="AA556" s="231"/>
      <c r="AB556" s="4"/>
      <c r="AC556" s="4"/>
    </row>
    <row r="557" ht="12.75" customHeight="1"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231"/>
      <c r="X557" s="231"/>
      <c r="Y557" s="231"/>
      <c r="Z557" s="231"/>
      <c r="AA557" s="231"/>
      <c r="AB557" s="4"/>
      <c r="AC557" s="4"/>
    </row>
    <row r="558" ht="12.75" customHeight="1"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231"/>
      <c r="X558" s="231"/>
      <c r="Y558" s="231"/>
      <c r="Z558" s="231"/>
      <c r="AA558" s="231"/>
      <c r="AB558" s="4"/>
      <c r="AC558" s="4"/>
    </row>
    <row r="559" ht="12.75" customHeight="1"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231"/>
      <c r="X559" s="231"/>
      <c r="Y559" s="231"/>
      <c r="Z559" s="231"/>
      <c r="AA559" s="231"/>
      <c r="AB559" s="4"/>
      <c r="AC559" s="4"/>
    </row>
    <row r="560" ht="12.75" customHeight="1"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231"/>
      <c r="X560" s="231"/>
      <c r="Y560" s="231"/>
      <c r="Z560" s="231"/>
      <c r="AA560" s="231"/>
      <c r="AB560" s="4"/>
      <c r="AC560" s="4"/>
    </row>
    <row r="561" ht="12.75" customHeight="1"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231"/>
      <c r="X561" s="231"/>
      <c r="Y561" s="231"/>
      <c r="Z561" s="231"/>
      <c r="AA561" s="231"/>
      <c r="AB561" s="4"/>
      <c r="AC561" s="4"/>
    </row>
    <row r="562" ht="12.75" customHeight="1"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231"/>
      <c r="X562" s="231"/>
      <c r="Y562" s="231"/>
      <c r="Z562" s="231"/>
      <c r="AA562" s="231"/>
      <c r="AB562" s="4"/>
      <c r="AC562" s="4"/>
    </row>
    <row r="563" ht="12.75" customHeight="1"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231"/>
      <c r="X563" s="231"/>
      <c r="Y563" s="231"/>
      <c r="Z563" s="231"/>
      <c r="AA563" s="231"/>
      <c r="AB563" s="4"/>
      <c r="AC563" s="4"/>
    </row>
    <row r="564" ht="12.75" customHeight="1"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231"/>
      <c r="X564" s="231"/>
      <c r="Y564" s="231"/>
      <c r="Z564" s="231"/>
      <c r="AA564" s="231"/>
      <c r="AB564" s="4"/>
      <c r="AC564" s="4"/>
    </row>
    <row r="565" ht="12.75" customHeight="1"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231"/>
      <c r="X565" s="231"/>
      <c r="Y565" s="231"/>
      <c r="Z565" s="231"/>
      <c r="AA565" s="231"/>
      <c r="AB565" s="4"/>
      <c r="AC565" s="4"/>
    </row>
    <row r="566" ht="12.75" customHeight="1"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231"/>
      <c r="X566" s="231"/>
      <c r="Y566" s="231"/>
      <c r="Z566" s="231"/>
      <c r="AA566" s="231"/>
      <c r="AB566" s="4"/>
      <c r="AC566" s="4"/>
    </row>
    <row r="567" ht="12.75" customHeight="1"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231"/>
      <c r="X567" s="231"/>
      <c r="Y567" s="231"/>
      <c r="Z567" s="231"/>
      <c r="AA567" s="231"/>
      <c r="AB567" s="4"/>
      <c r="AC567" s="4"/>
    </row>
    <row r="568" ht="12.75" customHeight="1"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231"/>
      <c r="X568" s="231"/>
      <c r="Y568" s="231"/>
      <c r="Z568" s="231"/>
      <c r="AA568" s="231"/>
      <c r="AB568" s="4"/>
      <c r="AC568" s="4"/>
    </row>
    <row r="569" ht="12.75" customHeight="1"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231"/>
      <c r="X569" s="231"/>
      <c r="Y569" s="231"/>
      <c r="Z569" s="231"/>
      <c r="AA569" s="231"/>
      <c r="AB569" s="4"/>
      <c r="AC569" s="4"/>
    </row>
    <row r="570" ht="12.75" customHeight="1"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231"/>
      <c r="X570" s="231"/>
      <c r="Y570" s="231"/>
      <c r="Z570" s="231"/>
      <c r="AA570" s="231"/>
      <c r="AB570" s="4"/>
      <c r="AC570" s="4"/>
    </row>
    <row r="571" ht="12.75" customHeight="1"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231"/>
      <c r="X571" s="231"/>
      <c r="Y571" s="231"/>
      <c r="Z571" s="231"/>
      <c r="AA571" s="231"/>
      <c r="AB571" s="4"/>
      <c r="AC571" s="4"/>
    </row>
    <row r="572" ht="12.75" customHeight="1"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231"/>
      <c r="X572" s="231"/>
      <c r="Y572" s="231"/>
      <c r="Z572" s="231"/>
      <c r="AA572" s="231"/>
      <c r="AB572" s="4"/>
      <c r="AC572" s="4"/>
    </row>
    <row r="573" ht="12.75" customHeight="1"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231"/>
      <c r="X573" s="231"/>
      <c r="Y573" s="231"/>
      <c r="Z573" s="231"/>
      <c r="AA573" s="231"/>
      <c r="AB573" s="4"/>
      <c r="AC573" s="4"/>
    </row>
    <row r="574" ht="12.75" customHeight="1"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231"/>
      <c r="X574" s="231"/>
      <c r="Y574" s="231"/>
      <c r="Z574" s="231"/>
      <c r="AA574" s="231"/>
      <c r="AB574" s="4"/>
      <c r="AC574" s="4"/>
    </row>
    <row r="575" ht="12.75" customHeight="1"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231"/>
      <c r="X575" s="231"/>
      <c r="Y575" s="231"/>
      <c r="Z575" s="231"/>
      <c r="AA575" s="231"/>
      <c r="AB575" s="4"/>
      <c r="AC575" s="4"/>
    </row>
    <row r="576" ht="12.75" customHeight="1"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231"/>
      <c r="X576" s="231"/>
      <c r="Y576" s="231"/>
      <c r="Z576" s="231"/>
      <c r="AA576" s="231"/>
      <c r="AB576" s="4"/>
      <c r="AC576" s="4"/>
    </row>
    <row r="577" ht="12.75" customHeight="1"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231"/>
      <c r="X577" s="231"/>
      <c r="Y577" s="231"/>
      <c r="Z577" s="231"/>
      <c r="AA577" s="231"/>
      <c r="AB577" s="4"/>
      <c r="AC577" s="4"/>
    </row>
    <row r="578" ht="12.75" customHeight="1"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231"/>
      <c r="X578" s="231"/>
      <c r="Y578" s="231"/>
      <c r="Z578" s="231"/>
      <c r="AA578" s="231"/>
      <c r="AB578" s="4"/>
      <c r="AC578" s="4"/>
    </row>
    <row r="579" ht="12.75" customHeight="1"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231"/>
      <c r="X579" s="231"/>
      <c r="Y579" s="231"/>
      <c r="Z579" s="231"/>
      <c r="AA579" s="231"/>
      <c r="AB579" s="4"/>
      <c r="AC579" s="4"/>
    </row>
    <row r="580" ht="12.75" customHeight="1"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231"/>
      <c r="X580" s="231"/>
      <c r="Y580" s="231"/>
      <c r="Z580" s="231"/>
      <c r="AA580" s="231"/>
      <c r="AB580" s="4"/>
      <c r="AC580" s="4"/>
    </row>
    <row r="581" ht="12.75" customHeight="1"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231"/>
      <c r="X581" s="231"/>
      <c r="Y581" s="231"/>
      <c r="Z581" s="231"/>
      <c r="AA581" s="231"/>
      <c r="AB581" s="4"/>
      <c r="AC581" s="4"/>
    </row>
    <row r="582" ht="12.75" customHeight="1"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231"/>
      <c r="X582" s="231"/>
      <c r="Y582" s="231"/>
      <c r="Z582" s="231"/>
      <c r="AA582" s="231"/>
      <c r="AB582" s="4"/>
      <c r="AC582" s="4"/>
    </row>
    <row r="583" ht="12.75" customHeight="1"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231"/>
      <c r="X583" s="231"/>
      <c r="Y583" s="231"/>
      <c r="Z583" s="231"/>
      <c r="AA583" s="231"/>
      <c r="AB583" s="4"/>
      <c r="AC583" s="4"/>
    </row>
    <row r="584" ht="12.75" customHeight="1"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231"/>
      <c r="X584" s="231"/>
      <c r="Y584" s="231"/>
      <c r="Z584" s="231"/>
      <c r="AA584" s="231"/>
      <c r="AB584" s="4"/>
      <c r="AC584" s="4"/>
    </row>
    <row r="585" ht="12.75" customHeight="1"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231"/>
      <c r="X585" s="231"/>
      <c r="Y585" s="231"/>
      <c r="Z585" s="231"/>
      <c r="AA585" s="231"/>
      <c r="AB585" s="4"/>
      <c r="AC585" s="4"/>
    </row>
    <row r="586" ht="12.75" customHeight="1"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231"/>
      <c r="X586" s="231"/>
      <c r="Y586" s="231"/>
      <c r="Z586" s="231"/>
      <c r="AA586" s="231"/>
      <c r="AB586" s="4"/>
      <c r="AC586" s="4"/>
    </row>
    <row r="587" ht="12.75" customHeight="1"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231"/>
      <c r="X587" s="231"/>
      <c r="Y587" s="231"/>
      <c r="Z587" s="231"/>
      <c r="AA587" s="231"/>
      <c r="AB587" s="4"/>
      <c r="AC587" s="4"/>
    </row>
    <row r="588" ht="12.75" customHeight="1"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231"/>
      <c r="X588" s="231"/>
      <c r="Y588" s="231"/>
      <c r="Z588" s="231"/>
      <c r="AA588" s="231"/>
      <c r="AB588" s="4"/>
      <c r="AC588" s="4"/>
    </row>
    <row r="589" ht="12.75" customHeight="1"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231"/>
      <c r="X589" s="231"/>
      <c r="Y589" s="231"/>
      <c r="Z589" s="231"/>
      <c r="AA589" s="231"/>
      <c r="AB589" s="4"/>
      <c r="AC589" s="4"/>
    </row>
    <row r="590" ht="12.75" customHeight="1"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231"/>
      <c r="X590" s="231"/>
      <c r="Y590" s="231"/>
      <c r="Z590" s="231"/>
      <c r="AA590" s="231"/>
      <c r="AB590" s="4"/>
      <c r="AC590" s="4"/>
    </row>
    <row r="591" ht="12.75" customHeight="1"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231"/>
      <c r="X591" s="231"/>
      <c r="Y591" s="231"/>
      <c r="Z591" s="231"/>
      <c r="AA591" s="231"/>
      <c r="AB591" s="4"/>
      <c r="AC591" s="4"/>
    </row>
    <row r="592" ht="12.75" customHeight="1"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231"/>
      <c r="X592" s="231"/>
      <c r="Y592" s="231"/>
      <c r="Z592" s="231"/>
      <c r="AA592" s="231"/>
      <c r="AB592" s="4"/>
      <c r="AC592" s="4"/>
    </row>
    <row r="593" ht="12.75" customHeight="1"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231"/>
      <c r="X593" s="231"/>
      <c r="Y593" s="231"/>
      <c r="Z593" s="231"/>
      <c r="AA593" s="231"/>
      <c r="AB593" s="4"/>
      <c r="AC593" s="4"/>
    </row>
    <row r="594" ht="12.75" customHeight="1"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231"/>
      <c r="X594" s="231"/>
      <c r="Y594" s="231"/>
      <c r="Z594" s="231"/>
      <c r="AA594" s="231"/>
      <c r="AB594" s="4"/>
      <c r="AC594" s="4"/>
    </row>
    <row r="595" ht="12.75" customHeight="1"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231"/>
      <c r="X595" s="231"/>
      <c r="Y595" s="231"/>
      <c r="Z595" s="231"/>
      <c r="AA595" s="231"/>
      <c r="AB595" s="4"/>
      <c r="AC595" s="4"/>
    </row>
    <row r="596" ht="12.75" customHeight="1"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231"/>
      <c r="X596" s="231"/>
      <c r="Y596" s="231"/>
      <c r="Z596" s="231"/>
      <c r="AA596" s="231"/>
      <c r="AB596" s="4"/>
      <c r="AC596" s="4"/>
    </row>
    <row r="597" ht="12.75" customHeight="1"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231"/>
      <c r="X597" s="231"/>
      <c r="Y597" s="231"/>
      <c r="Z597" s="231"/>
      <c r="AA597" s="231"/>
      <c r="AB597" s="4"/>
      <c r="AC597" s="4"/>
    </row>
    <row r="598" ht="12.75" customHeight="1"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231"/>
      <c r="X598" s="231"/>
      <c r="Y598" s="231"/>
      <c r="Z598" s="231"/>
      <c r="AA598" s="231"/>
      <c r="AB598" s="4"/>
      <c r="AC598" s="4"/>
    </row>
    <row r="599" ht="12.75" customHeight="1"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231"/>
      <c r="X599" s="231"/>
      <c r="Y599" s="231"/>
      <c r="Z599" s="231"/>
      <c r="AA599" s="231"/>
      <c r="AB599" s="4"/>
      <c r="AC599" s="4"/>
    </row>
    <row r="600" ht="12.75" customHeight="1"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231"/>
      <c r="X600" s="231"/>
      <c r="Y600" s="231"/>
      <c r="Z600" s="231"/>
      <c r="AA600" s="231"/>
      <c r="AB600" s="4"/>
      <c r="AC600" s="4"/>
    </row>
    <row r="601" ht="12.75" customHeight="1"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231"/>
      <c r="X601" s="231"/>
      <c r="Y601" s="231"/>
      <c r="Z601" s="231"/>
      <c r="AA601" s="231"/>
      <c r="AB601" s="4"/>
      <c r="AC601" s="4"/>
    </row>
    <row r="602" ht="12.75" customHeight="1"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231"/>
      <c r="X602" s="231"/>
      <c r="Y602" s="231"/>
      <c r="Z602" s="231"/>
      <c r="AA602" s="231"/>
      <c r="AB602" s="4"/>
      <c r="AC602" s="4"/>
    </row>
    <row r="603" ht="12.75" customHeight="1"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231"/>
      <c r="X603" s="231"/>
      <c r="Y603" s="231"/>
      <c r="Z603" s="231"/>
      <c r="AA603" s="231"/>
      <c r="AB603" s="4"/>
      <c r="AC603" s="4"/>
    </row>
    <row r="604" ht="12.75" customHeight="1"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231"/>
      <c r="X604" s="231"/>
      <c r="Y604" s="231"/>
      <c r="Z604" s="231"/>
      <c r="AA604" s="231"/>
      <c r="AB604" s="4"/>
      <c r="AC604" s="4"/>
    </row>
    <row r="605" ht="12.75" customHeight="1"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231"/>
      <c r="X605" s="231"/>
      <c r="Y605" s="231"/>
      <c r="Z605" s="231"/>
      <c r="AA605" s="231"/>
      <c r="AB605" s="4"/>
      <c r="AC605" s="4"/>
    </row>
    <row r="606" ht="12.75" customHeight="1"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231"/>
      <c r="X606" s="231"/>
      <c r="Y606" s="231"/>
      <c r="Z606" s="231"/>
      <c r="AA606" s="231"/>
      <c r="AB606" s="4"/>
      <c r="AC606" s="4"/>
    </row>
    <row r="607" ht="12.75" customHeight="1"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231"/>
      <c r="X607" s="231"/>
      <c r="Y607" s="231"/>
      <c r="Z607" s="231"/>
      <c r="AA607" s="231"/>
      <c r="AB607" s="4"/>
      <c r="AC607" s="4"/>
    </row>
    <row r="608" ht="12.75" customHeight="1"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231"/>
      <c r="X608" s="231"/>
      <c r="Y608" s="231"/>
      <c r="Z608" s="231"/>
      <c r="AA608" s="231"/>
      <c r="AB608" s="4"/>
      <c r="AC608" s="4"/>
    </row>
    <row r="609" ht="12.75" customHeight="1"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231"/>
      <c r="X609" s="231"/>
      <c r="Y609" s="231"/>
      <c r="Z609" s="231"/>
      <c r="AA609" s="231"/>
      <c r="AB609" s="4"/>
      <c r="AC609" s="4"/>
    </row>
    <row r="610" ht="12.75" customHeight="1"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231"/>
      <c r="X610" s="231"/>
      <c r="Y610" s="231"/>
      <c r="Z610" s="231"/>
      <c r="AA610" s="231"/>
      <c r="AB610" s="4"/>
      <c r="AC610" s="4"/>
    </row>
    <row r="611" ht="12.75" customHeight="1"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231"/>
      <c r="X611" s="231"/>
      <c r="Y611" s="231"/>
      <c r="Z611" s="231"/>
      <c r="AA611" s="231"/>
      <c r="AB611" s="4"/>
      <c r="AC611" s="4"/>
    </row>
    <row r="612" ht="12.75" customHeight="1"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231"/>
      <c r="X612" s="231"/>
      <c r="Y612" s="231"/>
      <c r="Z612" s="231"/>
      <c r="AA612" s="231"/>
      <c r="AB612" s="4"/>
      <c r="AC612" s="4"/>
    </row>
    <row r="613" ht="12.75" customHeight="1"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231"/>
      <c r="X613" s="231"/>
      <c r="Y613" s="231"/>
      <c r="Z613" s="231"/>
      <c r="AA613" s="231"/>
      <c r="AB613" s="4"/>
      <c r="AC613" s="4"/>
    </row>
    <row r="614" ht="12.75" customHeight="1"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231"/>
      <c r="X614" s="231"/>
      <c r="Y614" s="231"/>
      <c r="Z614" s="231"/>
      <c r="AA614" s="231"/>
      <c r="AB614" s="4"/>
      <c r="AC614" s="4"/>
    </row>
    <row r="615" ht="12.75" customHeight="1"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231"/>
      <c r="X615" s="231"/>
      <c r="Y615" s="231"/>
      <c r="Z615" s="231"/>
      <c r="AA615" s="231"/>
      <c r="AB615" s="4"/>
      <c r="AC615" s="4"/>
    </row>
    <row r="616" ht="12.75" customHeight="1"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231"/>
      <c r="X616" s="231"/>
      <c r="Y616" s="231"/>
      <c r="Z616" s="231"/>
      <c r="AA616" s="231"/>
      <c r="AB616" s="4"/>
      <c r="AC616" s="4"/>
    </row>
    <row r="617" ht="12.75" customHeight="1"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231"/>
      <c r="X617" s="231"/>
      <c r="Y617" s="231"/>
      <c r="Z617" s="231"/>
      <c r="AA617" s="231"/>
      <c r="AB617" s="4"/>
      <c r="AC617" s="4"/>
    </row>
    <row r="618" ht="12.75" customHeight="1"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231"/>
      <c r="X618" s="231"/>
      <c r="Y618" s="231"/>
      <c r="Z618" s="231"/>
      <c r="AA618" s="231"/>
      <c r="AB618" s="4"/>
      <c r="AC618" s="4"/>
    </row>
    <row r="619" ht="12.75" customHeight="1"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231"/>
      <c r="X619" s="231"/>
      <c r="Y619" s="231"/>
      <c r="Z619" s="231"/>
      <c r="AA619" s="231"/>
      <c r="AB619" s="4"/>
      <c r="AC619" s="4"/>
    </row>
    <row r="620" ht="12.75" customHeight="1"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231"/>
      <c r="X620" s="231"/>
      <c r="Y620" s="231"/>
      <c r="Z620" s="231"/>
      <c r="AA620" s="231"/>
      <c r="AB620" s="4"/>
      <c r="AC620" s="4"/>
    </row>
    <row r="621" ht="12.75" customHeight="1"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231"/>
      <c r="X621" s="231"/>
      <c r="Y621" s="231"/>
      <c r="Z621" s="231"/>
      <c r="AA621" s="231"/>
      <c r="AB621" s="4"/>
      <c r="AC621" s="4"/>
    </row>
    <row r="622" ht="12.75" customHeight="1"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231"/>
      <c r="X622" s="231"/>
      <c r="Y622" s="231"/>
      <c r="Z622" s="231"/>
      <c r="AA622" s="231"/>
      <c r="AB622" s="4"/>
      <c r="AC622" s="4"/>
    </row>
    <row r="623" ht="12.75" customHeight="1"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231"/>
      <c r="X623" s="231"/>
      <c r="Y623" s="231"/>
      <c r="Z623" s="231"/>
      <c r="AA623" s="231"/>
      <c r="AB623" s="4"/>
      <c r="AC623" s="4"/>
    </row>
    <row r="624" ht="12.75" customHeight="1"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231"/>
      <c r="X624" s="231"/>
      <c r="Y624" s="231"/>
      <c r="Z624" s="231"/>
      <c r="AA624" s="231"/>
      <c r="AB624" s="4"/>
      <c r="AC624" s="4"/>
    </row>
    <row r="625" ht="12.75" customHeight="1"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231"/>
      <c r="X625" s="231"/>
      <c r="Y625" s="231"/>
      <c r="Z625" s="231"/>
      <c r="AA625" s="231"/>
      <c r="AB625" s="4"/>
      <c r="AC625" s="4"/>
    </row>
    <row r="626" ht="12.75" customHeight="1"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231"/>
      <c r="X626" s="231"/>
      <c r="Y626" s="231"/>
      <c r="Z626" s="231"/>
      <c r="AA626" s="231"/>
      <c r="AB626" s="4"/>
      <c r="AC626" s="4"/>
    </row>
    <row r="627" ht="12.75" customHeight="1"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231"/>
      <c r="X627" s="231"/>
      <c r="Y627" s="231"/>
      <c r="Z627" s="231"/>
      <c r="AA627" s="231"/>
      <c r="AB627" s="4"/>
      <c r="AC627" s="4"/>
    </row>
    <row r="628" ht="12.75" customHeight="1"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231"/>
      <c r="X628" s="231"/>
      <c r="Y628" s="231"/>
      <c r="Z628" s="231"/>
      <c r="AA628" s="231"/>
      <c r="AB628" s="4"/>
      <c r="AC628" s="4"/>
    </row>
    <row r="629" ht="12.75" customHeight="1"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231"/>
      <c r="X629" s="231"/>
      <c r="Y629" s="231"/>
      <c r="Z629" s="231"/>
      <c r="AA629" s="231"/>
      <c r="AB629" s="4"/>
      <c r="AC629" s="4"/>
    </row>
    <row r="630" ht="12.75" customHeight="1"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231"/>
      <c r="X630" s="231"/>
      <c r="Y630" s="231"/>
      <c r="Z630" s="231"/>
      <c r="AA630" s="231"/>
      <c r="AB630" s="4"/>
      <c r="AC630" s="4"/>
    </row>
    <row r="631" ht="12.75" customHeight="1"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231"/>
      <c r="X631" s="231"/>
      <c r="Y631" s="231"/>
      <c r="Z631" s="231"/>
      <c r="AA631" s="231"/>
      <c r="AB631" s="4"/>
      <c r="AC631" s="4"/>
    </row>
    <row r="632" ht="12.75" customHeight="1"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231"/>
      <c r="X632" s="231"/>
      <c r="Y632" s="231"/>
      <c r="Z632" s="231"/>
      <c r="AA632" s="231"/>
      <c r="AB632" s="4"/>
      <c r="AC632" s="4"/>
    </row>
    <row r="633" ht="12.75" customHeight="1"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231"/>
      <c r="X633" s="231"/>
      <c r="Y633" s="231"/>
      <c r="Z633" s="231"/>
      <c r="AA633" s="231"/>
      <c r="AB633" s="4"/>
      <c r="AC633" s="4"/>
    </row>
    <row r="634" ht="12.75" customHeight="1"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231"/>
      <c r="X634" s="231"/>
      <c r="Y634" s="231"/>
      <c r="Z634" s="231"/>
      <c r="AA634" s="231"/>
      <c r="AB634" s="4"/>
      <c r="AC634" s="4"/>
    </row>
    <row r="635" ht="12.75" customHeight="1"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231"/>
      <c r="X635" s="231"/>
      <c r="Y635" s="231"/>
      <c r="Z635" s="231"/>
      <c r="AA635" s="231"/>
      <c r="AB635" s="4"/>
      <c r="AC635" s="4"/>
    </row>
    <row r="636" ht="12.75" customHeight="1"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231"/>
      <c r="X636" s="231"/>
      <c r="Y636" s="231"/>
      <c r="Z636" s="231"/>
      <c r="AA636" s="231"/>
      <c r="AB636" s="4"/>
      <c r="AC636" s="4"/>
    </row>
    <row r="637" ht="12.75" customHeight="1"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231"/>
      <c r="X637" s="231"/>
      <c r="Y637" s="231"/>
      <c r="Z637" s="231"/>
      <c r="AA637" s="231"/>
      <c r="AB637" s="4"/>
      <c r="AC637" s="4"/>
    </row>
    <row r="638" ht="12.75" customHeight="1"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231"/>
      <c r="X638" s="231"/>
      <c r="Y638" s="231"/>
      <c r="Z638" s="231"/>
      <c r="AA638" s="231"/>
      <c r="AB638" s="4"/>
      <c r="AC638" s="4"/>
    </row>
    <row r="639" ht="12.75" customHeight="1"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231"/>
      <c r="X639" s="231"/>
      <c r="Y639" s="231"/>
      <c r="Z639" s="231"/>
      <c r="AA639" s="231"/>
      <c r="AB639" s="4"/>
      <c r="AC639" s="4"/>
    </row>
    <row r="640" ht="12.75" customHeight="1"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231"/>
      <c r="X640" s="231"/>
      <c r="Y640" s="231"/>
      <c r="Z640" s="231"/>
      <c r="AA640" s="231"/>
      <c r="AB640" s="4"/>
      <c r="AC640" s="4"/>
    </row>
    <row r="641" ht="12.75" customHeight="1"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231"/>
      <c r="X641" s="231"/>
      <c r="Y641" s="231"/>
      <c r="Z641" s="231"/>
      <c r="AA641" s="231"/>
      <c r="AB641" s="4"/>
      <c r="AC641" s="4"/>
    </row>
    <row r="642" ht="12.75" customHeight="1"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231"/>
      <c r="X642" s="231"/>
      <c r="Y642" s="231"/>
      <c r="Z642" s="231"/>
      <c r="AA642" s="231"/>
      <c r="AB642" s="4"/>
      <c r="AC642" s="4"/>
    </row>
    <row r="643" ht="12.75" customHeight="1"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231"/>
      <c r="X643" s="231"/>
      <c r="Y643" s="231"/>
      <c r="Z643" s="231"/>
      <c r="AA643" s="231"/>
      <c r="AB643" s="4"/>
      <c r="AC643" s="4"/>
    </row>
    <row r="644" ht="12.75" customHeight="1"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231"/>
      <c r="X644" s="231"/>
      <c r="Y644" s="231"/>
      <c r="Z644" s="231"/>
      <c r="AA644" s="231"/>
      <c r="AB644" s="4"/>
      <c r="AC644" s="4"/>
    </row>
    <row r="645" ht="12.75" customHeight="1"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231"/>
      <c r="X645" s="231"/>
      <c r="Y645" s="231"/>
      <c r="Z645" s="231"/>
      <c r="AA645" s="231"/>
      <c r="AB645" s="4"/>
      <c r="AC645" s="4"/>
    </row>
    <row r="646" ht="12.75" customHeight="1"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231"/>
      <c r="X646" s="231"/>
      <c r="Y646" s="231"/>
      <c r="Z646" s="231"/>
      <c r="AA646" s="231"/>
      <c r="AB646" s="4"/>
      <c r="AC646" s="4"/>
    </row>
    <row r="647" ht="12.75" customHeight="1"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231"/>
      <c r="X647" s="231"/>
      <c r="Y647" s="231"/>
      <c r="Z647" s="231"/>
      <c r="AA647" s="231"/>
      <c r="AB647" s="4"/>
      <c r="AC647" s="4"/>
    </row>
    <row r="648" ht="12.75" customHeight="1"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231"/>
      <c r="X648" s="231"/>
      <c r="Y648" s="231"/>
      <c r="Z648" s="231"/>
      <c r="AA648" s="231"/>
      <c r="AB648" s="4"/>
      <c r="AC648" s="4"/>
    </row>
    <row r="649" ht="12.75" customHeight="1"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231"/>
      <c r="X649" s="231"/>
      <c r="Y649" s="231"/>
      <c r="Z649" s="231"/>
      <c r="AA649" s="231"/>
      <c r="AB649" s="4"/>
      <c r="AC649" s="4"/>
    </row>
    <row r="650" ht="12.75" customHeight="1"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231"/>
      <c r="X650" s="231"/>
      <c r="Y650" s="231"/>
      <c r="Z650" s="231"/>
      <c r="AA650" s="231"/>
      <c r="AB650" s="4"/>
      <c r="AC650" s="4"/>
    </row>
    <row r="651" ht="12.75" customHeight="1"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231"/>
      <c r="X651" s="231"/>
      <c r="Y651" s="231"/>
      <c r="Z651" s="231"/>
      <c r="AA651" s="231"/>
      <c r="AB651" s="4"/>
      <c r="AC651" s="4"/>
    </row>
    <row r="652" ht="12.75" customHeight="1"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231"/>
      <c r="X652" s="231"/>
      <c r="Y652" s="231"/>
      <c r="Z652" s="231"/>
      <c r="AA652" s="231"/>
      <c r="AB652" s="4"/>
      <c r="AC652" s="4"/>
    </row>
    <row r="653" ht="12.75" customHeight="1"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231"/>
      <c r="X653" s="231"/>
      <c r="Y653" s="231"/>
      <c r="Z653" s="231"/>
      <c r="AA653" s="231"/>
      <c r="AB653" s="4"/>
      <c r="AC653" s="4"/>
    </row>
    <row r="654" ht="12.75" customHeight="1"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231"/>
      <c r="X654" s="231"/>
      <c r="Y654" s="231"/>
      <c r="Z654" s="231"/>
      <c r="AA654" s="231"/>
      <c r="AB654" s="4"/>
      <c r="AC654" s="4"/>
    </row>
    <row r="655" ht="12.75" customHeight="1"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231"/>
      <c r="X655" s="231"/>
      <c r="Y655" s="231"/>
      <c r="Z655" s="231"/>
      <c r="AA655" s="231"/>
      <c r="AB655" s="4"/>
      <c r="AC655" s="4"/>
    </row>
    <row r="656" ht="12.75" customHeight="1"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231"/>
      <c r="X656" s="231"/>
      <c r="Y656" s="231"/>
      <c r="Z656" s="231"/>
      <c r="AA656" s="231"/>
      <c r="AB656" s="4"/>
      <c r="AC656" s="4"/>
    </row>
    <row r="657" ht="12.75" customHeight="1"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231"/>
      <c r="X657" s="231"/>
      <c r="Y657" s="231"/>
      <c r="Z657" s="231"/>
      <c r="AA657" s="231"/>
      <c r="AB657" s="4"/>
      <c r="AC657" s="4"/>
    </row>
    <row r="658" ht="12.75" customHeight="1"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231"/>
      <c r="X658" s="231"/>
      <c r="Y658" s="231"/>
      <c r="Z658" s="231"/>
      <c r="AA658" s="231"/>
      <c r="AB658" s="4"/>
      <c r="AC658" s="4"/>
    </row>
    <row r="659" ht="12.75" customHeight="1"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231"/>
      <c r="X659" s="231"/>
      <c r="Y659" s="231"/>
      <c r="Z659" s="231"/>
      <c r="AA659" s="231"/>
      <c r="AB659" s="4"/>
      <c r="AC659" s="4"/>
    </row>
    <row r="660" ht="12.75" customHeight="1"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231"/>
      <c r="X660" s="231"/>
      <c r="Y660" s="231"/>
      <c r="Z660" s="231"/>
      <c r="AA660" s="231"/>
      <c r="AB660" s="4"/>
      <c r="AC660" s="4"/>
    </row>
    <row r="661" ht="12.75" customHeight="1"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231"/>
      <c r="X661" s="231"/>
      <c r="Y661" s="231"/>
      <c r="Z661" s="231"/>
      <c r="AA661" s="231"/>
      <c r="AB661" s="4"/>
      <c r="AC661" s="4"/>
    </row>
    <row r="662" ht="12.75" customHeight="1"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231"/>
      <c r="X662" s="231"/>
      <c r="Y662" s="231"/>
      <c r="Z662" s="231"/>
      <c r="AA662" s="231"/>
      <c r="AB662" s="4"/>
      <c r="AC662" s="4"/>
    </row>
    <row r="663" ht="12.75" customHeight="1"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231"/>
      <c r="X663" s="231"/>
      <c r="Y663" s="231"/>
      <c r="Z663" s="231"/>
      <c r="AA663" s="231"/>
      <c r="AB663" s="4"/>
      <c r="AC663" s="4"/>
    </row>
    <row r="664" ht="12.75" customHeight="1"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231"/>
      <c r="X664" s="231"/>
      <c r="Y664" s="231"/>
      <c r="Z664" s="231"/>
      <c r="AA664" s="231"/>
      <c r="AB664" s="4"/>
      <c r="AC664" s="4"/>
    </row>
    <row r="665" ht="12.75" customHeight="1"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231"/>
      <c r="X665" s="231"/>
      <c r="Y665" s="231"/>
      <c r="Z665" s="231"/>
      <c r="AA665" s="231"/>
      <c r="AB665" s="4"/>
      <c r="AC665" s="4"/>
    </row>
    <row r="666" ht="12.75" customHeight="1"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231"/>
      <c r="X666" s="231"/>
      <c r="Y666" s="231"/>
      <c r="Z666" s="231"/>
      <c r="AA666" s="231"/>
      <c r="AB666" s="4"/>
      <c r="AC666" s="4"/>
    </row>
    <row r="667" ht="12.75" customHeight="1"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231"/>
      <c r="X667" s="231"/>
      <c r="Y667" s="231"/>
      <c r="Z667" s="231"/>
      <c r="AA667" s="231"/>
      <c r="AB667" s="4"/>
      <c r="AC667" s="4"/>
    </row>
    <row r="668" ht="12.75" customHeight="1"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231"/>
      <c r="X668" s="231"/>
      <c r="Y668" s="231"/>
      <c r="Z668" s="231"/>
      <c r="AA668" s="231"/>
      <c r="AB668" s="4"/>
      <c r="AC668" s="4"/>
    </row>
    <row r="669" ht="12.75" customHeight="1"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231"/>
      <c r="X669" s="231"/>
      <c r="Y669" s="231"/>
      <c r="Z669" s="231"/>
      <c r="AA669" s="231"/>
      <c r="AB669" s="4"/>
      <c r="AC669" s="4"/>
    </row>
    <row r="670" ht="12.75" customHeight="1"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231"/>
      <c r="X670" s="231"/>
      <c r="Y670" s="231"/>
      <c r="Z670" s="231"/>
      <c r="AA670" s="231"/>
      <c r="AB670" s="4"/>
      <c r="AC670" s="4"/>
    </row>
    <row r="671" ht="12.75" customHeight="1"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231"/>
      <c r="X671" s="231"/>
      <c r="Y671" s="231"/>
      <c r="Z671" s="231"/>
      <c r="AA671" s="231"/>
      <c r="AB671" s="4"/>
      <c r="AC671" s="4"/>
    </row>
    <row r="672" ht="12.75" customHeight="1"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231"/>
      <c r="X672" s="231"/>
      <c r="Y672" s="231"/>
      <c r="Z672" s="231"/>
      <c r="AA672" s="231"/>
      <c r="AB672" s="4"/>
      <c r="AC672" s="4"/>
    </row>
    <row r="673" ht="12.75" customHeight="1"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231"/>
      <c r="X673" s="231"/>
      <c r="Y673" s="231"/>
      <c r="Z673" s="231"/>
      <c r="AA673" s="231"/>
      <c r="AB673" s="4"/>
      <c r="AC673" s="4"/>
    </row>
    <row r="674" ht="12.75" customHeight="1"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231"/>
      <c r="X674" s="231"/>
      <c r="Y674" s="231"/>
      <c r="Z674" s="231"/>
      <c r="AA674" s="231"/>
      <c r="AB674" s="4"/>
      <c r="AC674" s="4"/>
    </row>
    <row r="675" ht="12.75" customHeight="1"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231"/>
      <c r="X675" s="231"/>
      <c r="Y675" s="231"/>
      <c r="Z675" s="231"/>
      <c r="AA675" s="231"/>
      <c r="AB675" s="4"/>
      <c r="AC675" s="4"/>
    </row>
    <row r="676" ht="12.75" customHeight="1"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231"/>
      <c r="X676" s="231"/>
      <c r="Y676" s="231"/>
      <c r="Z676" s="231"/>
      <c r="AA676" s="231"/>
      <c r="AB676" s="4"/>
      <c r="AC676" s="4"/>
    </row>
    <row r="677" ht="12.75" customHeight="1"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231"/>
      <c r="X677" s="231"/>
      <c r="Y677" s="231"/>
      <c r="Z677" s="231"/>
      <c r="AA677" s="231"/>
      <c r="AB677" s="4"/>
      <c r="AC677" s="4"/>
    </row>
    <row r="678" ht="12.75" customHeight="1"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231"/>
      <c r="X678" s="231"/>
      <c r="Y678" s="231"/>
      <c r="Z678" s="231"/>
      <c r="AA678" s="231"/>
      <c r="AB678" s="4"/>
      <c r="AC678" s="4"/>
    </row>
    <row r="679" ht="12.75" customHeight="1"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231"/>
      <c r="X679" s="231"/>
      <c r="Y679" s="231"/>
      <c r="Z679" s="231"/>
      <c r="AA679" s="231"/>
      <c r="AB679" s="4"/>
      <c r="AC679" s="4"/>
    </row>
    <row r="680" ht="12.75" customHeight="1"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231"/>
      <c r="X680" s="231"/>
      <c r="Y680" s="231"/>
      <c r="Z680" s="231"/>
      <c r="AA680" s="231"/>
      <c r="AB680" s="4"/>
      <c r="AC680" s="4"/>
    </row>
    <row r="681" ht="12.75" customHeight="1"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231"/>
      <c r="X681" s="231"/>
      <c r="Y681" s="231"/>
      <c r="Z681" s="231"/>
      <c r="AA681" s="231"/>
      <c r="AB681" s="4"/>
      <c r="AC681" s="4"/>
    </row>
    <row r="682" ht="12.75" customHeight="1"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231"/>
      <c r="X682" s="231"/>
      <c r="Y682" s="231"/>
      <c r="Z682" s="231"/>
      <c r="AA682" s="231"/>
      <c r="AB682" s="4"/>
      <c r="AC682" s="4"/>
    </row>
    <row r="683" ht="12.75" customHeight="1"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231"/>
      <c r="X683" s="231"/>
      <c r="Y683" s="231"/>
      <c r="Z683" s="231"/>
      <c r="AA683" s="231"/>
      <c r="AB683" s="4"/>
      <c r="AC683" s="4"/>
    </row>
    <row r="684" ht="12.75" customHeight="1"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231"/>
      <c r="X684" s="231"/>
      <c r="Y684" s="231"/>
      <c r="Z684" s="231"/>
      <c r="AA684" s="231"/>
      <c r="AB684" s="4"/>
      <c r="AC684" s="4"/>
    </row>
    <row r="685" ht="12.75" customHeight="1"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231"/>
      <c r="X685" s="231"/>
      <c r="Y685" s="231"/>
      <c r="Z685" s="231"/>
      <c r="AA685" s="231"/>
      <c r="AB685" s="4"/>
      <c r="AC685" s="4"/>
    </row>
    <row r="686" ht="12.75" customHeight="1"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231"/>
      <c r="X686" s="231"/>
      <c r="Y686" s="231"/>
      <c r="Z686" s="231"/>
      <c r="AA686" s="231"/>
      <c r="AB686" s="4"/>
      <c r="AC686" s="4"/>
    </row>
    <row r="687" ht="12.75" customHeight="1"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231"/>
      <c r="X687" s="231"/>
      <c r="Y687" s="231"/>
      <c r="Z687" s="231"/>
      <c r="AA687" s="231"/>
      <c r="AB687" s="4"/>
      <c r="AC687" s="4"/>
    </row>
    <row r="688" ht="12.75" customHeight="1"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231"/>
      <c r="X688" s="231"/>
      <c r="Y688" s="231"/>
      <c r="Z688" s="231"/>
      <c r="AA688" s="231"/>
      <c r="AB688" s="4"/>
      <c r="AC688" s="4"/>
    </row>
    <row r="689" ht="12.75" customHeight="1"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231"/>
      <c r="X689" s="231"/>
      <c r="Y689" s="231"/>
      <c r="Z689" s="231"/>
      <c r="AA689" s="231"/>
      <c r="AB689" s="4"/>
      <c r="AC689" s="4"/>
    </row>
    <row r="690" ht="12.75" customHeight="1"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231"/>
      <c r="X690" s="231"/>
      <c r="Y690" s="231"/>
      <c r="Z690" s="231"/>
      <c r="AA690" s="231"/>
      <c r="AB690" s="4"/>
      <c r="AC690" s="4"/>
    </row>
    <row r="691" ht="12.75" customHeight="1"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231"/>
      <c r="X691" s="231"/>
      <c r="Y691" s="231"/>
      <c r="Z691" s="231"/>
      <c r="AA691" s="231"/>
      <c r="AB691" s="4"/>
      <c r="AC691" s="4"/>
    </row>
    <row r="692" ht="12.75" customHeight="1"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231"/>
      <c r="X692" s="231"/>
      <c r="Y692" s="231"/>
      <c r="Z692" s="231"/>
      <c r="AA692" s="231"/>
      <c r="AB692" s="4"/>
      <c r="AC692" s="4"/>
    </row>
    <row r="693" ht="12.75" customHeight="1"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231"/>
      <c r="X693" s="231"/>
      <c r="Y693" s="231"/>
      <c r="Z693" s="231"/>
      <c r="AA693" s="231"/>
      <c r="AB693" s="4"/>
      <c r="AC693" s="4"/>
    </row>
    <row r="694" ht="12.75" customHeight="1"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231"/>
      <c r="X694" s="231"/>
      <c r="Y694" s="231"/>
      <c r="Z694" s="231"/>
      <c r="AA694" s="231"/>
      <c r="AB694" s="4"/>
      <c r="AC694" s="4"/>
    </row>
    <row r="695" ht="12.75" customHeight="1"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231"/>
      <c r="X695" s="231"/>
      <c r="Y695" s="231"/>
      <c r="Z695" s="231"/>
      <c r="AA695" s="231"/>
      <c r="AB695" s="4"/>
      <c r="AC695" s="4"/>
    </row>
    <row r="696" ht="12.75" customHeight="1"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231"/>
      <c r="X696" s="231"/>
      <c r="Y696" s="231"/>
      <c r="Z696" s="231"/>
      <c r="AA696" s="231"/>
      <c r="AB696" s="4"/>
      <c r="AC696" s="4"/>
    </row>
    <row r="697" ht="12.75" customHeight="1"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231"/>
      <c r="X697" s="231"/>
      <c r="Y697" s="231"/>
      <c r="Z697" s="231"/>
      <c r="AA697" s="231"/>
      <c r="AB697" s="4"/>
      <c r="AC697" s="4"/>
    </row>
    <row r="698" ht="12.75" customHeight="1"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231"/>
      <c r="X698" s="231"/>
      <c r="Y698" s="231"/>
      <c r="Z698" s="231"/>
      <c r="AA698" s="231"/>
      <c r="AB698" s="4"/>
      <c r="AC698" s="4"/>
    </row>
    <row r="699" ht="12.75" customHeight="1"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231"/>
      <c r="X699" s="231"/>
      <c r="Y699" s="231"/>
      <c r="Z699" s="231"/>
      <c r="AA699" s="231"/>
      <c r="AB699" s="4"/>
      <c r="AC699" s="4"/>
    </row>
    <row r="700" ht="12.75" customHeight="1"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231"/>
      <c r="X700" s="231"/>
      <c r="Y700" s="231"/>
      <c r="Z700" s="231"/>
      <c r="AA700" s="231"/>
      <c r="AB700" s="4"/>
      <c r="AC700" s="4"/>
    </row>
    <row r="701" ht="12.75" customHeight="1"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231"/>
      <c r="X701" s="231"/>
      <c r="Y701" s="231"/>
      <c r="Z701" s="231"/>
      <c r="AA701" s="231"/>
      <c r="AB701" s="4"/>
      <c r="AC701" s="4"/>
    </row>
    <row r="702" ht="12.75" customHeight="1"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231"/>
      <c r="X702" s="231"/>
      <c r="Y702" s="231"/>
      <c r="Z702" s="231"/>
      <c r="AA702" s="231"/>
      <c r="AB702" s="4"/>
      <c r="AC702" s="4"/>
    </row>
    <row r="703" ht="12.75" customHeight="1"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231"/>
      <c r="X703" s="231"/>
      <c r="Y703" s="231"/>
      <c r="Z703" s="231"/>
      <c r="AA703" s="231"/>
      <c r="AB703" s="4"/>
      <c r="AC703" s="4"/>
    </row>
    <row r="704" ht="12.75" customHeight="1"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231"/>
      <c r="X704" s="231"/>
      <c r="Y704" s="231"/>
      <c r="Z704" s="231"/>
      <c r="AA704" s="231"/>
      <c r="AB704" s="4"/>
      <c r="AC704" s="4"/>
    </row>
    <row r="705" ht="12.75" customHeight="1"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231"/>
      <c r="X705" s="231"/>
      <c r="Y705" s="231"/>
      <c r="Z705" s="231"/>
      <c r="AA705" s="231"/>
      <c r="AB705" s="4"/>
      <c r="AC705" s="4"/>
    </row>
    <row r="706" ht="12.75" customHeight="1"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231"/>
      <c r="X706" s="231"/>
      <c r="Y706" s="231"/>
      <c r="Z706" s="231"/>
      <c r="AA706" s="231"/>
      <c r="AB706" s="4"/>
      <c r="AC706" s="4"/>
    </row>
    <row r="707" ht="12.75" customHeight="1"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231"/>
      <c r="X707" s="231"/>
      <c r="Y707" s="231"/>
      <c r="Z707" s="231"/>
      <c r="AA707" s="231"/>
      <c r="AB707" s="4"/>
      <c r="AC707" s="4"/>
    </row>
    <row r="708" ht="12.75" customHeight="1"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231"/>
      <c r="X708" s="231"/>
      <c r="Y708" s="231"/>
      <c r="Z708" s="231"/>
      <c r="AA708" s="231"/>
      <c r="AB708" s="4"/>
      <c r="AC708" s="4"/>
    </row>
    <row r="709" ht="12.75" customHeight="1"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231"/>
      <c r="X709" s="231"/>
      <c r="Y709" s="231"/>
      <c r="Z709" s="231"/>
      <c r="AA709" s="231"/>
      <c r="AB709" s="4"/>
      <c r="AC709" s="4"/>
    </row>
    <row r="710" ht="12.75" customHeight="1"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231"/>
      <c r="X710" s="231"/>
      <c r="Y710" s="231"/>
      <c r="Z710" s="231"/>
      <c r="AA710" s="231"/>
      <c r="AB710" s="4"/>
      <c r="AC710" s="4"/>
    </row>
    <row r="711" ht="12.75" customHeight="1"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231"/>
      <c r="X711" s="231"/>
      <c r="Y711" s="231"/>
      <c r="Z711" s="231"/>
      <c r="AA711" s="231"/>
      <c r="AB711" s="4"/>
      <c r="AC711" s="4"/>
    </row>
    <row r="712" ht="12.75" customHeight="1"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231"/>
      <c r="X712" s="231"/>
      <c r="Y712" s="231"/>
      <c r="Z712" s="231"/>
      <c r="AA712" s="231"/>
      <c r="AB712" s="4"/>
      <c r="AC712" s="4"/>
    </row>
    <row r="713" ht="12.75" customHeight="1"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231"/>
      <c r="X713" s="231"/>
      <c r="Y713" s="231"/>
      <c r="Z713" s="231"/>
      <c r="AA713" s="231"/>
      <c r="AB713" s="4"/>
      <c r="AC713" s="4"/>
    </row>
    <row r="714" ht="12.75" customHeight="1"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231"/>
      <c r="X714" s="231"/>
      <c r="Y714" s="231"/>
      <c r="Z714" s="231"/>
      <c r="AA714" s="231"/>
      <c r="AB714" s="4"/>
      <c r="AC714" s="4"/>
    </row>
    <row r="715" ht="12.75" customHeight="1"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231"/>
      <c r="X715" s="231"/>
      <c r="Y715" s="231"/>
      <c r="Z715" s="231"/>
      <c r="AA715" s="231"/>
      <c r="AB715" s="4"/>
      <c r="AC715" s="4"/>
    </row>
    <row r="716" ht="12.75" customHeight="1"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231"/>
      <c r="X716" s="231"/>
      <c r="Y716" s="231"/>
      <c r="Z716" s="231"/>
      <c r="AA716" s="231"/>
      <c r="AB716" s="4"/>
      <c r="AC716" s="4"/>
    </row>
    <row r="717" ht="12.75" customHeight="1"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231"/>
      <c r="X717" s="231"/>
      <c r="Y717" s="231"/>
      <c r="Z717" s="231"/>
      <c r="AA717" s="231"/>
      <c r="AB717" s="4"/>
      <c r="AC717" s="4"/>
    </row>
    <row r="718" ht="12.75" customHeight="1"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231"/>
      <c r="X718" s="231"/>
      <c r="Y718" s="231"/>
      <c r="Z718" s="231"/>
      <c r="AA718" s="231"/>
      <c r="AB718" s="4"/>
      <c r="AC718" s="4"/>
    </row>
    <row r="719" ht="12.75" customHeight="1"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231"/>
      <c r="X719" s="231"/>
      <c r="Y719" s="231"/>
      <c r="Z719" s="231"/>
      <c r="AA719" s="231"/>
      <c r="AB719" s="4"/>
      <c r="AC719" s="4"/>
    </row>
    <row r="720" ht="12.75" customHeight="1"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231"/>
      <c r="X720" s="231"/>
      <c r="Y720" s="231"/>
      <c r="Z720" s="231"/>
      <c r="AA720" s="231"/>
      <c r="AB720" s="4"/>
      <c r="AC720" s="4"/>
    </row>
    <row r="721" ht="12.75" customHeight="1"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231"/>
      <c r="X721" s="231"/>
      <c r="Y721" s="231"/>
      <c r="Z721" s="231"/>
      <c r="AA721" s="231"/>
      <c r="AB721" s="4"/>
      <c r="AC721" s="4"/>
    </row>
    <row r="722" ht="12.75" customHeight="1"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231"/>
      <c r="X722" s="231"/>
      <c r="Y722" s="231"/>
      <c r="Z722" s="231"/>
      <c r="AA722" s="231"/>
      <c r="AB722" s="4"/>
      <c r="AC722" s="4"/>
    </row>
    <row r="723" ht="12.75" customHeight="1"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231"/>
      <c r="X723" s="231"/>
      <c r="Y723" s="231"/>
      <c r="Z723" s="231"/>
      <c r="AA723" s="231"/>
      <c r="AB723" s="4"/>
      <c r="AC723" s="4"/>
    </row>
    <row r="724" ht="12.75" customHeight="1"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231"/>
      <c r="X724" s="231"/>
      <c r="Y724" s="231"/>
      <c r="Z724" s="231"/>
      <c r="AA724" s="231"/>
      <c r="AB724" s="4"/>
      <c r="AC724" s="4"/>
    </row>
    <row r="725" ht="12.75" customHeight="1"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231"/>
      <c r="X725" s="231"/>
      <c r="Y725" s="231"/>
      <c r="Z725" s="231"/>
      <c r="AA725" s="231"/>
      <c r="AB725" s="4"/>
      <c r="AC725" s="4"/>
    </row>
    <row r="726" ht="12.75" customHeight="1"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231"/>
      <c r="X726" s="231"/>
      <c r="Y726" s="231"/>
      <c r="Z726" s="231"/>
      <c r="AA726" s="231"/>
      <c r="AB726" s="4"/>
      <c r="AC726" s="4"/>
    </row>
    <row r="727" ht="12.75" customHeight="1"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231"/>
      <c r="X727" s="231"/>
      <c r="Y727" s="231"/>
      <c r="Z727" s="231"/>
      <c r="AA727" s="231"/>
      <c r="AB727" s="4"/>
      <c r="AC727" s="4"/>
    </row>
    <row r="728" ht="12.75" customHeight="1"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231"/>
      <c r="X728" s="231"/>
      <c r="Y728" s="231"/>
      <c r="Z728" s="231"/>
      <c r="AA728" s="231"/>
      <c r="AB728" s="4"/>
      <c r="AC728" s="4"/>
    </row>
    <row r="729" ht="12.75" customHeight="1"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231"/>
      <c r="X729" s="231"/>
      <c r="Y729" s="231"/>
      <c r="Z729" s="231"/>
      <c r="AA729" s="231"/>
      <c r="AB729" s="4"/>
      <c r="AC729" s="4"/>
    </row>
    <row r="730" ht="12.75" customHeight="1"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231"/>
      <c r="X730" s="231"/>
      <c r="Y730" s="231"/>
      <c r="Z730" s="231"/>
      <c r="AA730" s="231"/>
      <c r="AB730" s="4"/>
      <c r="AC730" s="4"/>
    </row>
    <row r="731" ht="12.75" customHeight="1"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231"/>
      <c r="X731" s="231"/>
      <c r="Y731" s="231"/>
      <c r="Z731" s="231"/>
      <c r="AA731" s="231"/>
      <c r="AB731" s="4"/>
      <c r="AC731" s="4"/>
    </row>
    <row r="732" ht="12.75" customHeight="1"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231"/>
      <c r="X732" s="231"/>
      <c r="Y732" s="231"/>
      <c r="Z732" s="231"/>
      <c r="AA732" s="231"/>
      <c r="AB732" s="4"/>
      <c r="AC732" s="4"/>
    </row>
    <row r="733" ht="12.75" customHeight="1"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231"/>
      <c r="X733" s="231"/>
      <c r="Y733" s="231"/>
      <c r="Z733" s="231"/>
      <c r="AA733" s="231"/>
      <c r="AB733" s="4"/>
      <c r="AC733" s="4"/>
    </row>
    <row r="734" ht="12.75" customHeight="1"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231"/>
      <c r="X734" s="231"/>
      <c r="Y734" s="231"/>
      <c r="Z734" s="231"/>
      <c r="AA734" s="231"/>
      <c r="AB734" s="4"/>
      <c r="AC734" s="4"/>
    </row>
    <row r="735" ht="12.75" customHeight="1"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231"/>
      <c r="X735" s="231"/>
      <c r="Y735" s="231"/>
      <c r="Z735" s="231"/>
      <c r="AA735" s="231"/>
      <c r="AB735" s="4"/>
      <c r="AC735" s="4"/>
    </row>
    <row r="736" ht="12.75" customHeight="1"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231"/>
      <c r="X736" s="231"/>
      <c r="Y736" s="231"/>
      <c r="Z736" s="231"/>
      <c r="AA736" s="231"/>
      <c r="AB736" s="4"/>
      <c r="AC736" s="4"/>
    </row>
    <row r="737" ht="12.75" customHeight="1"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231"/>
      <c r="X737" s="231"/>
      <c r="Y737" s="231"/>
      <c r="Z737" s="231"/>
      <c r="AA737" s="231"/>
      <c r="AB737" s="4"/>
      <c r="AC737" s="4"/>
    </row>
    <row r="738" ht="12.75" customHeight="1"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231"/>
      <c r="X738" s="231"/>
      <c r="Y738" s="231"/>
      <c r="Z738" s="231"/>
      <c r="AA738" s="231"/>
      <c r="AB738" s="4"/>
      <c r="AC738" s="4"/>
    </row>
    <row r="739" ht="12.75" customHeight="1"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231"/>
      <c r="X739" s="231"/>
      <c r="Y739" s="231"/>
      <c r="Z739" s="231"/>
      <c r="AA739" s="231"/>
      <c r="AB739" s="4"/>
      <c r="AC739" s="4"/>
    </row>
    <row r="740" ht="12.75" customHeight="1"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231"/>
      <c r="X740" s="231"/>
      <c r="Y740" s="231"/>
      <c r="Z740" s="231"/>
      <c r="AA740" s="231"/>
      <c r="AB740" s="4"/>
      <c r="AC740" s="4"/>
    </row>
    <row r="741" ht="12.75" customHeight="1"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231"/>
      <c r="X741" s="231"/>
      <c r="Y741" s="231"/>
      <c r="Z741" s="231"/>
      <c r="AA741" s="231"/>
      <c r="AB741" s="4"/>
      <c r="AC741" s="4"/>
    </row>
    <row r="742" ht="12.75" customHeight="1"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231"/>
      <c r="X742" s="231"/>
      <c r="Y742" s="231"/>
      <c r="Z742" s="231"/>
      <c r="AA742" s="231"/>
      <c r="AB742" s="4"/>
      <c r="AC742" s="4"/>
    </row>
    <row r="743" ht="12.75" customHeight="1"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231"/>
      <c r="X743" s="231"/>
      <c r="Y743" s="231"/>
      <c r="Z743" s="231"/>
      <c r="AA743" s="231"/>
      <c r="AB743" s="4"/>
      <c r="AC743" s="4"/>
    </row>
    <row r="744" ht="12.75" customHeight="1"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231"/>
      <c r="X744" s="231"/>
      <c r="Y744" s="231"/>
      <c r="Z744" s="231"/>
      <c r="AA744" s="231"/>
      <c r="AB744" s="4"/>
      <c r="AC744" s="4"/>
    </row>
    <row r="745" ht="12.75" customHeight="1"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231"/>
      <c r="X745" s="231"/>
      <c r="Y745" s="231"/>
      <c r="Z745" s="231"/>
      <c r="AA745" s="231"/>
      <c r="AB745" s="4"/>
      <c r="AC745" s="4"/>
    </row>
    <row r="746" ht="12.75" customHeight="1"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231"/>
      <c r="X746" s="231"/>
      <c r="Y746" s="231"/>
      <c r="Z746" s="231"/>
      <c r="AA746" s="231"/>
      <c r="AB746" s="4"/>
      <c r="AC746" s="4"/>
    </row>
    <row r="747" ht="12.75" customHeight="1"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231"/>
      <c r="X747" s="231"/>
      <c r="Y747" s="231"/>
      <c r="Z747" s="231"/>
      <c r="AA747" s="231"/>
      <c r="AB747" s="4"/>
      <c r="AC747" s="4"/>
    </row>
    <row r="748" ht="12.75" customHeight="1"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231"/>
      <c r="X748" s="231"/>
      <c r="Y748" s="231"/>
      <c r="Z748" s="231"/>
      <c r="AA748" s="231"/>
      <c r="AB748" s="4"/>
      <c r="AC748" s="4"/>
    </row>
    <row r="749" ht="12.75" customHeight="1"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231"/>
      <c r="X749" s="231"/>
      <c r="Y749" s="231"/>
      <c r="Z749" s="231"/>
      <c r="AA749" s="231"/>
      <c r="AB749" s="4"/>
      <c r="AC749" s="4"/>
    </row>
    <row r="750" ht="12.75" customHeight="1"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231"/>
      <c r="X750" s="231"/>
      <c r="Y750" s="231"/>
      <c r="Z750" s="231"/>
      <c r="AA750" s="231"/>
      <c r="AB750" s="4"/>
      <c r="AC750" s="4"/>
    </row>
    <row r="751" ht="12.75" customHeight="1"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231"/>
      <c r="X751" s="231"/>
      <c r="Y751" s="231"/>
      <c r="Z751" s="231"/>
      <c r="AA751" s="231"/>
      <c r="AB751" s="4"/>
      <c r="AC751" s="4"/>
    </row>
    <row r="752" ht="12.75" customHeight="1"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231"/>
      <c r="X752" s="231"/>
      <c r="Y752" s="231"/>
      <c r="Z752" s="231"/>
      <c r="AA752" s="231"/>
      <c r="AB752" s="4"/>
      <c r="AC752" s="4"/>
    </row>
    <row r="753" ht="12.75" customHeight="1"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231"/>
      <c r="X753" s="231"/>
      <c r="Y753" s="231"/>
      <c r="Z753" s="231"/>
      <c r="AA753" s="231"/>
      <c r="AB753" s="4"/>
      <c r="AC753" s="4"/>
    </row>
    <row r="754" ht="12.75" customHeight="1"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231"/>
      <c r="X754" s="231"/>
      <c r="Y754" s="231"/>
      <c r="Z754" s="231"/>
      <c r="AA754" s="231"/>
      <c r="AB754" s="4"/>
      <c r="AC754" s="4"/>
    </row>
    <row r="755" ht="12.75" customHeight="1"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231"/>
      <c r="X755" s="231"/>
      <c r="Y755" s="231"/>
      <c r="Z755" s="231"/>
      <c r="AA755" s="231"/>
      <c r="AB755" s="4"/>
      <c r="AC755" s="4"/>
    </row>
    <row r="756" ht="12.75" customHeight="1"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231"/>
      <c r="X756" s="231"/>
      <c r="Y756" s="231"/>
      <c r="Z756" s="231"/>
      <c r="AA756" s="231"/>
      <c r="AB756" s="4"/>
      <c r="AC756" s="4"/>
    </row>
    <row r="757" ht="12.75" customHeight="1"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231"/>
      <c r="X757" s="231"/>
      <c r="Y757" s="231"/>
      <c r="Z757" s="231"/>
      <c r="AA757" s="231"/>
      <c r="AB757" s="4"/>
      <c r="AC757" s="4"/>
    </row>
    <row r="758" ht="12.75" customHeight="1"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231"/>
      <c r="X758" s="231"/>
      <c r="Y758" s="231"/>
      <c r="Z758" s="231"/>
      <c r="AA758" s="231"/>
      <c r="AB758" s="4"/>
      <c r="AC758" s="4"/>
    </row>
    <row r="759" ht="12.75" customHeight="1"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231"/>
      <c r="X759" s="231"/>
      <c r="Y759" s="231"/>
      <c r="Z759" s="231"/>
      <c r="AA759" s="231"/>
      <c r="AB759" s="4"/>
      <c r="AC759" s="4"/>
    </row>
    <row r="760" ht="12.75" customHeight="1"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231"/>
      <c r="X760" s="231"/>
      <c r="Y760" s="231"/>
      <c r="Z760" s="231"/>
      <c r="AA760" s="231"/>
      <c r="AB760" s="4"/>
      <c r="AC760" s="4"/>
    </row>
    <row r="761" ht="12.75" customHeight="1"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231"/>
      <c r="X761" s="231"/>
      <c r="Y761" s="231"/>
      <c r="Z761" s="231"/>
      <c r="AA761" s="231"/>
      <c r="AB761" s="4"/>
      <c r="AC761" s="4"/>
    </row>
    <row r="762" ht="12.75" customHeight="1"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231"/>
      <c r="X762" s="231"/>
      <c r="Y762" s="231"/>
      <c r="Z762" s="231"/>
      <c r="AA762" s="231"/>
      <c r="AB762" s="4"/>
      <c r="AC762" s="4"/>
    </row>
    <row r="763" ht="12.75" customHeight="1"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231"/>
      <c r="X763" s="231"/>
      <c r="Y763" s="231"/>
      <c r="Z763" s="231"/>
      <c r="AA763" s="231"/>
      <c r="AB763" s="4"/>
      <c r="AC763" s="4"/>
    </row>
    <row r="764" ht="12.75" customHeight="1"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231"/>
      <c r="X764" s="231"/>
      <c r="Y764" s="231"/>
      <c r="Z764" s="231"/>
      <c r="AA764" s="231"/>
      <c r="AB764" s="4"/>
      <c r="AC764" s="4"/>
    </row>
    <row r="765" ht="12.75" customHeight="1"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231"/>
      <c r="X765" s="231"/>
      <c r="Y765" s="231"/>
      <c r="Z765" s="231"/>
      <c r="AA765" s="231"/>
      <c r="AB765" s="4"/>
      <c r="AC765" s="4"/>
    </row>
    <row r="766" ht="12.75" customHeight="1"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231"/>
      <c r="X766" s="231"/>
      <c r="Y766" s="231"/>
      <c r="Z766" s="231"/>
      <c r="AA766" s="231"/>
      <c r="AB766" s="4"/>
      <c r="AC766" s="4"/>
    </row>
    <row r="767" ht="12.75" customHeight="1"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231"/>
      <c r="X767" s="231"/>
      <c r="Y767" s="231"/>
      <c r="Z767" s="231"/>
      <c r="AA767" s="231"/>
      <c r="AB767" s="4"/>
      <c r="AC767" s="4"/>
    </row>
    <row r="768" ht="12.75" customHeight="1"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231"/>
      <c r="X768" s="231"/>
      <c r="Y768" s="231"/>
      <c r="Z768" s="231"/>
      <c r="AA768" s="231"/>
      <c r="AB768" s="4"/>
      <c r="AC768" s="4"/>
    </row>
    <row r="769" ht="12.75" customHeight="1"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231"/>
      <c r="X769" s="231"/>
      <c r="Y769" s="231"/>
      <c r="Z769" s="231"/>
      <c r="AA769" s="231"/>
      <c r="AB769" s="4"/>
      <c r="AC769" s="4"/>
    </row>
    <row r="770" ht="12.75" customHeight="1"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231"/>
      <c r="X770" s="231"/>
      <c r="Y770" s="231"/>
      <c r="Z770" s="231"/>
      <c r="AA770" s="231"/>
      <c r="AB770" s="4"/>
      <c r="AC770" s="4"/>
    </row>
    <row r="771" ht="12.75" customHeight="1"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231"/>
      <c r="X771" s="231"/>
      <c r="Y771" s="231"/>
      <c r="Z771" s="231"/>
      <c r="AA771" s="231"/>
      <c r="AB771" s="4"/>
      <c r="AC771" s="4"/>
    </row>
    <row r="772" ht="12.75" customHeight="1"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231"/>
      <c r="X772" s="231"/>
      <c r="Y772" s="231"/>
      <c r="Z772" s="231"/>
      <c r="AA772" s="231"/>
      <c r="AB772" s="4"/>
      <c r="AC772" s="4"/>
    </row>
    <row r="773" ht="12.75" customHeight="1"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231"/>
      <c r="X773" s="231"/>
      <c r="Y773" s="231"/>
      <c r="Z773" s="231"/>
      <c r="AA773" s="231"/>
      <c r="AB773" s="4"/>
      <c r="AC773" s="4"/>
    </row>
    <row r="774" ht="12.75" customHeight="1"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231"/>
      <c r="X774" s="231"/>
      <c r="Y774" s="231"/>
      <c r="Z774" s="231"/>
      <c r="AA774" s="231"/>
      <c r="AB774" s="4"/>
      <c r="AC774" s="4"/>
    </row>
    <row r="775" ht="12.75" customHeight="1"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231"/>
      <c r="X775" s="231"/>
      <c r="Y775" s="231"/>
      <c r="Z775" s="231"/>
      <c r="AA775" s="231"/>
      <c r="AB775" s="4"/>
      <c r="AC775" s="4"/>
    </row>
    <row r="776" ht="12.75" customHeight="1"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231"/>
      <c r="X776" s="231"/>
      <c r="Y776" s="231"/>
      <c r="Z776" s="231"/>
      <c r="AA776" s="231"/>
      <c r="AB776" s="4"/>
      <c r="AC776" s="4"/>
    </row>
    <row r="777" ht="12.75" customHeight="1"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231"/>
      <c r="X777" s="231"/>
      <c r="Y777" s="231"/>
      <c r="Z777" s="231"/>
      <c r="AA777" s="231"/>
      <c r="AB777" s="4"/>
      <c r="AC777" s="4"/>
    </row>
    <row r="778" ht="12.75" customHeight="1"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231"/>
      <c r="X778" s="231"/>
      <c r="Y778" s="231"/>
      <c r="Z778" s="231"/>
      <c r="AA778" s="231"/>
      <c r="AB778" s="4"/>
      <c r="AC778" s="4"/>
    </row>
    <row r="779" ht="12.75" customHeight="1"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231"/>
      <c r="X779" s="231"/>
      <c r="Y779" s="231"/>
      <c r="Z779" s="231"/>
      <c r="AA779" s="231"/>
      <c r="AB779" s="4"/>
      <c r="AC779" s="4"/>
    </row>
    <row r="780" ht="12.75" customHeight="1"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231"/>
      <c r="X780" s="231"/>
      <c r="Y780" s="231"/>
      <c r="Z780" s="231"/>
      <c r="AA780" s="231"/>
      <c r="AB780" s="4"/>
      <c r="AC780" s="4"/>
    </row>
    <row r="781" ht="12.75" customHeight="1"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231"/>
      <c r="X781" s="231"/>
      <c r="Y781" s="231"/>
      <c r="Z781" s="231"/>
      <c r="AA781" s="231"/>
      <c r="AB781" s="4"/>
      <c r="AC781" s="4"/>
    </row>
    <row r="782" ht="12.75" customHeight="1"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231"/>
      <c r="X782" s="231"/>
      <c r="Y782" s="231"/>
      <c r="Z782" s="231"/>
      <c r="AA782" s="231"/>
      <c r="AB782" s="4"/>
      <c r="AC782" s="4"/>
    </row>
    <row r="783" ht="12.75" customHeight="1"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231"/>
      <c r="X783" s="231"/>
      <c r="Y783" s="231"/>
      <c r="Z783" s="231"/>
      <c r="AA783" s="231"/>
      <c r="AB783" s="4"/>
      <c r="AC783" s="4"/>
    </row>
    <row r="784" ht="12.75" customHeight="1"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231"/>
      <c r="X784" s="231"/>
      <c r="Y784" s="231"/>
      <c r="Z784" s="231"/>
      <c r="AA784" s="231"/>
      <c r="AB784" s="4"/>
      <c r="AC784" s="4"/>
    </row>
    <row r="785" ht="12.75" customHeight="1"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231"/>
      <c r="X785" s="231"/>
      <c r="Y785" s="231"/>
      <c r="Z785" s="231"/>
      <c r="AA785" s="231"/>
      <c r="AB785" s="4"/>
      <c r="AC785" s="4"/>
    </row>
    <row r="786" ht="12.75" customHeight="1"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231"/>
      <c r="X786" s="231"/>
      <c r="Y786" s="231"/>
      <c r="Z786" s="231"/>
      <c r="AA786" s="231"/>
      <c r="AB786" s="4"/>
      <c r="AC786" s="4"/>
    </row>
    <row r="787" ht="12.75" customHeight="1"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231"/>
      <c r="X787" s="231"/>
      <c r="Y787" s="231"/>
      <c r="Z787" s="231"/>
      <c r="AA787" s="231"/>
      <c r="AB787" s="4"/>
      <c r="AC787" s="4"/>
    </row>
    <row r="788" ht="12.75" customHeight="1"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231"/>
      <c r="X788" s="231"/>
      <c r="Y788" s="231"/>
      <c r="Z788" s="231"/>
      <c r="AA788" s="231"/>
      <c r="AB788" s="4"/>
      <c r="AC788" s="4"/>
    </row>
    <row r="789" ht="12.75" customHeight="1"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231"/>
      <c r="X789" s="231"/>
      <c r="Y789" s="231"/>
      <c r="Z789" s="231"/>
      <c r="AA789" s="231"/>
      <c r="AB789" s="4"/>
      <c r="AC789" s="4"/>
    </row>
    <row r="790" ht="12.75" customHeight="1"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231"/>
      <c r="X790" s="231"/>
      <c r="Y790" s="231"/>
      <c r="Z790" s="231"/>
      <c r="AA790" s="231"/>
      <c r="AB790" s="4"/>
      <c r="AC790" s="4"/>
    </row>
    <row r="791" ht="12.75" customHeight="1"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231"/>
      <c r="X791" s="231"/>
      <c r="Y791" s="231"/>
      <c r="Z791" s="231"/>
      <c r="AA791" s="231"/>
      <c r="AB791" s="4"/>
      <c r="AC791" s="4"/>
    </row>
    <row r="792" ht="12.75" customHeight="1"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231"/>
      <c r="X792" s="231"/>
      <c r="Y792" s="231"/>
      <c r="Z792" s="231"/>
      <c r="AA792" s="231"/>
      <c r="AB792" s="4"/>
      <c r="AC792" s="4"/>
    </row>
    <row r="793" ht="12.75" customHeight="1"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231"/>
      <c r="X793" s="231"/>
      <c r="Y793" s="231"/>
      <c r="Z793" s="231"/>
      <c r="AA793" s="231"/>
      <c r="AB793" s="4"/>
      <c r="AC793" s="4"/>
    </row>
    <row r="794" ht="12.75" customHeight="1"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231"/>
      <c r="X794" s="231"/>
      <c r="Y794" s="231"/>
      <c r="Z794" s="231"/>
      <c r="AA794" s="231"/>
      <c r="AB794" s="4"/>
      <c r="AC794" s="4"/>
    </row>
    <row r="795" ht="12.75" customHeight="1"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231"/>
      <c r="X795" s="231"/>
      <c r="Y795" s="231"/>
      <c r="Z795" s="231"/>
      <c r="AA795" s="231"/>
      <c r="AB795" s="4"/>
      <c r="AC795" s="4"/>
    </row>
    <row r="796" ht="12.75" customHeight="1"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231"/>
      <c r="X796" s="231"/>
      <c r="Y796" s="231"/>
      <c r="Z796" s="231"/>
      <c r="AA796" s="231"/>
      <c r="AB796" s="4"/>
      <c r="AC796" s="4"/>
    </row>
    <row r="797" ht="12.75" customHeight="1"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231"/>
      <c r="X797" s="231"/>
      <c r="Y797" s="231"/>
      <c r="Z797" s="231"/>
      <c r="AA797" s="231"/>
      <c r="AB797" s="4"/>
      <c r="AC797" s="4"/>
    </row>
    <row r="798" ht="12.75" customHeight="1"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231"/>
      <c r="X798" s="231"/>
      <c r="Y798" s="231"/>
      <c r="Z798" s="231"/>
      <c r="AA798" s="231"/>
      <c r="AB798" s="4"/>
      <c r="AC798" s="4"/>
    </row>
    <row r="799" ht="12.75" customHeight="1"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231"/>
      <c r="X799" s="231"/>
      <c r="Y799" s="231"/>
      <c r="Z799" s="231"/>
      <c r="AA799" s="231"/>
      <c r="AB799" s="4"/>
      <c r="AC799" s="4"/>
    </row>
    <row r="800" ht="12.75" customHeight="1"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231"/>
      <c r="X800" s="231"/>
      <c r="Y800" s="231"/>
      <c r="Z800" s="231"/>
      <c r="AA800" s="231"/>
      <c r="AB800" s="4"/>
      <c r="AC800" s="4"/>
    </row>
    <row r="801" ht="12.75" customHeight="1"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231"/>
      <c r="X801" s="231"/>
      <c r="Y801" s="231"/>
      <c r="Z801" s="231"/>
      <c r="AA801" s="231"/>
      <c r="AB801" s="4"/>
      <c r="AC801" s="4"/>
    </row>
    <row r="802" ht="12.75" customHeight="1"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231"/>
      <c r="X802" s="231"/>
      <c r="Y802" s="231"/>
      <c r="Z802" s="231"/>
      <c r="AA802" s="231"/>
      <c r="AB802" s="4"/>
      <c r="AC802" s="4"/>
    </row>
    <row r="803" ht="12.75" customHeight="1"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231"/>
      <c r="X803" s="231"/>
      <c r="Y803" s="231"/>
      <c r="Z803" s="231"/>
      <c r="AA803" s="231"/>
      <c r="AB803" s="4"/>
      <c r="AC803" s="4"/>
    </row>
    <row r="804" ht="12.75" customHeight="1"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231"/>
      <c r="X804" s="231"/>
      <c r="Y804" s="231"/>
      <c r="Z804" s="231"/>
      <c r="AA804" s="231"/>
      <c r="AB804" s="4"/>
      <c r="AC804" s="4"/>
    </row>
    <row r="805" ht="12.75" customHeight="1"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231"/>
      <c r="X805" s="231"/>
      <c r="Y805" s="231"/>
      <c r="Z805" s="231"/>
      <c r="AA805" s="231"/>
      <c r="AB805" s="4"/>
      <c r="AC805" s="4"/>
    </row>
    <row r="806" ht="12.75" customHeight="1"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231"/>
      <c r="X806" s="231"/>
      <c r="Y806" s="231"/>
      <c r="Z806" s="231"/>
      <c r="AA806" s="231"/>
      <c r="AB806" s="4"/>
      <c r="AC806" s="4"/>
    </row>
    <row r="807" ht="12.75" customHeight="1"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231"/>
      <c r="X807" s="231"/>
      <c r="Y807" s="231"/>
      <c r="Z807" s="231"/>
      <c r="AA807" s="231"/>
      <c r="AB807" s="4"/>
      <c r="AC807" s="4"/>
    </row>
    <row r="808" ht="12.75" customHeight="1"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231"/>
      <c r="X808" s="231"/>
      <c r="Y808" s="231"/>
      <c r="Z808" s="231"/>
      <c r="AA808" s="231"/>
      <c r="AB808" s="4"/>
      <c r="AC808" s="4"/>
    </row>
    <row r="809" ht="12.75" customHeight="1"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231"/>
      <c r="X809" s="231"/>
      <c r="Y809" s="231"/>
      <c r="Z809" s="231"/>
      <c r="AA809" s="231"/>
      <c r="AB809" s="4"/>
      <c r="AC809" s="4"/>
    </row>
    <row r="810" ht="12.75" customHeight="1"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231"/>
      <c r="X810" s="231"/>
      <c r="Y810" s="231"/>
      <c r="Z810" s="231"/>
      <c r="AA810" s="231"/>
      <c r="AB810" s="4"/>
      <c r="AC810" s="4"/>
    </row>
    <row r="811" ht="12.75" customHeight="1"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231"/>
      <c r="X811" s="231"/>
      <c r="Y811" s="231"/>
      <c r="Z811" s="231"/>
      <c r="AA811" s="231"/>
      <c r="AB811" s="4"/>
      <c r="AC811" s="4"/>
    </row>
    <row r="812" ht="12.75" customHeight="1"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231"/>
      <c r="X812" s="231"/>
      <c r="Y812" s="231"/>
      <c r="Z812" s="231"/>
      <c r="AA812" s="231"/>
      <c r="AB812" s="4"/>
      <c r="AC812" s="4"/>
    </row>
    <row r="813" ht="12.75" customHeight="1"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231"/>
      <c r="X813" s="231"/>
      <c r="Y813" s="231"/>
      <c r="Z813" s="231"/>
      <c r="AA813" s="231"/>
      <c r="AB813" s="4"/>
      <c r="AC813" s="4"/>
    </row>
    <row r="814" ht="12.75" customHeight="1"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231"/>
      <c r="X814" s="231"/>
      <c r="Y814" s="231"/>
      <c r="Z814" s="231"/>
      <c r="AA814" s="231"/>
      <c r="AB814" s="4"/>
      <c r="AC814" s="4"/>
    </row>
    <row r="815" ht="12.75" customHeight="1"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231"/>
      <c r="X815" s="231"/>
      <c r="Y815" s="231"/>
      <c r="Z815" s="231"/>
      <c r="AA815" s="231"/>
      <c r="AB815" s="4"/>
      <c r="AC815" s="4"/>
    </row>
    <row r="816" ht="12.75" customHeight="1"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231"/>
      <c r="X816" s="231"/>
      <c r="Y816" s="231"/>
      <c r="Z816" s="231"/>
      <c r="AA816" s="231"/>
      <c r="AB816" s="4"/>
      <c r="AC816" s="4"/>
    </row>
    <row r="817" ht="12.75" customHeight="1"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231"/>
      <c r="X817" s="231"/>
      <c r="Y817" s="231"/>
      <c r="Z817" s="231"/>
      <c r="AA817" s="231"/>
      <c r="AB817" s="4"/>
      <c r="AC817" s="4"/>
    </row>
    <row r="818" ht="12.75" customHeight="1"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231"/>
      <c r="X818" s="231"/>
      <c r="Y818" s="231"/>
      <c r="Z818" s="231"/>
      <c r="AA818" s="231"/>
      <c r="AB818" s="4"/>
      <c r="AC818" s="4"/>
    </row>
    <row r="819" ht="12.75" customHeight="1"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231"/>
      <c r="X819" s="231"/>
      <c r="Y819" s="231"/>
      <c r="Z819" s="231"/>
      <c r="AA819" s="231"/>
      <c r="AB819" s="4"/>
      <c r="AC819" s="4"/>
    </row>
    <row r="820" ht="12.75" customHeight="1"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231"/>
      <c r="X820" s="231"/>
      <c r="Y820" s="231"/>
      <c r="Z820" s="231"/>
      <c r="AA820" s="231"/>
      <c r="AB820" s="4"/>
      <c r="AC820" s="4"/>
    </row>
    <row r="821" ht="12.75" customHeight="1"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231"/>
      <c r="X821" s="231"/>
      <c r="Y821" s="231"/>
      <c r="Z821" s="231"/>
      <c r="AA821" s="231"/>
      <c r="AB821" s="4"/>
      <c r="AC821" s="4"/>
    </row>
    <row r="822" ht="12.75" customHeight="1"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231"/>
      <c r="X822" s="231"/>
      <c r="Y822" s="231"/>
      <c r="Z822" s="231"/>
      <c r="AA822" s="231"/>
      <c r="AB822" s="4"/>
      <c r="AC822" s="4"/>
    </row>
    <row r="823" ht="12.75" customHeight="1"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231"/>
      <c r="X823" s="231"/>
      <c r="Y823" s="231"/>
      <c r="Z823" s="231"/>
      <c r="AA823" s="231"/>
      <c r="AB823" s="4"/>
      <c r="AC823" s="4"/>
    </row>
    <row r="824" ht="12.75" customHeight="1"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231"/>
      <c r="X824" s="231"/>
      <c r="Y824" s="231"/>
      <c r="Z824" s="231"/>
      <c r="AA824" s="231"/>
      <c r="AB824" s="4"/>
      <c r="AC824" s="4"/>
    </row>
    <row r="825" ht="12.75" customHeight="1"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231"/>
      <c r="X825" s="231"/>
      <c r="Y825" s="231"/>
      <c r="Z825" s="231"/>
      <c r="AA825" s="231"/>
      <c r="AB825" s="4"/>
      <c r="AC825" s="4"/>
    </row>
    <row r="826" ht="12.75" customHeight="1"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231"/>
      <c r="X826" s="231"/>
      <c r="Y826" s="231"/>
      <c r="Z826" s="231"/>
      <c r="AA826" s="231"/>
      <c r="AB826" s="4"/>
      <c r="AC826" s="4"/>
    </row>
    <row r="827" ht="12.75" customHeight="1"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231"/>
      <c r="X827" s="231"/>
      <c r="Y827" s="231"/>
      <c r="Z827" s="231"/>
      <c r="AA827" s="231"/>
      <c r="AB827" s="4"/>
      <c r="AC827" s="4"/>
    </row>
    <row r="828" ht="12.75" customHeight="1"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231"/>
      <c r="X828" s="231"/>
      <c r="Y828" s="231"/>
      <c r="Z828" s="231"/>
      <c r="AA828" s="231"/>
      <c r="AB828" s="4"/>
      <c r="AC828" s="4"/>
    </row>
    <row r="829" ht="12.75" customHeight="1"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231"/>
      <c r="X829" s="231"/>
      <c r="Y829" s="231"/>
      <c r="Z829" s="231"/>
      <c r="AA829" s="231"/>
      <c r="AB829" s="4"/>
      <c r="AC829" s="4"/>
    </row>
    <row r="830" ht="12.75" customHeight="1"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231"/>
      <c r="X830" s="231"/>
      <c r="Y830" s="231"/>
      <c r="Z830" s="231"/>
      <c r="AA830" s="231"/>
      <c r="AB830" s="4"/>
      <c r="AC830" s="4"/>
    </row>
    <row r="831" ht="12.75" customHeight="1"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231"/>
      <c r="X831" s="231"/>
      <c r="Y831" s="231"/>
      <c r="Z831" s="231"/>
      <c r="AA831" s="231"/>
      <c r="AB831" s="4"/>
      <c r="AC831" s="4"/>
    </row>
    <row r="832" ht="12.75" customHeight="1"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231"/>
      <c r="X832" s="231"/>
      <c r="Y832" s="231"/>
      <c r="Z832" s="231"/>
      <c r="AA832" s="231"/>
      <c r="AB832" s="4"/>
      <c r="AC832" s="4"/>
    </row>
    <row r="833" ht="12.75" customHeight="1"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231"/>
      <c r="X833" s="231"/>
      <c r="Y833" s="231"/>
      <c r="Z833" s="231"/>
      <c r="AA833" s="231"/>
      <c r="AB833" s="4"/>
      <c r="AC833" s="4"/>
    </row>
    <row r="834" ht="12.75" customHeight="1"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231"/>
      <c r="X834" s="231"/>
      <c r="Y834" s="231"/>
      <c r="Z834" s="231"/>
      <c r="AA834" s="231"/>
      <c r="AB834" s="4"/>
      <c r="AC834" s="4"/>
    </row>
    <row r="835" ht="12.75" customHeight="1"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231"/>
      <c r="X835" s="231"/>
      <c r="Y835" s="231"/>
      <c r="Z835" s="231"/>
      <c r="AA835" s="231"/>
      <c r="AB835" s="4"/>
      <c r="AC835" s="4"/>
    </row>
    <row r="836" ht="12.75" customHeight="1"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231"/>
      <c r="X836" s="231"/>
      <c r="Y836" s="231"/>
      <c r="Z836" s="231"/>
      <c r="AA836" s="231"/>
      <c r="AB836" s="4"/>
      <c r="AC836" s="4"/>
    </row>
    <row r="837" ht="12.75" customHeight="1"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231"/>
      <c r="X837" s="231"/>
      <c r="Y837" s="231"/>
      <c r="Z837" s="231"/>
      <c r="AA837" s="231"/>
      <c r="AB837" s="4"/>
      <c r="AC837" s="4"/>
    </row>
    <row r="838" ht="12.75" customHeight="1"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231"/>
      <c r="X838" s="231"/>
      <c r="Y838" s="231"/>
      <c r="Z838" s="231"/>
      <c r="AA838" s="231"/>
      <c r="AB838" s="4"/>
      <c r="AC838" s="4"/>
    </row>
    <row r="839" ht="12.75" customHeight="1"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231"/>
      <c r="X839" s="231"/>
      <c r="Y839" s="231"/>
      <c r="Z839" s="231"/>
      <c r="AA839" s="231"/>
      <c r="AB839" s="4"/>
      <c r="AC839" s="4"/>
    </row>
    <row r="840" ht="12.75" customHeight="1"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231"/>
      <c r="X840" s="231"/>
      <c r="Y840" s="231"/>
      <c r="Z840" s="231"/>
      <c r="AA840" s="231"/>
      <c r="AB840" s="4"/>
      <c r="AC840" s="4"/>
    </row>
    <row r="841" ht="12.75" customHeight="1"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231"/>
      <c r="X841" s="231"/>
      <c r="Y841" s="231"/>
      <c r="Z841" s="231"/>
      <c r="AA841" s="231"/>
      <c r="AB841" s="4"/>
      <c r="AC841" s="4"/>
    </row>
    <row r="842" ht="12.75" customHeight="1"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231"/>
      <c r="X842" s="231"/>
      <c r="Y842" s="231"/>
      <c r="Z842" s="231"/>
      <c r="AA842" s="231"/>
      <c r="AB842" s="4"/>
      <c r="AC842" s="4"/>
    </row>
    <row r="843" ht="12.75" customHeight="1"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231"/>
      <c r="X843" s="231"/>
      <c r="Y843" s="231"/>
      <c r="Z843" s="231"/>
      <c r="AA843" s="231"/>
      <c r="AB843" s="4"/>
      <c r="AC843" s="4"/>
    </row>
    <row r="844" ht="12.75" customHeight="1"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231"/>
      <c r="X844" s="231"/>
      <c r="Y844" s="231"/>
      <c r="Z844" s="231"/>
      <c r="AA844" s="231"/>
      <c r="AB844" s="4"/>
      <c r="AC844" s="4"/>
    </row>
    <row r="845" ht="12.75" customHeight="1"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231"/>
      <c r="X845" s="231"/>
      <c r="Y845" s="231"/>
      <c r="Z845" s="231"/>
      <c r="AA845" s="231"/>
      <c r="AB845" s="4"/>
      <c r="AC845" s="4"/>
    </row>
    <row r="846" ht="12.75" customHeight="1"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231"/>
      <c r="X846" s="231"/>
      <c r="Y846" s="231"/>
      <c r="Z846" s="231"/>
      <c r="AA846" s="231"/>
      <c r="AB846" s="4"/>
      <c r="AC846" s="4"/>
    </row>
    <row r="847" ht="12.75" customHeight="1"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231"/>
      <c r="X847" s="231"/>
      <c r="Y847" s="231"/>
      <c r="Z847" s="231"/>
      <c r="AA847" s="231"/>
      <c r="AB847" s="4"/>
      <c r="AC847" s="4"/>
    </row>
    <row r="848" ht="12.75" customHeight="1"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231"/>
      <c r="X848" s="231"/>
      <c r="Y848" s="231"/>
      <c r="Z848" s="231"/>
      <c r="AA848" s="231"/>
      <c r="AB848" s="4"/>
      <c r="AC848" s="4"/>
    </row>
    <row r="849" ht="12.75" customHeight="1"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231"/>
      <c r="X849" s="231"/>
      <c r="Y849" s="231"/>
      <c r="Z849" s="231"/>
      <c r="AA849" s="231"/>
      <c r="AB849" s="4"/>
      <c r="AC849" s="4"/>
    </row>
    <row r="850" ht="12.75" customHeight="1"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231"/>
      <c r="X850" s="231"/>
      <c r="Y850" s="231"/>
      <c r="Z850" s="231"/>
      <c r="AA850" s="231"/>
      <c r="AB850" s="4"/>
      <c r="AC850" s="4"/>
    </row>
    <row r="851" ht="12.75" customHeight="1"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231"/>
      <c r="X851" s="231"/>
      <c r="Y851" s="231"/>
      <c r="Z851" s="231"/>
      <c r="AA851" s="231"/>
      <c r="AB851" s="4"/>
      <c r="AC851" s="4"/>
    </row>
    <row r="852" ht="12.75" customHeight="1"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231"/>
      <c r="X852" s="231"/>
      <c r="Y852" s="231"/>
      <c r="Z852" s="231"/>
      <c r="AA852" s="231"/>
      <c r="AB852" s="4"/>
      <c r="AC852" s="4"/>
    </row>
    <row r="853" ht="12.75" customHeight="1"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231"/>
      <c r="X853" s="231"/>
      <c r="Y853" s="231"/>
      <c r="Z853" s="231"/>
      <c r="AA853" s="231"/>
      <c r="AB853" s="4"/>
      <c r="AC853" s="4"/>
    </row>
    <row r="854" ht="12.75" customHeight="1"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231"/>
      <c r="X854" s="231"/>
      <c r="Y854" s="231"/>
      <c r="Z854" s="231"/>
      <c r="AA854" s="231"/>
      <c r="AB854" s="4"/>
      <c r="AC854" s="4"/>
    </row>
    <row r="855" ht="12.75" customHeight="1"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231"/>
      <c r="X855" s="231"/>
      <c r="Y855" s="231"/>
      <c r="Z855" s="231"/>
      <c r="AA855" s="231"/>
      <c r="AB855" s="4"/>
      <c r="AC855" s="4"/>
    </row>
    <row r="856" ht="12.75" customHeight="1"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231"/>
      <c r="X856" s="231"/>
      <c r="Y856" s="231"/>
      <c r="Z856" s="231"/>
      <c r="AA856" s="231"/>
      <c r="AB856" s="4"/>
      <c r="AC856" s="4"/>
    </row>
    <row r="857" ht="12.75" customHeight="1"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231"/>
      <c r="X857" s="231"/>
      <c r="Y857" s="231"/>
      <c r="Z857" s="231"/>
      <c r="AA857" s="231"/>
      <c r="AB857" s="4"/>
      <c r="AC857" s="4"/>
    </row>
    <row r="858" ht="12.75" customHeight="1"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231"/>
      <c r="X858" s="231"/>
      <c r="Y858" s="231"/>
      <c r="Z858" s="231"/>
      <c r="AA858" s="231"/>
      <c r="AB858" s="4"/>
      <c r="AC858" s="4"/>
    </row>
    <row r="859" ht="12.75" customHeight="1"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231"/>
      <c r="X859" s="231"/>
      <c r="Y859" s="231"/>
      <c r="Z859" s="231"/>
      <c r="AA859" s="231"/>
      <c r="AB859" s="4"/>
      <c r="AC859" s="4"/>
    </row>
    <row r="860" ht="12.75" customHeight="1"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231"/>
      <c r="X860" s="231"/>
      <c r="Y860" s="231"/>
      <c r="Z860" s="231"/>
      <c r="AA860" s="231"/>
      <c r="AB860" s="4"/>
      <c r="AC860" s="4"/>
    </row>
    <row r="861" ht="12.75" customHeight="1"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231"/>
      <c r="X861" s="231"/>
      <c r="Y861" s="231"/>
      <c r="Z861" s="231"/>
      <c r="AA861" s="231"/>
      <c r="AB861" s="4"/>
      <c r="AC861" s="4"/>
    </row>
    <row r="862" ht="12.75" customHeight="1"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231"/>
      <c r="X862" s="231"/>
      <c r="Y862" s="231"/>
      <c r="Z862" s="231"/>
      <c r="AA862" s="231"/>
      <c r="AB862" s="4"/>
      <c r="AC862" s="4"/>
    </row>
    <row r="863" ht="12.75" customHeight="1"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231"/>
      <c r="X863" s="231"/>
      <c r="Y863" s="231"/>
      <c r="Z863" s="231"/>
      <c r="AA863" s="231"/>
      <c r="AB863" s="4"/>
      <c r="AC863" s="4"/>
    </row>
    <row r="864" ht="12.75" customHeight="1"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231"/>
      <c r="X864" s="231"/>
      <c r="Y864" s="231"/>
      <c r="Z864" s="231"/>
      <c r="AA864" s="231"/>
      <c r="AB864" s="4"/>
      <c r="AC864" s="4"/>
    </row>
    <row r="865" ht="12.75" customHeight="1"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231"/>
      <c r="X865" s="231"/>
      <c r="Y865" s="231"/>
      <c r="Z865" s="231"/>
      <c r="AA865" s="231"/>
      <c r="AB865" s="4"/>
      <c r="AC865" s="4"/>
    </row>
    <row r="866" ht="12.75" customHeight="1"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231"/>
      <c r="X866" s="231"/>
      <c r="Y866" s="231"/>
      <c r="Z866" s="231"/>
      <c r="AA866" s="231"/>
      <c r="AB866" s="4"/>
      <c r="AC866" s="4"/>
    </row>
    <row r="867" ht="12.75" customHeight="1"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231"/>
      <c r="X867" s="231"/>
      <c r="Y867" s="231"/>
      <c r="Z867" s="231"/>
      <c r="AA867" s="231"/>
      <c r="AB867" s="4"/>
      <c r="AC867" s="4"/>
    </row>
    <row r="868" ht="12.75" customHeight="1"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231"/>
      <c r="X868" s="231"/>
      <c r="Y868" s="231"/>
      <c r="Z868" s="231"/>
      <c r="AA868" s="231"/>
      <c r="AB868" s="4"/>
      <c r="AC868" s="4"/>
    </row>
    <row r="869" ht="12.75" customHeight="1"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231"/>
      <c r="X869" s="231"/>
      <c r="Y869" s="231"/>
      <c r="Z869" s="231"/>
      <c r="AA869" s="231"/>
      <c r="AB869" s="4"/>
      <c r="AC869" s="4"/>
    </row>
    <row r="870" ht="12.75" customHeight="1"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231"/>
      <c r="X870" s="231"/>
      <c r="Y870" s="231"/>
      <c r="Z870" s="231"/>
      <c r="AA870" s="231"/>
      <c r="AB870" s="4"/>
      <c r="AC870" s="4"/>
    </row>
    <row r="871" ht="12.75" customHeight="1"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231"/>
      <c r="X871" s="231"/>
      <c r="Y871" s="231"/>
      <c r="Z871" s="231"/>
      <c r="AA871" s="231"/>
      <c r="AB871" s="4"/>
      <c r="AC871" s="4"/>
    </row>
    <row r="872" ht="12.75" customHeight="1"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231"/>
      <c r="X872" s="231"/>
      <c r="Y872" s="231"/>
      <c r="Z872" s="231"/>
      <c r="AA872" s="231"/>
      <c r="AB872" s="4"/>
      <c r="AC872" s="4"/>
    </row>
    <row r="873" ht="12.75" customHeight="1"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231"/>
      <c r="X873" s="231"/>
      <c r="Y873" s="231"/>
      <c r="Z873" s="231"/>
      <c r="AA873" s="231"/>
      <c r="AB873" s="4"/>
      <c r="AC873" s="4"/>
    </row>
    <row r="874" ht="12.75" customHeight="1"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231"/>
      <c r="X874" s="231"/>
      <c r="Y874" s="231"/>
      <c r="Z874" s="231"/>
      <c r="AA874" s="231"/>
      <c r="AB874" s="4"/>
      <c r="AC874" s="4"/>
    </row>
    <row r="875" ht="12.75" customHeight="1"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231"/>
      <c r="X875" s="231"/>
      <c r="Y875" s="231"/>
      <c r="Z875" s="231"/>
      <c r="AA875" s="231"/>
      <c r="AB875" s="4"/>
      <c r="AC875" s="4"/>
    </row>
    <row r="876" ht="12.75" customHeight="1"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231"/>
      <c r="X876" s="231"/>
      <c r="Y876" s="231"/>
      <c r="Z876" s="231"/>
      <c r="AA876" s="231"/>
      <c r="AB876" s="4"/>
      <c r="AC876" s="4"/>
    </row>
    <row r="877" ht="12.75" customHeight="1"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231"/>
      <c r="X877" s="231"/>
      <c r="Y877" s="231"/>
      <c r="Z877" s="231"/>
      <c r="AA877" s="231"/>
      <c r="AB877" s="4"/>
      <c r="AC877" s="4"/>
    </row>
    <row r="878" ht="12.75" customHeight="1"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231"/>
      <c r="X878" s="231"/>
      <c r="Y878" s="231"/>
      <c r="Z878" s="231"/>
      <c r="AA878" s="231"/>
      <c r="AB878" s="4"/>
      <c r="AC878" s="4"/>
    </row>
    <row r="879" ht="12.75" customHeight="1"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231"/>
      <c r="X879" s="231"/>
      <c r="Y879" s="231"/>
      <c r="Z879" s="231"/>
      <c r="AA879" s="231"/>
      <c r="AB879" s="4"/>
      <c r="AC879" s="4"/>
    </row>
    <row r="880" ht="12.75" customHeight="1"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231"/>
      <c r="X880" s="231"/>
      <c r="Y880" s="231"/>
      <c r="Z880" s="231"/>
      <c r="AA880" s="231"/>
      <c r="AB880" s="4"/>
      <c r="AC880" s="4"/>
    </row>
    <row r="881" ht="12.75" customHeight="1"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231"/>
      <c r="X881" s="231"/>
      <c r="Y881" s="231"/>
      <c r="Z881" s="231"/>
      <c r="AA881" s="231"/>
      <c r="AB881" s="4"/>
      <c r="AC881" s="4"/>
    </row>
    <row r="882" ht="12.75" customHeight="1"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231"/>
      <c r="X882" s="231"/>
      <c r="Y882" s="231"/>
      <c r="Z882" s="231"/>
      <c r="AA882" s="231"/>
      <c r="AB882" s="4"/>
      <c r="AC882" s="4"/>
    </row>
    <row r="883" ht="12.75" customHeight="1"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231"/>
      <c r="X883" s="231"/>
      <c r="Y883" s="231"/>
      <c r="Z883" s="231"/>
      <c r="AA883" s="231"/>
      <c r="AB883" s="4"/>
      <c r="AC883" s="4"/>
    </row>
    <row r="884" ht="12.75" customHeight="1"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231"/>
      <c r="X884" s="231"/>
      <c r="Y884" s="231"/>
      <c r="Z884" s="231"/>
      <c r="AA884" s="231"/>
      <c r="AB884" s="4"/>
      <c r="AC884" s="4"/>
    </row>
    <row r="885" ht="12.75" customHeight="1"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231"/>
      <c r="X885" s="231"/>
      <c r="Y885" s="231"/>
      <c r="Z885" s="231"/>
      <c r="AA885" s="231"/>
      <c r="AB885" s="4"/>
      <c r="AC885" s="4"/>
    </row>
    <row r="886" ht="12.75" customHeight="1"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231"/>
      <c r="X886" s="231"/>
      <c r="Y886" s="231"/>
      <c r="Z886" s="231"/>
      <c r="AA886" s="231"/>
      <c r="AB886" s="4"/>
      <c r="AC886" s="4"/>
    </row>
    <row r="887" ht="12.75" customHeight="1"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231"/>
      <c r="X887" s="231"/>
      <c r="Y887" s="231"/>
      <c r="Z887" s="231"/>
      <c r="AA887" s="231"/>
      <c r="AB887" s="4"/>
      <c r="AC887" s="4"/>
    </row>
    <row r="888" ht="12.75" customHeight="1"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231"/>
      <c r="X888" s="231"/>
      <c r="Y888" s="231"/>
      <c r="Z888" s="231"/>
      <c r="AA888" s="231"/>
      <c r="AB888" s="4"/>
      <c r="AC888" s="4"/>
    </row>
    <row r="889" ht="12.75" customHeight="1"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231"/>
      <c r="X889" s="231"/>
      <c r="Y889" s="231"/>
      <c r="Z889" s="231"/>
      <c r="AA889" s="231"/>
      <c r="AB889" s="4"/>
      <c r="AC889" s="4"/>
    </row>
    <row r="890" ht="12.75" customHeight="1"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231"/>
      <c r="X890" s="231"/>
      <c r="Y890" s="231"/>
      <c r="Z890" s="231"/>
      <c r="AA890" s="231"/>
      <c r="AB890" s="4"/>
      <c r="AC890" s="4"/>
    </row>
    <row r="891" ht="12.75" customHeight="1"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231"/>
      <c r="X891" s="231"/>
      <c r="Y891" s="231"/>
      <c r="Z891" s="231"/>
      <c r="AA891" s="231"/>
      <c r="AB891" s="4"/>
      <c r="AC891" s="4"/>
    </row>
    <row r="892" ht="12.75" customHeight="1"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231"/>
      <c r="X892" s="231"/>
      <c r="Y892" s="231"/>
      <c r="Z892" s="231"/>
      <c r="AA892" s="231"/>
      <c r="AB892" s="4"/>
      <c r="AC892" s="4"/>
    </row>
    <row r="893" ht="12.75" customHeight="1"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231"/>
      <c r="X893" s="231"/>
      <c r="Y893" s="231"/>
      <c r="Z893" s="231"/>
      <c r="AA893" s="231"/>
      <c r="AB893" s="4"/>
      <c r="AC893" s="4"/>
    </row>
    <row r="894" ht="12.75" customHeight="1"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231"/>
      <c r="X894" s="231"/>
      <c r="Y894" s="231"/>
      <c r="Z894" s="231"/>
      <c r="AA894" s="231"/>
      <c r="AB894" s="4"/>
      <c r="AC894" s="4"/>
    </row>
    <row r="895" ht="12.75" customHeight="1"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231"/>
      <c r="X895" s="231"/>
      <c r="Y895" s="231"/>
      <c r="Z895" s="231"/>
      <c r="AA895" s="231"/>
      <c r="AB895" s="4"/>
      <c r="AC895" s="4"/>
    </row>
    <row r="896" ht="12.75" customHeight="1"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231"/>
      <c r="X896" s="231"/>
      <c r="Y896" s="231"/>
      <c r="Z896" s="231"/>
      <c r="AA896" s="231"/>
      <c r="AB896" s="4"/>
      <c r="AC896" s="4"/>
    </row>
    <row r="897" ht="12.75" customHeight="1"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231"/>
      <c r="X897" s="231"/>
      <c r="Y897" s="231"/>
      <c r="Z897" s="231"/>
      <c r="AA897" s="231"/>
      <c r="AB897" s="4"/>
      <c r="AC897" s="4"/>
    </row>
    <row r="898" ht="12.75" customHeight="1"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231"/>
      <c r="X898" s="231"/>
      <c r="Y898" s="231"/>
      <c r="Z898" s="231"/>
      <c r="AA898" s="231"/>
      <c r="AB898" s="4"/>
      <c r="AC898" s="4"/>
    </row>
    <row r="899" ht="12.75" customHeight="1"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231"/>
      <c r="X899" s="231"/>
      <c r="Y899" s="231"/>
      <c r="Z899" s="231"/>
      <c r="AA899" s="231"/>
      <c r="AB899" s="4"/>
      <c r="AC899" s="4"/>
    </row>
    <row r="900" ht="12.75" customHeight="1"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231"/>
      <c r="X900" s="231"/>
      <c r="Y900" s="231"/>
      <c r="Z900" s="231"/>
      <c r="AA900" s="231"/>
      <c r="AB900" s="4"/>
      <c r="AC900" s="4"/>
    </row>
    <row r="901" ht="12.75" customHeight="1"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231"/>
      <c r="X901" s="231"/>
      <c r="Y901" s="231"/>
      <c r="Z901" s="231"/>
      <c r="AA901" s="231"/>
      <c r="AB901" s="4"/>
      <c r="AC901" s="4"/>
    </row>
    <row r="902" ht="12.75" customHeight="1"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231"/>
      <c r="X902" s="231"/>
      <c r="Y902" s="231"/>
      <c r="Z902" s="231"/>
      <c r="AA902" s="231"/>
      <c r="AB902" s="4"/>
      <c r="AC902" s="4"/>
    </row>
    <row r="903" ht="12.75" customHeight="1"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231"/>
      <c r="X903" s="231"/>
      <c r="Y903" s="231"/>
      <c r="Z903" s="231"/>
      <c r="AA903" s="231"/>
      <c r="AB903" s="4"/>
      <c r="AC903" s="4"/>
    </row>
    <row r="904" ht="12.75" customHeight="1"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231"/>
      <c r="X904" s="231"/>
      <c r="Y904" s="231"/>
      <c r="Z904" s="231"/>
      <c r="AA904" s="231"/>
      <c r="AB904" s="4"/>
      <c r="AC904" s="4"/>
    </row>
    <row r="905" ht="12.75" customHeight="1"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231"/>
      <c r="X905" s="231"/>
      <c r="Y905" s="231"/>
      <c r="Z905" s="231"/>
      <c r="AA905" s="231"/>
      <c r="AB905" s="4"/>
      <c r="AC905" s="4"/>
    </row>
    <row r="906" ht="12.75" customHeight="1"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231"/>
      <c r="X906" s="231"/>
      <c r="Y906" s="231"/>
      <c r="Z906" s="231"/>
      <c r="AA906" s="231"/>
      <c r="AB906" s="4"/>
      <c r="AC906" s="4"/>
    </row>
    <row r="907" ht="12.75" customHeight="1"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231"/>
      <c r="X907" s="231"/>
      <c r="Y907" s="231"/>
      <c r="Z907" s="231"/>
      <c r="AA907" s="231"/>
      <c r="AB907" s="4"/>
      <c r="AC907" s="4"/>
    </row>
    <row r="908" ht="12.75" customHeight="1"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231"/>
      <c r="X908" s="231"/>
      <c r="Y908" s="231"/>
      <c r="Z908" s="231"/>
      <c r="AA908" s="231"/>
      <c r="AB908" s="4"/>
      <c r="AC908" s="4"/>
    </row>
    <row r="909" ht="12.75" customHeight="1"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231"/>
      <c r="X909" s="231"/>
      <c r="Y909" s="231"/>
      <c r="Z909" s="231"/>
      <c r="AA909" s="231"/>
      <c r="AB909" s="4"/>
      <c r="AC909" s="4"/>
    </row>
    <row r="910" ht="12.75" customHeight="1"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231"/>
      <c r="X910" s="231"/>
      <c r="Y910" s="231"/>
      <c r="Z910" s="231"/>
      <c r="AA910" s="231"/>
      <c r="AB910" s="4"/>
      <c r="AC910" s="4"/>
    </row>
    <row r="911" ht="12.75" customHeight="1"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231"/>
      <c r="X911" s="231"/>
      <c r="Y911" s="231"/>
      <c r="Z911" s="231"/>
      <c r="AA911" s="231"/>
      <c r="AB911" s="4"/>
      <c r="AC911" s="4"/>
    </row>
    <row r="912" ht="12.75" customHeight="1"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231"/>
      <c r="X912" s="231"/>
      <c r="Y912" s="231"/>
      <c r="Z912" s="231"/>
      <c r="AA912" s="231"/>
      <c r="AB912" s="4"/>
      <c r="AC912" s="4"/>
    </row>
    <row r="913" ht="12.75" customHeight="1"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231"/>
      <c r="X913" s="231"/>
      <c r="Y913" s="231"/>
      <c r="Z913" s="231"/>
      <c r="AA913" s="231"/>
      <c r="AB913" s="4"/>
      <c r="AC913" s="4"/>
    </row>
    <row r="914" ht="12.75" customHeight="1"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231"/>
      <c r="X914" s="231"/>
      <c r="Y914" s="231"/>
      <c r="Z914" s="231"/>
      <c r="AA914" s="231"/>
      <c r="AB914" s="4"/>
      <c r="AC914" s="4"/>
    </row>
    <row r="915" ht="12.75" customHeight="1"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231"/>
      <c r="X915" s="231"/>
      <c r="Y915" s="231"/>
      <c r="Z915" s="231"/>
      <c r="AA915" s="231"/>
      <c r="AB915" s="4"/>
      <c r="AC915" s="4"/>
    </row>
    <row r="916" ht="12.75" customHeight="1"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231"/>
      <c r="X916" s="231"/>
      <c r="Y916" s="231"/>
      <c r="Z916" s="231"/>
      <c r="AA916" s="231"/>
      <c r="AB916" s="4"/>
      <c r="AC916" s="4"/>
    </row>
    <row r="917" ht="12.75" customHeight="1"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231"/>
      <c r="X917" s="231"/>
      <c r="Y917" s="231"/>
      <c r="Z917" s="231"/>
      <c r="AA917" s="231"/>
      <c r="AB917" s="4"/>
      <c r="AC917" s="4"/>
    </row>
    <row r="918" ht="12.75" customHeight="1"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231"/>
      <c r="X918" s="231"/>
      <c r="Y918" s="231"/>
      <c r="Z918" s="231"/>
      <c r="AA918" s="231"/>
      <c r="AB918" s="4"/>
      <c r="AC918" s="4"/>
    </row>
    <row r="919" ht="12.75" customHeight="1"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231"/>
      <c r="X919" s="231"/>
      <c r="Y919" s="231"/>
      <c r="Z919" s="231"/>
      <c r="AA919" s="231"/>
      <c r="AB919" s="4"/>
      <c r="AC919" s="4"/>
    </row>
    <row r="920" ht="12.75" customHeight="1"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231"/>
      <c r="X920" s="231"/>
      <c r="Y920" s="231"/>
      <c r="Z920" s="231"/>
      <c r="AA920" s="231"/>
      <c r="AB920" s="4"/>
      <c r="AC920" s="4"/>
    </row>
    <row r="921" ht="12.75" customHeight="1"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231"/>
      <c r="X921" s="231"/>
      <c r="Y921" s="231"/>
      <c r="Z921" s="231"/>
      <c r="AA921" s="231"/>
      <c r="AB921" s="4"/>
      <c r="AC921" s="4"/>
    </row>
    <row r="922" ht="12.75" customHeight="1"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231"/>
      <c r="X922" s="231"/>
      <c r="Y922" s="231"/>
      <c r="Z922" s="231"/>
      <c r="AA922" s="231"/>
      <c r="AB922" s="4"/>
      <c r="AC922" s="4"/>
    </row>
    <row r="923" ht="12.75" customHeight="1"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231"/>
      <c r="X923" s="231"/>
      <c r="Y923" s="231"/>
      <c r="Z923" s="231"/>
      <c r="AA923" s="231"/>
      <c r="AB923" s="4"/>
      <c r="AC923" s="4"/>
    </row>
    <row r="924" ht="12.75" customHeight="1"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231"/>
      <c r="X924" s="231"/>
      <c r="Y924" s="231"/>
      <c r="Z924" s="231"/>
      <c r="AA924" s="231"/>
      <c r="AB924" s="4"/>
      <c r="AC924" s="4"/>
    </row>
    <row r="925" ht="12.75" customHeight="1"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231"/>
      <c r="X925" s="231"/>
      <c r="Y925" s="231"/>
      <c r="Z925" s="231"/>
      <c r="AA925" s="231"/>
      <c r="AB925" s="4"/>
      <c r="AC925" s="4"/>
    </row>
    <row r="926" ht="12.75" customHeight="1"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231"/>
      <c r="X926" s="231"/>
      <c r="Y926" s="231"/>
      <c r="Z926" s="231"/>
      <c r="AA926" s="231"/>
      <c r="AB926" s="4"/>
      <c r="AC926" s="4"/>
    </row>
    <row r="927" ht="12.75" customHeight="1"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231"/>
      <c r="X927" s="231"/>
      <c r="Y927" s="231"/>
      <c r="Z927" s="231"/>
      <c r="AA927" s="231"/>
      <c r="AB927" s="4"/>
      <c r="AC927" s="4"/>
    </row>
    <row r="928" ht="12.75" customHeight="1"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231"/>
      <c r="X928" s="231"/>
      <c r="Y928" s="231"/>
      <c r="Z928" s="231"/>
      <c r="AA928" s="231"/>
      <c r="AB928" s="4"/>
      <c r="AC928" s="4"/>
    </row>
    <row r="929" ht="12.75" customHeight="1"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231"/>
      <c r="X929" s="231"/>
      <c r="Y929" s="231"/>
      <c r="Z929" s="231"/>
      <c r="AA929" s="231"/>
      <c r="AB929" s="4"/>
      <c r="AC929" s="4"/>
    </row>
    <row r="930" ht="12.75" customHeight="1"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231"/>
      <c r="X930" s="231"/>
      <c r="Y930" s="231"/>
      <c r="Z930" s="231"/>
      <c r="AA930" s="231"/>
      <c r="AB930" s="4"/>
      <c r="AC930" s="4"/>
    </row>
    <row r="931" ht="12.75" customHeight="1"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231"/>
      <c r="X931" s="231"/>
      <c r="Y931" s="231"/>
      <c r="Z931" s="231"/>
      <c r="AA931" s="231"/>
      <c r="AB931" s="4"/>
      <c r="AC931" s="4"/>
    </row>
    <row r="932" ht="12.75" customHeight="1"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231"/>
      <c r="X932" s="231"/>
      <c r="Y932" s="231"/>
      <c r="Z932" s="231"/>
      <c r="AA932" s="231"/>
      <c r="AB932" s="4"/>
      <c r="AC932" s="4"/>
    </row>
    <row r="933" ht="12.75" customHeight="1"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231"/>
      <c r="X933" s="231"/>
      <c r="Y933" s="231"/>
      <c r="Z933" s="231"/>
      <c r="AA933" s="231"/>
      <c r="AB933" s="4"/>
      <c r="AC933" s="4"/>
    </row>
    <row r="934" ht="12.75" customHeight="1"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231"/>
      <c r="X934" s="231"/>
      <c r="Y934" s="231"/>
      <c r="Z934" s="231"/>
      <c r="AA934" s="231"/>
      <c r="AB934" s="4"/>
      <c r="AC934" s="4"/>
    </row>
    <row r="935" ht="12.75" customHeight="1"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231"/>
      <c r="X935" s="231"/>
      <c r="Y935" s="231"/>
      <c r="Z935" s="231"/>
      <c r="AA935" s="231"/>
      <c r="AB935" s="4"/>
      <c r="AC935" s="4"/>
    </row>
    <row r="936" ht="12.75" customHeight="1"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231"/>
      <c r="X936" s="231"/>
      <c r="Y936" s="231"/>
      <c r="Z936" s="231"/>
      <c r="AA936" s="231"/>
      <c r="AB936" s="4"/>
      <c r="AC936" s="4"/>
    </row>
    <row r="937" ht="12.75" customHeight="1"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231"/>
      <c r="X937" s="231"/>
      <c r="Y937" s="231"/>
      <c r="Z937" s="231"/>
      <c r="AA937" s="231"/>
      <c r="AB937" s="4"/>
      <c r="AC937" s="4"/>
    </row>
    <row r="938" ht="12.75" customHeight="1"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231"/>
      <c r="X938" s="231"/>
      <c r="Y938" s="231"/>
      <c r="Z938" s="231"/>
      <c r="AA938" s="231"/>
      <c r="AB938" s="4"/>
      <c r="AC938" s="4"/>
    </row>
    <row r="939" ht="12.75" customHeight="1"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231"/>
      <c r="X939" s="231"/>
      <c r="Y939" s="231"/>
      <c r="Z939" s="231"/>
      <c r="AA939" s="231"/>
      <c r="AB939" s="4"/>
      <c r="AC939" s="4"/>
    </row>
    <row r="940" ht="12.75" customHeight="1"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231"/>
      <c r="X940" s="231"/>
      <c r="Y940" s="231"/>
      <c r="Z940" s="231"/>
      <c r="AA940" s="231"/>
      <c r="AB940" s="4"/>
      <c r="AC940" s="4"/>
    </row>
    <row r="941" ht="12.75" customHeight="1"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231"/>
      <c r="X941" s="231"/>
      <c r="Y941" s="231"/>
      <c r="Z941" s="231"/>
      <c r="AA941" s="231"/>
      <c r="AB941" s="4"/>
      <c r="AC941" s="4"/>
    </row>
    <row r="942" ht="12.75" customHeight="1"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231"/>
      <c r="X942" s="231"/>
      <c r="Y942" s="231"/>
      <c r="Z942" s="231"/>
      <c r="AA942" s="231"/>
      <c r="AB942" s="4"/>
      <c r="AC942" s="4"/>
    </row>
    <row r="943" ht="12.75" customHeight="1"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231"/>
      <c r="X943" s="231"/>
      <c r="Y943" s="231"/>
      <c r="Z943" s="231"/>
      <c r="AA943" s="231"/>
      <c r="AB943" s="4"/>
      <c r="AC943" s="4"/>
    </row>
    <row r="944" ht="12.75" customHeight="1"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231"/>
      <c r="X944" s="231"/>
      <c r="Y944" s="231"/>
      <c r="Z944" s="231"/>
      <c r="AA944" s="231"/>
      <c r="AB944" s="4"/>
      <c r="AC944" s="4"/>
    </row>
    <row r="945" ht="12.75" customHeight="1"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231"/>
      <c r="X945" s="231"/>
      <c r="Y945" s="231"/>
      <c r="Z945" s="231"/>
      <c r="AA945" s="231"/>
      <c r="AB945" s="4"/>
      <c r="AC945" s="4"/>
    </row>
    <row r="946" ht="12.75" customHeight="1"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231"/>
      <c r="X946" s="231"/>
      <c r="Y946" s="231"/>
      <c r="Z946" s="231"/>
      <c r="AA946" s="231"/>
      <c r="AB946" s="4"/>
      <c r="AC946" s="4"/>
    </row>
    <row r="947" ht="12.75" customHeight="1"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231"/>
      <c r="X947" s="231"/>
      <c r="Y947" s="231"/>
      <c r="Z947" s="231"/>
      <c r="AA947" s="231"/>
      <c r="AB947" s="4"/>
      <c r="AC947" s="4"/>
    </row>
    <row r="948" ht="12.75" customHeight="1"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231"/>
      <c r="X948" s="231"/>
      <c r="Y948" s="231"/>
      <c r="Z948" s="231"/>
      <c r="AA948" s="231"/>
      <c r="AB948" s="4"/>
      <c r="AC948" s="4"/>
    </row>
    <row r="949" ht="12.75" customHeight="1"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231"/>
      <c r="X949" s="231"/>
      <c r="Y949" s="231"/>
      <c r="Z949" s="231"/>
      <c r="AA949" s="231"/>
      <c r="AB949" s="4"/>
      <c r="AC949" s="4"/>
    </row>
    <row r="950" ht="12.75" customHeight="1"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231"/>
      <c r="X950" s="231"/>
      <c r="Y950" s="231"/>
      <c r="Z950" s="231"/>
      <c r="AA950" s="231"/>
      <c r="AB950" s="4"/>
      <c r="AC950" s="4"/>
    </row>
    <row r="951" ht="12.75" customHeight="1"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231"/>
      <c r="X951" s="231"/>
      <c r="Y951" s="231"/>
      <c r="Z951" s="231"/>
      <c r="AA951" s="231"/>
      <c r="AB951" s="4"/>
      <c r="AC951" s="4"/>
    </row>
    <row r="952" ht="12.75" customHeight="1"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231"/>
      <c r="X952" s="231"/>
      <c r="Y952" s="231"/>
      <c r="Z952" s="231"/>
      <c r="AA952" s="231"/>
      <c r="AB952" s="4"/>
      <c r="AC952" s="4"/>
    </row>
    <row r="953" ht="12.75" customHeight="1"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231"/>
      <c r="X953" s="231"/>
      <c r="Y953" s="231"/>
      <c r="Z953" s="231"/>
      <c r="AA953" s="231"/>
      <c r="AB953" s="4"/>
      <c r="AC953" s="4"/>
    </row>
    <row r="954" ht="12.75" customHeight="1"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231"/>
      <c r="X954" s="231"/>
      <c r="Y954" s="231"/>
      <c r="Z954" s="231"/>
      <c r="AA954" s="231"/>
      <c r="AB954" s="4"/>
      <c r="AC954" s="4"/>
    </row>
    <row r="955" ht="12.75" customHeight="1"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231"/>
      <c r="X955" s="231"/>
      <c r="Y955" s="231"/>
      <c r="Z955" s="231"/>
      <c r="AA955" s="231"/>
      <c r="AB955" s="4"/>
      <c r="AC955" s="4"/>
    </row>
    <row r="956" ht="12.75" customHeight="1"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231"/>
      <c r="X956" s="231"/>
      <c r="Y956" s="231"/>
      <c r="Z956" s="231"/>
      <c r="AA956" s="231"/>
      <c r="AB956" s="4"/>
      <c r="AC956" s="4"/>
    </row>
    <row r="957" ht="12.75" customHeight="1"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231"/>
      <c r="X957" s="231"/>
      <c r="Y957" s="231"/>
      <c r="Z957" s="231"/>
      <c r="AA957" s="231"/>
      <c r="AB957" s="4"/>
      <c r="AC957" s="4"/>
    </row>
    <row r="958" ht="12.75" customHeight="1"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231"/>
      <c r="X958" s="231"/>
      <c r="Y958" s="231"/>
      <c r="Z958" s="231"/>
      <c r="AA958" s="231"/>
      <c r="AB958" s="4"/>
      <c r="AC958" s="4"/>
    </row>
    <row r="959" ht="12.75" customHeight="1"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231"/>
      <c r="X959" s="231"/>
      <c r="Y959" s="231"/>
      <c r="Z959" s="231"/>
      <c r="AA959" s="231"/>
      <c r="AB959" s="4"/>
      <c r="AC959" s="4"/>
    </row>
    <row r="960" ht="12.75" customHeight="1"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231"/>
      <c r="X960" s="231"/>
      <c r="Y960" s="231"/>
      <c r="Z960" s="231"/>
      <c r="AA960" s="231"/>
      <c r="AB960" s="4"/>
      <c r="AC960" s="4"/>
    </row>
    <row r="961" ht="12.75" customHeight="1"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231"/>
      <c r="X961" s="231"/>
      <c r="Y961" s="231"/>
      <c r="Z961" s="231"/>
      <c r="AA961" s="231"/>
      <c r="AB961" s="4"/>
      <c r="AC961" s="4"/>
    </row>
    <row r="962" ht="12.75" customHeight="1"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231"/>
      <c r="X962" s="231"/>
      <c r="Y962" s="231"/>
      <c r="Z962" s="231"/>
      <c r="AA962" s="231"/>
      <c r="AB962" s="4"/>
      <c r="AC962" s="4"/>
    </row>
    <row r="963" ht="12.75" customHeight="1"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231"/>
      <c r="X963" s="231"/>
      <c r="Y963" s="231"/>
      <c r="Z963" s="231"/>
      <c r="AA963" s="231"/>
      <c r="AB963" s="4"/>
      <c r="AC963" s="4"/>
    </row>
    <row r="964" ht="12.75" customHeight="1"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231"/>
      <c r="X964" s="231"/>
      <c r="Y964" s="231"/>
      <c r="Z964" s="231"/>
      <c r="AA964" s="231"/>
      <c r="AB964" s="4"/>
      <c r="AC964" s="4"/>
    </row>
    <row r="965" ht="12.75" customHeight="1"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231"/>
      <c r="X965" s="231"/>
      <c r="Y965" s="231"/>
      <c r="Z965" s="231"/>
      <c r="AA965" s="231"/>
      <c r="AB965" s="4"/>
      <c r="AC965" s="4"/>
    </row>
    <row r="966" ht="12.75" customHeight="1"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231"/>
      <c r="X966" s="231"/>
      <c r="Y966" s="231"/>
      <c r="Z966" s="231"/>
      <c r="AA966" s="231"/>
      <c r="AB966" s="4"/>
      <c r="AC966" s="4"/>
    </row>
    <row r="967" ht="12.75" customHeight="1"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231"/>
      <c r="X967" s="231"/>
      <c r="Y967" s="231"/>
      <c r="Z967" s="231"/>
      <c r="AA967" s="231"/>
      <c r="AB967" s="4"/>
      <c r="AC967" s="4"/>
    </row>
    <row r="968" ht="12.75" customHeight="1"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231"/>
      <c r="X968" s="231"/>
      <c r="Y968" s="231"/>
      <c r="Z968" s="231"/>
      <c r="AA968" s="231"/>
      <c r="AB968" s="4"/>
      <c r="AC968" s="4"/>
    </row>
    <row r="969" ht="12.75" customHeight="1"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231"/>
      <c r="X969" s="231"/>
      <c r="Y969" s="231"/>
      <c r="Z969" s="231"/>
      <c r="AA969" s="231"/>
      <c r="AB969" s="4"/>
      <c r="AC969" s="4"/>
    </row>
    <row r="970" ht="12.75" customHeight="1"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231"/>
      <c r="X970" s="231"/>
      <c r="Y970" s="231"/>
      <c r="Z970" s="231"/>
      <c r="AA970" s="231"/>
      <c r="AB970" s="4"/>
      <c r="AC970" s="4"/>
    </row>
    <row r="971" ht="12.75" customHeight="1"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231"/>
      <c r="X971" s="231"/>
      <c r="Y971" s="231"/>
      <c r="Z971" s="231"/>
      <c r="AA971" s="231"/>
      <c r="AB971" s="4"/>
      <c r="AC971" s="4"/>
    </row>
    <row r="972" ht="12.75" customHeight="1"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231"/>
      <c r="X972" s="231"/>
      <c r="Y972" s="231"/>
      <c r="Z972" s="231"/>
      <c r="AA972" s="231"/>
      <c r="AB972" s="4"/>
      <c r="AC972" s="4"/>
    </row>
    <row r="973" ht="12.75" customHeight="1"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231"/>
      <c r="X973" s="231"/>
      <c r="Y973" s="231"/>
      <c r="Z973" s="231"/>
      <c r="AA973" s="231"/>
      <c r="AB973" s="4"/>
      <c r="AC973" s="4"/>
    </row>
    <row r="974" ht="12.75" customHeight="1"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231"/>
      <c r="X974" s="231"/>
      <c r="Y974" s="231"/>
      <c r="Z974" s="231"/>
      <c r="AA974" s="231"/>
      <c r="AB974" s="4"/>
      <c r="AC974" s="4"/>
    </row>
    <row r="975" ht="12.75" customHeight="1"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231"/>
      <c r="X975" s="231"/>
      <c r="Y975" s="231"/>
      <c r="Z975" s="231"/>
      <c r="AA975" s="231"/>
      <c r="AB975" s="4"/>
      <c r="AC975" s="4"/>
    </row>
    <row r="976" ht="12.75" customHeight="1"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231"/>
      <c r="X976" s="231"/>
      <c r="Y976" s="231"/>
      <c r="Z976" s="231"/>
      <c r="AA976" s="231"/>
      <c r="AB976" s="4"/>
      <c r="AC976" s="4"/>
    </row>
    <row r="977" ht="12.75" customHeight="1"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231"/>
      <c r="X977" s="231"/>
      <c r="Y977" s="231"/>
      <c r="Z977" s="231"/>
      <c r="AA977" s="231"/>
      <c r="AB977" s="4"/>
      <c r="AC977" s="4"/>
    </row>
    <row r="978" ht="12.75" customHeight="1"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231"/>
      <c r="X978" s="231"/>
      <c r="Y978" s="231"/>
      <c r="Z978" s="231"/>
      <c r="AA978" s="231"/>
      <c r="AB978" s="4"/>
      <c r="AC978" s="4"/>
    </row>
    <row r="979" ht="12.75" customHeight="1"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231"/>
      <c r="X979" s="231"/>
      <c r="Y979" s="231"/>
      <c r="Z979" s="231"/>
      <c r="AA979" s="231"/>
      <c r="AB979" s="4"/>
      <c r="AC979" s="4"/>
    </row>
    <row r="980" ht="12.75" customHeight="1"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231"/>
      <c r="X980" s="231"/>
      <c r="Y980" s="231"/>
      <c r="Z980" s="231"/>
      <c r="AA980" s="231"/>
      <c r="AB980" s="4"/>
      <c r="AC980" s="4"/>
    </row>
    <row r="981" ht="12.75" customHeight="1"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231"/>
      <c r="X981" s="231"/>
      <c r="Y981" s="231"/>
      <c r="Z981" s="231"/>
      <c r="AA981" s="231"/>
      <c r="AB981" s="4"/>
      <c r="AC981" s="4"/>
    </row>
    <row r="982" ht="12.75" customHeight="1"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231"/>
      <c r="X982" s="231"/>
      <c r="Y982" s="231"/>
      <c r="Z982" s="231"/>
      <c r="AA982" s="231"/>
      <c r="AB982" s="4"/>
      <c r="AC982" s="4"/>
    </row>
    <row r="983" ht="12.75" customHeight="1"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231"/>
      <c r="X983" s="231"/>
      <c r="Y983" s="231"/>
      <c r="Z983" s="231"/>
      <c r="AA983" s="231"/>
      <c r="AB983" s="4"/>
      <c r="AC983" s="4"/>
    </row>
    <row r="984" ht="12.75" customHeight="1"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231"/>
      <c r="X984" s="231"/>
      <c r="Y984" s="231"/>
      <c r="Z984" s="231"/>
      <c r="AA984" s="231"/>
      <c r="AB984" s="4"/>
      <c r="AC984" s="4"/>
    </row>
    <row r="985" ht="12.75" customHeight="1"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231"/>
      <c r="X985" s="231"/>
      <c r="Y985" s="231"/>
      <c r="Z985" s="231"/>
      <c r="AA985" s="231"/>
      <c r="AB985" s="4"/>
      <c r="AC985" s="4"/>
    </row>
    <row r="986" ht="12.75" customHeight="1"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231"/>
      <c r="X986" s="231"/>
      <c r="Y986" s="231"/>
      <c r="Z986" s="231"/>
      <c r="AA986" s="231"/>
      <c r="AB986" s="4"/>
      <c r="AC986" s="4"/>
    </row>
    <row r="987" ht="12.75" customHeight="1"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231"/>
      <c r="X987" s="231"/>
      <c r="Y987" s="231"/>
      <c r="Z987" s="231"/>
      <c r="AA987" s="231"/>
      <c r="AB987" s="4"/>
      <c r="AC987" s="4"/>
    </row>
    <row r="988" ht="12.75" customHeight="1"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231"/>
      <c r="X988" s="231"/>
      <c r="Y988" s="231"/>
      <c r="Z988" s="231"/>
      <c r="AA988" s="231"/>
      <c r="AB988" s="4"/>
      <c r="AC988" s="4"/>
    </row>
    <row r="989" ht="12.75" customHeight="1"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231"/>
      <c r="X989" s="231"/>
      <c r="Y989" s="231"/>
      <c r="Z989" s="231"/>
      <c r="AA989" s="231"/>
      <c r="AB989" s="4"/>
      <c r="AC989" s="4"/>
    </row>
    <row r="990" ht="12.75" customHeight="1"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231"/>
      <c r="X990" s="231"/>
      <c r="Y990" s="231"/>
      <c r="Z990" s="231"/>
      <c r="AA990" s="231"/>
      <c r="AB990" s="4"/>
      <c r="AC990" s="4"/>
    </row>
    <row r="991" ht="12.75" customHeight="1"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231"/>
      <c r="X991" s="231"/>
      <c r="Y991" s="231"/>
      <c r="Z991" s="231"/>
      <c r="AA991" s="231"/>
      <c r="AB991" s="4"/>
      <c r="AC991" s="4"/>
    </row>
    <row r="992" ht="12.75" customHeight="1"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231"/>
      <c r="X992" s="231"/>
      <c r="Y992" s="231"/>
      <c r="Z992" s="231"/>
      <c r="AA992" s="231"/>
      <c r="AB992" s="4"/>
      <c r="AC992" s="4"/>
    </row>
    <row r="993" ht="12.75" customHeight="1"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231"/>
      <c r="X993" s="231"/>
      <c r="Y993" s="231"/>
      <c r="Z993" s="231"/>
      <c r="AA993" s="231"/>
      <c r="AB993" s="4"/>
      <c r="AC993" s="4"/>
    </row>
    <row r="994" ht="12.75" customHeight="1"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231"/>
      <c r="X994" s="231"/>
      <c r="Y994" s="231"/>
      <c r="Z994" s="231"/>
      <c r="AA994" s="231"/>
      <c r="AB994" s="4"/>
      <c r="AC994" s="4"/>
    </row>
    <row r="995" ht="12.75" customHeight="1"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231"/>
      <c r="X995" s="231"/>
      <c r="Y995" s="231"/>
      <c r="Z995" s="231"/>
      <c r="AA995" s="231"/>
      <c r="AB995" s="4"/>
      <c r="AC995" s="4"/>
    </row>
    <row r="996" ht="12.75" customHeight="1"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231"/>
      <c r="X996" s="231"/>
      <c r="Y996" s="231"/>
      <c r="Z996" s="231"/>
      <c r="AA996" s="231"/>
      <c r="AB996" s="4"/>
      <c r="AC996" s="4"/>
    </row>
    <row r="997" ht="12.75" customHeight="1"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231"/>
      <c r="X997" s="231"/>
      <c r="Y997" s="231"/>
      <c r="Z997" s="231"/>
      <c r="AA997" s="231"/>
      <c r="AB997" s="4"/>
      <c r="AC997" s="4"/>
    </row>
    <row r="998" ht="12.75" customHeight="1"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231"/>
      <c r="X998" s="231"/>
      <c r="Y998" s="231"/>
      <c r="Z998" s="231"/>
      <c r="AA998" s="231"/>
      <c r="AB998" s="4"/>
      <c r="AC998" s="4"/>
    </row>
    <row r="999" ht="12.75" customHeight="1"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231"/>
      <c r="X999" s="231"/>
      <c r="Y999" s="231"/>
      <c r="Z999" s="231"/>
      <c r="AA999" s="231"/>
      <c r="AB999" s="4"/>
      <c r="AC999" s="4"/>
    </row>
    <row r="1000" ht="12.75" customHeight="1"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231"/>
      <c r="X1000" s="231"/>
      <c r="Y1000" s="231"/>
      <c r="Z1000" s="231"/>
      <c r="AA1000" s="231"/>
      <c r="AB1000" s="4"/>
      <c r="AC1000" s="4"/>
    </row>
  </sheetData>
  <conditionalFormatting sqref="G2:J2 L2:O2 R2:U2">
    <cfRule type="cellIs" dxfId="3" priority="1" stopIfTrue="1" operator="equal">
      <formula>#REF!</formula>
    </cfRule>
  </conditionalFormatting>
  <conditionalFormatting sqref="G59:J59 L59:O59 R59:U59">
    <cfRule type="cellIs" dxfId="3" priority="2" stopIfTrue="1" operator="equal">
      <formula>#REF!</formula>
    </cfRule>
  </conditionalFormatting>
  <printOptions gridLines="1"/>
  <pageMargins bottom="0.75" footer="0.0" header="0.0" left="0.5" right="0.5" top="0.75"/>
  <pageSetup fitToHeight="0" paperSize="5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8.71"/>
    <col customWidth="1" min="2" max="2" width="5.71"/>
    <col customWidth="1" min="3" max="3" width="6.29"/>
    <col customWidth="1" min="4" max="4" width="6.57"/>
    <col customWidth="1" min="5" max="10" width="7.57"/>
    <col customWidth="1" min="11" max="13" width="9.71"/>
    <col customWidth="1" min="14" max="15" width="11.71"/>
    <col customWidth="1" min="16" max="17" width="9.14"/>
    <col customWidth="1" min="18" max="33" width="8.71"/>
  </cols>
  <sheetData>
    <row r="1" ht="30.0" customHeight="1">
      <c r="A1" s="215" t="s">
        <v>12</v>
      </c>
      <c r="B1" s="216" t="s">
        <v>717</v>
      </c>
      <c r="C1" s="217"/>
      <c r="D1" s="217"/>
      <c r="E1" s="217"/>
      <c r="F1" s="217"/>
      <c r="G1" s="217"/>
      <c r="H1" s="217"/>
      <c r="I1" s="217"/>
      <c r="J1" s="217"/>
      <c r="K1" s="218"/>
      <c r="L1" s="218"/>
      <c r="M1" s="218"/>
      <c r="N1" s="218"/>
      <c r="O1" s="218"/>
      <c r="P1" s="217"/>
      <c r="Q1" s="217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</row>
    <row r="2" ht="28.5" customHeight="1">
      <c r="A2" s="160" t="s">
        <v>9</v>
      </c>
      <c r="B2" s="161" t="s">
        <v>10</v>
      </c>
      <c r="C2" s="162" t="s">
        <v>11</v>
      </c>
      <c r="D2" s="162" t="s">
        <v>76</v>
      </c>
      <c r="E2" s="162" t="s">
        <v>13</v>
      </c>
      <c r="F2" s="163" t="s">
        <v>255</v>
      </c>
      <c r="G2" s="164" t="s">
        <v>17</v>
      </c>
      <c r="H2" s="164" t="s">
        <v>18</v>
      </c>
      <c r="I2" s="164" t="s">
        <v>19</v>
      </c>
      <c r="J2" s="164" t="s">
        <v>20</v>
      </c>
      <c r="K2" s="219" t="s">
        <v>21</v>
      </c>
      <c r="L2" s="220" t="s">
        <v>34</v>
      </c>
      <c r="M2" s="220" t="s">
        <v>35</v>
      </c>
      <c r="N2" s="220" t="s">
        <v>700</v>
      </c>
      <c r="O2" s="220" t="s">
        <v>37</v>
      </c>
      <c r="P2" s="162" t="s">
        <v>701</v>
      </c>
      <c r="Q2" s="167" t="s">
        <v>39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</row>
    <row r="3" ht="12.75" customHeight="1">
      <c r="B3" s="4"/>
      <c r="C3" s="4"/>
      <c r="D3" s="4"/>
      <c r="E3" s="4"/>
      <c r="F3" s="4"/>
      <c r="G3" s="4"/>
      <c r="H3" s="4"/>
      <c r="I3" s="4"/>
      <c r="J3" s="4"/>
      <c r="K3" s="231"/>
      <c r="L3" s="231"/>
      <c r="M3" s="231"/>
      <c r="N3" s="231"/>
      <c r="O3" s="231"/>
      <c r="P3" s="4"/>
      <c r="Q3" s="4"/>
    </row>
    <row r="4" ht="12.75" customHeight="1">
      <c r="B4" s="4"/>
      <c r="C4" s="4"/>
      <c r="D4" s="4"/>
      <c r="E4" s="4"/>
      <c r="F4" s="4"/>
      <c r="G4" s="4"/>
      <c r="H4" s="4"/>
      <c r="I4" s="4"/>
      <c r="J4" s="4"/>
      <c r="K4" s="231"/>
      <c r="L4" s="231"/>
      <c r="M4" s="231"/>
      <c r="N4" s="231"/>
      <c r="O4" s="231"/>
      <c r="P4" s="4"/>
      <c r="Q4" s="4"/>
    </row>
    <row r="5" ht="12.75" customHeight="1">
      <c r="B5" s="4"/>
      <c r="C5" s="4"/>
      <c r="D5" s="4"/>
      <c r="E5" s="4"/>
      <c r="F5" s="4"/>
      <c r="G5" s="4"/>
      <c r="H5" s="4"/>
      <c r="I5" s="4"/>
      <c r="J5" s="4"/>
      <c r="K5" s="231"/>
      <c r="L5" s="231"/>
      <c r="M5" s="231"/>
      <c r="N5" s="231"/>
      <c r="O5" s="231"/>
      <c r="P5" s="4"/>
      <c r="Q5" s="4"/>
    </row>
    <row r="6" ht="12.75" customHeight="1">
      <c r="B6" s="4"/>
      <c r="C6" s="4"/>
      <c r="D6" s="4"/>
      <c r="E6" s="4"/>
      <c r="F6" s="4"/>
      <c r="G6" s="4"/>
      <c r="H6" s="4"/>
      <c r="I6" s="4"/>
      <c r="J6" s="4"/>
      <c r="K6" s="231"/>
      <c r="L6" s="231"/>
      <c r="M6" s="231"/>
      <c r="N6" s="231"/>
      <c r="O6" s="231"/>
      <c r="P6" s="4"/>
      <c r="Q6" s="4"/>
    </row>
    <row r="7" ht="12.75" customHeight="1">
      <c r="B7" s="4"/>
      <c r="C7" s="4"/>
      <c r="D7" s="4"/>
      <c r="E7" s="4"/>
      <c r="F7" s="4"/>
      <c r="G7" s="4"/>
      <c r="H7" s="4"/>
      <c r="I7" s="4"/>
      <c r="J7" s="4"/>
      <c r="K7" s="231"/>
      <c r="L7" s="231"/>
      <c r="M7" s="231"/>
      <c r="N7" s="231"/>
      <c r="O7" s="231"/>
      <c r="P7" s="4"/>
      <c r="Q7" s="4"/>
    </row>
    <row r="8" ht="12.75" customHeight="1">
      <c r="B8" s="4"/>
      <c r="C8" s="4"/>
      <c r="D8" s="4"/>
      <c r="E8" s="4"/>
      <c r="F8" s="4"/>
      <c r="G8" s="4"/>
      <c r="H8" s="4"/>
      <c r="I8" s="4"/>
      <c r="J8" s="4"/>
      <c r="K8" s="231"/>
      <c r="L8" s="231"/>
      <c r="M8" s="231"/>
      <c r="N8" s="231"/>
      <c r="O8" s="231"/>
      <c r="P8" s="4"/>
      <c r="Q8" s="4"/>
    </row>
    <row r="9" ht="12.75" customHeight="1">
      <c r="B9" s="4"/>
      <c r="C9" s="4"/>
      <c r="D9" s="4"/>
      <c r="E9" s="4"/>
      <c r="F9" s="4"/>
      <c r="G9" s="4"/>
      <c r="H9" s="4"/>
      <c r="I9" s="4"/>
      <c r="J9" s="4"/>
      <c r="K9" s="231"/>
      <c r="L9" s="231"/>
      <c r="M9" s="231"/>
      <c r="N9" s="231"/>
      <c r="O9" s="231"/>
      <c r="P9" s="4"/>
      <c r="Q9" s="4"/>
    </row>
    <row r="10" ht="12.75" customHeight="1">
      <c r="B10" s="4"/>
      <c r="C10" s="4"/>
      <c r="D10" s="4"/>
      <c r="E10" s="4"/>
      <c r="F10" s="4"/>
      <c r="G10" s="4"/>
      <c r="H10" s="4"/>
      <c r="I10" s="4"/>
      <c r="J10" s="4"/>
      <c r="K10" s="231"/>
      <c r="L10" s="231"/>
      <c r="M10" s="231"/>
      <c r="N10" s="231"/>
      <c r="O10" s="231"/>
      <c r="P10" s="4"/>
      <c r="Q10" s="4"/>
    </row>
    <row r="11" ht="12.75" customHeight="1">
      <c r="B11" s="4"/>
      <c r="C11" s="4"/>
      <c r="D11" s="4"/>
      <c r="E11" s="4"/>
      <c r="F11" s="4"/>
      <c r="G11" s="4"/>
      <c r="H11" s="4"/>
      <c r="I11" s="4"/>
      <c r="J11" s="4"/>
      <c r="K11" s="231"/>
      <c r="L11" s="231"/>
      <c r="M11" s="231"/>
      <c r="N11" s="231"/>
      <c r="O11" s="231"/>
      <c r="P11" s="4"/>
      <c r="Q11" s="4"/>
    </row>
    <row r="12" ht="12.75" customHeight="1">
      <c r="B12" s="4"/>
      <c r="C12" s="4"/>
      <c r="D12" s="4"/>
      <c r="E12" s="4"/>
      <c r="F12" s="4"/>
      <c r="G12" s="4"/>
      <c r="H12" s="4"/>
      <c r="I12" s="4"/>
      <c r="J12" s="4"/>
      <c r="K12" s="231"/>
      <c r="L12" s="231"/>
      <c r="M12" s="231"/>
      <c r="N12" s="231"/>
      <c r="O12" s="231"/>
      <c r="P12" s="4"/>
      <c r="Q12" s="4"/>
    </row>
    <row r="13" ht="12.75" customHeight="1">
      <c r="B13" s="4"/>
      <c r="C13" s="4"/>
      <c r="D13" s="4"/>
      <c r="E13" s="4"/>
      <c r="F13" s="4"/>
      <c r="G13" s="4"/>
      <c r="H13" s="4"/>
      <c r="I13" s="4"/>
      <c r="J13" s="4"/>
      <c r="K13" s="231"/>
      <c r="L13" s="231"/>
      <c r="M13" s="231"/>
      <c r="N13" s="231"/>
      <c r="O13" s="231"/>
      <c r="P13" s="4"/>
      <c r="Q13" s="4"/>
    </row>
    <row r="14" ht="12.75" customHeight="1">
      <c r="B14" s="4"/>
      <c r="C14" s="4"/>
      <c r="D14" s="4"/>
      <c r="E14" s="4"/>
      <c r="F14" s="4"/>
      <c r="G14" s="4"/>
      <c r="H14" s="4"/>
      <c r="I14" s="4"/>
      <c r="J14" s="4"/>
      <c r="K14" s="231"/>
      <c r="L14" s="231"/>
      <c r="M14" s="231"/>
      <c r="N14" s="231"/>
      <c r="O14" s="231"/>
      <c r="P14" s="4"/>
      <c r="Q14" s="4"/>
    </row>
    <row r="15" ht="12.75" customHeight="1">
      <c r="B15" s="4"/>
      <c r="C15" s="4"/>
      <c r="D15" s="4"/>
      <c r="E15" s="4"/>
      <c r="F15" s="4"/>
      <c r="G15" s="4"/>
      <c r="H15" s="4"/>
      <c r="I15" s="4"/>
      <c r="J15" s="4"/>
      <c r="K15" s="231"/>
      <c r="L15" s="231"/>
      <c r="M15" s="231"/>
      <c r="N15" s="231"/>
      <c r="O15" s="231"/>
      <c r="P15" s="4"/>
      <c r="Q15" s="4"/>
    </row>
    <row r="16" ht="12.75" customHeight="1">
      <c r="B16" s="4"/>
      <c r="C16" s="4"/>
      <c r="D16" s="4"/>
      <c r="E16" s="4"/>
      <c r="F16" s="4"/>
      <c r="G16" s="4"/>
      <c r="H16" s="4"/>
      <c r="I16" s="4"/>
      <c r="J16" s="4"/>
      <c r="K16" s="231"/>
      <c r="L16" s="231"/>
      <c r="M16" s="231"/>
      <c r="N16" s="231"/>
      <c r="O16" s="231"/>
      <c r="P16" s="4"/>
      <c r="Q16" s="4"/>
    </row>
    <row r="17" ht="12.75" customHeight="1">
      <c r="B17" s="4"/>
      <c r="C17" s="4"/>
      <c r="D17" s="4"/>
      <c r="E17" s="4"/>
      <c r="F17" s="4"/>
      <c r="G17" s="4"/>
      <c r="H17" s="4"/>
      <c r="I17" s="4"/>
      <c r="J17" s="4"/>
      <c r="K17" s="231"/>
      <c r="L17" s="231"/>
      <c r="M17" s="231"/>
      <c r="N17" s="231"/>
      <c r="O17" s="231"/>
      <c r="P17" s="4"/>
      <c r="Q17" s="4"/>
    </row>
    <row r="18" ht="12.75" customHeight="1">
      <c r="B18" s="4"/>
      <c r="C18" s="4"/>
      <c r="D18" s="4"/>
      <c r="E18" s="4"/>
      <c r="F18" s="4"/>
      <c r="G18" s="4"/>
      <c r="H18" s="4"/>
      <c r="I18" s="4"/>
      <c r="J18" s="4"/>
      <c r="K18" s="231"/>
      <c r="L18" s="231"/>
      <c r="M18" s="231"/>
      <c r="N18" s="231"/>
      <c r="O18" s="231"/>
      <c r="P18" s="4"/>
      <c r="Q18" s="4"/>
    </row>
    <row r="19" ht="12.75" customHeight="1">
      <c r="B19" s="4"/>
      <c r="C19" s="4"/>
      <c r="D19" s="4"/>
      <c r="E19" s="4"/>
      <c r="F19" s="4"/>
      <c r="G19" s="4"/>
      <c r="H19" s="4"/>
      <c r="I19" s="4"/>
      <c r="J19" s="4"/>
      <c r="K19" s="231"/>
      <c r="L19" s="231"/>
      <c r="M19" s="231"/>
      <c r="N19" s="231"/>
      <c r="O19" s="231"/>
      <c r="P19" s="4"/>
      <c r="Q19" s="4"/>
    </row>
    <row r="20" ht="12.75" customHeight="1">
      <c r="B20" s="4"/>
      <c r="C20" s="4"/>
      <c r="D20" s="4"/>
      <c r="E20" s="4"/>
      <c r="F20" s="4"/>
      <c r="G20" s="4"/>
      <c r="H20" s="4"/>
      <c r="I20" s="4"/>
      <c r="J20" s="4"/>
      <c r="K20" s="231"/>
      <c r="L20" s="231"/>
      <c r="M20" s="231"/>
      <c r="N20" s="231"/>
      <c r="O20" s="231"/>
      <c r="P20" s="4"/>
      <c r="Q20" s="4"/>
    </row>
    <row r="21" ht="12.75" customHeight="1">
      <c r="B21" s="4"/>
      <c r="C21" s="4"/>
      <c r="D21" s="4"/>
      <c r="E21" s="4"/>
      <c r="F21" s="4"/>
      <c r="G21" s="4"/>
      <c r="H21" s="4"/>
      <c r="I21" s="4"/>
      <c r="J21" s="4"/>
      <c r="K21" s="231"/>
      <c r="L21" s="231"/>
      <c r="M21" s="231"/>
      <c r="N21" s="231"/>
      <c r="O21" s="231"/>
      <c r="P21" s="4"/>
      <c r="Q21" s="4"/>
    </row>
    <row r="22" ht="12.75" customHeight="1">
      <c r="B22" s="4"/>
      <c r="C22" s="4"/>
      <c r="D22" s="4"/>
      <c r="E22" s="4"/>
      <c r="F22" s="4"/>
      <c r="G22" s="4"/>
      <c r="H22" s="4"/>
      <c r="I22" s="4"/>
      <c r="J22" s="4"/>
      <c r="K22" s="231"/>
      <c r="L22" s="231"/>
      <c r="M22" s="231"/>
      <c r="N22" s="231"/>
      <c r="O22" s="231"/>
      <c r="P22" s="4"/>
      <c r="Q22" s="4"/>
    </row>
    <row r="23" ht="12.75" customHeight="1">
      <c r="B23" s="4"/>
      <c r="C23" s="4"/>
      <c r="D23" s="4"/>
      <c r="E23" s="4"/>
      <c r="F23" s="4"/>
      <c r="G23" s="4"/>
      <c r="H23" s="4"/>
      <c r="I23" s="4"/>
      <c r="J23" s="4"/>
      <c r="K23" s="231"/>
      <c r="L23" s="231"/>
      <c r="M23" s="231"/>
      <c r="N23" s="231"/>
      <c r="O23" s="231"/>
      <c r="P23" s="4"/>
      <c r="Q23" s="4"/>
    </row>
    <row r="24" ht="12.75" customHeight="1">
      <c r="B24" s="4"/>
      <c r="C24" s="4"/>
      <c r="D24" s="4"/>
      <c r="E24" s="4"/>
      <c r="F24" s="4"/>
      <c r="G24" s="4"/>
      <c r="H24" s="4"/>
      <c r="I24" s="4"/>
      <c r="J24" s="4"/>
      <c r="K24" s="231"/>
      <c r="L24" s="231"/>
      <c r="M24" s="231"/>
      <c r="N24" s="231"/>
      <c r="O24" s="231"/>
      <c r="P24" s="4"/>
      <c r="Q24" s="4"/>
    </row>
    <row r="25" ht="12.75" customHeight="1">
      <c r="B25" s="4"/>
      <c r="C25" s="4"/>
      <c r="D25" s="4"/>
      <c r="E25" s="4"/>
      <c r="F25" s="4"/>
      <c r="G25" s="4"/>
      <c r="H25" s="4"/>
      <c r="I25" s="4"/>
      <c r="J25" s="4"/>
      <c r="K25" s="231"/>
      <c r="L25" s="231"/>
      <c r="M25" s="231"/>
      <c r="N25" s="231"/>
      <c r="O25" s="231"/>
      <c r="P25" s="4"/>
      <c r="Q25" s="4"/>
    </row>
    <row r="26" ht="12.75" customHeight="1">
      <c r="B26" s="4"/>
      <c r="C26" s="4"/>
      <c r="D26" s="4"/>
      <c r="E26" s="4"/>
      <c r="F26" s="4"/>
      <c r="G26" s="4"/>
      <c r="H26" s="4"/>
      <c r="I26" s="4"/>
      <c r="J26" s="4"/>
      <c r="K26" s="231"/>
      <c r="L26" s="231"/>
      <c r="M26" s="231"/>
      <c r="N26" s="231"/>
      <c r="O26" s="231"/>
      <c r="P26" s="4"/>
      <c r="Q26" s="4"/>
    </row>
    <row r="27" ht="12.75" customHeight="1">
      <c r="B27" s="4"/>
      <c r="C27" s="4"/>
      <c r="D27" s="4"/>
      <c r="E27" s="4"/>
      <c r="F27" s="4"/>
      <c r="G27" s="4"/>
      <c r="H27" s="4"/>
      <c r="I27" s="4"/>
      <c r="J27" s="4"/>
      <c r="K27" s="231"/>
      <c r="L27" s="231"/>
      <c r="M27" s="231"/>
      <c r="N27" s="231"/>
      <c r="O27" s="231"/>
      <c r="P27" s="4"/>
      <c r="Q27" s="4"/>
    </row>
    <row r="28" ht="12.75" customHeight="1">
      <c r="B28" s="4"/>
      <c r="C28" s="4"/>
      <c r="D28" s="4"/>
      <c r="E28" s="4"/>
      <c r="F28" s="4"/>
      <c r="G28" s="4"/>
      <c r="H28" s="4"/>
      <c r="I28" s="4"/>
      <c r="J28" s="4"/>
      <c r="K28" s="231"/>
      <c r="L28" s="231"/>
      <c r="M28" s="231"/>
      <c r="N28" s="231"/>
      <c r="O28" s="231"/>
      <c r="P28" s="4"/>
      <c r="Q28" s="4"/>
    </row>
    <row r="29" ht="12.75" customHeight="1">
      <c r="B29" s="4"/>
      <c r="C29" s="4"/>
      <c r="D29" s="4"/>
      <c r="E29" s="4"/>
      <c r="F29" s="4"/>
      <c r="G29" s="4"/>
      <c r="H29" s="4"/>
      <c r="I29" s="4"/>
      <c r="J29" s="4"/>
      <c r="K29" s="231"/>
      <c r="L29" s="231"/>
      <c r="M29" s="231"/>
      <c r="N29" s="231"/>
      <c r="O29" s="231"/>
      <c r="P29" s="4"/>
      <c r="Q29" s="4"/>
    </row>
    <row r="30" ht="12.75" customHeight="1">
      <c r="B30" s="4"/>
      <c r="C30" s="4"/>
      <c r="D30" s="4"/>
      <c r="E30" s="4"/>
      <c r="F30" s="4"/>
      <c r="G30" s="4"/>
      <c r="H30" s="4"/>
      <c r="I30" s="4"/>
      <c r="J30" s="4"/>
      <c r="K30" s="231"/>
      <c r="L30" s="231"/>
      <c r="M30" s="231"/>
      <c r="N30" s="231"/>
      <c r="O30" s="231"/>
      <c r="P30" s="4"/>
      <c r="Q30" s="4"/>
    </row>
    <row r="31" ht="12.75" customHeight="1">
      <c r="B31" s="4"/>
      <c r="C31" s="4"/>
      <c r="D31" s="4"/>
      <c r="E31" s="4"/>
      <c r="F31" s="4"/>
      <c r="G31" s="4"/>
      <c r="H31" s="4"/>
      <c r="I31" s="4"/>
      <c r="J31" s="4"/>
      <c r="K31" s="231"/>
      <c r="L31" s="231"/>
      <c r="M31" s="231"/>
      <c r="N31" s="231"/>
      <c r="O31" s="231"/>
      <c r="P31" s="4"/>
      <c r="Q31" s="4"/>
    </row>
    <row r="32" ht="12.75" customHeight="1">
      <c r="B32" s="4"/>
      <c r="C32" s="4"/>
      <c r="D32" s="4"/>
      <c r="E32" s="4"/>
      <c r="F32" s="4"/>
      <c r="G32" s="4"/>
      <c r="H32" s="4"/>
      <c r="I32" s="4"/>
      <c r="J32" s="4"/>
      <c r="K32" s="231"/>
      <c r="L32" s="231"/>
      <c r="M32" s="231"/>
      <c r="N32" s="231"/>
      <c r="O32" s="231"/>
      <c r="P32" s="4"/>
      <c r="Q32" s="4"/>
    </row>
    <row r="33" ht="12.75" customHeight="1">
      <c r="B33" s="4"/>
      <c r="C33" s="4"/>
      <c r="D33" s="4"/>
      <c r="E33" s="4"/>
      <c r="F33" s="4"/>
      <c r="G33" s="4"/>
      <c r="H33" s="4"/>
      <c r="I33" s="4"/>
      <c r="J33" s="4"/>
      <c r="K33" s="231"/>
      <c r="L33" s="231"/>
      <c r="M33" s="231"/>
      <c r="N33" s="231"/>
      <c r="O33" s="231"/>
      <c r="P33" s="4"/>
      <c r="Q33" s="4"/>
    </row>
    <row r="34" ht="12.75" customHeight="1">
      <c r="B34" s="4"/>
      <c r="C34" s="4"/>
      <c r="D34" s="4"/>
      <c r="E34" s="4"/>
      <c r="F34" s="4"/>
      <c r="G34" s="4"/>
      <c r="H34" s="4"/>
      <c r="I34" s="4"/>
      <c r="J34" s="4"/>
      <c r="K34" s="231"/>
      <c r="L34" s="231"/>
      <c r="M34" s="231"/>
      <c r="N34" s="231"/>
      <c r="O34" s="231"/>
      <c r="P34" s="4"/>
      <c r="Q34" s="4"/>
    </row>
    <row r="35" ht="12.75" customHeight="1">
      <c r="B35" s="4"/>
      <c r="C35" s="4"/>
      <c r="D35" s="4"/>
      <c r="E35" s="4"/>
      <c r="F35" s="4"/>
      <c r="G35" s="4"/>
      <c r="H35" s="4"/>
      <c r="I35" s="4"/>
      <c r="J35" s="4"/>
      <c r="K35" s="231"/>
      <c r="L35" s="231"/>
      <c r="M35" s="231"/>
      <c r="N35" s="231"/>
      <c r="O35" s="231"/>
      <c r="P35" s="4"/>
      <c r="Q35" s="4"/>
    </row>
    <row r="36" ht="12.75" customHeight="1">
      <c r="B36" s="4"/>
      <c r="C36" s="4"/>
      <c r="D36" s="4"/>
      <c r="E36" s="4"/>
      <c r="F36" s="4"/>
      <c r="G36" s="4"/>
      <c r="H36" s="4"/>
      <c r="I36" s="4"/>
      <c r="J36" s="4"/>
      <c r="K36" s="231"/>
      <c r="L36" s="231"/>
      <c r="M36" s="231"/>
      <c r="N36" s="231"/>
      <c r="O36" s="231"/>
      <c r="P36" s="4"/>
      <c r="Q36" s="4"/>
    </row>
    <row r="37" ht="12.75" customHeight="1">
      <c r="B37" s="4"/>
      <c r="C37" s="4"/>
      <c r="D37" s="4"/>
      <c r="E37" s="4"/>
      <c r="F37" s="4"/>
      <c r="G37" s="4"/>
      <c r="H37" s="4"/>
      <c r="I37" s="4"/>
      <c r="J37" s="4"/>
      <c r="K37" s="231"/>
      <c r="L37" s="231"/>
      <c r="M37" s="231"/>
      <c r="N37" s="231"/>
      <c r="O37" s="231"/>
      <c r="P37" s="4"/>
      <c r="Q37" s="4"/>
    </row>
    <row r="38" ht="12.75" customHeight="1">
      <c r="B38" s="4"/>
      <c r="C38" s="4"/>
      <c r="D38" s="4"/>
      <c r="E38" s="4"/>
      <c r="F38" s="4"/>
      <c r="G38" s="4"/>
      <c r="H38" s="4"/>
      <c r="I38" s="4"/>
      <c r="J38" s="4"/>
      <c r="K38" s="231"/>
      <c r="L38" s="231"/>
      <c r="M38" s="231"/>
      <c r="N38" s="231"/>
      <c r="O38" s="231"/>
      <c r="P38" s="4"/>
      <c r="Q38" s="4"/>
    </row>
    <row r="39" ht="12.75" customHeight="1">
      <c r="B39" s="4"/>
      <c r="C39" s="4"/>
      <c r="D39" s="4"/>
      <c r="E39" s="4"/>
      <c r="F39" s="4"/>
      <c r="G39" s="4"/>
      <c r="H39" s="4"/>
      <c r="I39" s="4"/>
      <c r="J39" s="4"/>
      <c r="K39" s="231"/>
      <c r="L39" s="231"/>
      <c r="M39" s="231"/>
      <c r="N39" s="231"/>
      <c r="O39" s="231"/>
      <c r="P39" s="4"/>
      <c r="Q39" s="4"/>
    </row>
    <row r="40" ht="12.75" customHeight="1">
      <c r="B40" s="4"/>
      <c r="C40" s="4"/>
      <c r="D40" s="4"/>
      <c r="E40" s="4"/>
      <c r="F40" s="4"/>
      <c r="G40" s="4"/>
      <c r="H40" s="4"/>
      <c r="I40" s="4"/>
      <c r="J40" s="4"/>
      <c r="K40" s="231"/>
      <c r="L40" s="231"/>
      <c r="M40" s="231"/>
      <c r="N40" s="231"/>
      <c r="O40" s="231"/>
      <c r="P40" s="4"/>
      <c r="Q40" s="4"/>
    </row>
    <row r="41" ht="12.75" customHeight="1">
      <c r="B41" s="4"/>
      <c r="C41" s="4"/>
      <c r="D41" s="4"/>
      <c r="E41" s="4"/>
      <c r="F41" s="4"/>
      <c r="G41" s="4"/>
      <c r="H41" s="4"/>
      <c r="I41" s="4"/>
      <c r="J41" s="4"/>
      <c r="K41" s="231"/>
      <c r="L41" s="231"/>
      <c r="M41" s="231"/>
      <c r="N41" s="231"/>
      <c r="O41" s="231"/>
      <c r="P41" s="4"/>
      <c r="Q41" s="4"/>
    </row>
    <row r="42" ht="12.75" customHeight="1">
      <c r="B42" s="4"/>
      <c r="C42" s="4"/>
      <c r="D42" s="4"/>
      <c r="E42" s="4"/>
      <c r="F42" s="4"/>
      <c r="G42" s="4"/>
      <c r="H42" s="4"/>
      <c r="I42" s="4"/>
      <c r="J42" s="4"/>
      <c r="K42" s="231"/>
      <c r="L42" s="231"/>
      <c r="M42" s="231"/>
      <c r="N42" s="231"/>
      <c r="O42" s="231"/>
      <c r="P42" s="4"/>
      <c r="Q42" s="4"/>
    </row>
    <row r="43" ht="12.75" customHeight="1">
      <c r="B43" s="4"/>
      <c r="C43" s="4"/>
      <c r="D43" s="4"/>
      <c r="E43" s="4"/>
      <c r="F43" s="4"/>
      <c r="G43" s="4"/>
      <c r="H43" s="4"/>
      <c r="I43" s="4"/>
      <c r="J43" s="4"/>
      <c r="K43" s="231"/>
      <c r="L43" s="231"/>
      <c r="M43" s="231"/>
      <c r="N43" s="231"/>
      <c r="O43" s="231"/>
      <c r="P43" s="4"/>
      <c r="Q43" s="4"/>
    </row>
    <row r="44" ht="12.75" customHeight="1">
      <c r="B44" s="4"/>
      <c r="C44" s="4"/>
      <c r="D44" s="4"/>
      <c r="E44" s="4"/>
      <c r="F44" s="4"/>
      <c r="G44" s="4"/>
      <c r="H44" s="4"/>
      <c r="I44" s="4"/>
      <c r="J44" s="4"/>
      <c r="K44" s="231"/>
      <c r="L44" s="231"/>
      <c r="M44" s="231"/>
      <c r="N44" s="231"/>
      <c r="O44" s="231"/>
      <c r="P44" s="4"/>
      <c r="Q44" s="4"/>
    </row>
    <row r="45" ht="12.75" customHeight="1">
      <c r="B45" s="4"/>
      <c r="C45" s="4"/>
      <c r="D45" s="4"/>
      <c r="E45" s="4"/>
      <c r="F45" s="4"/>
      <c r="G45" s="4"/>
      <c r="H45" s="4"/>
      <c r="I45" s="4"/>
      <c r="J45" s="4"/>
      <c r="K45" s="231"/>
      <c r="L45" s="231"/>
      <c r="M45" s="231"/>
      <c r="N45" s="231"/>
      <c r="O45" s="231"/>
      <c r="P45" s="4"/>
      <c r="Q45" s="4"/>
    </row>
    <row r="46" ht="12.75" customHeight="1">
      <c r="B46" s="4"/>
      <c r="C46" s="4"/>
      <c r="D46" s="4"/>
      <c r="E46" s="4"/>
      <c r="F46" s="4"/>
      <c r="G46" s="4"/>
      <c r="H46" s="4"/>
      <c r="I46" s="4"/>
      <c r="J46" s="4"/>
      <c r="K46" s="231"/>
      <c r="L46" s="231"/>
      <c r="M46" s="231"/>
      <c r="N46" s="231"/>
      <c r="O46" s="231"/>
      <c r="P46" s="4"/>
      <c r="Q46" s="4"/>
    </row>
    <row r="47" ht="12.75" customHeight="1">
      <c r="B47" s="4"/>
      <c r="C47" s="4"/>
      <c r="D47" s="4"/>
      <c r="E47" s="4"/>
      <c r="F47" s="4"/>
      <c r="G47" s="4"/>
      <c r="H47" s="4"/>
      <c r="I47" s="4"/>
      <c r="J47" s="4"/>
      <c r="K47" s="231"/>
      <c r="L47" s="231"/>
      <c r="M47" s="231"/>
      <c r="N47" s="231"/>
      <c r="O47" s="231"/>
      <c r="P47" s="4"/>
      <c r="Q47" s="4"/>
    </row>
    <row r="48" ht="12.75" customHeight="1">
      <c r="B48" s="4"/>
      <c r="C48" s="4"/>
      <c r="D48" s="4"/>
      <c r="E48" s="4"/>
      <c r="F48" s="4"/>
      <c r="G48" s="4"/>
      <c r="H48" s="4"/>
      <c r="I48" s="4"/>
      <c r="J48" s="4"/>
      <c r="K48" s="231"/>
      <c r="L48" s="231"/>
      <c r="M48" s="231"/>
      <c r="N48" s="231"/>
      <c r="O48" s="231"/>
      <c r="P48" s="4"/>
      <c r="Q48" s="4"/>
    </row>
    <row r="49" ht="12.75" customHeight="1">
      <c r="B49" s="4"/>
      <c r="C49" s="4"/>
      <c r="D49" s="4"/>
      <c r="E49" s="4"/>
      <c r="F49" s="4"/>
      <c r="G49" s="4"/>
      <c r="H49" s="4"/>
      <c r="I49" s="4"/>
      <c r="J49" s="4"/>
      <c r="K49" s="231"/>
      <c r="L49" s="231"/>
      <c r="M49" s="231"/>
      <c r="N49" s="231"/>
      <c r="O49" s="231"/>
      <c r="P49" s="4"/>
      <c r="Q49" s="4"/>
    </row>
    <row r="50" ht="12.75" customHeight="1">
      <c r="B50" s="4"/>
      <c r="C50" s="4"/>
      <c r="D50" s="4"/>
      <c r="E50" s="4"/>
      <c r="F50" s="4"/>
      <c r="G50" s="4"/>
      <c r="H50" s="4"/>
      <c r="I50" s="4"/>
      <c r="J50" s="4"/>
      <c r="K50" s="231"/>
      <c r="L50" s="231"/>
      <c r="M50" s="231"/>
      <c r="N50" s="231"/>
      <c r="O50" s="231"/>
      <c r="P50" s="4"/>
      <c r="Q50" s="4"/>
    </row>
    <row r="51" ht="12.75" customHeight="1">
      <c r="B51" s="4"/>
      <c r="C51" s="4"/>
      <c r="D51" s="4"/>
      <c r="E51" s="4"/>
      <c r="F51" s="4"/>
      <c r="G51" s="4"/>
      <c r="H51" s="4"/>
      <c r="I51" s="4"/>
      <c r="J51" s="4"/>
      <c r="K51" s="231"/>
      <c r="L51" s="231"/>
      <c r="M51" s="231"/>
      <c r="N51" s="231"/>
      <c r="O51" s="231"/>
      <c r="P51" s="4"/>
      <c r="Q51" s="4"/>
    </row>
    <row r="52" ht="12.75" customHeight="1">
      <c r="B52" s="4"/>
      <c r="C52" s="4"/>
      <c r="D52" s="4"/>
      <c r="E52" s="4"/>
      <c r="F52" s="4"/>
      <c r="G52" s="4"/>
      <c r="H52" s="4"/>
      <c r="I52" s="4"/>
      <c r="J52" s="4"/>
      <c r="K52" s="231"/>
      <c r="L52" s="231"/>
      <c r="M52" s="231"/>
      <c r="N52" s="231"/>
      <c r="O52" s="231"/>
      <c r="P52" s="4"/>
      <c r="Q52" s="4"/>
    </row>
    <row r="53" ht="12.75" customHeight="1">
      <c r="B53" s="4"/>
      <c r="C53" s="4"/>
      <c r="D53" s="4"/>
      <c r="E53" s="4"/>
      <c r="F53" s="4"/>
      <c r="G53" s="4"/>
      <c r="H53" s="4"/>
      <c r="I53" s="4"/>
      <c r="J53" s="4"/>
      <c r="K53" s="231"/>
      <c r="L53" s="231"/>
      <c r="M53" s="231"/>
      <c r="N53" s="231"/>
      <c r="O53" s="231"/>
      <c r="P53" s="4"/>
      <c r="Q53" s="4"/>
    </row>
    <row r="54" ht="12.75" customHeight="1">
      <c r="B54" s="4"/>
      <c r="C54" s="4"/>
      <c r="D54" s="4"/>
      <c r="E54" s="4"/>
      <c r="F54" s="4"/>
      <c r="G54" s="4"/>
      <c r="H54" s="4"/>
      <c r="I54" s="4"/>
      <c r="J54" s="4"/>
      <c r="K54" s="231"/>
      <c r="L54" s="231"/>
      <c r="M54" s="231"/>
      <c r="N54" s="231"/>
      <c r="O54" s="231"/>
      <c r="P54" s="4"/>
      <c r="Q54" s="4"/>
    </row>
    <row r="55" ht="12.75" customHeight="1">
      <c r="B55" s="4"/>
      <c r="C55" s="4"/>
      <c r="D55" s="4"/>
      <c r="E55" s="4"/>
      <c r="F55" s="4"/>
      <c r="G55" s="4"/>
      <c r="H55" s="4"/>
      <c r="I55" s="4"/>
      <c r="J55" s="4"/>
      <c r="K55" s="231"/>
      <c r="L55" s="231"/>
      <c r="M55" s="231"/>
      <c r="N55" s="231"/>
      <c r="O55" s="231"/>
      <c r="P55" s="4"/>
      <c r="Q55" s="4"/>
    </row>
    <row r="56" ht="12.75" customHeight="1">
      <c r="B56" s="4"/>
      <c r="C56" s="4"/>
      <c r="D56" s="4"/>
      <c r="E56" s="4"/>
      <c r="F56" s="4"/>
      <c r="G56" s="4"/>
      <c r="H56" s="4"/>
      <c r="I56" s="4"/>
      <c r="J56" s="4"/>
      <c r="K56" s="231"/>
      <c r="L56" s="231"/>
      <c r="M56" s="231"/>
      <c r="N56" s="231"/>
      <c r="O56" s="231"/>
      <c r="P56" s="4"/>
      <c r="Q56" s="4"/>
    </row>
    <row r="57" ht="12.75" customHeight="1">
      <c r="B57" s="4"/>
      <c r="C57" s="4"/>
      <c r="D57" s="4"/>
      <c r="E57" s="4"/>
      <c r="F57" s="4"/>
      <c r="G57" s="4"/>
      <c r="H57" s="4"/>
      <c r="I57" s="4"/>
      <c r="J57" s="4"/>
      <c r="K57" s="231"/>
      <c r="L57" s="231"/>
      <c r="M57" s="231"/>
      <c r="N57" s="231"/>
      <c r="O57" s="231"/>
      <c r="P57" s="4"/>
      <c r="Q57" s="4"/>
    </row>
    <row r="58" ht="12.75" customHeight="1">
      <c r="B58" s="4"/>
      <c r="C58" s="4"/>
      <c r="D58" s="4"/>
      <c r="E58" s="4"/>
      <c r="F58" s="4"/>
      <c r="G58" s="4"/>
      <c r="H58" s="4"/>
      <c r="I58" s="4"/>
      <c r="J58" s="4"/>
      <c r="K58" s="231"/>
      <c r="L58" s="231"/>
      <c r="M58" s="231"/>
      <c r="N58" s="231"/>
      <c r="O58" s="231"/>
      <c r="P58" s="4"/>
      <c r="Q58" s="4"/>
    </row>
    <row r="59" ht="12.75" customHeight="1">
      <c r="B59" s="4"/>
      <c r="C59" s="4"/>
      <c r="D59" s="4"/>
      <c r="E59" s="4"/>
      <c r="F59" s="4"/>
      <c r="G59" s="4"/>
      <c r="H59" s="4"/>
      <c r="I59" s="4"/>
      <c r="J59" s="4"/>
      <c r="K59" s="231"/>
      <c r="L59" s="231"/>
      <c r="M59" s="231"/>
      <c r="N59" s="231"/>
      <c r="O59" s="231"/>
      <c r="P59" s="4"/>
      <c r="Q59" s="4"/>
    </row>
    <row r="60" ht="12.75" customHeight="1">
      <c r="B60" s="4"/>
      <c r="C60" s="4"/>
      <c r="D60" s="4"/>
      <c r="E60" s="4"/>
      <c r="F60" s="4"/>
      <c r="G60" s="4"/>
      <c r="H60" s="4"/>
      <c r="I60" s="4"/>
      <c r="J60" s="4"/>
      <c r="K60" s="231"/>
      <c r="L60" s="231"/>
      <c r="M60" s="231"/>
      <c r="N60" s="231"/>
      <c r="O60" s="231"/>
      <c r="P60" s="4"/>
      <c r="Q60" s="4"/>
    </row>
    <row r="61" ht="12.75" customHeight="1">
      <c r="B61" s="4"/>
      <c r="C61" s="4"/>
      <c r="D61" s="4"/>
      <c r="E61" s="4"/>
      <c r="F61" s="4"/>
      <c r="G61" s="4"/>
      <c r="H61" s="4"/>
      <c r="I61" s="4"/>
      <c r="J61" s="4"/>
      <c r="K61" s="231"/>
      <c r="L61" s="231"/>
      <c r="M61" s="231"/>
      <c r="N61" s="231"/>
      <c r="O61" s="231"/>
      <c r="P61" s="4"/>
      <c r="Q61" s="4"/>
    </row>
    <row r="62" ht="12.75" customHeight="1">
      <c r="B62" s="4"/>
      <c r="C62" s="4"/>
      <c r="D62" s="4"/>
      <c r="E62" s="4"/>
      <c r="F62" s="4"/>
      <c r="G62" s="4"/>
      <c r="H62" s="4"/>
      <c r="I62" s="4"/>
      <c r="J62" s="4"/>
      <c r="K62" s="231"/>
      <c r="L62" s="231"/>
      <c r="M62" s="231"/>
      <c r="N62" s="231"/>
      <c r="O62" s="231"/>
      <c r="P62" s="4"/>
      <c r="Q62" s="4"/>
    </row>
    <row r="63" ht="12.75" customHeight="1">
      <c r="B63" s="4"/>
      <c r="C63" s="4"/>
      <c r="D63" s="4"/>
      <c r="E63" s="4"/>
      <c r="F63" s="4"/>
      <c r="G63" s="4"/>
      <c r="H63" s="4"/>
      <c r="I63" s="4"/>
      <c r="J63" s="4"/>
      <c r="K63" s="231"/>
      <c r="L63" s="231"/>
      <c r="M63" s="231"/>
      <c r="N63" s="231"/>
      <c r="O63" s="231"/>
      <c r="P63" s="4"/>
      <c r="Q63" s="4"/>
    </row>
    <row r="64" ht="12.75" customHeight="1">
      <c r="B64" s="4"/>
      <c r="C64" s="4"/>
      <c r="D64" s="4"/>
      <c r="E64" s="4"/>
      <c r="F64" s="4"/>
      <c r="G64" s="4"/>
      <c r="H64" s="4"/>
      <c r="I64" s="4"/>
      <c r="J64" s="4"/>
      <c r="K64" s="231"/>
      <c r="L64" s="231"/>
      <c r="M64" s="231"/>
      <c r="N64" s="231"/>
      <c r="O64" s="231"/>
      <c r="P64" s="4"/>
      <c r="Q64" s="4"/>
    </row>
    <row r="65" ht="12.75" customHeight="1">
      <c r="B65" s="4"/>
      <c r="C65" s="4"/>
      <c r="D65" s="4"/>
      <c r="E65" s="4"/>
      <c r="F65" s="4"/>
      <c r="G65" s="4"/>
      <c r="H65" s="4"/>
      <c r="I65" s="4"/>
      <c r="J65" s="4"/>
      <c r="K65" s="231"/>
      <c r="L65" s="231"/>
      <c r="M65" s="231"/>
      <c r="N65" s="231"/>
      <c r="O65" s="231"/>
      <c r="P65" s="4"/>
      <c r="Q65" s="4"/>
    </row>
    <row r="66" ht="12.75" customHeight="1">
      <c r="B66" s="4"/>
      <c r="C66" s="4"/>
      <c r="D66" s="4"/>
      <c r="E66" s="4"/>
      <c r="F66" s="4"/>
      <c r="G66" s="4"/>
      <c r="H66" s="4"/>
      <c r="I66" s="4"/>
      <c r="J66" s="4"/>
      <c r="K66" s="231"/>
      <c r="L66" s="231"/>
      <c r="M66" s="231"/>
      <c r="N66" s="231"/>
      <c r="O66" s="231"/>
      <c r="P66" s="4"/>
      <c r="Q66" s="4"/>
    </row>
    <row r="67" ht="12.75" customHeight="1">
      <c r="B67" s="4"/>
      <c r="C67" s="4"/>
      <c r="D67" s="4"/>
      <c r="E67" s="4"/>
      <c r="F67" s="4"/>
      <c r="G67" s="4"/>
      <c r="H67" s="4"/>
      <c r="I67" s="4"/>
      <c r="J67" s="4"/>
      <c r="K67" s="231"/>
      <c r="L67" s="231"/>
      <c r="M67" s="231"/>
      <c r="N67" s="231"/>
      <c r="O67" s="231"/>
      <c r="P67" s="4"/>
      <c r="Q67" s="4"/>
    </row>
    <row r="68" ht="12.75" customHeight="1">
      <c r="B68" s="4"/>
      <c r="C68" s="4"/>
      <c r="D68" s="4"/>
      <c r="E68" s="4"/>
      <c r="F68" s="4"/>
      <c r="G68" s="4"/>
      <c r="H68" s="4"/>
      <c r="I68" s="4"/>
      <c r="J68" s="4"/>
      <c r="K68" s="231"/>
      <c r="L68" s="231"/>
      <c r="M68" s="231"/>
      <c r="N68" s="231"/>
      <c r="O68" s="231"/>
      <c r="P68" s="4"/>
      <c r="Q68" s="4"/>
    </row>
    <row r="69" ht="12.75" customHeight="1">
      <c r="B69" s="4"/>
      <c r="C69" s="4"/>
      <c r="D69" s="4"/>
      <c r="E69" s="4"/>
      <c r="F69" s="4"/>
      <c r="G69" s="4"/>
      <c r="H69" s="4"/>
      <c r="I69" s="4"/>
      <c r="J69" s="4"/>
      <c r="K69" s="231"/>
      <c r="L69" s="231"/>
      <c r="M69" s="231"/>
      <c r="N69" s="231"/>
      <c r="O69" s="231"/>
      <c r="P69" s="4"/>
      <c r="Q69" s="4"/>
    </row>
    <row r="70" ht="12.75" customHeight="1">
      <c r="B70" s="4"/>
      <c r="C70" s="4"/>
      <c r="D70" s="4"/>
      <c r="E70" s="4"/>
      <c r="F70" s="4"/>
      <c r="G70" s="4"/>
      <c r="H70" s="4"/>
      <c r="I70" s="4"/>
      <c r="J70" s="4"/>
      <c r="K70" s="231"/>
      <c r="L70" s="231"/>
      <c r="M70" s="231"/>
      <c r="N70" s="231"/>
      <c r="O70" s="231"/>
      <c r="P70" s="4"/>
      <c r="Q70" s="4"/>
    </row>
    <row r="71" ht="12.75" customHeight="1">
      <c r="B71" s="4"/>
      <c r="C71" s="4"/>
      <c r="D71" s="4"/>
      <c r="E71" s="4"/>
      <c r="F71" s="4"/>
      <c r="G71" s="4"/>
      <c r="H71" s="4"/>
      <c r="I71" s="4"/>
      <c r="J71" s="4"/>
      <c r="K71" s="231"/>
      <c r="L71" s="231"/>
      <c r="M71" s="231"/>
      <c r="N71" s="231"/>
      <c r="O71" s="231"/>
      <c r="P71" s="4"/>
      <c r="Q71" s="4"/>
    </row>
    <row r="72" ht="12.75" customHeight="1">
      <c r="B72" s="4"/>
      <c r="C72" s="4"/>
      <c r="D72" s="4"/>
      <c r="E72" s="4"/>
      <c r="F72" s="4"/>
      <c r="G72" s="4"/>
      <c r="H72" s="4"/>
      <c r="I72" s="4"/>
      <c r="J72" s="4"/>
      <c r="K72" s="231"/>
      <c r="L72" s="231"/>
      <c r="M72" s="231"/>
      <c r="N72" s="231"/>
      <c r="O72" s="231"/>
      <c r="P72" s="4"/>
      <c r="Q72" s="4"/>
    </row>
    <row r="73" ht="12.75" customHeight="1">
      <c r="B73" s="4"/>
      <c r="C73" s="4"/>
      <c r="D73" s="4"/>
      <c r="E73" s="4"/>
      <c r="F73" s="4"/>
      <c r="G73" s="4"/>
      <c r="H73" s="4"/>
      <c r="I73" s="4"/>
      <c r="J73" s="4"/>
      <c r="K73" s="231"/>
      <c r="L73" s="231"/>
      <c r="M73" s="231"/>
      <c r="N73" s="231"/>
      <c r="O73" s="231"/>
      <c r="P73" s="4"/>
      <c r="Q73" s="4"/>
    </row>
    <row r="74" ht="12.75" customHeight="1">
      <c r="B74" s="4"/>
      <c r="C74" s="4"/>
      <c r="D74" s="4"/>
      <c r="E74" s="4"/>
      <c r="F74" s="4"/>
      <c r="G74" s="4"/>
      <c r="H74" s="4"/>
      <c r="I74" s="4"/>
      <c r="J74" s="4"/>
      <c r="K74" s="231"/>
      <c r="L74" s="231"/>
      <c r="M74" s="231"/>
      <c r="N74" s="231"/>
      <c r="O74" s="231"/>
      <c r="P74" s="4"/>
      <c r="Q74" s="4"/>
    </row>
    <row r="75" ht="12.75" customHeight="1">
      <c r="B75" s="4"/>
      <c r="C75" s="4"/>
      <c r="D75" s="4"/>
      <c r="E75" s="4"/>
      <c r="F75" s="4"/>
      <c r="G75" s="4"/>
      <c r="H75" s="4"/>
      <c r="I75" s="4"/>
      <c r="J75" s="4"/>
      <c r="K75" s="231"/>
      <c r="L75" s="231"/>
      <c r="M75" s="231"/>
      <c r="N75" s="231"/>
      <c r="O75" s="231"/>
      <c r="P75" s="4"/>
      <c r="Q75" s="4"/>
    </row>
    <row r="76" ht="12.75" customHeight="1">
      <c r="B76" s="4"/>
      <c r="C76" s="4"/>
      <c r="D76" s="4"/>
      <c r="E76" s="4"/>
      <c r="F76" s="4"/>
      <c r="G76" s="4"/>
      <c r="H76" s="4"/>
      <c r="I76" s="4"/>
      <c r="J76" s="4"/>
      <c r="K76" s="231"/>
      <c r="L76" s="231"/>
      <c r="M76" s="231"/>
      <c r="N76" s="231"/>
      <c r="O76" s="231"/>
      <c r="P76" s="4"/>
      <c r="Q76" s="4"/>
    </row>
    <row r="77" ht="12.75" customHeight="1">
      <c r="B77" s="4"/>
      <c r="C77" s="4"/>
      <c r="D77" s="4"/>
      <c r="E77" s="4"/>
      <c r="F77" s="4"/>
      <c r="G77" s="4"/>
      <c r="H77" s="4"/>
      <c r="I77" s="4"/>
      <c r="J77" s="4"/>
      <c r="K77" s="231"/>
      <c r="L77" s="231"/>
      <c r="M77" s="231"/>
      <c r="N77" s="231"/>
      <c r="O77" s="231"/>
      <c r="P77" s="4"/>
      <c r="Q77" s="4"/>
    </row>
    <row r="78" ht="12.75" customHeight="1">
      <c r="B78" s="4"/>
      <c r="C78" s="4"/>
      <c r="D78" s="4"/>
      <c r="E78" s="4"/>
      <c r="F78" s="4"/>
      <c r="G78" s="4"/>
      <c r="H78" s="4"/>
      <c r="I78" s="4"/>
      <c r="J78" s="4"/>
      <c r="K78" s="231"/>
      <c r="L78" s="231"/>
      <c r="M78" s="231"/>
      <c r="N78" s="231"/>
      <c r="O78" s="231"/>
      <c r="P78" s="4"/>
      <c r="Q78" s="4"/>
    </row>
    <row r="79" ht="12.75" customHeight="1">
      <c r="B79" s="4"/>
      <c r="C79" s="4"/>
      <c r="D79" s="4"/>
      <c r="E79" s="4"/>
      <c r="F79" s="4"/>
      <c r="G79" s="4"/>
      <c r="H79" s="4"/>
      <c r="I79" s="4"/>
      <c r="J79" s="4"/>
      <c r="K79" s="231"/>
      <c r="L79" s="231"/>
      <c r="M79" s="231"/>
      <c r="N79" s="231"/>
      <c r="O79" s="231"/>
      <c r="P79" s="4"/>
      <c r="Q79" s="4"/>
    </row>
    <row r="80" ht="12.75" customHeight="1">
      <c r="B80" s="4"/>
      <c r="C80" s="4"/>
      <c r="D80" s="4"/>
      <c r="E80" s="4"/>
      <c r="F80" s="4"/>
      <c r="G80" s="4"/>
      <c r="H80" s="4"/>
      <c r="I80" s="4"/>
      <c r="J80" s="4"/>
      <c r="K80" s="231"/>
      <c r="L80" s="231"/>
      <c r="M80" s="231"/>
      <c r="N80" s="231"/>
      <c r="O80" s="231"/>
      <c r="P80" s="4"/>
      <c r="Q80" s="4"/>
    </row>
    <row r="81" ht="12.75" customHeight="1">
      <c r="B81" s="4"/>
      <c r="C81" s="4"/>
      <c r="D81" s="4"/>
      <c r="E81" s="4"/>
      <c r="F81" s="4"/>
      <c r="G81" s="4"/>
      <c r="H81" s="4"/>
      <c r="I81" s="4"/>
      <c r="J81" s="4"/>
      <c r="K81" s="231"/>
      <c r="L81" s="231"/>
      <c r="M81" s="231"/>
      <c r="N81" s="231"/>
      <c r="O81" s="231"/>
      <c r="P81" s="4"/>
      <c r="Q81" s="4"/>
    </row>
    <row r="82" ht="12.75" customHeight="1">
      <c r="B82" s="4"/>
      <c r="C82" s="4"/>
      <c r="D82" s="4"/>
      <c r="E82" s="4"/>
      <c r="F82" s="4"/>
      <c r="G82" s="4"/>
      <c r="H82" s="4"/>
      <c r="I82" s="4"/>
      <c r="J82" s="4"/>
      <c r="K82" s="231"/>
      <c r="L82" s="231"/>
      <c r="M82" s="231"/>
      <c r="N82" s="231"/>
      <c r="O82" s="231"/>
      <c r="P82" s="4"/>
      <c r="Q82" s="4"/>
    </row>
    <row r="83" ht="12.75" customHeight="1">
      <c r="B83" s="4"/>
      <c r="C83" s="4"/>
      <c r="D83" s="4"/>
      <c r="E83" s="4"/>
      <c r="F83" s="4"/>
      <c r="G83" s="4"/>
      <c r="H83" s="4"/>
      <c r="I83" s="4"/>
      <c r="J83" s="4"/>
      <c r="K83" s="231"/>
      <c r="L83" s="231"/>
      <c r="M83" s="231"/>
      <c r="N83" s="231"/>
      <c r="O83" s="231"/>
      <c r="P83" s="4"/>
      <c r="Q83" s="4"/>
    </row>
    <row r="84" ht="12.75" customHeight="1">
      <c r="B84" s="4"/>
      <c r="C84" s="4"/>
      <c r="D84" s="4"/>
      <c r="E84" s="4"/>
      <c r="F84" s="4"/>
      <c r="G84" s="4"/>
      <c r="H84" s="4"/>
      <c r="I84" s="4"/>
      <c r="J84" s="4"/>
      <c r="K84" s="231"/>
      <c r="L84" s="231"/>
      <c r="M84" s="231"/>
      <c r="N84" s="231"/>
      <c r="O84" s="231"/>
      <c r="P84" s="4"/>
      <c r="Q84" s="4"/>
    </row>
    <row r="85" ht="12.75" customHeight="1">
      <c r="B85" s="4"/>
      <c r="C85" s="4"/>
      <c r="D85" s="4"/>
      <c r="E85" s="4"/>
      <c r="F85" s="4"/>
      <c r="G85" s="4"/>
      <c r="H85" s="4"/>
      <c r="I85" s="4"/>
      <c r="J85" s="4"/>
      <c r="K85" s="231"/>
      <c r="L85" s="231"/>
      <c r="M85" s="231"/>
      <c r="N85" s="231"/>
      <c r="O85" s="231"/>
      <c r="P85" s="4"/>
      <c r="Q85" s="4"/>
    </row>
    <row r="86" ht="12.75" customHeight="1">
      <c r="B86" s="4"/>
      <c r="C86" s="4"/>
      <c r="D86" s="4"/>
      <c r="E86" s="4"/>
      <c r="F86" s="4"/>
      <c r="G86" s="4"/>
      <c r="H86" s="4"/>
      <c r="I86" s="4"/>
      <c r="J86" s="4"/>
      <c r="K86" s="231"/>
      <c r="L86" s="231"/>
      <c r="M86" s="231"/>
      <c r="N86" s="231"/>
      <c r="O86" s="231"/>
      <c r="P86" s="4"/>
      <c r="Q86" s="4"/>
    </row>
    <row r="87" ht="12.75" customHeight="1">
      <c r="B87" s="4"/>
      <c r="C87" s="4"/>
      <c r="D87" s="4"/>
      <c r="E87" s="4"/>
      <c r="F87" s="4"/>
      <c r="G87" s="4"/>
      <c r="H87" s="4"/>
      <c r="I87" s="4"/>
      <c r="J87" s="4"/>
      <c r="K87" s="231"/>
      <c r="L87" s="231"/>
      <c r="M87" s="231"/>
      <c r="N87" s="231"/>
      <c r="O87" s="231"/>
      <c r="P87" s="4"/>
      <c r="Q87" s="4"/>
    </row>
    <row r="88" ht="12.75" customHeight="1">
      <c r="B88" s="4"/>
      <c r="C88" s="4"/>
      <c r="D88" s="4"/>
      <c r="E88" s="4"/>
      <c r="F88" s="4"/>
      <c r="G88" s="4"/>
      <c r="H88" s="4"/>
      <c r="I88" s="4"/>
      <c r="J88" s="4"/>
      <c r="K88" s="231"/>
      <c r="L88" s="231"/>
      <c r="M88" s="231"/>
      <c r="N88" s="231"/>
      <c r="O88" s="231"/>
      <c r="P88" s="4"/>
      <c r="Q88" s="4"/>
    </row>
    <row r="89" ht="12.75" customHeight="1">
      <c r="B89" s="4"/>
      <c r="C89" s="4"/>
      <c r="D89" s="4"/>
      <c r="E89" s="4"/>
      <c r="F89" s="4"/>
      <c r="G89" s="4"/>
      <c r="H89" s="4"/>
      <c r="I89" s="4"/>
      <c r="J89" s="4"/>
      <c r="K89" s="231"/>
      <c r="L89" s="231"/>
      <c r="M89" s="231"/>
      <c r="N89" s="231"/>
      <c r="O89" s="231"/>
      <c r="P89" s="4"/>
      <c r="Q89" s="4"/>
    </row>
    <row r="90" ht="12.75" customHeight="1">
      <c r="B90" s="4"/>
      <c r="C90" s="4"/>
      <c r="D90" s="4"/>
      <c r="E90" s="4"/>
      <c r="F90" s="4"/>
      <c r="G90" s="4"/>
      <c r="H90" s="4"/>
      <c r="I90" s="4"/>
      <c r="J90" s="4"/>
      <c r="K90" s="231"/>
      <c r="L90" s="231"/>
      <c r="M90" s="231"/>
      <c r="N90" s="231"/>
      <c r="O90" s="231"/>
      <c r="P90" s="4"/>
      <c r="Q90" s="4"/>
    </row>
    <row r="91" ht="12.75" customHeight="1">
      <c r="B91" s="4"/>
      <c r="C91" s="4"/>
      <c r="D91" s="4"/>
      <c r="E91" s="4"/>
      <c r="F91" s="4"/>
      <c r="G91" s="4"/>
      <c r="H91" s="4"/>
      <c r="I91" s="4"/>
      <c r="J91" s="4"/>
      <c r="K91" s="231"/>
      <c r="L91" s="231"/>
      <c r="M91" s="231"/>
      <c r="N91" s="231"/>
      <c r="O91" s="231"/>
      <c r="P91" s="4"/>
      <c r="Q91" s="4"/>
    </row>
    <row r="92" ht="12.75" customHeight="1">
      <c r="B92" s="4"/>
      <c r="C92" s="4"/>
      <c r="D92" s="4"/>
      <c r="E92" s="4"/>
      <c r="F92" s="4"/>
      <c r="G92" s="4"/>
      <c r="H92" s="4"/>
      <c r="I92" s="4"/>
      <c r="J92" s="4"/>
      <c r="K92" s="231"/>
      <c r="L92" s="231"/>
      <c r="M92" s="231"/>
      <c r="N92" s="231"/>
      <c r="O92" s="231"/>
      <c r="P92" s="4"/>
      <c r="Q92" s="4"/>
    </row>
    <row r="93" ht="12.75" customHeight="1">
      <c r="B93" s="4"/>
      <c r="C93" s="4"/>
      <c r="D93" s="4"/>
      <c r="E93" s="4"/>
      <c r="F93" s="4"/>
      <c r="G93" s="4"/>
      <c r="H93" s="4"/>
      <c r="I93" s="4"/>
      <c r="J93" s="4"/>
      <c r="K93" s="231"/>
      <c r="L93" s="231"/>
      <c r="M93" s="231"/>
      <c r="N93" s="231"/>
      <c r="O93" s="231"/>
      <c r="P93" s="4"/>
      <c r="Q93" s="4"/>
    </row>
    <row r="94" ht="12.75" customHeight="1">
      <c r="B94" s="4"/>
      <c r="C94" s="4"/>
      <c r="D94" s="4"/>
      <c r="E94" s="4"/>
      <c r="F94" s="4"/>
      <c r="G94" s="4"/>
      <c r="H94" s="4"/>
      <c r="I94" s="4"/>
      <c r="J94" s="4"/>
      <c r="K94" s="231"/>
      <c r="L94" s="231"/>
      <c r="M94" s="231"/>
      <c r="N94" s="231"/>
      <c r="O94" s="231"/>
      <c r="P94" s="4"/>
      <c r="Q94" s="4"/>
    </row>
    <row r="95" ht="12.75" customHeight="1">
      <c r="B95" s="4"/>
      <c r="C95" s="4"/>
      <c r="D95" s="4"/>
      <c r="E95" s="4"/>
      <c r="F95" s="4"/>
      <c r="G95" s="4"/>
      <c r="H95" s="4"/>
      <c r="I95" s="4"/>
      <c r="J95" s="4"/>
      <c r="K95" s="231"/>
      <c r="L95" s="231"/>
      <c r="M95" s="231"/>
      <c r="N95" s="231"/>
      <c r="O95" s="231"/>
      <c r="P95" s="4"/>
      <c r="Q95" s="4"/>
    </row>
    <row r="96" ht="12.75" customHeight="1">
      <c r="B96" s="4"/>
      <c r="C96" s="4"/>
      <c r="D96" s="4"/>
      <c r="E96" s="4"/>
      <c r="F96" s="4"/>
      <c r="G96" s="4"/>
      <c r="H96" s="4"/>
      <c r="I96" s="4"/>
      <c r="J96" s="4"/>
      <c r="K96" s="231"/>
      <c r="L96" s="231"/>
      <c r="M96" s="231"/>
      <c r="N96" s="231"/>
      <c r="O96" s="231"/>
      <c r="P96" s="4"/>
      <c r="Q96" s="4"/>
    </row>
    <row r="97" ht="12.75" customHeight="1">
      <c r="B97" s="4"/>
      <c r="C97" s="4"/>
      <c r="D97" s="4"/>
      <c r="E97" s="4"/>
      <c r="F97" s="4"/>
      <c r="G97" s="4"/>
      <c r="H97" s="4"/>
      <c r="I97" s="4"/>
      <c r="J97" s="4"/>
      <c r="K97" s="231"/>
      <c r="L97" s="231"/>
      <c r="M97" s="231"/>
      <c r="N97" s="231"/>
      <c r="O97" s="231"/>
      <c r="P97" s="4"/>
      <c r="Q97" s="4"/>
    </row>
    <row r="98" ht="12.75" customHeight="1">
      <c r="B98" s="4"/>
      <c r="C98" s="4"/>
      <c r="D98" s="4"/>
      <c r="E98" s="4"/>
      <c r="F98" s="4"/>
      <c r="G98" s="4"/>
      <c r="H98" s="4"/>
      <c r="I98" s="4"/>
      <c r="J98" s="4"/>
      <c r="K98" s="231"/>
      <c r="L98" s="231"/>
      <c r="M98" s="231"/>
      <c r="N98" s="231"/>
      <c r="O98" s="231"/>
      <c r="P98" s="4"/>
      <c r="Q98" s="4"/>
    </row>
    <row r="99" ht="12.75" customHeight="1">
      <c r="B99" s="4"/>
      <c r="C99" s="4"/>
      <c r="D99" s="4"/>
      <c r="E99" s="4"/>
      <c r="F99" s="4"/>
      <c r="G99" s="4"/>
      <c r="H99" s="4"/>
      <c r="I99" s="4"/>
      <c r="J99" s="4"/>
      <c r="K99" s="231"/>
      <c r="L99" s="231"/>
      <c r="M99" s="231"/>
      <c r="N99" s="231"/>
      <c r="O99" s="231"/>
      <c r="P99" s="4"/>
      <c r="Q99" s="4"/>
    </row>
    <row r="100" ht="12.75" customHeight="1">
      <c r="B100" s="4"/>
      <c r="C100" s="4"/>
      <c r="D100" s="4"/>
      <c r="E100" s="4"/>
      <c r="F100" s="4"/>
      <c r="G100" s="4"/>
      <c r="H100" s="4"/>
      <c r="I100" s="4"/>
      <c r="J100" s="4"/>
      <c r="K100" s="231"/>
      <c r="L100" s="231"/>
      <c r="M100" s="231"/>
      <c r="N100" s="231"/>
      <c r="O100" s="231"/>
      <c r="P100" s="4"/>
      <c r="Q100" s="4"/>
    </row>
    <row r="101" ht="12.75" customHeight="1">
      <c r="B101" s="4"/>
      <c r="C101" s="4"/>
      <c r="D101" s="4"/>
      <c r="E101" s="4"/>
      <c r="F101" s="4"/>
      <c r="G101" s="4"/>
      <c r="H101" s="4"/>
      <c r="I101" s="4"/>
      <c r="J101" s="4"/>
      <c r="K101" s="231"/>
      <c r="L101" s="231"/>
      <c r="M101" s="231"/>
      <c r="N101" s="231"/>
      <c r="O101" s="231"/>
      <c r="P101" s="4"/>
      <c r="Q101" s="4"/>
    </row>
    <row r="102" ht="12.75" customHeight="1">
      <c r="B102" s="4"/>
      <c r="C102" s="4"/>
      <c r="D102" s="4"/>
      <c r="E102" s="4"/>
      <c r="F102" s="4"/>
      <c r="G102" s="4"/>
      <c r="H102" s="4"/>
      <c r="I102" s="4"/>
      <c r="J102" s="4"/>
      <c r="K102" s="231"/>
      <c r="L102" s="231"/>
      <c r="M102" s="231"/>
      <c r="N102" s="231"/>
      <c r="O102" s="231"/>
      <c r="P102" s="4"/>
      <c r="Q102" s="4"/>
    </row>
    <row r="103" ht="12.75" customHeight="1">
      <c r="B103" s="4"/>
      <c r="C103" s="4"/>
      <c r="D103" s="4"/>
      <c r="E103" s="4"/>
      <c r="F103" s="4"/>
      <c r="G103" s="4"/>
      <c r="H103" s="4"/>
      <c r="I103" s="4"/>
      <c r="J103" s="4"/>
      <c r="K103" s="231"/>
      <c r="L103" s="231"/>
      <c r="M103" s="231"/>
      <c r="N103" s="231"/>
      <c r="O103" s="231"/>
      <c r="P103" s="4"/>
      <c r="Q103" s="4"/>
    </row>
    <row r="104" ht="12.75" customHeight="1">
      <c r="B104" s="4"/>
      <c r="C104" s="4"/>
      <c r="D104" s="4"/>
      <c r="E104" s="4"/>
      <c r="F104" s="4"/>
      <c r="G104" s="4"/>
      <c r="H104" s="4"/>
      <c r="I104" s="4"/>
      <c r="J104" s="4"/>
      <c r="K104" s="231"/>
      <c r="L104" s="231"/>
      <c r="M104" s="231"/>
      <c r="N104" s="231"/>
      <c r="O104" s="231"/>
      <c r="P104" s="4"/>
      <c r="Q104" s="4"/>
    </row>
    <row r="105" ht="12.75" customHeight="1">
      <c r="B105" s="4"/>
      <c r="C105" s="4"/>
      <c r="D105" s="4"/>
      <c r="E105" s="4"/>
      <c r="F105" s="4"/>
      <c r="G105" s="4"/>
      <c r="H105" s="4"/>
      <c r="I105" s="4"/>
      <c r="J105" s="4"/>
      <c r="K105" s="231"/>
      <c r="L105" s="231"/>
      <c r="M105" s="231"/>
      <c r="N105" s="231"/>
      <c r="O105" s="231"/>
      <c r="P105" s="4"/>
      <c r="Q105" s="4"/>
    </row>
    <row r="106" ht="12.75" customHeight="1">
      <c r="B106" s="4"/>
      <c r="C106" s="4"/>
      <c r="D106" s="4"/>
      <c r="E106" s="4"/>
      <c r="F106" s="4"/>
      <c r="G106" s="4"/>
      <c r="H106" s="4"/>
      <c r="I106" s="4"/>
      <c r="J106" s="4"/>
      <c r="K106" s="231"/>
      <c r="L106" s="231"/>
      <c r="M106" s="231"/>
      <c r="N106" s="231"/>
      <c r="O106" s="231"/>
      <c r="P106" s="4"/>
      <c r="Q106" s="4"/>
    </row>
    <row r="107" ht="12.75" customHeight="1">
      <c r="B107" s="4"/>
      <c r="C107" s="4"/>
      <c r="D107" s="4"/>
      <c r="E107" s="4"/>
      <c r="F107" s="4"/>
      <c r="G107" s="4"/>
      <c r="H107" s="4"/>
      <c r="I107" s="4"/>
      <c r="J107" s="4"/>
      <c r="K107" s="231"/>
      <c r="L107" s="231"/>
      <c r="M107" s="231"/>
      <c r="N107" s="231"/>
      <c r="O107" s="231"/>
      <c r="P107" s="4"/>
      <c r="Q107" s="4"/>
    </row>
    <row r="108" ht="12.75" customHeight="1">
      <c r="B108" s="4"/>
      <c r="C108" s="4"/>
      <c r="D108" s="4"/>
      <c r="E108" s="4"/>
      <c r="F108" s="4"/>
      <c r="G108" s="4"/>
      <c r="H108" s="4"/>
      <c r="I108" s="4"/>
      <c r="J108" s="4"/>
      <c r="K108" s="231"/>
      <c r="L108" s="231"/>
      <c r="M108" s="231"/>
      <c r="N108" s="231"/>
      <c r="O108" s="231"/>
      <c r="P108" s="4"/>
      <c r="Q108" s="4"/>
    </row>
    <row r="109" ht="12.75" customHeight="1">
      <c r="B109" s="4"/>
      <c r="C109" s="4"/>
      <c r="D109" s="4"/>
      <c r="E109" s="4"/>
      <c r="F109" s="4"/>
      <c r="G109" s="4"/>
      <c r="H109" s="4"/>
      <c r="I109" s="4"/>
      <c r="J109" s="4"/>
      <c r="K109" s="231"/>
      <c r="L109" s="231"/>
      <c r="M109" s="231"/>
      <c r="N109" s="231"/>
      <c r="O109" s="231"/>
      <c r="P109" s="4"/>
      <c r="Q109" s="4"/>
    </row>
    <row r="110" ht="12.75" customHeight="1">
      <c r="B110" s="4"/>
      <c r="C110" s="4"/>
      <c r="D110" s="4"/>
      <c r="E110" s="4"/>
      <c r="F110" s="4"/>
      <c r="G110" s="4"/>
      <c r="H110" s="4"/>
      <c r="I110" s="4"/>
      <c r="J110" s="4"/>
      <c r="K110" s="231"/>
      <c r="L110" s="231"/>
      <c r="M110" s="231"/>
      <c r="N110" s="231"/>
      <c r="O110" s="231"/>
      <c r="P110" s="4"/>
      <c r="Q110" s="4"/>
    </row>
    <row r="111" ht="12.75" customHeight="1">
      <c r="B111" s="4"/>
      <c r="C111" s="4"/>
      <c r="D111" s="4"/>
      <c r="E111" s="4"/>
      <c r="F111" s="4"/>
      <c r="G111" s="4"/>
      <c r="H111" s="4"/>
      <c r="I111" s="4"/>
      <c r="J111" s="4"/>
      <c r="K111" s="231"/>
      <c r="L111" s="231"/>
      <c r="M111" s="231"/>
      <c r="N111" s="231"/>
      <c r="O111" s="231"/>
      <c r="P111" s="4"/>
      <c r="Q111" s="4"/>
    </row>
    <row r="112" ht="12.75" customHeight="1">
      <c r="B112" s="4"/>
      <c r="C112" s="4"/>
      <c r="D112" s="4"/>
      <c r="E112" s="4"/>
      <c r="F112" s="4"/>
      <c r="G112" s="4"/>
      <c r="H112" s="4"/>
      <c r="I112" s="4"/>
      <c r="J112" s="4"/>
      <c r="K112" s="231"/>
      <c r="L112" s="231"/>
      <c r="M112" s="231"/>
      <c r="N112" s="231"/>
      <c r="O112" s="231"/>
      <c r="P112" s="4"/>
      <c r="Q112" s="4"/>
    </row>
    <row r="113" ht="12.75" customHeight="1">
      <c r="B113" s="4"/>
      <c r="C113" s="4"/>
      <c r="D113" s="4"/>
      <c r="E113" s="4"/>
      <c r="F113" s="4"/>
      <c r="G113" s="4"/>
      <c r="H113" s="4"/>
      <c r="I113" s="4"/>
      <c r="J113" s="4"/>
      <c r="K113" s="231"/>
      <c r="L113" s="231"/>
      <c r="M113" s="231"/>
      <c r="N113" s="231"/>
      <c r="O113" s="231"/>
      <c r="P113" s="4"/>
      <c r="Q113" s="4"/>
    </row>
    <row r="114" ht="12.75" customHeight="1">
      <c r="B114" s="4"/>
      <c r="C114" s="4"/>
      <c r="D114" s="4"/>
      <c r="E114" s="4"/>
      <c r="F114" s="4"/>
      <c r="G114" s="4"/>
      <c r="H114" s="4"/>
      <c r="I114" s="4"/>
      <c r="J114" s="4"/>
      <c r="K114" s="231"/>
      <c r="L114" s="231"/>
      <c r="M114" s="231"/>
      <c r="N114" s="231"/>
      <c r="O114" s="231"/>
      <c r="P114" s="4"/>
      <c r="Q114" s="4"/>
    </row>
    <row r="115" ht="12.75" customHeight="1">
      <c r="B115" s="4"/>
      <c r="C115" s="4"/>
      <c r="D115" s="4"/>
      <c r="E115" s="4"/>
      <c r="F115" s="4"/>
      <c r="G115" s="4"/>
      <c r="H115" s="4"/>
      <c r="I115" s="4"/>
      <c r="J115" s="4"/>
      <c r="K115" s="231"/>
      <c r="L115" s="231"/>
      <c r="M115" s="231"/>
      <c r="N115" s="231"/>
      <c r="O115" s="231"/>
      <c r="P115" s="4"/>
      <c r="Q115" s="4"/>
    </row>
    <row r="116" ht="12.75" customHeight="1">
      <c r="B116" s="4"/>
      <c r="C116" s="4"/>
      <c r="D116" s="4"/>
      <c r="E116" s="4"/>
      <c r="F116" s="4"/>
      <c r="G116" s="4"/>
      <c r="H116" s="4"/>
      <c r="I116" s="4"/>
      <c r="J116" s="4"/>
      <c r="K116" s="231"/>
      <c r="L116" s="231"/>
      <c r="M116" s="231"/>
      <c r="N116" s="231"/>
      <c r="O116" s="231"/>
      <c r="P116" s="4"/>
      <c r="Q116" s="4"/>
    </row>
    <row r="117" ht="12.75" customHeight="1">
      <c r="B117" s="4"/>
      <c r="C117" s="4"/>
      <c r="D117" s="4"/>
      <c r="E117" s="4"/>
      <c r="F117" s="4"/>
      <c r="G117" s="4"/>
      <c r="H117" s="4"/>
      <c r="I117" s="4"/>
      <c r="J117" s="4"/>
      <c r="K117" s="231"/>
      <c r="L117" s="231"/>
      <c r="M117" s="231"/>
      <c r="N117" s="231"/>
      <c r="O117" s="231"/>
      <c r="P117" s="4"/>
      <c r="Q117" s="4"/>
    </row>
    <row r="118" ht="12.75" customHeight="1">
      <c r="B118" s="4"/>
      <c r="C118" s="4"/>
      <c r="D118" s="4"/>
      <c r="E118" s="4"/>
      <c r="F118" s="4"/>
      <c r="G118" s="4"/>
      <c r="H118" s="4"/>
      <c r="I118" s="4"/>
      <c r="J118" s="4"/>
      <c r="K118" s="231"/>
      <c r="L118" s="231"/>
      <c r="M118" s="231"/>
      <c r="N118" s="231"/>
      <c r="O118" s="231"/>
      <c r="P118" s="4"/>
      <c r="Q118" s="4"/>
    </row>
    <row r="119" ht="12.75" customHeight="1">
      <c r="B119" s="4"/>
      <c r="C119" s="4"/>
      <c r="D119" s="4"/>
      <c r="E119" s="4"/>
      <c r="F119" s="4"/>
      <c r="G119" s="4"/>
      <c r="H119" s="4"/>
      <c r="I119" s="4"/>
      <c r="J119" s="4"/>
      <c r="K119" s="231"/>
      <c r="L119" s="231"/>
      <c r="M119" s="231"/>
      <c r="N119" s="231"/>
      <c r="O119" s="231"/>
      <c r="P119" s="4"/>
      <c r="Q119" s="4"/>
    </row>
    <row r="120" ht="12.75" customHeight="1">
      <c r="B120" s="4"/>
      <c r="C120" s="4"/>
      <c r="D120" s="4"/>
      <c r="E120" s="4"/>
      <c r="F120" s="4"/>
      <c r="G120" s="4"/>
      <c r="H120" s="4"/>
      <c r="I120" s="4"/>
      <c r="J120" s="4"/>
      <c r="K120" s="231"/>
      <c r="L120" s="231"/>
      <c r="M120" s="231"/>
      <c r="N120" s="231"/>
      <c r="O120" s="231"/>
      <c r="P120" s="4"/>
      <c r="Q120" s="4"/>
    </row>
    <row r="121" ht="12.75" customHeight="1">
      <c r="B121" s="4"/>
      <c r="C121" s="4"/>
      <c r="D121" s="4"/>
      <c r="E121" s="4"/>
      <c r="F121" s="4"/>
      <c r="G121" s="4"/>
      <c r="H121" s="4"/>
      <c r="I121" s="4"/>
      <c r="J121" s="4"/>
      <c r="K121" s="231"/>
      <c r="L121" s="231"/>
      <c r="M121" s="231"/>
      <c r="N121" s="231"/>
      <c r="O121" s="231"/>
      <c r="P121" s="4"/>
      <c r="Q121" s="4"/>
    </row>
    <row r="122" ht="12.75" customHeight="1">
      <c r="B122" s="4"/>
      <c r="C122" s="4"/>
      <c r="D122" s="4"/>
      <c r="E122" s="4"/>
      <c r="F122" s="4"/>
      <c r="G122" s="4"/>
      <c r="H122" s="4"/>
      <c r="I122" s="4"/>
      <c r="J122" s="4"/>
      <c r="K122" s="231"/>
      <c r="L122" s="231"/>
      <c r="M122" s="231"/>
      <c r="N122" s="231"/>
      <c r="O122" s="231"/>
      <c r="P122" s="4"/>
      <c r="Q122" s="4"/>
    </row>
    <row r="123" ht="12.75" customHeight="1">
      <c r="B123" s="4"/>
      <c r="C123" s="4"/>
      <c r="D123" s="4"/>
      <c r="E123" s="4"/>
      <c r="F123" s="4"/>
      <c r="G123" s="4"/>
      <c r="H123" s="4"/>
      <c r="I123" s="4"/>
      <c r="J123" s="4"/>
      <c r="K123" s="231"/>
      <c r="L123" s="231"/>
      <c r="M123" s="231"/>
      <c r="N123" s="231"/>
      <c r="O123" s="231"/>
      <c r="P123" s="4"/>
      <c r="Q123" s="4"/>
    </row>
    <row r="124" ht="12.75" customHeight="1">
      <c r="B124" s="4"/>
      <c r="C124" s="4"/>
      <c r="D124" s="4"/>
      <c r="E124" s="4"/>
      <c r="F124" s="4"/>
      <c r="G124" s="4"/>
      <c r="H124" s="4"/>
      <c r="I124" s="4"/>
      <c r="J124" s="4"/>
      <c r="K124" s="231"/>
      <c r="L124" s="231"/>
      <c r="M124" s="231"/>
      <c r="N124" s="231"/>
      <c r="O124" s="231"/>
      <c r="P124" s="4"/>
      <c r="Q124" s="4"/>
    </row>
    <row r="125" ht="12.75" customHeight="1">
      <c r="B125" s="4"/>
      <c r="C125" s="4"/>
      <c r="D125" s="4"/>
      <c r="E125" s="4"/>
      <c r="F125" s="4"/>
      <c r="G125" s="4"/>
      <c r="H125" s="4"/>
      <c r="I125" s="4"/>
      <c r="J125" s="4"/>
      <c r="K125" s="231"/>
      <c r="L125" s="231"/>
      <c r="M125" s="231"/>
      <c r="N125" s="231"/>
      <c r="O125" s="231"/>
      <c r="P125" s="4"/>
      <c r="Q125" s="4"/>
    </row>
    <row r="126" ht="12.75" customHeight="1">
      <c r="B126" s="4"/>
      <c r="C126" s="4"/>
      <c r="D126" s="4"/>
      <c r="E126" s="4"/>
      <c r="F126" s="4"/>
      <c r="G126" s="4"/>
      <c r="H126" s="4"/>
      <c r="I126" s="4"/>
      <c r="J126" s="4"/>
      <c r="K126" s="231"/>
      <c r="L126" s="231"/>
      <c r="M126" s="231"/>
      <c r="N126" s="231"/>
      <c r="O126" s="231"/>
      <c r="P126" s="4"/>
      <c r="Q126" s="4"/>
    </row>
    <row r="127" ht="12.75" customHeight="1">
      <c r="B127" s="4"/>
      <c r="C127" s="4"/>
      <c r="D127" s="4"/>
      <c r="E127" s="4"/>
      <c r="F127" s="4"/>
      <c r="G127" s="4"/>
      <c r="H127" s="4"/>
      <c r="I127" s="4"/>
      <c r="J127" s="4"/>
      <c r="K127" s="231"/>
      <c r="L127" s="231"/>
      <c r="M127" s="231"/>
      <c r="N127" s="231"/>
      <c r="O127" s="231"/>
      <c r="P127" s="4"/>
      <c r="Q127" s="4"/>
    </row>
    <row r="128" ht="12.75" customHeight="1">
      <c r="B128" s="4"/>
      <c r="C128" s="4"/>
      <c r="D128" s="4"/>
      <c r="E128" s="4"/>
      <c r="F128" s="4"/>
      <c r="G128" s="4"/>
      <c r="H128" s="4"/>
      <c r="I128" s="4"/>
      <c r="J128" s="4"/>
      <c r="K128" s="231"/>
      <c r="L128" s="231"/>
      <c r="M128" s="231"/>
      <c r="N128" s="231"/>
      <c r="O128" s="231"/>
      <c r="P128" s="4"/>
      <c r="Q128" s="4"/>
    </row>
    <row r="129" ht="12.75" customHeight="1">
      <c r="B129" s="4"/>
      <c r="C129" s="4"/>
      <c r="D129" s="4"/>
      <c r="E129" s="4"/>
      <c r="F129" s="4"/>
      <c r="G129" s="4"/>
      <c r="H129" s="4"/>
      <c r="I129" s="4"/>
      <c r="J129" s="4"/>
      <c r="K129" s="231"/>
      <c r="L129" s="231"/>
      <c r="M129" s="231"/>
      <c r="N129" s="231"/>
      <c r="O129" s="231"/>
      <c r="P129" s="4"/>
      <c r="Q129" s="4"/>
    </row>
    <row r="130" ht="12.75" customHeight="1">
      <c r="B130" s="4"/>
      <c r="C130" s="4"/>
      <c r="D130" s="4"/>
      <c r="E130" s="4"/>
      <c r="F130" s="4"/>
      <c r="G130" s="4"/>
      <c r="H130" s="4"/>
      <c r="I130" s="4"/>
      <c r="J130" s="4"/>
      <c r="K130" s="231"/>
      <c r="L130" s="231"/>
      <c r="M130" s="231"/>
      <c r="N130" s="231"/>
      <c r="O130" s="231"/>
      <c r="P130" s="4"/>
      <c r="Q130" s="4"/>
    </row>
    <row r="131" ht="12.75" customHeight="1">
      <c r="B131" s="4"/>
      <c r="C131" s="4"/>
      <c r="D131" s="4"/>
      <c r="E131" s="4"/>
      <c r="F131" s="4"/>
      <c r="G131" s="4"/>
      <c r="H131" s="4"/>
      <c r="I131" s="4"/>
      <c r="J131" s="4"/>
      <c r="K131" s="231"/>
      <c r="L131" s="231"/>
      <c r="M131" s="231"/>
      <c r="N131" s="231"/>
      <c r="O131" s="231"/>
      <c r="P131" s="4"/>
      <c r="Q131" s="4"/>
    </row>
    <row r="132" ht="12.75" customHeight="1">
      <c r="B132" s="4"/>
      <c r="C132" s="4"/>
      <c r="D132" s="4"/>
      <c r="E132" s="4"/>
      <c r="F132" s="4"/>
      <c r="G132" s="4"/>
      <c r="H132" s="4"/>
      <c r="I132" s="4"/>
      <c r="J132" s="4"/>
      <c r="K132" s="231"/>
      <c r="L132" s="231"/>
      <c r="M132" s="231"/>
      <c r="N132" s="231"/>
      <c r="O132" s="231"/>
      <c r="P132" s="4"/>
      <c r="Q132" s="4"/>
    </row>
    <row r="133" ht="12.75" customHeight="1">
      <c r="B133" s="4"/>
      <c r="C133" s="4"/>
      <c r="D133" s="4"/>
      <c r="E133" s="4"/>
      <c r="F133" s="4"/>
      <c r="G133" s="4"/>
      <c r="H133" s="4"/>
      <c r="I133" s="4"/>
      <c r="J133" s="4"/>
      <c r="K133" s="231"/>
      <c r="L133" s="231"/>
      <c r="M133" s="231"/>
      <c r="N133" s="231"/>
      <c r="O133" s="231"/>
      <c r="P133" s="4"/>
      <c r="Q133" s="4"/>
    </row>
    <row r="134" ht="12.75" customHeight="1">
      <c r="B134" s="4"/>
      <c r="C134" s="4"/>
      <c r="D134" s="4"/>
      <c r="E134" s="4"/>
      <c r="F134" s="4"/>
      <c r="G134" s="4"/>
      <c r="H134" s="4"/>
      <c r="I134" s="4"/>
      <c r="J134" s="4"/>
      <c r="K134" s="231"/>
      <c r="L134" s="231"/>
      <c r="M134" s="231"/>
      <c r="N134" s="231"/>
      <c r="O134" s="231"/>
      <c r="P134" s="4"/>
      <c r="Q134" s="4"/>
    </row>
    <row r="135" ht="12.75" customHeight="1">
      <c r="B135" s="4"/>
      <c r="C135" s="4"/>
      <c r="D135" s="4"/>
      <c r="E135" s="4"/>
      <c r="F135" s="4"/>
      <c r="G135" s="4"/>
      <c r="H135" s="4"/>
      <c r="I135" s="4"/>
      <c r="J135" s="4"/>
      <c r="K135" s="231"/>
      <c r="L135" s="231"/>
      <c r="M135" s="231"/>
      <c r="N135" s="231"/>
      <c r="O135" s="231"/>
      <c r="P135" s="4"/>
      <c r="Q135" s="4"/>
    </row>
    <row r="136" ht="12.75" customHeight="1">
      <c r="B136" s="4"/>
      <c r="C136" s="4"/>
      <c r="D136" s="4"/>
      <c r="E136" s="4"/>
      <c r="F136" s="4"/>
      <c r="G136" s="4"/>
      <c r="H136" s="4"/>
      <c r="I136" s="4"/>
      <c r="J136" s="4"/>
      <c r="K136" s="231"/>
      <c r="L136" s="231"/>
      <c r="M136" s="231"/>
      <c r="N136" s="231"/>
      <c r="O136" s="231"/>
      <c r="P136" s="4"/>
      <c r="Q136" s="4"/>
    </row>
    <row r="137" ht="12.75" customHeight="1">
      <c r="B137" s="4"/>
      <c r="C137" s="4"/>
      <c r="D137" s="4"/>
      <c r="E137" s="4"/>
      <c r="F137" s="4"/>
      <c r="G137" s="4"/>
      <c r="H137" s="4"/>
      <c r="I137" s="4"/>
      <c r="J137" s="4"/>
      <c r="K137" s="231"/>
      <c r="L137" s="231"/>
      <c r="M137" s="231"/>
      <c r="N137" s="231"/>
      <c r="O137" s="231"/>
      <c r="P137" s="4"/>
      <c r="Q137" s="4"/>
    </row>
    <row r="138" ht="12.75" customHeight="1">
      <c r="B138" s="4"/>
      <c r="C138" s="4"/>
      <c r="D138" s="4"/>
      <c r="E138" s="4"/>
      <c r="F138" s="4"/>
      <c r="G138" s="4"/>
      <c r="H138" s="4"/>
      <c r="I138" s="4"/>
      <c r="J138" s="4"/>
      <c r="K138" s="231"/>
      <c r="L138" s="231"/>
      <c r="M138" s="231"/>
      <c r="N138" s="231"/>
      <c r="O138" s="231"/>
      <c r="P138" s="4"/>
      <c r="Q138" s="4"/>
    </row>
    <row r="139" ht="12.75" customHeight="1">
      <c r="B139" s="4"/>
      <c r="C139" s="4"/>
      <c r="D139" s="4"/>
      <c r="E139" s="4"/>
      <c r="F139" s="4"/>
      <c r="G139" s="4"/>
      <c r="H139" s="4"/>
      <c r="I139" s="4"/>
      <c r="J139" s="4"/>
      <c r="K139" s="231"/>
      <c r="L139" s="231"/>
      <c r="M139" s="231"/>
      <c r="N139" s="231"/>
      <c r="O139" s="231"/>
      <c r="P139" s="4"/>
      <c r="Q139" s="4"/>
    </row>
    <row r="140" ht="12.75" customHeight="1">
      <c r="B140" s="4"/>
      <c r="C140" s="4"/>
      <c r="D140" s="4"/>
      <c r="E140" s="4"/>
      <c r="F140" s="4"/>
      <c r="G140" s="4"/>
      <c r="H140" s="4"/>
      <c r="I140" s="4"/>
      <c r="J140" s="4"/>
      <c r="K140" s="231"/>
      <c r="L140" s="231"/>
      <c r="M140" s="231"/>
      <c r="N140" s="231"/>
      <c r="O140" s="231"/>
      <c r="P140" s="4"/>
      <c r="Q140" s="4"/>
    </row>
    <row r="141" ht="12.75" customHeight="1">
      <c r="B141" s="4"/>
      <c r="C141" s="4"/>
      <c r="D141" s="4"/>
      <c r="E141" s="4"/>
      <c r="F141" s="4"/>
      <c r="G141" s="4"/>
      <c r="H141" s="4"/>
      <c r="I141" s="4"/>
      <c r="J141" s="4"/>
      <c r="K141" s="231"/>
      <c r="L141" s="231"/>
      <c r="M141" s="231"/>
      <c r="N141" s="231"/>
      <c r="O141" s="231"/>
      <c r="P141" s="4"/>
      <c r="Q141" s="4"/>
    </row>
    <row r="142" ht="12.75" customHeight="1">
      <c r="B142" s="4"/>
      <c r="C142" s="4"/>
      <c r="D142" s="4"/>
      <c r="E142" s="4"/>
      <c r="F142" s="4"/>
      <c r="G142" s="4"/>
      <c r="H142" s="4"/>
      <c r="I142" s="4"/>
      <c r="J142" s="4"/>
      <c r="K142" s="231"/>
      <c r="L142" s="231"/>
      <c r="M142" s="231"/>
      <c r="N142" s="231"/>
      <c r="O142" s="231"/>
      <c r="P142" s="4"/>
      <c r="Q142" s="4"/>
    </row>
    <row r="143" ht="12.75" customHeight="1">
      <c r="B143" s="4"/>
      <c r="C143" s="4"/>
      <c r="D143" s="4"/>
      <c r="E143" s="4"/>
      <c r="F143" s="4"/>
      <c r="G143" s="4"/>
      <c r="H143" s="4"/>
      <c r="I143" s="4"/>
      <c r="J143" s="4"/>
      <c r="K143" s="231"/>
      <c r="L143" s="231"/>
      <c r="M143" s="231"/>
      <c r="N143" s="231"/>
      <c r="O143" s="231"/>
      <c r="P143" s="4"/>
      <c r="Q143" s="4"/>
    </row>
    <row r="144" ht="12.75" customHeight="1">
      <c r="B144" s="4"/>
      <c r="C144" s="4"/>
      <c r="D144" s="4"/>
      <c r="E144" s="4"/>
      <c r="F144" s="4"/>
      <c r="G144" s="4"/>
      <c r="H144" s="4"/>
      <c r="I144" s="4"/>
      <c r="J144" s="4"/>
      <c r="K144" s="231"/>
      <c r="L144" s="231"/>
      <c r="M144" s="231"/>
      <c r="N144" s="231"/>
      <c r="O144" s="231"/>
      <c r="P144" s="4"/>
      <c r="Q144" s="4"/>
    </row>
    <row r="145" ht="12.75" customHeight="1">
      <c r="B145" s="4"/>
      <c r="C145" s="4"/>
      <c r="D145" s="4"/>
      <c r="E145" s="4"/>
      <c r="F145" s="4"/>
      <c r="G145" s="4"/>
      <c r="H145" s="4"/>
      <c r="I145" s="4"/>
      <c r="J145" s="4"/>
      <c r="K145" s="231"/>
      <c r="L145" s="231"/>
      <c r="M145" s="231"/>
      <c r="N145" s="231"/>
      <c r="O145" s="231"/>
      <c r="P145" s="4"/>
      <c r="Q145" s="4"/>
    </row>
    <row r="146" ht="12.75" customHeight="1">
      <c r="B146" s="4"/>
      <c r="C146" s="4"/>
      <c r="D146" s="4"/>
      <c r="E146" s="4"/>
      <c r="F146" s="4"/>
      <c r="G146" s="4"/>
      <c r="H146" s="4"/>
      <c r="I146" s="4"/>
      <c r="J146" s="4"/>
      <c r="K146" s="231"/>
      <c r="L146" s="231"/>
      <c r="M146" s="231"/>
      <c r="N146" s="231"/>
      <c r="O146" s="231"/>
      <c r="P146" s="4"/>
      <c r="Q146" s="4"/>
    </row>
    <row r="147" ht="12.75" customHeight="1">
      <c r="B147" s="4"/>
      <c r="C147" s="4"/>
      <c r="D147" s="4"/>
      <c r="E147" s="4"/>
      <c r="F147" s="4"/>
      <c r="G147" s="4"/>
      <c r="H147" s="4"/>
      <c r="I147" s="4"/>
      <c r="J147" s="4"/>
      <c r="K147" s="231"/>
      <c r="L147" s="231"/>
      <c r="M147" s="231"/>
      <c r="N147" s="231"/>
      <c r="O147" s="231"/>
      <c r="P147" s="4"/>
      <c r="Q147" s="4"/>
    </row>
    <row r="148" ht="12.75" customHeight="1">
      <c r="B148" s="4"/>
      <c r="C148" s="4"/>
      <c r="D148" s="4"/>
      <c r="E148" s="4"/>
      <c r="F148" s="4"/>
      <c r="G148" s="4"/>
      <c r="H148" s="4"/>
      <c r="I148" s="4"/>
      <c r="J148" s="4"/>
      <c r="K148" s="231"/>
      <c r="L148" s="231"/>
      <c r="M148" s="231"/>
      <c r="N148" s="231"/>
      <c r="O148" s="231"/>
      <c r="P148" s="4"/>
      <c r="Q148" s="4"/>
    </row>
    <row r="149" ht="12.75" customHeight="1">
      <c r="B149" s="4"/>
      <c r="C149" s="4"/>
      <c r="D149" s="4"/>
      <c r="E149" s="4"/>
      <c r="F149" s="4"/>
      <c r="G149" s="4"/>
      <c r="H149" s="4"/>
      <c r="I149" s="4"/>
      <c r="J149" s="4"/>
      <c r="K149" s="231"/>
      <c r="L149" s="231"/>
      <c r="M149" s="231"/>
      <c r="N149" s="231"/>
      <c r="O149" s="231"/>
      <c r="P149" s="4"/>
      <c r="Q149" s="4"/>
    </row>
    <row r="150" ht="12.75" customHeight="1">
      <c r="B150" s="4"/>
      <c r="C150" s="4"/>
      <c r="D150" s="4"/>
      <c r="E150" s="4"/>
      <c r="F150" s="4"/>
      <c r="G150" s="4"/>
      <c r="H150" s="4"/>
      <c r="I150" s="4"/>
      <c r="J150" s="4"/>
      <c r="K150" s="231"/>
      <c r="L150" s="231"/>
      <c r="M150" s="231"/>
      <c r="N150" s="231"/>
      <c r="O150" s="231"/>
      <c r="P150" s="4"/>
      <c r="Q150" s="4"/>
    </row>
    <row r="151" ht="12.75" customHeight="1">
      <c r="B151" s="4"/>
      <c r="C151" s="4"/>
      <c r="D151" s="4"/>
      <c r="E151" s="4"/>
      <c r="F151" s="4"/>
      <c r="G151" s="4"/>
      <c r="H151" s="4"/>
      <c r="I151" s="4"/>
      <c r="J151" s="4"/>
      <c r="K151" s="231"/>
      <c r="L151" s="231"/>
      <c r="M151" s="231"/>
      <c r="N151" s="231"/>
      <c r="O151" s="231"/>
      <c r="P151" s="4"/>
      <c r="Q151" s="4"/>
    </row>
    <row r="152" ht="12.75" customHeight="1">
      <c r="B152" s="4"/>
      <c r="C152" s="4"/>
      <c r="D152" s="4"/>
      <c r="E152" s="4"/>
      <c r="F152" s="4"/>
      <c r="G152" s="4"/>
      <c r="H152" s="4"/>
      <c r="I152" s="4"/>
      <c r="J152" s="4"/>
      <c r="K152" s="231"/>
      <c r="L152" s="231"/>
      <c r="M152" s="231"/>
      <c r="N152" s="231"/>
      <c r="O152" s="231"/>
      <c r="P152" s="4"/>
      <c r="Q152" s="4"/>
    </row>
    <row r="153" ht="12.75" customHeight="1">
      <c r="B153" s="4"/>
      <c r="C153" s="4"/>
      <c r="D153" s="4"/>
      <c r="E153" s="4"/>
      <c r="F153" s="4"/>
      <c r="G153" s="4"/>
      <c r="H153" s="4"/>
      <c r="I153" s="4"/>
      <c r="J153" s="4"/>
      <c r="K153" s="231"/>
      <c r="L153" s="231"/>
      <c r="M153" s="231"/>
      <c r="N153" s="231"/>
      <c r="O153" s="231"/>
      <c r="P153" s="4"/>
      <c r="Q153" s="4"/>
    </row>
    <row r="154" ht="12.75" customHeight="1">
      <c r="B154" s="4"/>
      <c r="C154" s="4"/>
      <c r="D154" s="4"/>
      <c r="E154" s="4"/>
      <c r="F154" s="4"/>
      <c r="G154" s="4"/>
      <c r="H154" s="4"/>
      <c r="I154" s="4"/>
      <c r="J154" s="4"/>
      <c r="K154" s="231"/>
      <c r="L154" s="231"/>
      <c r="M154" s="231"/>
      <c r="N154" s="231"/>
      <c r="O154" s="231"/>
      <c r="P154" s="4"/>
      <c r="Q154" s="4"/>
    </row>
    <row r="155" ht="12.75" customHeight="1">
      <c r="B155" s="4"/>
      <c r="C155" s="4"/>
      <c r="D155" s="4"/>
      <c r="E155" s="4"/>
      <c r="F155" s="4"/>
      <c r="G155" s="4"/>
      <c r="H155" s="4"/>
      <c r="I155" s="4"/>
      <c r="J155" s="4"/>
      <c r="K155" s="231"/>
      <c r="L155" s="231"/>
      <c r="M155" s="231"/>
      <c r="N155" s="231"/>
      <c r="O155" s="231"/>
      <c r="P155" s="4"/>
      <c r="Q155" s="4"/>
    </row>
    <row r="156" ht="12.75" customHeight="1">
      <c r="B156" s="4"/>
      <c r="C156" s="4"/>
      <c r="D156" s="4"/>
      <c r="E156" s="4"/>
      <c r="F156" s="4"/>
      <c r="G156" s="4"/>
      <c r="H156" s="4"/>
      <c r="I156" s="4"/>
      <c r="J156" s="4"/>
      <c r="K156" s="231"/>
      <c r="L156" s="231"/>
      <c r="M156" s="231"/>
      <c r="N156" s="231"/>
      <c r="O156" s="231"/>
      <c r="P156" s="4"/>
      <c r="Q156" s="4"/>
    </row>
    <row r="157" ht="12.75" customHeight="1">
      <c r="B157" s="4"/>
      <c r="C157" s="4"/>
      <c r="D157" s="4"/>
      <c r="E157" s="4"/>
      <c r="F157" s="4"/>
      <c r="G157" s="4"/>
      <c r="H157" s="4"/>
      <c r="I157" s="4"/>
      <c r="J157" s="4"/>
      <c r="K157" s="231"/>
      <c r="L157" s="231"/>
      <c r="M157" s="231"/>
      <c r="N157" s="231"/>
      <c r="O157" s="231"/>
      <c r="P157" s="4"/>
      <c r="Q157" s="4"/>
    </row>
    <row r="158" ht="12.75" customHeight="1">
      <c r="B158" s="4"/>
      <c r="C158" s="4"/>
      <c r="D158" s="4"/>
      <c r="E158" s="4"/>
      <c r="F158" s="4"/>
      <c r="G158" s="4"/>
      <c r="H158" s="4"/>
      <c r="I158" s="4"/>
      <c r="J158" s="4"/>
      <c r="K158" s="231"/>
      <c r="L158" s="231"/>
      <c r="M158" s="231"/>
      <c r="N158" s="231"/>
      <c r="O158" s="231"/>
      <c r="P158" s="4"/>
      <c r="Q158" s="4"/>
    </row>
    <row r="159" ht="12.75" customHeight="1">
      <c r="B159" s="4"/>
      <c r="C159" s="4"/>
      <c r="D159" s="4"/>
      <c r="E159" s="4"/>
      <c r="F159" s="4"/>
      <c r="G159" s="4"/>
      <c r="H159" s="4"/>
      <c r="I159" s="4"/>
      <c r="J159" s="4"/>
      <c r="K159" s="231"/>
      <c r="L159" s="231"/>
      <c r="M159" s="231"/>
      <c r="N159" s="231"/>
      <c r="O159" s="231"/>
      <c r="P159" s="4"/>
      <c r="Q159" s="4"/>
    </row>
    <row r="160" ht="12.75" customHeight="1">
      <c r="B160" s="4"/>
      <c r="C160" s="4"/>
      <c r="D160" s="4"/>
      <c r="E160" s="4"/>
      <c r="F160" s="4"/>
      <c r="G160" s="4"/>
      <c r="H160" s="4"/>
      <c r="I160" s="4"/>
      <c r="J160" s="4"/>
      <c r="K160" s="231"/>
      <c r="L160" s="231"/>
      <c r="M160" s="231"/>
      <c r="N160" s="231"/>
      <c r="O160" s="231"/>
      <c r="P160" s="4"/>
      <c r="Q160" s="4"/>
    </row>
    <row r="161" ht="12.75" customHeight="1">
      <c r="B161" s="4"/>
      <c r="C161" s="4"/>
      <c r="D161" s="4"/>
      <c r="E161" s="4"/>
      <c r="F161" s="4"/>
      <c r="G161" s="4"/>
      <c r="H161" s="4"/>
      <c r="I161" s="4"/>
      <c r="J161" s="4"/>
      <c r="K161" s="231"/>
      <c r="L161" s="231"/>
      <c r="M161" s="231"/>
      <c r="N161" s="231"/>
      <c r="O161" s="231"/>
      <c r="P161" s="4"/>
      <c r="Q161" s="4"/>
    </row>
    <row r="162" ht="12.75" customHeight="1">
      <c r="B162" s="4"/>
      <c r="C162" s="4"/>
      <c r="D162" s="4"/>
      <c r="E162" s="4"/>
      <c r="F162" s="4"/>
      <c r="G162" s="4"/>
      <c r="H162" s="4"/>
      <c r="I162" s="4"/>
      <c r="J162" s="4"/>
      <c r="K162" s="231"/>
      <c r="L162" s="231"/>
      <c r="M162" s="231"/>
      <c r="N162" s="231"/>
      <c r="O162" s="231"/>
      <c r="P162" s="4"/>
      <c r="Q162" s="4"/>
    </row>
    <row r="163" ht="12.75" customHeight="1">
      <c r="B163" s="4"/>
      <c r="C163" s="4"/>
      <c r="D163" s="4"/>
      <c r="E163" s="4"/>
      <c r="F163" s="4"/>
      <c r="G163" s="4"/>
      <c r="H163" s="4"/>
      <c r="I163" s="4"/>
      <c r="J163" s="4"/>
      <c r="K163" s="231"/>
      <c r="L163" s="231"/>
      <c r="M163" s="231"/>
      <c r="N163" s="231"/>
      <c r="O163" s="231"/>
      <c r="P163" s="4"/>
      <c r="Q163" s="4"/>
    </row>
    <row r="164" ht="12.75" customHeight="1">
      <c r="B164" s="4"/>
      <c r="C164" s="4"/>
      <c r="D164" s="4"/>
      <c r="E164" s="4"/>
      <c r="F164" s="4"/>
      <c r="G164" s="4"/>
      <c r="H164" s="4"/>
      <c r="I164" s="4"/>
      <c r="J164" s="4"/>
      <c r="K164" s="231"/>
      <c r="L164" s="231"/>
      <c r="M164" s="231"/>
      <c r="N164" s="231"/>
      <c r="O164" s="231"/>
      <c r="P164" s="4"/>
      <c r="Q164" s="4"/>
    </row>
    <row r="165" ht="12.75" customHeight="1">
      <c r="B165" s="4"/>
      <c r="C165" s="4"/>
      <c r="D165" s="4"/>
      <c r="E165" s="4"/>
      <c r="F165" s="4"/>
      <c r="G165" s="4"/>
      <c r="H165" s="4"/>
      <c r="I165" s="4"/>
      <c r="J165" s="4"/>
      <c r="K165" s="231"/>
      <c r="L165" s="231"/>
      <c r="M165" s="231"/>
      <c r="N165" s="231"/>
      <c r="O165" s="231"/>
      <c r="P165" s="4"/>
      <c r="Q165" s="4"/>
    </row>
    <row r="166" ht="12.75" customHeight="1">
      <c r="B166" s="4"/>
      <c r="C166" s="4"/>
      <c r="D166" s="4"/>
      <c r="E166" s="4"/>
      <c r="F166" s="4"/>
      <c r="G166" s="4"/>
      <c r="H166" s="4"/>
      <c r="I166" s="4"/>
      <c r="J166" s="4"/>
      <c r="K166" s="231"/>
      <c r="L166" s="231"/>
      <c r="M166" s="231"/>
      <c r="N166" s="231"/>
      <c r="O166" s="231"/>
      <c r="P166" s="4"/>
      <c r="Q166" s="4"/>
    </row>
    <row r="167" ht="12.75" customHeight="1">
      <c r="B167" s="4"/>
      <c r="C167" s="4"/>
      <c r="D167" s="4"/>
      <c r="E167" s="4"/>
      <c r="F167" s="4"/>
      <c r="G167" s="4"/>
      <c r="H167" s="4"/>
      <c r="I167" s="4"/>
      <c r="J167" s="4"/>
      <c r="K167" s="231"/>
      <c r="L167" s="231"/>
      <c r="M167" s="231"/>
      <c r="N167" s="231"/>
      <c r="O167" s="231"/>
      <c r="P167" s="4"/>
      <c r="Q167" s="4"/>
    </row>
    <row r="168" ht="12.75" customHeight="1">
      <c r="B168" s="4"/>
      <c r="C168" s="4"/>
      <c r="D168" s="4"/>
      <c r="E168" s="4"/>
      <c r="F168" s="4"/>
      <c r="G168" s="4"/>
      <c r="H168" s="4"/>
      <c r="I168" s="4"/>
      <c r="J168" s="4"/>
      <c r="K168" s="231"/>
      <c r="L168" s="231"/>
      <c r="M168" s="231"/>
      <c r="N168" s="231"/>
      <c r="O168" s="231"/>
      <c r="P168" s="4"/>
      <c r="Q168" s="4"/>
    </row>
    <row r="169" ht="12.75" customHeight="1">
      <c r="B169" s="4"/>
      <c r="C169" s="4"/>
      <c r="D169" s="4"/>
      <c r="E169" s="4"/>
      <c r="F169" s="4"/>
      <c r="G169" s="4"/>
      <c r="H169" s="4"/>
      <c r="I169" s="4"/>
      <c r="J169" s="4"/>
      <c r="K169" s="231"/>
      <c r="L169" s="231"/>
      <c r="M169" s="231"/>
      <c r="N169" s="231"/>
      <c r="O169" s="231"/>
      <c r="P169" s="4"/>
      <c r="Q169" s="4"/>
    </row>
    <row r="170" ht="12.75" customHeight="1">
      <c r="B170" s="4"/>
      <c r="C170" s="4"/>
      <c r="D170" s="4"/>
      <c r="E170" s="4"/>
      <c r="F170" s="4"/>
      <c r="G170" s="4"/>
      <c r="H170" s="4"/>
      <c r="I170" s="4"/>
      <c r="J170" s="4"/>
      <c r="K170" s="231"/>
      <c r="L170" s="231"/>
      <c r="M170" s="231"/>
      <c r="N170" s="231"/>
      <c r="O170" s="231"/>
      <c r="P170" s="4"/>
      <c r="Q170" s="4"/>
    </row>
    <row r="171" ht="12.75" customHeight="1">
      <c r="B171" s="4"/>
      <c r="C171" s="4"/>
      <c r="D171" s="4"/>
      <c r="E171" s="4"/>
      <c r="F171" s="4"/>
      <c r="G171" s="4"/>
      <c r="H171" s="4"/>
      <c r="I171" s="4"/>
      <c r="J171" s="4"/>
      <c r="K171" s="231"/>
      <c r="L171" s="231"/>
      <c r="M171" s="231"/>
      <c r="N171" s="231"/>
      <c r="O171" s="231"/>
      <c r="P171" s="4"/>
      <c r="Q171" s="4"/>
    </row>
    <row r="172" ht="12.75" customHeight="1">
      <c r="B172" s="4"/>
      <c r="C172" s="4"/>
      <c r="D172" s="4"/>
      <c r="E172" s="4"/>
      <c r="F172" s="4"/>
      <c r="G172" s="4"/>
      <c r="H172" s="4"/>
      <c r="I172" s="4"/>
      <c r="J172" s="4"/>
      <c r="K172" s="231"/>
      <c r="L172" s="231"/>
      <c r="M172" s="231"/>
      <c r="N172" s="231"/>
      <c r="O172" s="231"/>
      <c r="P172" s="4"/>
      <c r="Q172" s="4"/>
    </row>
    <row r="173" ht="12.75" customHeight="1">
      <c r="B173" s="4"/>
      <c r="C173" s="4"/>
      <c r="D173" s="4"/>
      <c r="E173" s="4"/>
      <c r="F173" s="4"/>
      <c r="G173" s="4"/>
      <c r="H173" s="4"/>
      <c r="I173" s="4"/>
      <c r="J173" s="4"/>
      <c r="K173" s="231"/>
      <c r="L173" s="231"/>
      <c r="M173" s="231"/>
      <c r="N173" s="231"/>
      <c r="O173" s="231"/>
      <c r="P173" s="4"/>
      <c r="Q173" s="4"/>
    </row>
    <row r="174" ht="12.75" customHeight="1">
      <c r="B174" s="4"/>
      <c r="C174" s="4"/>
      <c r="D174" s="4"/>
      <c r="E174" s="4"/>
      <c r="F174" s="4"/>
      <c r="G174" s="4"/>
      <c r="H174" s="4"/>
      <c r="I174" s="4"/>
      <c r="J174" s="4"/>
      <c r="K174" s="231"/>
      <c r="L174" s="231"/>
      <c r="M174" s="231"/>
      <c r="N174" s="231"/>
      <c r="O174" s="231"/>
      <c r="P174" s="4"/>
      <c r="Q174" s="4"/>
    </row>
    <row r="175" ht="12.75" customHeight="1">
      <c r="B175" s="4"/>
      <c r="C175" s="4"/>
      <c r="D175" s="4"/>
      <c r="E175" s="4"/>
      <c r="F175" s="4"/>
      <c r="G175" s="4"/>
      <c r="H175" s="4"/>
      <c r="I175" s="4"/>
      <c r="J175" s="4"/>
      <c r="K175" s="231"/>
      <c r="L175" s="231"/>
      <c r="M175" s="231"/>
      <c r="N175" s="231"/>
      <c r="O175" s="231"/>
      <c r="P175" s="4"/>
      <c r="Q175" s="4"/>
    </row>
    <row r="176" ht="12.75" customHeight="1">
      <c r="B176" s="4"/>
      <c r="C176" s="4"/>
      <c r="D176" s="4"/>
      <c r="E176" s="4"/>
      <c r="F176" s="4"/>
      <c r="G176" s="4"/>
      <c r="H176" s="4"/>
      <c r="I176" s="4"/>
      <c r="J176" s="4"/>
      <c r="K176" s="231"/>
      <c r="L176" s="231"/>
      <c r="M176" s="231"/>
      <c r="N176" s="231"/>
      <c r="O176" s="231"/>
      <c r="P176" s="4"/>
      <c r="Q176" s="4"/>
    </row>
    <row r="177" ht="12.75" customHeight="1">
      <c r="B177" s="4"/>
      <c r="C177" s="4"/>
      <c r="D177" s="4"/>
      <c r="E177" s="4"/>
      <c r="F177" s="4"/>
      <c r="G177" s="4"/>
      <c r="H177" s="4"/>
      <c r="I177" s="4"/>
      <c r="J177" s="4"/>
      <c r="K177" s="231"/>
      <c r="L177" s="231"/>
      <c r="M177" s="231"/>
      <c r="N177" s="231"/>
      <c r="O177" s="231"/>
      <c r="P177" s="4"/>
      <c r="Q177" s="4"/>
    </row>
    <row r="178" ht="12.75" customHeight="1">
      <c r="B178" s="4"/>
      <c r="C178" s="4"/>
      <c r="D178" s="4"/>
      <c r="E178" s="4"/>
      <c r="F178" s="4"/>
      <c r="G178" s="4"/>
      <c r="H178" s="4"/>
      <c r="I178" s="4"/>
      <c r="J178" s="4"/>
      <c r="K178" s="231"/>
      <c r="L178" s="231"/>
      <c r="M178" s="231"/>
      <c r="N178" s="231"/>
      <c r="O178" s="231"/>
      <c r="P178" s="4"/>
      <c r="Q178" s="4"/>
    </row>
    <row r="179" ht="12.75" customHeight="1">
      <c r="B179" s="4"/>
      <c r="C179" s="4"/>
      <c r="D179" s="4"/>
      <c r="E179" s="4"/>
      <c r="F179" s="4"/>
      <c r="G179" s="4"/>
      <c r="H179" s="4"/>
      <c r="I179" s="4"/>
      <c r="J179" s="4"/>
      <c r="K179" s="231"/>
      <c r="L179" s="231"/>
      <c r="M179" s="231"/>
      <c r="N179" s="231"/>
      <c r="O179" s="231"/>
      <c r="P179" s="4"/>
      <c r="Q179" s="4"/>
    </row>
    <row r="180" ht="12.75" customHeight="1">
      <c r="B180" s="4"/>
      <c r="C180" s="4"/>
      <c r="D180" s="4"/>
      <c r="E180" s="4"/>
      <c r="F180" s="4"/>
      <c r="G180" s="4"/>
      <c r="H180" s="4"/>
      <c r="I180" s="4"/>
      <c r="J180" s="4"/>
      <c r="K180" s="231"/>
      <c r="L180" s="231"/>
      <c r="M180" s="231"/>
      <c r="N180" s="231"/>
      <c r="O180" s="231"/>
      <c r="P180" s="4"/>
      <c r="Q180" s="4"/>
    </row>
    <row r="181" ht="12.75" customHeight="1">
      <c r="B181" s="4"/>
      <c r="C181" s="4"/>
      <c r="D181" s="4"/>
      <c r="E181" s="4"/>
      <c r="F181" s="4"/>
      <c r="G181" s="4"/>
      <c r="H181" s="4"/>
      <c r="I181" s="4"/>
      <c r="J181" s="4"/>
      <c r="K181" s="231"/>
      <c r="L181" s="231"/>
      <c r="M181" s="231"/>
      <c r="N181" s="231"/>
      <c r="O181" s="231"/>
      <c r="P181" s="4"/>
      <c r="Q181" s="4"/>
    </row>
    <row r="182" ht="12.75" customHeight="1">
      <c r="B182" s="4"/>
      <c r="C182" s="4"/>
      <c r="D182" s="4"/>
      <c r="E182" s="4"/>
      <c r="F182" s="4"/>
      <c r="G182" s="4"/>
      <c r="H182" s="4"/>
      <c r="I182" s="4"/>
      <c r="J182" s="4"/>
      <c r="K182" s="231"/>
      <c r="L182" s="231"/>
      <c r="M182" s="231"/>
      <c r="N182" s="231"/>
      <c r="O182" s="231"/>
      <c r="P182" s="4"/>
      <c r="Q182" s="4"/>
    </row>
    <row r="183" ht="12.75" customHeight="1">
      <c r="B183" s="4"/>
      <c r="C183" s="4"/>
      <c r="D183" s="4"/>
      <c r="E183" s="4"/>
      <c r="F183" s="4"/>
      <c r="G183" s="4"/>
      <c r="H183" s="4"/>
      <c r="I183" s="4"/>
      <c r="J183" s="4"/>
      <c r="K183" s="231"/>
      <c r="L183" s="231"/>
      <c r="M183" s="231"/>
      <c r="N183" s="231"/>
      <c r="O183" s="231"/>
      <c r="P183" s="4"/>
      <c r="Q183" s="4"/>
    </row>
    <row r="184" ht="12.75" customHeight="1">
      <c r="B184" s="4"/>
      <c r="C184" s="4"/>
      <c r="D184" s="4"/>
      <c r="E184" s="4"/>
      <c r="F184" s="4"/>
      <c r="G184" s="4"/>
      <c r="H184" s="4"/>
      <c r="I184" s="4"/>
      <c r="J184" s="4"/>
      <c r="K184" s="231"/>
      <c r="L184" s="231"/>
      <c r="M184" s="231"/>
      <c r="N184" s="231"/>
      <c r="O184" s="231"/>
      <c r="P184" s="4"/>
      <c r="Q184" s="4"/>
    </row>
    <row r="185" ht="12.75" customHeight="1">
      <c r="B185" s="4"/>
      <c r="C185" s="4"/>
      <c r="D185" s="4"/>
      <c r="E185" s="4"/>
      <c r="F185" s="4"/>
      <c r="G185" s="4"/>
      <c r="H185" s="4"/>
      <c r="I185" s="4"/>
      <c r="J185" s="4"/>
      <c r="K185" s="231"/>
      <c r="L185" s="231"/>
      <c r="M185" s="231"/>
      <c r="N185" s="231"/>
      <c r="O185" s="231"/>
      <c r="P185" s="4"/>
      <c r="Q185" s="4"/>
    </row>
    <row r="186" ht="12.75" customHeight="1">
      <c r="B186" s="4"/>
      <c r="C186" s="4"/>
      <c r="D186" s="4"/>
      <c r="E186" s="4"/>
      <c r="F186" s="4"/>
      <c r="G186" s="4"/>
      <c r="H186" s="4"/>
      <c r="I186" s="4"/>
      <c r="J186" s="4"/>
      <c r="K186" s="231"/>
      <c r="L186" s="231"/>
      <c r="M186" s="231"/>
      <c r="N186" s="231"/>
      <c r="O186" s="231"/>
      <c r="P186" s="4"/>
      <c r="Q186" s="4"/>
    </row>
    <row r="187" ht="12.75" customHeight="1">
      <c r="B187" s="4"/>
      <c r="C187" s="4"/>
      <c r="D187" s="4"/>
      <c r="E187" s="4"/>
      <c r="F187" s="4"/>
      <c r="G187" s="4"/>
      <c r="H187" s="4"/>
      <c r="I187" s="4"/>
      <c r="J187" s="4"/>
      <c r="K187" s="231"/>
      <c r="L187" s="231"/>
      <c r="M187" s="231"/>
      <c r="N187" s="231"/>
      <c r="O187" s="231"/>
      <c r="P187" s="4"/>
      <c r="Q187" s="4"/>
    </row>
    <row r="188" ht="12.75" customHeight="1">
      <c r="B188" s="4"/>
      <c r="C188" s="4"/>
      <c r="D188" s="4"/>
      <c r="E188" s="4"/>
      <c r="F188" s="4"/>
      <c r="G188" s="4"/>
      <c r="H188" s="4"/>
      <c r="I188" s="4"/>
      <c r="J188" s="4"/>
      <c r="K188" s="231"/>
      <c r="L188" s="231"/>
      <c r="M188" s="231"/>
      <c r="N188" s="231"/>
      <c r="O188" s="231"/>
      <c r="P188" s="4"/>
      <c r="Q188" s="4"/>
    </row>
    <row r="189" ht="12.75" customHeight="1">
      <c r="B189" s="4"/>
      <c r="C189" s="4"/>
      <c r="D189" s="4"/>
      <c r="E189" s="4"/>
      <c r="F189" s="4"/>
      <c r="G189" s="4"/>
      <c r="H189" s="4"/>
      <c r="I189" s="4"/>
      <c r="J189" s="4"/>
      <c r="K189" s="231"/>
      <c r="L189" s="231"/>
      <c r="M189" s="231"/>
      <c r="N189" s="231"/>
      <c r="O189" s="231"/>
      <c r="P189" s="4"/>
      <c r="Q189" s="4"/>
    </row>
    <row r="190" ht="12.75" customHeight="1">
      <c r="B190" s="4"/>
      <c r="C190" s="4"/>
      <c r="D190" s="4"/>
      <c r="E190" s="4"/>
      <c r="F190" s="4"/>
      <c r="G190" s="4"/>
      <c r="H190" s="4"/>
      <c r="I190" s="4"/>
      <c r="J190" s="4"/>
      <c r="K190" s="231"/>
      <c r="L190" s="231"/>
      <c r="M190" s="231"/>
      <c r="N190" s="231"/>
      <c r="O190" s="231"/>
      <c r="P190" s="4"/>
      <c r="Q190" s="4"/>
    </row>
    <row r="191" ht="12.75" customHeight="1">
      <c r="B191" s="4"/>
      <c r="C191" s="4"/>
      <c r="D191" s="4"/>
      <c r="E191" s="4"/>
      <c r="F191" s="4"/>
      <c r="G191" s="4"/>
      <c r="H191" s="4"/>
      <c r="I191" s="4"/>
      <c r="J191" s="4"/>
      <c r="K191" s="231"/>
      <c r="L191" s="231"/>
      <c r="M191" s="231"/>
      <c r="N191" s="231"/>
      <c r="O191" s="231"/>
      <c r="P191" s="4"/>
      <c r="Q191" s="4"/>
    </row>
    <row r="192" ht="12.75" customHeight="1">
      <c r="B192" s="4"/>
      <c r="C192" s="4"/>
      <c r="D192" s="4"/>
      <c r="E192" s="4"/>
      <c r="F192" s="4"/>
      <c r="G192" s="4"/>
      <c r="H192" s="4"/>
      <c r="I192" s="4"/>
      <c r="J192" s="4"/>
      <c r="K192" s="231"/>
      <c r="L192" s="231"/>
      <c r="M192" s="231"/>
      <c r="N192" s="231"/>
      <c r="O192" s="231"/>
      <c r="P192" s="4"/>
      <c r="Q192" s="4"/>
    </row>
    <row r="193" ht="12.75" customHeight="1">
      <c r="B193" s="4"/>
      <c r="C193" s="4"/>
      <c r="D193" s="4"/>
      <c r="E193" s="4"/>
      <c r="F193" s="4"/>
      <c r="G193" s="4"/>
      <c r="H193" s="4"/>
      <c r="I193" s="4"/>
      <c r="J193" s="4"/>
      <c r="K193" s="231"/>
      <c r="L193" s="231"/>
      <c r="M193" s="231"/>
      <c r="N193" s="231"/>
      <c r="O193" s="231"/>
      <c r="P193" s="4"/>
      <c r="Q193" s="4"/>
    </row>
    <row r="194" ht="12.75" customHeight="1">
      <c r="B194" s="4"/>
      <c r="C194" s="4"/>
      <c r="D194" s="4"/>
      <c r="E194" s="4"/>
      <c r="F194" s="4"/>
      <c r="G194" s="4"/>
      <c r="H194" s="4"/>
      <c r="I194" s="4"/>
      <c r="J194" s="4"/>
      <c r="K194" s="231"/>
      <c r="L194" s="231"/>
      <c r="M194" s="231"/>
      <c r="N194" s="231"/>
      <c r="O194" s="231"/>
      <c r="P194" s="4"/>
      <c r="Q194" s="4"/>
    </row>
    <row r="195" ht="12.75" customHeight="1">
      <c r="B195" s="4"/>
      <c r="C195" s="4"/>
      <c r="D195" s="4"/>
      <c r="E195" s="4"/>
      <c r="F195" s="4"/>
      <c r="G195" s="4"/>
      <c r="H195" s="4"/>
      <c r="I195" s="4"/>
      <c r="J195" s="4"/>
      <c r="K195" s="231"/>
      <c r="L195" s="231"/>
      <c r="M195" s="231"/>
      <c r="N195" s="231"/>
      <c r="O195" s="231"/>
      <c r="P195" s="4"/>
      <c r="Q195" s="4"/>
    </row>
    <row r="196" ht="12.75" customHeight="1">
      <c r="B196" s="4"/>
      <c r="C196" s="4"/>
      <c r="D196" s="4"/>
      <c r="E196" s="4"/>
      <c r="F196" s="4"/>
      <c r="G196" s="4"/>
      <c r="H196" s="4"/>
      <c r="I196" s="4"/>
      <c r="J196" s="4"/>
      <c r="K196" s="231"/>
      <c r="L196" s="231"/>
      <c r="M196" s="231"/>
      <c r="N196" s="231"/>
      <c r="O196" s="231"/>
      <c r="P196" s="4"/>
      <c r="Q196" s="4"/>
    </row>
    <row r="197" ht="12.75" customHeight="1">
      <c r="B197" s="4"/>
      <c r="C197" s="4"/>
      <c r="D197" s="4"/>
      <c r="E197" s="4"/>
      <c r="F197" s="4"/>
      <c r="G197" s="4"/>
      <c r="H197" s="4"/>
      <c r="I197" s="4"/>
      <c r="J197" s="4"/>
      <c r="K197" s="231"/>
      <c r="L197" s="231"/>
      <c r="M197" s="231"/>
      <c r="N197" s="231"/>
      <c r="O197" s="231"/>
      <c r="P197" s="4"/>
      <c r="Q197" s="4"/>
    </row>
    <row r="198" ht="12.75" customHeight="1">
      <c r="B198" s="4"/>
      <c r="C198" s="4"/>
      <c r="D198" s="4"/>
      <c r="E198" s="4"/>
      <c r="F198" s="4"/>
      <c r="G198" s="4"/>
      <c r="H198" s="4"/>
      <c r="I198" s="4"/>
      <c r="J198" s="4"/>
      <c r="K198" s="231"/>
      <c r="L198" s="231"/>
      <c r="M198" s="231"/>
      <c r="N198" s="231"/>
      <c r="O198" s="231"/>
      <c r="P198" s="4"/>
      <c r="Q198" s="4"/>
    </row>
    <row r="199" ht="12.75" customHeight="1">
      <c r="B199" s="4"/>
      <c r="C199" s="4"/>
      <c r="D199" s="4"/>
      <c r="E199" s="4"/>
      <c r="F199" s="4"/>
      <c r="G199" s="4"/>
      <c r="H199" s="4"/>
      <c r="I199" s="4"/>
      <c r="J199" s="4"/>
      <c r="K199" s="231"/>
      <c r="L199" s="231"/>
      <c r="M199" s="231"/>
      <c r="N199" s="231"/>
      <c r="O199" s="231"/>
      <c r="P199" s="4"/>
      <c r="Q199" s="4"/>
    </row>
    <row r="200" ht="12.75" customHeight="1">
      <c r="B200" s="4"/>
      <c r="C200" s="4"/>
      <c r="D200" s="4"/>
      <c r="E200" s="4"/>
      <c r="F200" s="4"/>
      <c r="G200" s="4"/>
      <c r="H200" s="4"/>
      <c r="I200" s="4"/>
      <c r="J200" s="4"/>
      <c r="K200" s="231"/>
      <c r="L200" s="231"/>
      <c r="M200" s="231"/>
      <c r="N200" s="231"/>
      <c r="O200" s="231"/>
      <c r="P200" s="4"/>
      <c r="Q200" s="4"/>
    </row>
    <row r="201" ht="12.75" customHeight="1">
      <c r="B201" s="4"/>
      <c r="C201" s="4"/>
      <c r="D201" s="4"/>
      <c r="E201" s="4"/>
      <c r="F201" s="4"/>
      <c r="G201" s="4"/>
      <c r="H201" s="4"/>
      <c r="I201" s="4"/>
      <c r="J201" s="4"/>
      <c r="K201" s="231"/>
      <c r="L201" s="231"/>
      <c r="M201" s="231"/>
      <c r="N201" s="231"/>
      <c r="O201" s="231"/>
      <c r="P201" s="4"/>
      <c r="Q201" s="4"/>
    </row>
    <row r="202" ht="12.75" customHeight="1">
      <c r="B202" s="4"/>
      <c r="C202" s="4"/>
      <c r="D202" s="4"/>
      <c r="E202" s="4"/>
      <c r="F202" s="4"/>
      <c r="G202" s="4"/>
      <c r="H202" s="4"/>
      <c r="I202" s="4"/>
      <c r="J202" s="4"/>
      <c r="K202" s="231"/>
      <c r="L202" s="231"/>
      <c r="M202" s="231"/>
      <c r="N202" s="231"/>
      <c r="O202" s="231"/>
      <c r="P202" s="4"/>
      <c r="Q202" s="4"/>
    </row>
    <row r="203" ht="12.75" customHeight="1">
      <c r="B203" s="4"/>
      <c r="C203" s="4"/>
      <c r="D203" s="4"/>
      <c r="E203" s="4"/>
      <c r="F203" s="4"/>
      <c r="G203" s="4"/>
      <c r="H203" s="4"/>
      <c r="I203" s="4"/>
      <c r="J203" s="4"/>
      <c r="K203" s="231"/>
      <c r="L203" s="231"/>
      <c r="M203" s="231"/>
      <c r="N203" s="231"/>
      <c r="O203" s="231"/>
      <c r="P203" s="4"/>
      <c r="Q203" s="4"/>
    </row>
    <row r="204" ht="12.75" customHeight="1">
      <c r="B204" s="4"/>
      <c r="C204" s="4"/>
      <c r="D204" s="4"/>
      <c r="E204" s="4"/>
      <c r="F204" s="4"/>
      <c r="G204" s="4"/>
      <c r="H204" s="4"/>
      <c r="I204" s="4"/>
      <c r="J204" s="4"/>
      <c r="K204" s="231"/>
      <c r="L204" s="231"/>
      <c r="M204" s="231"/>
      <c r="N204" s="231"/>
      <c r="O204" s="231"/>
      <c r="P204" s="4"/>
      <c r="Q204" s="4"/>
    </row>
    <row r="205" ht="12.75" customHeight="1">
      <c r="B205" s="4"/>
      <c r="C205" s="4"/>
      <c r="D205" s="4"/>
      <c r="E205" s="4"/>
      <c r="F205" s="4"/>
      <c r="G205" s="4"/>
      <c r="H205" s="4"/>
      <c r="I205" s="4"/>
      <c r="J205" s="4"/>
      <c r="K205" s="231"/>
      <c r="L205" s="231"/>
      <c r="M205" s="231"/>
      <c r="N205" s="231"/>
      <c r="O205" s="231"/>
      <c r="P205" s="4"/>
      <c r="Q205" s="4"/>
    </row>
    <row r="206" ht="12.75" customHeight="1">
      <c r="B206" s="4"/>
      <c r="C206" s="4"/>
      <c r="D206" s="4"/>
      <c r="E206" s="4"/>
      <c r="F206" s="4"/>
      <c r="G206" s="4"/>
      <c r="H206" s="4"/>
      <c r="I206" s="4"/>
      <c r="J206" s="4"/>
      <c r="K206" s="231"/>
      <c r="L206" s="231"/>
      <c r="M206" s="231"/>
      <c r="N206" s="231"/>
      <c r="O206" s="231"/>
      <c r="P206" s="4"/>
      <c r="Q206" s="4"/>
    </row>
    <row r="207" ht="12.75" customHeight="1">
      <c r="B207" s="4"/>
      <c r="C207" s="4"/>
      <c r="D207" s="4"/>
      <c r="E207" s="4"/>
      <c r="F207" s="4"/>
      <c r="G207" s="4"/>
      <c r="H207" s="4"/>
      <c r="I207" s="4"/>
      <c r="J207" s="4"/>
      <c r="K207" s="231"/>
      <c r="L207" s="231"/>
      <c r="M207" s="231"/>
      <c r="N207" s="231"/>
      <c r="O207" s="231"/>
      <c r="P207" s="4"/>
      <c r="Q207" s="4"/>
    </row>
    <row r="208" ht="12.75" customHeight="1">
      <c r="B208" s="4"/>
      <c r="C208" s="4"/>
      <c r="D208" s="4"/>
      <c r="E208" s="4"/>
      <c r="F208" s="4"/>
      <c r="G208" s="4"/>
      <c r="H208" s="4"/>
      <c r="I208" s="4"/>
      <c r="J208" s="4"/>
      <c r="K208" s="231"/>
      <c r="L208" s="231"/>
      <c r="M208" s="231"/>
      <c r="N208" s="231"/>
      <c r="O208" s="231"/>
      <c r="P208" s="4"/>
      <c r="Q208" s="4"/>
    </row>
    <row r="209" ht="12.75" customHeight="1">
      <c r="B209" s="4"/>
      <c r="C209" s="4"/>
      <c r="D209" s="4"/>
      <c r="E209" s="4"/>
      <c r="F209" s="4"/>
      <c r="G209" s="4"/>
      <c r="H209" s="4"/>
      <c r="I209" s="4"/>
      <c r="J209" s="4"/>
      <c r="K209" s="231"/>
      <c r="L209" s="231"/>
      <c r="M209" s="231"/>
      <c r="N209" s="231"/>
      <c r="O209" s="231"/>
      <c r="P209" s="4"/>
      <c r="Q209" s="4"/>
    </row>
    <row r="210" ht="12.75" customHeight="1">
      <c r="B210" s="4"/>
      <c r="C210" s="4"/>
      <c r="D210" s="4"/>
      <c r="E210" s="4"/>
      <c r="F210" s="4"/>
      <c r="G210" s="4"/>
      <c r="H210" s="4"/>
      <c r="I210" s="4"/>
      <c r="J210" s="4"/>
      <c r="K210" s="231"/>
      <c r="L210" s="231"/>
      <c r="M210" s="231"/>
      <c r="N210" s="231"/>
      <c r="O210" s="231"/>
      <c r="P210" s="4"/>
      <c r="Q210" s="4"/>
    </row>
    <row r="211" ht="12.75" customHeight="1">
      <c r="B211" s="4"/>
      <c r="C211" s="4"/>
      <c r="D211" s="4"/>
      <c r="E211" s="4"/>
      <c r="F211" s="4"/>
      <c r="G211" s="4"/>
      <c r="H211" s="4"/>
      <c r="I211" s="4"/>
      <c r="J211" s="4"/>
      <c r="K211" s="231"/>
      <c r="L211" s="231"/>
      <c r="M211" s="231"/>
      <c r="N211" s="231"/>
      <c r="O211" s="231"/>
      <c r="P211" s="4"/>
      <c r="Q211" s="4"/>
    </row>
    <row r="212" ht="12.75" customHeight="1">
      <c r="B212" s="4"/>
      <c r="C212" s="4"/>
      <c r="D212" s="4"/>
      <c r="E212" s="4"/>
      <c r="F212" s="4"/>
      <c r="G212" s="4"/>
      <c r="H212" s="4"/>
      <c r="I212" s="4"/>
      <c r="J212" s="4"/>
      <c r="K212" s="231"/>
      <c r="L212" s="231"/>
      <c r="M212" s="231"/>
      <c r="N212" s="231"/>
      <c r="O212" s="231"/>
      <c r="P212" s="4"/>
      <c r="Q212" s="4"/>
    </row>
    <row r="213" ht="12.75" customHeight="1">
      <c r="B213" s="4"/>
      <c r="C213" s="4"/>
      <c r="D213" s="4"/>
      <c r="E213" s="4"/>
      <c r="F213" s="4"/>
      <c r="G213" s="4"/>
      <c r="H213" s="4"/>
      <c r="I213" s="4"/>
      <c r="J213" s="4"/>
      <c r="K213" s="231"/>
      <c r="L213" s="231"/>
      <c r="M213" s="231"/>
      <c r="N213" s="231"/>
      <c r="O213" s="231"/>
      <c r="P213" s="4"/>
      <c r="Q213" s="4"/>
    </row>
    <row r="214" ht="12.75" customHeight="1">
      <c r="B214" s="4"/>
      <c r="C214" s="4"/>
      <c r="D214" s="4"/>
      <c r="E214" s="4"/>
      <c r="F214" s="4"/>
      <c r="G214" s="4"/>
      <c r="H214" s="4"/>
      <c r="I214" s="4"/>
      <c r="J214" s="4"/>
      <c r="K214" s="231"/>
      <c r="L214" s="231"/>
      <c r="M214" s="231"/>
      <c r="N214" s="231"/>
      <c r="O214" s="231"/>
      <c r="P214" s="4"/>
      <c r="Q214" s="4"/>
    </row>
    <row r="215" ht="12.75" customHeight="1">
      <c r="B215" s="4"/>
      <c r="C215" s="4"/>
      <c r="D215" s="4"/>
      <c r="E215" s="4"/>
      <c r="F215" s="4"/>
      <c r="G215" s="4"/>
      <c r="H215" s="4"/>
      <c r="I215" s="4"/>
      <c r="J215" s="4"/>
      <c r="K215" s="231"/>
      <c r="L215" s="231"/>
      <c r="M215" s="231"/>
      <c r="N215" s="231"/>
      <c r="O215" s="231"/>
      <c r="P215" s="4"/>
      <c r="Q215" s="4"/>
    </row>
    <row r="216" ht="12.75" customHeight="1">
      <c r="B216" s="4"/>
      <c r="C216" s="4"/>
      <c r="D216" s="4"/>
      <c r="E216" s="4"/>
      <c r="F216" s="4"/>
      <c r="G216" s="4"/>
      <c r="H216" s="4"/>
      <c r="I216" s="4"/>
      <c r="J216" s="4"/>
      <c r="K216" s="231"/>
      <c r="L216" s="231"/>
      <c r="M216" s="231"/>
      <c r="N216" s="231"/>
      <c r="O216" s="231"/>
      <c r="P216" s="4"/>
      <c r="Q216" s="4"/>
    </row>
    <row r="217" ht="12.75" customHeight="1">
      <c r="B217" s="4"/>
      <c r="C217" s="4"/>
      <c r="D217" s="4"/>
      <c r="E217" s="4"/>
      <c r="F217" s="4"/>
      <c r="G217" s="4"/>
      <c r="H217" s="4"/>
      <c r="I217" s="4"/>
      <c r="J217" s="4"/>
      <c r="K217" s="231"/>
      <c r="L217" s="231"/>
      <c r="M217" s="231"/>
      <c r="N217" s="231"/>
      <c r="O217" s="231"/>
      <c r="P217" s="4"/>
      <c r="Q217" s="4"/>
    </row>
    <row r="218" ht="12.75" customHeight="1">
      <c r="B218" s="4"/>
      <c r="C218" s="4"/>
      <c r="D218" s="4"/>
      <c r="E218" s="4"/>
      <c r="F218" s="4"/>
      <c r="G218" s="4"/>
      <c r="H218" s="4"/>
      <c r="I218" s="4"/>
      <c r="J218" s="4"/>
      <c r="K218" s="231"/>
      <c r="L218" s="231"/>
      <c r="M218" s="231"/>
      <c r="N218" s="231"/>
      <c r="O218" s="231"/>
      <c r="P218" s="4"/>
      <c r="Q218" s="4"/>
    </row>
    <row r="219" ht="12.75" customHeight="1">
      <c r="B219" s="4"/>
      <c r="C219" s="4"/>
      <c r="D219" s="4"/>
      <c r="E219" s="4"/>
      <c r="F219" s="4"/>
      <c r="G219" s="4"/>
      <c r="H219" s="4"/>
      <c r="I219" s="4"/>
      <c r="J219" s="4"/>
      <c r="K219" s="231"/>
      <c r="L219" s="231"/>
      <c r="M219" s="231"/>
      <c r="N219" s="231"/>
      <c r="O219" s="231"/>
      <c r="P219" s="4"/>
      <c r="Q219" s="4"/>
    </row>
    <row r="220" ht="12.75" customHeight="1">
      <c r="B220" s="4"/>
      <c r="C220" s="4"/>
      <c r="D220" s="4"/>
      <c r="E220" s="4"/>
      <c r="F220" s="4"/>
      <c r="G220" s="4"/>
      <c r="H220" s="4"/>
      <c r="I220" s="4"/>
      <c r="J220" s="4"/>
      <c r="K220" s="231"/>
      <c r="L220" s="231"/>
      <c r="M220" s="231"/>
      <c r="N220" s="231"/>
      <c r="O220" s="231"/>
      <c r="P220" s="4"/>
      <c r="Q220" s="4"/>
    </row>
    <row r="221" ht="12.75" customHeight="1">
      <c r="B221" s="4"/>
      <c r="C221" s="4"/>
      <c r="D221" s="4"/>
      <c r="E221" s="4"/>
      <c r="F221" s="4"/>
      <c r="G221" s="4"/>
      <c r="H221" s="4"/>
      <c r="I221" s="4"/>
      <c r="J221" s="4"/>
      <c r="K221" s="231"/>
      <c r="L221" s="231"/>
      <c r="M221" s="231"/>
      <c r="N221" s="231"/>
      <c r="O221" s="231"/>
      <c r="P221" s="4"/>
      <c r="Q221" s="4"/>
    </row>
    <row r="222" ht="12.75" customHeight="1">
      <c r="B222" s="4"/>
      <c r="C222" s="4"/>
      <c r="D222" s="4"/>
      <c r="E222" s="4"/>
      <c r="F222" s="4"/>
      <c r="G222" s="4"/>
      <c r="H222" s="4"/>
      <c r="I222" s="4"/>
      <c r="J222" s="4"/>
      <c r="K222" s="231"/>
      <c r="L222" s="231"/>
      <c r="M222" s="231"/>
      <c r="N222" s="231"/>
      <c r="O222" s="231"/>
      <c r="P222" s="4"/>
      <c r="Q222" s="4"/>
    </row>
    <row r="223" ht="12.75" customHeight="1">
      <c r="B223" s="4"/>
      <c r="C223" s="4"/>
      <c r="D223" s="4"/>
      <c r="E223" s="4"/>
      <c r="F223" s="4"/>
      <c r="G223" s="4"/>
      <c r="H223" s="4"/>
      <c r="I223" s="4"/>
      <c r="J223" s="4"/>
      <c r="K223" s="231"/>
      <c r="L223" s="231"/>
      <c r="M223" s="231"/>
      <c r="N223" s="231"/>
      <c r="O223" s="231"/>
      <c r="P223" s="4"/>
      <c r="Q223" s="4"/>
    </row>
    <row r="224" ht="12.75" customHeight="1">
      <c r="B224" s="4"/>
      <c r="C224" s="4"/>
      <c r="D224" s="4"/>
      <c r="E224" s="4"/>
      <c r="F224" s="4"/>
      <c r="G224" s="4"/>
      <c r="H224" s="4"/>
      <c r="I224" s="4"/>
      <c r="J224" s="4"/>
      <c r="K224" s="231"/>
      <c r="L224" s="231"/>
      <c r="M224" s="231"/>
      <c r="N224" s="231"/>
      <c r="O224" s="231"/>
      <c r="P224" s="4"/>
      <c r="Q224" s="4"/>
    </row>
    <row r="225" ht="12.75" customHeight="1">
      <c r="B225" s="4"/>
      <c r="C225" s="4"/>
      <c r="D225" s="4"/>
      <c r="E225" s="4"/>
      <c r="F225" s="4"/>
      <c r="G225" s="4"/>
      <c r="H225" s="4"/>
      <c r="I225" s="4"/>
      <c r="J225" s="4"/>
      <c r="K225" s="231"/>
      <c r="L225" s="231"/>
      <c r="M225" s="231"/>
      <c r="N225" s="231"/>
      <c r="O225" s="231"/>
      <c r="P225" s="4"/>
      <c r="Q225" s="4"/>
    </row>
    <row r="226" ht="12.75" customHeight="1">
      <c r="B226" s="4"/>
      <c r="C226" s="4"/>
      <c r="D226" s="4"/>
      <c r="E226" s="4"/>
      <c r="F226" s="4"/>
      <c r="G226" s="4"/>
      <c r="H226" s="4"/>
      <c r="I226" s="4"/>
      <c r="J226" s="4"/>
      <c r="K226" s="231"/>
      <c r="L226" s="231"/>
      <c r="M226" s="231"/>
      <c r="N226" s="231"/>
      <c r="O226" s="231"/>
      <c r="P226" s="4"/>
      <c r="Q226" s="4"/>
    </row>
    <row r="227" ht="12.75" customHeight="1">
      <c r="B227" s="4"/>
      <c r="C227" s="4"/>
      <c r="D227" s="4"/>
      <c r="E227" s="4"/>
      <c r="F227" s="4"/>
      <c r="G227" s="4"/>
      <c r="H227" s="4"/>
      <c r="I227" s="4"/>
      <c r="J227" s="4"/>
      <c r="K227" s="231"/>
      <c r="L227" s="231"/>
      <c r="M227" s="231"/>
      <c r="N227" s="231"/>
      <c r="O227" s="231"/>
      <c r="P227" s="4"/>
      <c r="Q227" s="4"/>
    </row>
    <row r="228" ht="12.75" customHeight="1">
      <c r="B228" s="4"/>
      <c r="C228" s="4"/>
      <c r="D228" s="4"/>
      <c r="E228" s="4"/>
      <c r="F228" s="4"/>
      <c r="G228" s="4"/>
      <c r="H228" s="4"/>
      <c r="I228" s="4"/>
      <c r="J228" s="4"/>
      <c r="K228" s="231"/>
      <c r="L228" s="231"/>
      <c r="M228" s="231"/>
      <c r="N228" s="231"/>
      <c r="O228" s="231"/>
      <c r="P228" s="4"/>
      <c r="Q228" s="4"/>
    </row>
    <row r="229" ht="12.75" customHeight="1">
      <c r="B229" s="4"/>
      <c r="C229" s="4"/>
      <c r="D229" s="4"/>
      <c r="E229" s="4"/>
      <c r="F229" s="4"/>
      <c r="G229" s="4"/>
      <c r="H229" s="4"/>
      <c r="I229" s="4"/>
      <c r="J229" s="4"/>
      <c r="K229" s="231"/>
      <c r="L229" s="231"/>
      <c r="M229" s="231"/>
      <c r="N229" s="231"/>
      <c r="O229" s="231"/>
      <c r="P229" s="4"/>
      <c r="Q229" s="4"/>
    </row>
    <row r="230" ht="12.75" customHeight="1">
      <c r="B230" s="4"/>
      <c r="C230" s="4"/>
      <c r="D230" s="4"/>
      <c r="E230" s="4"/>
      <c r="F230" s="4"/>
      <c r="G230" s="4"/>
      <c r="H230" s="4"/>
      <c r="I230" s="4"/>
      <c r="J230" s="4"/>
      <c r="K230" s="231"/>
      <c r="L230" s="231"/>
      <c r="M230" s="231"/>
      <c r="N230" s="231"/>
      <c r="O230" s="231"/>
      <c r="P230" s="4"/>
      <c r="Q230" s="4"/>
    </row>
    <row r="231" ht="12.75" customHeight="1">
      <c r="B231" s="4"/>
      <c r="C231" s="4"/>
      <c r="D231" s="4"/>
      <c r="E231" s="4"/>
      <c r="F231" s="4"/>
      <c r="G231" s="4"/>
      <c r="H231" s="4"/>
      <c r="I231" s="4"/>
      <c r="J231" s="4"/>
      <c r="K231" s="231"/>
      <c r="L231" s="231"/>
      <c r="M231" s="231"/>
      <c r="N231" s="231"/>
      <c r="O231" s="231"/>
      <c r="P231" s="4"/>
      <c r="Q231" s="4"/>
    </row>
    <row r="232" ht="12.75" customHeight="1">
      <c r="B232" s="4"/>
      <c r="C232" s="4"/>
      <c r="D232" s="4"/>
      <c r="E232" s="4"/>
      <c r="F232" s="4"/>
      <c r="G232" s="4"/>
      <c r="H232" s="4"/>
      <c r="I232" s="4"/>
      <c r="J232" s="4"/>
      <c r="K232" s="231"/>
      <c r="L232" s="231"/>
      <c r="M232" s="231"/>
      <c r="N232" s="231"/>
      <c r="O232" s="231"/>
      <c r="P232" s="4"/>
      <c r="Q232" s="4"/>
    </row>
    <row r="233" ht="12.75" customHeight="1">
      <c r="B233" s="4"/>
      <c r="C233" s="4"/>
      <c r="D233" s="4"/>
      <c r="E233" s="4"/>
      <c r="F233" s="4"/>
      <c r="G233" s="4"/>
      <c r="H233" s="4"/>
      <c r="I233" s="4"/>
      <c r="J233" s="4"/>
      <c r="K233" s="231"/>
      <c r="L233" s="231"/>
      <c r="M233" s="231"/>
      <c r="N233" s="231"/>
      <c r="O233" s="231"/>
      <c r="P233" s="4"/>
      <c r="Q233" s="4"/>
    </row>
    <row r="234" ht="12.75" customHeight="1">
      <c r="B234" s="4"/>
      <c r="C234" s="4"/>
      <c r="D234" s="4"/>
      <c r="E234" s="4"/>
      <c r="F234" s="4"/>
      <c r="G234" s="4"/>
      <c r="H234" s="4"/>
      <c r="I234" s="4"/>
      <c r="J234" s="4"/>
      <c r="K234" s="231"/>
      <c r="L234" s="231"/>
      <c r="M234" s="231"/>
      <c r="N234" s="231"/>
      <c r="O234" s="231"/>
      <c r="P234" s="4"/>
      <c r="Q234" s="4"/>
    </row>
    <row r="235" ht="12.75" customHeight="1">
      <c r="B235" s="4"/>
      <c r="C235" s="4"/>
      <c r="D235" s="4"/>
      <c r="E235" s="4"/>
      <c r="F235" s="4"/>
      <c r="G235" s="4"/>
      <c r="H235" s="4"/>
      <c r="I235" s="4"/>
      <c r="J235" s="4"/>
      <c r="K235" s="231"/>
      <c r="L235" s="231"/>
      <c r="M235" s="231"/>
      <c r="N235" s="231"/>
      <c r="O235" s="231"/>
      <c r="P235" s="4"/>
      <c r="Q235" s="4"/>
    </row>
    <row r="236" ht="12.75" customHeight="1">
      <c r="B236" s="4"/>
      <c r="C236" s="4"/>
      <c r="D236" s="4"/>
      <c r="E236" s="4"/>
      <c r="F236" s="4"/>
      <c r="G236" s="4"/>
      <c r="H236" s="4"/>
      <c r="I236" s="4"/>
      <c r="J236" s="4"/>
      <c r="K236" s="231"/>
      <c r="L236" s="231"/>
      <c r="M236" s="231"/>
      <c r="N236" s="231"/>
      <c r="O236" s="231"/>
      <c r="P236" s="4"/>
      <c r="Q236" s="4"/>
    </row>
    <row r="237" ht="12.75" customHeight="1">
      <c r="B237" s="4"/>
      <c r="C237" s="4"/>
      <c r="D237" s="4"/>
      <c r="E237" s="4"/>
      <c r="F237" s="4"/>
      <c r="G237" s="4"/>
      <c r="H237" s="4"/>
      <c r="I237" s="4"/>
      <c r="J237" s="4"/>
      <c r="K237" s="231"/>
      <c r="L237" s="231"/>
      <c r="M237" s="231"/>
      <c r="N237" s="231"/>
      <c r="O237" s="231"/>
      <c r="P237" s="4"/>
      <c r="Q237" s="4"/>
    </row>
    <row r="238" ht="12.75" customHeight="1">
      <c r="B238" s="4"/>
      <c r="C238" s="4"/>
      <c r="D238" s="4"/>
      <c r="E238" s="4"/>
      <c r="F238" s="4"/>
      <c r="G238" s="4"/>
      <c r="H238" s="4"/>
      <c r="I238" s="4"/>
      <c r="J238" s="4"/>
      <c r="K238" s="231"/>
      <c r="L238" s="231"/>
      <c r="M238" s="231"/>
      <c r="N238" s="231"/>
      <c r="O238" s="231"/>
      <c r="P238" s="4"/>
      <c r="Q238" s="4"/>
    </row>
    <row r="239" ht="12.75" customHeight="1">
      <c r="B239" s="4"/>
      <c r="C239" s="4"/>
      <c r="D239" s="4"/>
      <c r="E239" s="4"/>
      <c r="F239" s="4"/>
      <c r="G239" s="4"/>
      <c r="H239" s="4"/>
      <c r="I239" s="4"/>
      <c r="J239" s="4"/>
      <c r="K239" s="231"/>
      <c r="L239" s="231"/>
      <c r="M239" s="231"/>
      <c r="N239" s="231"/>
      <c r="O239" s="231"/>
      <c r="P239" s="4"/>
      <c r="Q239" s="4"/>
    </row>
    <row r="240" ht="12.75" customHeight="1">
      <c r="B240" s="4"/>
      <c r="C240" s="4"/>
      <c r="D240" s="4"/>
      <c r="E240" s="4"/>
      <c r="F240" s="4"/>
      <c r="G240" s="4"/>
      <c r="H240" s="4"/>
      <c r="I240" s="4"/>
      <c r="J240" s="4"/>
      <c r="K240" s="231"/>
      <c r="L240" s="231"/>
      <c r="M240" s="231"/>
      <c r="N240" s="231"/>
      <c r="O240" s="231"/>
      <c r="P240" s="4"/>
      <c r="Q240" s="4"/>
    </row>
    <row r="241" ht="12.75" customHeight="1">
      <c r="B241" s="4"/>
      <c r="C241" s="4"/>
      <c r="D241" s="4"/>
      <c r="E241" s="4"/>
      <c r="F241" s="4"/>
      <c r="G241" s="4"/>
      <c r="H241" s="4"/>
      <c r="I241" s="4"/>
      <c r="J241" s="4"/>
      <c r="K241" s="231"/>
      <c r="L241" s="231"/>
      <c r="M241" s="231"/>
      <c r="N241" s="231"/>
      <c r="O241" s="231"/>
      <c r="P241" s="4"/>
      <c r="Q241" s="4"/>
    </row>
    <row r="242" ht="12.75" customHeight="1">
      <c r="B242" s="4"/>
      <c r="C242" s="4"/>
      <c r="D242" s="4"/>
      <c r="E242" s="4"/>
      <c r="F242" s="4"/>
      <c r="G242" s="4"/>
      <c r="H242" s="4"/>
      <c r="I242" s="4"/>
      <c r="J242" s="4"/>
      <c r="K242" s="231"/>
      <c r="L242" s="231"/>
      <c r="M242" s="231"/>
      <c r="N242" s="231"/>
      <c r="O242" s="231"/>
      <c r="P242" s="4"/>
      <c r="Q242" s="4"/>
    </row>
    <row r="243" ht="12.75" customHeight="1">
      <c r="B243" s="4"/>
      <c r="C243" s="4"/>
      <c r="D243" s="4"/>
      <c r="E243" s="4"/>
      <c r="F243" s="4"/>
      <c r="G243" s="4"/>
      <c r="H243" s="4"/>
      <c r="I243" s="4"/>
      <c r="J243" s="4"/>
      <c r="K243" s="231"/>
      <c r="L243" s="231"/>
      <c r="M243" s="231"/>
      <c r="N243" s="231"/>
      <c r="O243" s="231"/>
      <c r="P243" s="4"/>
      <c r="Q243" s="4"/>
    </row>
    <row r="244" ht="12.75" customHeight="1">
      <c r="B244" s="4"/>
      <c r="C244" s="4"/>
      <c r="D244" s="4"/>
      <c r="E244" s="4"/>
      <c r="F244" s="4"/>
      <c r="G244" s="4"/>
      <c r="H244" s="4"/>
      <c r="I244" s="4"/>
      <c r="J244" s="4"/>
      <c r="K244" s="231"/>
      <c r="L244" s="231"/>
      <c r="M244" s="231"/>
      <c r="N244" s="231"/>
      <c r="O244" s="231"/>
      <c r="P244" s="4"/>
      <c r="Q244" s="4"/>
    </row>
    <row r="245" ht="12.75" customHeight="1">
      <c r="B245" s="4"/>
      <c r="C245" s="4"/>
      <c r="D245" s="4"/>
      <c r="E245" s="4"/>
      <c r="F245" s="4"/>
      <c r="G245" s="4"/>
      <c r="H245" s="4"/>
      <c r="I245" s="4"/>
      <c r="J245" s="4"/>
      <c r="K245" s="231"/>
      <c r="L245" s="231"/>
      <c r="M245" s="231"/>
      <c r="N245" s="231"/>
      <c r="O245" s="231"/>
      <c r="P245" s="4"/>
      <c r="Q245" s="4"/>
    </row>
    <row r="246" ht="12.75" customHeight="1">
      <c r="B246" s="4"/>
      <c r="C246" s="4"/>
      <c r="D246" s="4"/>
      <c r="E246" s="4"/>
      <c r="F246" s="4"/>
      <c r="G246" s="4"/>
      <c r="H246" s="4"/>
      <c r="I246" s="4"/>
      <c r="J246" s="4"/>
      <c r="K246" s="231"/>
      <c r="L246" s="231"/>
      <c r="M246" s="231"/>
      <c r="N246" s="231"/>
      <c r="O246" s="231"/>
      <c r="P246" s="4"/>
      <c r="Q246" s="4"/>
    </row>
    <row r="247" ht="12.75" customHeight="1">
      <c r="B247" s="4"/>
      <c r="C247" s="4"/>
      <c r="D247" s="4"/>
      <c r="E247" s="4"/>
      <c r="F247" s="4"/>
      <c r="G247" s="4"/>
      <c r="H247" s="4"/>
      <c r="I247" s="4"/>
      <c r="J247" s="4"/>
      <c r="K247" s="231"/>
      <c r="L247" s="231"/>
      <c r="M247" s="231"/>
      <c r="N247" s="231"/>
      <c r="O247" s="231"/>
      <c r="P247" s="4"/>
      <c r="Q247" s="4"/>
    </row>
    <row r="248" ht="12.75" customHeight="1">
      <c r="B248" s="4"/>
      <c r="C248" s="4"/>
      <c r="D248" s="4"/>
      <c r="E248" s="4"/>
      <c r="F248" s="4"/>
      <c r="G248" s="4"/>
      <c r="H248" s="4"/>
      <c r="I248" s="4"/>
      <c r="J248" s="4"/>
      <c r="K248" s="231"/>
      <c r="L248" s="231"/>
      <c r="M248" s="231"/>
      <c r="N248" s="231"/>
      <c r="O248" s="231"/>
      <c r="P248" s="4"/>
      <c r="Q248" s="4"/>
    </row>
    <row r="249" ht="12.75" customHeight="1">
      <c r="B249" s="4"/>
      <c r="C249" s="4"/>
      <c r="D249" s="4"/>
      <c r="E249" s="4"/>
      <c r="F249" s="4"/>
      <c r="G249" s="4"/>
      <c r="H249" s="4"/>
      <c r="I249" s="4"/>
      <c r="J249" s="4"/>
      <c r="K249" s="231"/>
      <c r="L249" s="231"/>
      <c r="M249" s="231"/>
      <c r="N249" s="231"/>
      <c r="O249" s="231"/>
      <c r="P249" s="4"/>
      <c r="Q249" s="4"/>
    </row>
    <row r="250" ht="12.75" customHeight="1">
      <c r="B250" s="4"/>
      <c r="C250" s="4"/>
      <c r="D250" s="4"/>
      <c r="E250" s="4"/>
      <c r="F250" s="4"/>
      <c r="G250" s="4"/>
      <c r="H250" s="4"/>
      <c r="I250" s="4"/>
      <c r="J250" s="4"/>
      <c r="K250" s="231"/>
      <c r="L250" s="231"/>
      <c r="M250" s="231"/>
      <c r="N250" s="231"/>
      <c r="O250" s="231"/>
      <c r="P250" s="4"/>
      <c r="Q250" s="4"/>
    </row>
    <row r="251" ht="12.75" customHeight="1">
      <c r="B251" s="4"/>
      <c r="C251" s="4"/>
      <c r="D251" s="4"/>
      <c r="E251" s="4"/>
      <c r="F251" s="4"/>
      <c r="G251" s="4"/>
      <c r="H251" s="4"/>
      <c r="I251" s="4"/>
      <c r="J251" s="4"/>
      <c r="K251" s="231"/>
      <c r="L251" s="231"/>
      <c r="M251" s="231"/>
      <c r="N251" s="231"/>
      <c r="O251" s="231"/>
      <c r="P251" s="4"/>
      <c r="Q251" s="4"/>
    </row>
    <row r="252" ht="12.75" customHeight="1">
      <c r="B252" s="4"/>
      <c r="C252" s="4"/>
      <c r="D252" s="4"/>
      <c r="E252" s="4"/>
      <c r="F252" s="4"/>
      <c r="G252" s="4"/>
      <c r="H252" s="4"/>
      <c r="I252" s="4"/>
      <c r="J252" s="4"/>
      <c r="K252" s="231"/>
      <c r="L252" s="231"/>
      <c r="M252" s="231"/>
      <c r="N252" s="231"/>
      <c r="O252" s="231"/>
      <c r="P252" s="4"/>
      <c r="Q252" s="4"/>
    </row>
    <row r="253" ht="12.75" customHeight="1">
      <c r="B253" s="4"/>
      <c r="C253" s="4"/>
      <c r="D253" s="4"/>
      <c r="E253" s="4"/>
      <c r="F253" s="4"/>
      <c r="G253" s="4"/>
      <c r="H253" s="4"/>
      <c r="I253" s="4"/>
      <c r="J253" s="4"/>
      <c r="K253" s="231"/>
      <c r="L253" s="231"/>
      <c r="M253" s="231"/>
      <c r="N253" s="231"/>
      <c r="O253" s="231"/>
      <c r="P253" s="4"/>
      <c r="Q253" s="4"/>
    </row>
    <row r="254" ht="12.75" customHeight="1">
      <c r="B254" s="4"/>
      <c r="C254" s="4"/>
      <c r="D254" s="4"/>
      <c r="E254" s="4"/>
      <c r="F254" s="4"/>
      <c r="G254" s="4"/>
      <c r="H254" s="4"/>
      <c r="I254" s="4"/>
      <c r="J254" s="4"/>
      <c r="K254" s="231"/>
      <c r="L254" s="231"/>
      <c r="M254" s="231"/>
      <c r="N254" s="231"/>
      <c r="O254" s="231"/>
      <c r="P254" s="4"/>
      <c r="Q254" s="4"/>
    </row>
    <row r="255" ht="12.75" customHeight="1">
      <c r="B255" s="4"/>
      <c r="C255" s="4"/>
      <c r="D255" s="4"/>
      <c r="E255" s="4"/>
      <c r="F255" s="4"/>
      <c r="G255" s="4"/>
      <c r="H255" s="4"/>
      <c r="I255" s="4"/>
      <c r="J255" s="4"/>
      <c r="K255" s="231"/>
      <c r="L255" s="231"/>
      <c r="M255" s="231"/>
      <c r="N255" s="231"/>
      <c r="O255" s="231"/>
      <c r="P255" s="4"/>
      <c r="Q255" s="4"/>
    </row>
    <row r="256" ht="12.75" customHeight="1">
      <c r="B256" s="4"/>
      <c r="C256" s="4"/>
      <c r="D256" s="4"/>
      <c r="E256" s="4"/>
      <c r="F256" s="4"/>
      <c r="G256" s="4"/>
      <c r="H256" s="4"/>
      <c r="I256" s="4"/>
      <c r="J256" s="4"/>
      <c r="K256" s="231"/>
      <c r="L256" s="231"/>
      <c r="M256" s="231"/>
      <c r="N256" s="231"/>
      <c r="O256" s="231"/>
      <c r="P256" s="4"/>
      <c r="Q256" s="4"/>
    </row>
    <row r="257" ht="12.75" customHeight="1">
      <c r="B257" s="4"/>
      <c r="C257" s="4"/>
      <c r="D257" s="4"/>
      <c r="E257" s="4"/>
      <c r="F257" s="4"/>
      <c r="G257" s="4"/>
      <c r="H257" s="4"/>
      <c r="I257" s="4"/>
      <c r="J257" s="4"/>
      <c r="K257" s="231"/>
      <c r="L257" s="231"/>
      <c r="M257" s="231"/>
      <c r="N257" s="231"/>
      <c r="O257" s="231"/>
      <c r="P257" s="4"/>
      <c r="Q257" s="4"/>
    </row>
    <row r="258" ht="12.75" customHeight="1">
      <c r="B258" s="4"/>
      <c r="C258" s="4"/>
      <c r="D258" s="4"/>
      <c r="E258" s="4"/>
      <c r="F258" s="4"/>
      <c r="G258" s="4"/>
      <c r="H258" s="4"/>
      <c r="I258" s="4"/>
      <c r="J258" s="4"/>
      <c r="K258" s="231"/>
      <c r="L258" s="231"/>
      <c r="M258" s="231"/>
      <c r="N258" s="231"/>
      <c r="O258" s="231"/>
      <c r="P258" s="4"/>
      <c r="Q258" s="4"/>
    </row>
    <row r="259" ht="12.75" customHeight="1">
      <c r="B259" s="4"/>
      <c r="C259" s="4"/>
      <c r="D259" s="4"/>
      <c r="E259" s="4"/>
      <c r="F259" s="4"/>
      <c r="G259" s="4"/>
      <c r="H259" s="4"/>
      <c r="I259" s="4"/>
      <c r="J259" s="4"/>
      <c r="K259" s="231"/>
      <c r="L259" s="231"/>
      <c r="M259" s="231"/>
      <c r="N259" s="231"/>
      <c r="O259" s="231"/>
      <c r="P259" s="4"/>
      <c r="Q259" s="4"/>
    </row>
    <row r="260" ht="12.75" customHeight="1">
      <c r="B260" s="4"/>
      <c r="C260" s="4"/>
      <c r="D260" s="4"/>
      <c r="E260" s="4"/>
      <c r="F260" s="4"/>
      <c r="G260" s="4"/>
      <c r="H260" s="4"/>
      <c r="I260" s="4"/>
      <c r="J260" s="4"/>
      <c r="K260" s="231"/>
      <c r="L260" s="231"/>
      <c r="M260" s="231"/>
      <c r="N260" s="231"/>
      <c r="O260" s="231"/>
      <c r="P260" s="4"/>
      <c r="Q260" s="4"/>
    </row>
    <row r="261" ht="12.75" customHeight="1">
      <c r="B261" s="4"/>
      <c r="C261" s="4"/>
      <c r="D261" s="4"/>
      <c r="E261" s="4"/>
      <c r="F261" s="4"/>
      <c r="G261" s="4"/>
      <c r="H261" s="4"/>
      <c r="I261" s="4"/>
      <c r="J261" s="4"/>
      <c r="K261" s="231"/>
      <c r="L261" s="231"/>
      <c r="M261" s="231"/>
      <c r="N261" s="231"/>
      <c r="O261" s="231"/>
      <c r="P261" s="4"/>
      <c r="Q261" s="4"/>
    </row>
    <row r="262" ht="12.75" customHeight="1">
      <c r="B262" s="4"/>
      <c r="C262" s="4"/>
      <c r="D262" s="4"/>
      <c r="E262" s="4"/>
      <c r="F262" s="4"/>
      <c r="G262" s="4"/>
      <c r="H262" s="4"/>
      <c r="I262" s="4"/>
      <c r="J262" s="4"/>
      <c r="K262" s="231"/>
      <c r="L262" s="231"/>
      <c r="M262" s="231"/>
      <c r="N262" s="231"/>
      <c r="O262" s="231"/>
      <c r="P262" s="4"/>
      <c r="Q262" s="4"/>
    </row>
    <row r="263" ht="12.75" customHeight="1">
      <c r="B263" s="4"/>
      <c r="C263" s="4"/>
      <c r="D263" s="4"/>
      <c r="E263" s="4"/>
      <c r="F263" s="4"/>
      <c r="G263" s="4"/>
      <c r="H263" s="4"/>
      <c r="I263" s="4"/>
      <c r="J263" s="4"/>
      <c r="K263" s="231"/>
      <c r="L263" s="231"/>
      <c r="M263" s="231"/>
      <c r="N263" s="231"/>
      <c r="O263" s="231"/>
      <c r="P263" s="4"/>
      <c r="Q263" s="4"/>
    </row>
    <row r="264" ht="12.75" customHeight="1">
      <c r="B264" s="4"/>
      <c r="C264" s="4"/>
      <c r="D264" s="4"/>
      <c r="E264" s="4"/>
      <c r="F264" s="4"/>
      <c r="G264" s="4"/>
      <c r="H264" s="4"/>
      <c r="I264" s="4"/>
      <c r="J264" s="4"/>
      <c r="K264" s="231"/>
      <c r="L264" s="231"/>
      <c r="M264" s="231"/>
      <c r="N264" s="231"/>
      <c r="O264" s="231"/>
      <c r="P264" s="4"/>
      <c r="Q264" s="4"/>
    </row>
    <row r="265" ht="12.75" customHeight="1">
      <c r="B265" s="4"/>
      <c r="C265" s="4"/>
      <c r="D265" s="4"/>
      <c r="E265" s="4"/>
      <c r="F265" s="4"/>
      <c r="G265" s="4"/>
      <c r="H265" s="4"/>
      <c r="I265" s="4"/>
      <c r="J265" s="4"/>
      <c r="K265" s="231"/>
      <c r="L265" s="231"/>
      <c r="M265" s="231"/>
      <c r="N265" s="231"/>
      <c r="O265" s="231"/>
      <c r="P265" s="4"/>
      <c r="Q265" s="4"/>
    </row>
    <row r="266" ht="12.75" customHeight="1">
      <c r="B266" s="4"/>
      <c r="C266" s="4"/>
      <c r="D266" s="4"/>
      <c r="E266" s="4"/>
      <c r="F266" s="4"/>
      <c r="G266" s="4"/>
      <c r="H266" s="4"/>
      <c r="I266" s="4"/>
      <c r="J266" s="4"/>
      <c r="K266" s="231"/>
      <c r="L266" s="231"/>
      <c r="M266" s="231"/>
      <c r="N266" s="231"/>
      <c r="O266" s="231"/>
      <c r="P266" s="4"/>
      <c r="Q266" s="4"/>
    </row>
    <row r="267" ht="12.75" customHeight="1">
      <c r="B267" s="4"/>
      <c r="C267" s="4"/>
      <c r="D267" s="4"/>
      <c r="E267" s="4"/>
      <c r="F267" s="4"/>
      <c r="G267" s="4"/>
      <c r="H267" s="4"/>
      <c r="I267" s="4"/>
      <c r="J267" s="4"/>
      <c r="K267" s="231"/>
      <c r="L267" s="231"/>
      <c r="M267" s="231"/>
      <c r="N267" s="231"/>
      <c r="O267" s="231"/>
      <c r="P267" s="4"/>
      <c r="Q267" s="4"/>
    </row>
    <row r="268" ht="12.75" customHeight="1">
      <c r="B268" s="4"/>
      <c r="C268" s="4"/>
      <c r="D268" s="4"/>
      <c r="E268" s="4"/>
      <c r="F268" s="4"/>
      <c r="G268" s="4"/>
      <c r="H268" s="4"/>
      <c r="I268" s="4"/>
      <c r="J268" s="4"/>
      <c r="K268" s="231"/>
      <c r="L268" s="231"/>
      <c r="M268" s="231"/>
      <c r="N268" s="231"/>
      <c r="O268" s="231"/>
      <c r="P268" s="4"/>
      <c r="Q268" s="4"/>
    </row>
    <row r="269" ht="12.75" customHeight="1">
      <c r="B269" s="4"/>
      <c r="C269" s="4"/>
      <c r="D269" s="4"/>
      <c r="E269" s="4"/>
      <c r="F269" s="4"/>
      <c r="G269" s="4"/>
      <c r="H269" s="4"/>
      <c r="I269" s="4"/>
      <c r="J269" s="4"/>
      <c r="K269" s="231"/>
      <c r="L269" s="231"/>
      <c r="M269" s="231"/>
      <c r="N269" s="231"/>
      <c r="O269" s="231"/>
      <c r="P269" s="4"/>
      <c r="Q269" s="4"/>
    </row>
    <row r="270" ht="12.75" customHeight="1">
      <c r="B270" s="4"/>
      <c r="C270" s="4"/>
      <c r="D270" s="4"/>
      <c r="E270" s="4"/>
      <c r="F270" s="4"/>
      <c r="G270" s="4"/>
      <c r="H270" s="4"/>
      <c r="I270" s="4"/>
      <c r="J270" s="4"/>
      <c r="K270" s="231"/>
      <c r="L270" s="231"/>
      <c r="M270" s="231"/>
      <c r="N270" s="231"/>
      <c r="O270" s="231"/>
      <c r="P270" s="4"/>
      <c r="Q270" s="4"/>
    </row>
    <row r="271" ht="12.75" customHeight="1">
      <c r="B271" s="4"/>
      <c r="C271" s="4"/>
      <c r="D271" s="4"/>
      <c r="E271" s="4"/>
      <c r="F271" s="4"/>
      <c r="G271" s="4"/>
      <c r="H271" s="4"/>
      <c r="I271" s="4"/>
      <c r="J271" s="4"/>
      <c r="K271" s="231"/>
      <c r="L271" s="231"/>
      <c r="M271" s="231"/>
      <c r="N271" s="231"/>
      <c r="O271" s="231"/>
      <c r="P271" s="4"/>
      <c r="Q271" s="4"/>
    </row>
    <row r="272" ht="12.75" customHeight="1">
      <c r="B272" s="4"/>
      <c r="C272" s="4"/>
      <c r="D272" s="4"/>
      <c r="E272" s="4"/>
      <c r="F272" s="4"/>
      <c r="G272" s="4"/>
      <c r="H272" s="4"/>
      <c r="I272" s="4"/>
      <c r="J272" s="4"/>
      <c r="K272" s="231"/>
      <c r="L272" s="231"/>
      <c r="M272" s="231"/>
      <c r="N272" s="231"/>
      <c r="O272" s="231"/>
      <c r="P272" s="4"/>
      <c r="Q272" s="4"/>
    </row>
    <row r="273" ht="12.75" customHeight="1">
      <c r="B273" s="4"/>
      <c r="C273" s="4"/>
      <c r="D273" s="4"/>
      <c r="E273" s="4"/>
      <c r="F273" s="4"/>
      <c r="G273" s="4"/>
      <c r="H273" s="4"/>
      <c r="I273" s="4"/>
      <c r="J273" s="4"/>
      <c r="K273" s="231"/>
      <c r="L273" s="231"/>
      <c r="M273" s="231"/>
      <c r="N273" s="231"/>
      <c r="O273" s="231"/>
      <c r="P273" s="4"/>
      <c r="Q273" s="4"/>
    </row>
    <row r="274" ht="12.75" customHeight="1">
      <c r="B274" s="4"/>
      <c r="C274" s="4"/>
      <c r="D274" s="4"/>
      <c r="E274" s="4"/>
      <c r="F274" s="4"/>
      <c r="G274" s="4"/>
      <c r="H274" s="4"/>
      <c r="I274" s="4"/>
      <c r="J274" s="4"/>
      <c r="K274" s="231"/>
      <c r="L274" s="231"/>
      <c r="M274" s="231"/>
      <c r="N274" s="231"/>
      <c r="O274" s="231"/>
      <c r="P274" s="4"/>
      <c r="Q274" s="4"/>
    </row>
    <row r="275" ht="12.75" customHeight="1">
      <c r="B275" s="4"/>
      <c r="C275" s="4"/>
      <c r="D275" s="4"/>
      <c r="E275" s="4"/>
      <c r="F275" s="4"/>
      <c r="G275" s="4"/>
      <c r="H275" s="4"/>
      <c r="I275" s="4"/>
      <c r="J275" s="4"/>
      <c r="K275" s="231"/>
      <c r="L275" s="231"/>
      <c r="M275" s="231"/>
      <c r="N275" s="231"/>
      <c r="O275" s="231"/>
      <c r="P275" s="4"/>
      <c r="Q275" s="4"/>
    </row>
    <row r="276" ht="12.75" customHeight="1">
      <c r="B276" s="4"/>
      <c r="C276" s="4"/>
      <c r="D276" s="4"/>
      <c r="E276" s="4"/>
      <c r="F276" s="4"/>
      <c r="G276" s="4"/>
      <c r="H276" s="4"/>
      <c r="I276" s="4"/>
      <c r="J276" s="4"/>
      <c r="K276" s="231"/>
      <c r="L276" s="231"/>
      <c r="M276" s="231"/>
      <c r="N276" s="231"/>
      <c r="O276" s="231"/>
      <c r="P276" s="4"/>
      <c r="Q276" s="4"/>
    </row>
    <row r="277" ht="12.75" customHeight="1">
      <c r="B277" s="4"/>
      <c r="C277" s="4"/>
      <c r="D277" s="4"/>
      <c r="E277" s="4"/>
      <c r="F277" s="4"/>
      <c r="G277" s="4"/>
      <c r="H277" s="4"/>
      <c r="I277" s="4"/>
      <c r="J277" s="4"/>
      <c r="K277" s="231"/>
      <c r="L277" s="231"/>
      <c r="M277" s="231"/>
      <c r="N277" s="231"/>
      <c r="O277" s="231"/>
      <c r="P277" s="4"/>
      <c r="Q277" s="4"/>
    </row>
    <row r="278" ht="12.75" customHeight="1">
      <c r="B278" s="4"/>
      <c r="C278" s="4"/>
      <c r="D278" s="4"/>
      <c r="E278" s="4"/>
      <c r="F278" s="4"/>
      <c r="G278" s="4"/>
      <c r="H278" s="4"/>
      <c r="I278" s="4"/>
      <c r="J278" s="4"/>
      <c r="K278" s="231"/>
      <c r="L278" s="231"/>
      <c r="M278" s="231"/>
      <c r="N278" s="231"/>
      <c r="O278" s="231"/>
      <c r="P278" s="4"/>
      <c r="Q278" s="4"/>
    </row>
    <row r="279" ht="12.75" customHeight="1">
      <c r="B279" s="4"/>
      <c r="C279" s="4"/>
      <c r="D279" s="4"/>
      <c r="E279" s="4"/>
      <c r="F279" s="4"/>
      <c r="G279" s="4"/>
      <c r="H279" s="4"/>
      <c r="I279" s="4"/>
      <c r="J279" s="4"/>
      <c r="K279" s="231"/>
      <c r="L279" s="231"/>
      <c r="M279" s="231"/>
      <c r="N279" s="231"/>
      <c r="O279" s="231"/>
      <c r="P279" s="4"/>
      <c r="Q279" s="4"/>
    </row>
    <row r="280" ht="12.75" customHeight="1">
      <c r="B280" s="4"/>
      <c r="C280" s="4"/>
      <c r="D280" s="4"/>
      <c r="E280" s="4"/>
      <c r="F280" s="4"/>
      <c r="G280" s="4"/>
      <c r="H280" s="4"/>
      <c r="I280" s="4"/>
      <c r="J280" s="4"/>
      <c r="K280" s="231"/>
      <c r="L280" s="231"/>
      <c r="M280" s="231"/>
      <c r="N280" s="231"/>
      <c r="O280" s="231"/>
      <c r="P280" s="4"/>
      <c r="Q280" s="4"/>
    </row>
    <row r="281" ht="12.75" customHeight="1">
      <c r="B281" s="4"/>
      <c r="C281" s="4"/>
      <c r="D281" s="4"/>
      <c r="E281" s="4"/>
      <c r="F281" s="4"/>
      <c r="G281" s="4"/>
      <c r="H281" s="4"/>
      <c r="I281" s="4"/>
      <c r="J281" s="4"/>
      <c r="K281" s="231"/>
      <c r="L281" s="231"/>
      <c r="M281" s="231"/>
      <c r="N281" s="231"/>
      <c r="O281" s="231"/>
      <c r="P281" s="4"/>
      <c r="Q281" s="4"/>
    </row>
    <row r="282" ht="12.75" customHeight="1">
      <c r="B282" s="4"/>
      <c r="C282" s="4"/>
      <c r="D282" s="4"/>
      <c r="E282" s="4"/>
      <c r="F282" s="4"/>
      <c r="G282" s="4"/>
      <c r="H282" s="4"/>
      <c r="I282" s="4"/>
      <c r="J282" s="4"/>
      <c r="K282" s="231"/>
      <c r="L282" s="231"/>
      <c r="M282" s="231"/>
      <c r="N282" s="231"/>
      <c r="O282" s="231"/>
      <c r="P282" s="4"/>
      <c r="Q282" s="4"/>
    </row>
    <row r="283" ht="12.75" customHeight="1">
      <c r="B283" s="4"/>
      <c r="C283" s="4"/>
      <c r="D283" s="4"/>
      <c r="E283" s="4"/>
      <c r="F283" s="4"/>
      <c r="G283" s="4"/>
      <c r="H283" s="4"/>
      <c r="I283" s="4"/>
      <c r="J283" s="4"/>
      <c r="K283" s="231"/>
      <c r="L283" s="231"/>
      <c r="M283" s="231"/>
      <c r="N283" s="231"/>
      <c r="O283" s="231"/>
      <c r="P283" s="4"/>
      <c r="Q283" s="4"/>
    </row>
    <row r="284" ht="12.75" customHeight="1">
      <c r="B284" s="4"/>
      <c r="C284" s="4"/>
      <c r="D284" s="4"/>
      <c r="E284" s="4"/>
      <c r="F284" s="4"/>
      <c r="G284" s="4"/>
      <c r="H284" s="4"/>
      <c r="I284" s="4"/>
      <c r="J284" s="4"/>
      <c r="K284" s="231"/>
      <c r="L284" s="231"/>
      <c r="M284" s="231"/>
      <c r="N284" s="231"/>
      <c r="O284" s="231"/>
      <c r="P284" s="4"/>
      <c r="Q284" s="4"/>
    </row>
    <row r="285" ht="12.75" customHeight="1">
      <c r="B285" s="4"/>
      <c r="C285" s="4"/>
      <c r="D285" s="4"/>
      <c r="E285" s="4"/>
      <c r="F285" s="4"/>
      <c r="G285" s="4"/>
      <c r="H285" s="4"/>
      <c r="I285" s="4"/>
      <c r="J285" s="4"/>
      <c r="K285" s="231"/>
      <c r="L285" s="231"/>
      <c r="M285" s="231"/>
      <c r="N285" s="231"/>
      <c r="O285" s="231"/>
      <c r="P285" s="4"/>
      <c r="Q285" s="4"/>
    </row>
    <row r="286" ht="12.75" customHeight="1">
      <c r="B286" s="4"/>
      <c r="C286" s="4"/>
      <c r="D286" s="4"/>
      <c r="E286" s="4"/>
      <c r="F286" s="4"/>
      <c r="G286" s="4"/>
      <c r="H286" s="4"/>
      <c r="I286" s="4"/>
      <c r="J286" s="4"/>
      <c r="K286" s="231"/>
      <c r="L286" s="231"/>
      <c r="M286" s="231"/>
      <c r="N286" s="231"/>
      <c r="O286" s="231"/>
      <c r="P286" s="4"/>
      <c r="Q286" s="4"/>
    </row>
    <row r="287" ht="12.75" customHeight="1">
      <c r="B287" s="4"/>
      <c r="C287" s="4"/>
      <c r="D287" s="4"/>
      <c r="E287" s="4"/>
      <c r="F287" s="4"/>
      <c r="G287" s="4"/>
      <c r="H287" s="4"/>
      <c r="I287" s="4"/>
      <c r="J287" s="4"/>
      <c r="K287" s="231"/>
      <c r="L287" s="231"/>
      <c r="M287" s="231"/>
      <c r="N287" s="231"/>
      <c r="O287" s="231"/>
      <c r="P287" s="4"/>
      <c r="Q287" s="4"/>
    </row>
    <row r="288" ht="12.75" customHeight="1">
      <c r="B288" s="4"/>
      <c r="C288" s="4"/>
      <c r="D288" s="4"/>
      <c r="E288" s="4"/>
      <c r="F288" s="4"/>
      <c r="G288" s="4"/>
      <c r="H288" s="4"/>
      <c r="I288" s="4"/>
      <c r="J288" s="4"/>
      <c r="K288" s="231"/>
      <c r="L288" s="231"/>
      <c r="M288" s="231"/>
      <c r="N288" s="231"/>
      <c r="O288" s="231"/>
      <c r="P288" s="4"/>
      <c r="Q288" s="4"/>
    </row>
    <row r="289" ht="12.75" customHeight="1">
      <c r="B289" s="4"/>
      <c r="C289" s="4"/>
      <c r="D289" s="4"/>
      <c r="E289" s="4"/>
      <c r="F289" s="4"/>
      <c r="G289" s="4"/>
      <c r="H289" s="4"/>
      <c r="I289" s="4"/>
      <c r="J289" s="4"/>
      <c r="K289" s="231"/>
      <c r="L289" s="231"/>
      <c r="M289" s="231"/>
      <c r="N289" s="231"/>
      <c r="O289" s="231"/>
      <c r="P289" s="4"/>
      <c r="Q289" s="4"/>
    </row>
    <row r="290" ht="12.75" customHeight="1">
      <c r="B290" s="4"/>
      <c r="C290" s="4"/>
      <c r="D290" s="4"/>
      <c r="E290" s="4"/>
      <c r="F290" s="4"/>
      <c r="G290" s="4"/>
      <c r="H290" s="4"/>
      <c r="I290" s="4"/>
      <c r="J290" s="4"/>
      <c r="K290" s="231"/>
      <c r="L290" s="231"/>
      <c r="M290" s="231"/>
      <c r="N290" s="231"/>
      <c r="O290" s="231"/>
      <c r="P290" s="4"/>
      <c r="Q290" s="4"/>
    </row>
    <row r="291" ht="12.75" customHeight="1">
      <c r="B291" s="4"/>
      <c r="C291" s="4"/>
      <c r="D291" s="4"/>
      <c r="E291" s="4"/>
      <c r="F291" s="4"/>
      <c r="G291" s="4"/>
      <c r="H291" s="4"/>
      <c r="I291" s="4"/>
      <c r="J291" s="4"/>
      <c r="K291" s="231"/>
      <c r="L291" s="231"/>
      <c r="M291" s="231"/>
      <c r="N291" s="231"/>
      <c r="O291" s="231"/>
      <c r="P291" s="4"/>
      <c r="Q291" s="4"/>
    </row>
    <row r="292" ht="12.75" customHeight="1">
      <c r="B292" s="4"/>
      <c r="C292" s="4"/>
      <c r="D292" s="4"/>
      <c r="E292" s="4"/>
      <c r="F292" s="4"/>
      <c r="G292" s="4"/>
      <c r="H292" s="4"/>
      <c r="I292" s="4"/>
      <c r="J292" s="4"/>
      <c r="K292" s="231"/>
      <c r="L292" s="231"/>
      <c r="M292" s="231"/>
      <c r="N292" s="231"/>
      <c r="O292" s="231"/>
      <c r="P292" s="4"/>
      <c r="Q292" s="4"/>
    </row>
    <row r="293" ht="12.75" customHeight="1">
      <c r="B293" s="4"/>
      <c r="C293" s="4"/>
      <c r="D293" s="4"/>
      <c r="E293" s="4"/>
      <c r="F293" s="4"/>
      <c r="G293" s="4"/>
      <c r="H293" s="4"/>
      <c r="I293" s="4"/>
      <c r="J293" s="4"/>
      <c r="K293" s="231"/>
      <c r="L293" s="231"/>
      <c r="M293" s="231"/>
      <c r="N293" s="231"/>
      <c r="O293" s="231"/>
      <c r="P293" s="4"/>
      <c r="Q293" s="4"/>
    </row>
    <row r="294" ht="12.75" customHeight="1">
      <c r="B294" s="4"/>
      <c r="C294" s="4"/>
      <c r="D294" s="4"/>
      <c r="E294" s="4"/>
      <c r="F294" s="4"/>
      <c r="G294" s="4"/>
      <c r="H294" s="4"/>
      <c r="I294" s="4"/>
      <c r="J294" s="4"/>
      <c r="K294" s="231"/>
      <c r="L294" s="231"/>
      <c r="M294" s="231"/>
      <c r="N294" s="231"/>
      <c r="O294" s="231"/>
      <c r="P294" s="4"/>
      <c r="Q294" s="4"/>
    </row>
    <row r="295" ht="12.75" customHeight="1">
      <c r="B295" s="4"/>
      <c r="C295" s="4"/>
      <c r="D295" s="4"/>
      <c r="E295" s="4"/>
      <c r="F295" s="4"/>
      <c r="G295" s="4"/>
      <c r="H295" s="4"/>
      <c r="I295" s="4"/>
      <c r="J295" s="4"/>
      <c r="K295" s="231"/>
      <c r="L295" s="231"/>
      <c r="M295" s="231"/>
      <c r="N295" s="231"/>
      <c r="O295" s="231"/>
      <c r="P295" s="4"/>
      <c r="Q295" s="4"/>
    </row>
    <row r="296" ht="12.75" customHeight="1">
      <c r="B296" s="4"/>
      <c r="C296" s="4"/>
      <c r="D296" s="4"/>
      <c r="E296" s="4"/>
      <c r="F296" s="4"/>
      <c r="G296" s="4"/>
      <c r="H296" s="4"/>
      <c r="I296" s="4"/>
      <c r="J296" s="4"/>
      <c r="K296" s="231"/>
      <c r="L296" s="231"/>
      <c r="M296" s="231"/>
      <c r="N296" s="231"/>
      <c r="O296" s="231"/>
      <c r="P296" s="4"/>
      <c r="Q296" s="4"/>
    </row>
    <row r="297" ht="12.75" customHeight="1">
      <c r="B297" s="4"/>
      <c r="C297" s="4"/>
      <c r="D297" s="4"/>
      <c r="E297" s="4"/>
      <c r="F297" s="4"/>
      <c r="G297" s="4"/>
      <c r="H297" s="4"/>
      <c r="I297" s="4"/>
      <c r="J297" s="4"/>
      <c r="K297" s="231"/>
      <c r="L297" s="231"/>
      <c r="M297" s="231"/>
      <c r="N297" s="231"/>
      <c r="O297" s="231"/>
      <c r="P297" s="4"/>
      <c r="Q297" s="4"/>
    </row>
    <row r="298" ht="12.75" customHeight="1">
      <c r="B298" s="4"/>
      <c r="C298" s="4"/>
      <c r="D298" s="4"/>
      <c r="E298" s="4"/>
      <c r="F298" s="4"/>
      <c r="G298" s="4"/>
      <c r="H298" s="4"/>
      <c r="I298" s="4"/>
      <c r="J298" s="4"/>
      <c r="K298" s="231"/>
      <c r="L298" s="231"/>
      <c r="M298" s="231"/>
      <c r="N298" s="231"/>
      <c r="O298" s="231"/>
      <c r="P298" s="4"/>
      <c r="Q298" s="4"/>
    </row>
    <row r="299" ht="12.75" customHeight="1">
      <c r="B299" s="4"/>
      <c r="C299" s="4"/>
      <c r="D299" s="4"/>
      <c r="E299" s="4"/>
      <c r="F299" s="4"/>
      <c r="G299" s="4"/>
      <c r="H299" s="4"/>
      <c r="I299" s="4"/>
      <c r="J299" s="4"/>
      <c r="K299" s="231"/>
      <c r="L299" s="231"/>
      <c r="M299" s="231"/>
      <c r="N299" s="231"/>
      <c r="O299" s="231"/>
      <c r="P299" s="4"/>
      <c r="Q299" s="4"/>
    </row>
    <row r="300" ht="12.75" customHeight="1">
      <c r="B300" s="4"/>
      <c r="C300" s="4"/>
      <c r="D300" s="4"/>
      <c r="E300" s="4"/>
      <c r="F300" s="4"/>
      <c r="G300" s="4"/>
      <c r="H300" s="4"/>
      <c r="I300" s="4"/>
      <c r="J300" s="4"/>
      <c r="K300" s="231"/>
      <c r="L300" s="231"/>
      <c r="M300" s="231"/>
      <c r="N300" s="231"/>
      <c r="O300" s="231"/>
      <c r="P300" s="4"/>
      <c r="Q300" s="4"/>
    </row>
    <row r="301" ht="12.75" customHeight="1">
      <c r="B301" s="4"/>
      <c r="C301" s="4"/>
      <c r="D301" s="4"/>
      <c r="E301" s="4"/>
      <c r="F301" s="4"/>
      <c r="G301" s="4"/>
      <c r="H301" s="4"/>
      <c r="I301" s="4"/>
      <c r="J301" s="4"/>
      <c r="K301" s="231"/>
      <c r="L301" s="231"/>
      <c r="M301" s="231"/>
      <c r="N301" s="231"/>
      <c r="O301" s="231"/>
      <c r="P301" s="4"/>
      <c r="Q301" s="4"/>
    </row>
    <row r="302" ht="12.75" customHeight="1">
      <c r="B302" s="4"/>
      <c r="C302" s="4"/>
      <c r="D302" s="4"/>
      <c r="E302" s="4"/>
      <c r="F302" s="4"/>
      <c r="G302" s="4"/>
      <c r="H302" s="4"/>
      <c r="I302" s="4"/>
      <c r="J302" s="4"/>
      <c r="K302" s="231"/>
      <c r="L302" s="231"/>
      <c r="M302" s="231"/>
      <c r="N302" s="231"/>
      <c r="O302" s="231"/>
      <c r="P302" s="4"/>
      <c r="Q302" s="4"/>
    </row>
    <row r="303" ht="12.75" customHeight="1">
      <c r="B303" s="4"/>
      <c r="C303" s="4"/>
      <c r="D303" s="4"/>
      <c r="E303" s="4"/>
      <c r="F303" s="4"/>
      <c r="G303" s="4"/>
      <c r="H303" s="4"/>
      <c r="I303" s="4"/>
      <c r="J303" s="4"/>
      <c r="K303" s="231"/>
      <c r="L303" s="231"/>
      <c r="M303" s="231"/>
      <c r="N303" s="231"/>
      <c r="O303" s="231"/>
      <c r="P303" s="4"/>
      <c r="Q303" s="4"/>
    </row>
    <row r="304" ht="12.75" customHeight="1">
      <c r="B304" s="4"/>
      <c r="C304" s="4"/>
      <c r="D304" s="4"/>
      <c r="E304" s="4"/>
      <c r="F304" s="4"/>
      <c r="G304" s="4"/>
      <c r="H304" s="4"/>
      <c r="I304" s="4"/>
      <c r="J304" s="4"/>
      <c r="K304" s="231"/>
      <c r="L304" s="231"/>
      <c r="M304" s="231"/>
      <c r="N304" s="231"/>
      <c r="O304" s="231"/>
      <c r="P304" s="4"/>
      <c r="Q304" s="4"/>
    </row>
    <row r="305" ht="12.75" customHeight="1">
      <c r="B305" s="4"/>
      <c r="C305" s="4"/>
      <c r="D305" s="4"/>
      <c r="E305" s="4"/>
      <c r="F305" s="4"/>
      <c r="G305" s="4"/>
      <c r="H305" s="4"/>
      <c r="I305" s="4"/>
      <c r="J305" s="4"/>
      <c r="K305" s="231"/>
      <c r="L305" s="231"/>
      <c r="M305" s="231"/>
      <c r="N305" s="231"/>
      <c r="O305" s="231"/>
      <c r="P305" s="4"/>
      <c r="Q305" s="4"/>
    </row>
    <row r="306" ht="12.75" customHeight="1">
      <c r="B306" s="4"/>
      <c r="C306" s="4"/>
      <c r="D306" s="4"/>
      <c r="E306" s="4"/>
      <c r="F306" s="4"/>
      <c r="G306" s="4"/>
      <c r="H306" s="4"/>
      <c r="I306" s="4"/>
      <c r="J306" s="4"/>
      <c r="K306" s="231"/>
      <c r="L306" s="231"/>
      <c r="M306" s="231"/>
      <c r="N306" s="231"/>
      <c r="O306" s="231"/>
      <c r="P306" s="4"/>
      <c r="Q306" s="4"/>
    </row>
    <row r="307" ht="12.75" customHeight="1">
      <c r="B307" s="4"/>
      <c r="C307" s="4"/>
      <c r="D307" s="4"/>
      <c r="E307" s="4"/>
      <c r="F307" s="4"/>
      <c r="G307" s="4"/>
      <c r="H307" s="4"/>
      <c r="I307" s="4"/>
      <c r="J307" s="4"/>
      <c r="K307" s="231"/>
      <c r="L307" s="231"/>
      <c r="M307" s="231"/>
      <c r="N307" s="231"/>
      <c r="O307" s="231"/>
      <c r="P307" s="4"/>
      <c r="Q307" s="4"/>
    </row>
    <row r="308" ht="12.75" customHeight="1">
      <c r="B308" s="4"/>
      <c r="C308" s="4"/>
      <c r="D308" s="4"/>
      <c r="E308" s="4"/>
      <c r="F308" s="4"/>
      <c r="G308" s="4"/>
      <c r="H308" s="4"/>
      <c r="I308" s="4"/>
      <c r="J308" s="4"/>
      <c r="K308" s="231"/>
      <c r="L308" s="231"/>
      <c r="M308" s="231"/>
      <c r="N308" s="231"/>
      <c r="O308" s="231"/>
      <c r="P308" s="4"/>
      <c r="Q308" s="4"/>
    </row>
    <row r="309" ht="12.75" customHeight="1">
      <c r="B309" s="4"/>
      <c r="C309" s="4"/>
      <c r="D309" s="4"/>
      <c r="E309" s="4"/>
      <c r="F309" s="4"/>
      <c r="G309" s="4"/>
      <c r="H309" s="4"/>
      <c r="I309" s="4"/>
      <c r="J309" s="4"/>
      <c r="K309" s="231"/>
      <c r="L309" s="231"/>
      <c r="M309" s="231"/>
      <c r="N309" s="231"/>
      <c r="O309" s="231"/>
      <c r="P309" s="4"/>
      <c r="Q309" s="4"/>
    </row>
    <row r="310" ht="12.75" customHeight="1">
      <c r="B310" s="4"/>
      <c r="C310" s="4"/>
      <c r="D310" s="4"/>
      <c r="E310" s="4"/>
      <c r="F310" s="4"/>
      <c r="G310" s="4"/>
      <c r="H310" s="4"/>
      <c r="I310" s="4"/>
      <c r="J310" s="4"/>
      <c r="K310" s="231"/>
      <c r="L310" s="231"/>
      <c r="M310" s="231"/>
      <c r="N310" s="231"/>
      <c r="O310" s="231"/>
      <c r="P310" s="4"/>
      <c r="Q310" s="4"/>
    </row>
    <row r="311" ht="12.75" customHeight="1">
      <c r="B311" s="4"/>
      <c r="C311" s="4"/>
      <c r="D311" s="4"/>
      <c r="E311" s="4"/>
      <c r="F311" s="4"/>
      <c r="G311" s="4"/>
      <c r="H311" s="4"/>
      <c r="I311" s="4"/>
      <c r="J311" s="4"/>
      <c r="K311" s="231"/>
      <c r="L311" s="231"/>
      <c r="M311" s="231"/>
      <c r="N311" s="231"/>
      <c r="O311" s="231"/>
      <c r="P311" s="4"/>
      <c r="Q311" s="4"/>
    </row>
    <row r="312" ht="12.75" customHeight="1">
      <c r="B312" s="4"/>
      <c r="C312" s="4"/>
      <c r="D312" s="4"/>
      <c r="E312" s="4"/>
      <c r="F312" s="4"/>
      <c r="G312" s="4"/>
      <c r="H312" s="4"/>
      <c r="I312" s="4"/>
      <c r="J312" s="4"/>
      <c r="K312" s="231"/>
      <c r="L312" s="231"/>
      <c r="M312" s="231"/>
      <c r="N312" s="231"/>
      <c r="O312" s="231"/>
      <c r="P312" s="4"/>
      <c r="Q312" s="4"/>
    </row>
    <row r="313" ht="12.75" customHeight="1">
      <c r="B313" s="4"/>
      <c r="C313" s="4"/>
      <c r="D313" s="4"/>
      <c r="E313" s="4"/>
      <c r="F313" s="4"/>
      <c r="G313" s="4"/>
      <c r="H313" s="4"/>
      <c r="I313" s="4"/>
      <c r="J313" s="4"/>
      <c r="K313" s="231"/>
      <c r="L313" s="231"/>
      <c r="M313" s="231"/>
      <c r="N313" s="231"/>
      <c r="O313" s="231"/>
      <c r="P313" s="4"/>
      <c r="Q313" s="4"/>
    </row>
    <row r="314" ht="12.75" customHeight="1">
      <c r="B314" s="4"/>
      <c r="C314" s="4"/>
      <c r="D314" s="4"/>
      <c r="E314" s="4"/>
      <c r="F314" s="4"/>
      <c r="G314" s="4"/>
      <c r="H314" s="4"/>
      <c r="I314" s="4"/>
      <c r="J314" s="4"/>
      <c r="K314" s="231"/>
      <c r="L314" s="231"/>
      <c r="M314" s="231"/>
      <c r="N314" s="231"/>
      <c r="O314" s="231"/>
      <c r="P314" s="4"/>
      <c r="Q314" s="4"/>
    </row>
    <row r="315" ht="12.75" customHeight="1">
      <c r="B315" s="4"/>
      <c r="C315" s="4"/>
      <c r="D315" s="4"/>
      <c r="E315" s="4"/>
      <c r="F315" s="4"/>
      <c r="G315" s="4"/>
      <c r="H315" s="4"/>
      <c r="I315" s="4"/>
      <c r="J315" s="4"/>
      <c r="K315" s="231"/>
      <c r="L315" s="231"/>
      <c r="M315" s="231"/>
      <c r="N315" s="231"/>
      <c r="O315" s="231"/>
      <c r="P315" s="4"/>
      <c r="Q315" s="4"/>
    </row>
    <row r="316" ht="12.75" customHeight="1">
      <c r="B316" s="4"/>
      <c r="C316" s="4"/>
      <c r="D316" s="4"/>
      <c r="E316" s="4"/>
      <c r="F316" s="4"/>
      <c r="G316" s="4"/>
      <c r="H316" s="4"/>
      <c r="I316" s="4"/>
      <c r="J316" s="4"/>
      <c r="K316" s="231"/>
      <c r="L316" s="231"/>
      <c r="M316" s="231"/>
      <c r="N316" s="231"/>
      <c r="O316" s="231"/>
      <c r="P316" s="4"/>
      <c r="Q316" s="4"/>
    </row>
    <row r="317" ht="12.75" customHeight="1">
      <c r="B317" s="4"/>
      <c r="C317" s="4"/>
      <c r="D317" s="4"/>
      <c r="E317" s="4"/>
      <c r="F317" s="4"/>
      <c r="G317" s="4"/>
      <c r="H317" s="4"/>
      <c r="I317" s="4"/>
      <c r="J317" s="4"/>
      <c r="K317" s="231"/>
      <c r="L317" s="231"/>
      <c r="M317" s="231"/>
      <c r="N317" s="231"/>
      <c r="O317" s="231"/>
      <c r="P317" s="4"/>
      <c r="Q317" s="4"/>
    </row>
    <row r="318" ht="12.75" customHeight="1">
      <c r="B318" s="4"/>
      <c r="C318" s="4"/>
      <c r="D318" s="4"/>
      <c r="E318" s="4"/>
      <c r="F318" s="4"/>
      <c r="G318" s="4"/>
      <c r="H318" s="4"/>
      <c r="I318" s="4"/>
      <c r="J318" s="4"/>
      <c r="K318" s="231"/>
      <c r="L318" s="231"/>
      <c r="M318" s="231"/>
      <c r="N318" s="231"/>
      <c r="O318" s="231"/>
      <c r="P318" s="4"/>
      <c r="Q318" s="4"/>
    </row>
    <row r="319" ht="12.75" customHeight="1">
      <c r="B319" s="4"/>
      <c r="C319" s="4"/>
      <c r="D319" s="4"/>
      <c r="E319" s="4"/>
      <c r="F319" s="4"/>
      <c r="G319" s="4"/>
      <c r="H319" s="4"/>
      <c r="I319" s="4"/>
      <c r="J319" s="4"/>
      <c r="K319" s="231"/>
      <c r="L319" s="231"/>
      <c r="M319" s="231"/>
      <c r="N319" s="231"/>
      <c r="O319" s="231"/>
      <c r="P319" s="4"/>
      <c r="Q319" s="4"/>
    </row>
    <row r="320" ht="12.75" customHeight="1">
      <c r="B320" s="4"/>
      <c r="C320" s="4"/>
      <c r="D320" s="4"/>
      <c r="E320" s="4"/>
      <c r="F320" s="4"/>
      <c r="G320" s="4"/>
      <c r="H320" s="4"/>
      <c r="I320" s="4"/>
      <c r="J320" s="4"/>
      <c r="K320" s="231"/>
      <c r="L320" s="231"/>
      <c r="M320" s="231"/>
      <c r="N320" s="231"/>
      <c r="O320" s="231"/>
      <c r="P320" s="4"/>
      <c r="Q320" s="4"/>
    </row>
    <row r="321" ht="12.75" customHeight="1">
      <c r="B321" s="4"/>
      <c r="C321" s="4"/>
      <c r="D321" s="4"/>
      <c r="E321" s="4"/>
      <c r="F321" s="4"/>
      <c r="G321" s="4"/>
      <c r="H321" s="4"/>
      <c r="I321" s="4"/>
      <c r="J321" s="4"/>
      <c r="K321" s="231"/>
      <c r="L321" s="231"/>
      <c r="M321" s="231"/>
      <c r="N321" s="231"/>
      <c r="O321" s="231"/>
      <c r="P321" s="4"/>
      <c r="Q321" s="4"/>
    </row>
    <row r="322" ht="12.75" customHeight="1">
      <c r="B322" s="4"/>
      <c r="C322" s="4"/>
      <c r="D322" s="4"/>
      <c r="E322" s="4"/>
      <c r="F322" s="4"/>
      <c r="G322" s="4"/>
      <c r="H322" s="4"/>
      <c r="I322" s="4"/>
      <c r="J322" s="4"/>
      <c r="K322" s="231"/>
      <c r="L322" s="231"/>
      <c r="M322" s="231"/>
      <c r="N322" s="231"/>
      <c r="O322" s="231"/>
      <c r="P322" s="4"/>
      <c r="Q322" s="4"/>
    </row>
    <row r="323" ht="12.75" customHeight="1">
      <c r="B323" s="4"/>
      <c r="C323" s="4"/>
      <c r="D323" s="4"/>
      <c r="E323" s="4"/>
      <c r="F323" s="4"/>
      <c r="G323" s="4"/>
      <c r="H323" s="4"/>
      <c r="I323" s="4"/>
      <c r="J323" s="4"/>
      <c r="K323" s="231"/>
      <c r="L323" s="231"/>
      <c r="M323" s="231"/>
      <c r="N323" s="231"/>
      <c r="O323" s="231"/>
      <c r="P323" s="4"/>
      <c r="Q323" s="4"/>
    </row>
    <row r="324" ht="12.75" customHeight="1">
      <c r="B324" s="4"/>
      <c r="C324" s="4"/>
      <c r="D324" s="4"/>
      <c r="E324" s="4"/>
      <c r="F324" s="4"/>
      <c r="G324" s="4"/>
      <c r="H324" s="4"/>
      <c r="I324" s="4"/>
      <c r="J324" s="4"/>
      <c r="K324" s="231"/>
      <c r="L324" s="231"/>
      <c r="M324" s="231"/>
      <c r="N324" s="231"/>
      <c r="O324" s="231"/>
      <c r="P324" s="4"/>
      <c r="Q324" s="4"/>
    </row>
    <row r="325" ht="12.75" customHeight="1">
      <c r="B325" s="4"/>
      <c r="C325" s="4"/>
      <c r="D325" s="4"/>
      <c r="E325" s="4"/>
      <c r="F325" s="4"/>
      <c r="G325" s="4"/>
      <c r="H325" s="4"/>
      <c r="I325" s="4"/>
      <c r="J325" s="4"/>
      <c r="K325" s="231"/>
      <c r="L325" s="231"/>
      <c r="M325" s="231"/>
      <c r="N325" s="231"/>
      <c r="O325" s="231"/>
      <c r="P325" s="4"/>
      <c r="Q325" s="4"/>
    </row>
    <row r="326" ht="12.75" customHeight="1">
      <c r="B326" s="4"/>
      <c r="C326" s="4"/>
      <c r="D326" s="4"/>
      <c r="E326" s="4"/>
      <c r="F326" s="4"/>
      <c r="G326" s="4"/>
      <c r="H326" s="4"/>
      <c r="I326" s="4"/>
      <c r="J326" s="4"/>
      <c r="K326" s="231"/>
      <c r="L326" s="231"/>
      <c r="M326" s="231"/>
      <c r="N326" s="231"/>
      <c r="O326" s="231"/>
      <c r="P326" s="4"/>
      <c r="Q326" s="4"/>
    </row>
    <row r="327" ht="12.75" customHeight="1">
      <c r="B327" s="4"/>
      <c r="C327" s="4"/>
      <c r="D327" s="4"/>
      <c r="E327" s="4"/>
      <c r="F327" s="4"/>
      <c r="G327" s="4"/>
      <c r="H327" s="4"/>
      <c r="I327" s="4"/>
      <c r="J327" s="4"/>
      <c r="K327" s="231"/>
      <c r="L327" s="231"/>
      <c r="M327" s="231"/>
      <c r="N327" s="231"/>
      <c r="O327" s="231"/>
      <c r="P327" s="4"/>
      <c r="Q327" s="4"/>
    </row>
    <row r="328" ht="12.75" customHeight="1">
      <c r="B328" s="4"/>
      <c r="C328" s="4"/>
      <c r="D328" s="4"/>
      <c r="E328" s="4"/>
      <c r="F328" s="4"/>
      <c r="G328" s="4"/>
      <c r="H328" s="4"/>
      <c r="I328" s="4"/>
      <c r="J328" s="4"/>
      <c r="K328" s="231"/>
      <c r="L328" s="231"/>
      <c r="M328" s="231"/>
      <c r="N328" s="231"/>
      <c r="O328" s="231"/>
      <c r="P328" s="4"/>
      <c r="Q328" s="4"/>
    </row>
    <row r="329" ht="12.75" customHeight="1">
      <c r="B329" s="4"/>
      <c r="C329" s="4"/>
      <c r="D329" s="4"/>
      <c r="E329" s="4"/>
      <c r="F329" s="4"/>
      <c r="G329" s="4"/>
      <c r="H329" s="4"/>
      <c r="I329" s="4"/>
      <c r="J329" s="4"/>
      <c r="K329" s="231"/>
      <c r="L329" s="231"/>
      <c r="M329" s="231"/>
      <c r="N329" s="231"/>
      <c r="O329" s="231"/>
      <c r="P329" s="4"/>
      <c r="Q329" s="4"/>
    </row>
    <row r="330" ht="12.75" customHeight="1">
      <c r="B330" s="4"/>
      <c r="C330" s="4"/>
      <c r="D330" s="4"/>
      <c r="E330" s="4"/>
      <c r="F330" s="4"/>
      <c r="G330" s="4"/>
      <c r="H330" s="4"/>
      <c r="I330" s="4"/>
      <c r="J330" s="4"/>
      <c r="K330" s="231"/>
      <c r="L330" s="231"/>
      <c r="M330" s="231"/>
      <c r="N330" s="231"/>
      <c r="O330" s="231"/>
      <c r="P330" s="4"/>
      <c r="Q330" s="4"/>
    </row>
    <row r="331" ht="12.75" customHeight="1">
      <c r="B331" s="4"/>
      <c r="C331" s="4"/>
      <c r="D331" s="4"/>
      <c r="E331" s="4"/>
      <c r="F331" s="4"/>
      <c r="G331" s="4"/>
      <c r="H331" s="4"/>
      <c r="I331" s="4"/>
      <c r="J331" s="4"/>
      <c r="K331" s="231"/>
      <c r="L331" s="231"/>
      <c r="M331" s="231"/>
      <c r="N331" s="231"/>
      <c r="O331" s="231"/>
      <c r="P331" s="4"/>
      <c r="Q331" s="4"/>
    </row>
    <row r="332" ht="12.75" customHeight="1">
      <c r="B332" s="4"/>
      <c r="C332" s="4"/>
      <c r="D332" s="4"/>
      <c r="E332" s="4"/>
      <c r="F332" s="4"/>
      <c r="G332" s="4"/>
      <c r="H332" s="4"/>
      <c r="I332" s="4"/>
      <c r="J332" s="4"/>
      <c r="K332" s="231"/>
      <c r="L332" s="231"/>
      <c r="M332" s="231"/>
      <c r="N332" s="231"/>
      <c r="O332" s="231"/>
      <c r="P332" s="4"/>
      <c r="Q332" s="4"/>
    </row>
    <row r="333" ht="12.75" customHeight="1">
      <c r="B333" s="4"/>
      <c r="C333" s="4"/>
      <c r="D333" s="4"/>
      <c r="E333" s="4"/>
      <c r="F333" s="4"/>
      <c r="G333" s="4"/>
      <c r="H333" s="4"/>
      <c r="I333" s="4"/>
      <c r="J333" s="4"/>
      <c r="K333" s="231"/>
      <c r="L333" s="231"/>
      <c r="M333" s="231"/>
      <c r="N333" s="231"/>
      <c r="O333" s="231"/>
      <c r="P333" s="4"/>
      <c r="Q333" s="4"/>
    </row>
    <row r="334" ht="12.75" customHeight="1">
      <c r="B334" s="4"/>
      <c r="C334" s="4"/>
      <c r="D334" s="4"/>
      <c r="E334" s="4"/>
      <c r="F334" s="4"/>
      <c r="G334" s="4"/>
      <c r="H334" s="4"/>
      <c r="I334" s="4"/>
      <c r="J334" s="4"/>
      <c r="K334" s="231"/>
      <c r="L334" s="231"/>
      <c r="M334" s="231"/>
      <c r="N334" s="231"/>
      <c r="O334" s="231"/>
      <c r="P334" s="4"/>
      <c r="Q334" s="4"/>
    </row>
    <row r="335" ht="12.75" customHeight="1">
      <c r="B335" s="4"/>
      <c r="C335" s="4"/>
      <c r="D335" s="4"/>
      <c r="E335" s="4"/>
      <c r="F335" s="4"/>
      <c r="G335" s="4"/>
      <c r="H335" s="4"/>
      <c r="I335" s="4"/>
      <c r="J335" s="4"/>
      <c r="K335" s="231"/>
      <c r="L335" s="231"/>
      <c r="M335" s="231"/>
      <c r="N335" s="231"/>
      <c r="O335" s="231"/>
      <c r="P335" s="4"/>
      <c r="Q335" s="4"/>
    </row>
    <row r="336" ht="12.75" customHeight="1">
      <c r="B336" s="4"/>
      <c r="C336" s="4"/>
      <c r="D336" s="4"/>
      <c r="E336" s="4"/>
      <c r="F336" s="4"/>
      <c r="G336" s="4"/>
      <c r="H336" s="4"/>
      <c r="I336" s="4"/>
      <c r="J336" s="4"/>
      <c r="K336" s="231"/>
      <c r="L336" s="231"/>
      <c r="M336" s="231"/>
      <c r="N336" s="231"/>
      <c r="O336" s="231"/>
      <c r="P336" s="4"/>
      <c r="Q336" s="4"/>
    </row>
    <row r="337" ht="12.75" customHeight="1">
      <c r="B337" s="4"/>
      <c r="C337" s="4"/>
      <c r="D337" s="4"/>
      <c r="E337" s="4"/>
      <c r="F337" s="4"/>
      <c r="G337" s="4"/>
      <c r="H337" s="4"/>
      <c r="I337" s="4"/>
      <c r="J337" s="4"/>
      <c r="K337" s="231"/>
      <c r="L337" s="231"/>
      <c r="M337" s="231"/>
      <c r="N337" s="231"/>
      <c r="O337" s="231"/>
      <c r="P337" s="4"/>
      <c r="Q337" s="4"/>
    </row>
    <row r="338" ht="12.75" customHeight="1">
      <c r="B338" s="4"/>
      <c r="C338" s="4"/>
      <c r="D338" s="4"/>
      <c r="E338" s="4"/>
      <c r="F338" s="4"/>
      <c r="G338" s="4"/>
      <c r="H338" s="4"/>
      <c r="I338" s="4"/>
      <c r="J338" s="4"/>
      <c r="K338" s="231"/>
      <c r="L338" s="231"/>
      <c r="M338" s="231"/>
      <c r="N338" s="231"/>
      <c r="O338" s="231"/>
      <c r="P338" s="4"/>
      <c r="Q338" s="4"/>
    </row>
    <row r="339" ht="12.75" customHeight="1">
      <c r="B339" s="4"/>
      <c r="C339" s="4"/>
      <c r="D339" s="4"/>
      <c r="E339" s="4"/>
      <c r="F339" s="4"/>
      <c r="G339" s="4"/>
      <c r="H339" s="4"/>
      <c r="I339" s="4"/>
      <c r="J339" s="4"/>
      <c r="K339" s="231"/>
      <c r="L339" s="231"/>
      <c r="M339" s="231"/>
      <c r="N339" s="231"/>
      <c r="O339" s="231"/>
      <c r="P339" s="4"/>
      <c r="Q339" s="4"/>
    </row>
    <row r="340" ht="12.75" customHeight="1">
      <c r="B340" s="4"/>
      <c r="C340" s="4"/>
      <c r="D340" s="4"/>
      <c r="E340" s="4"/>
      <c r="F340" s="4"/>
      <c r="G340" s="4"/>
      <c r="H340" s="4"/>
      <c r="I340" s="4"/>
      <c r="J340" s="4"/>
      <c r="K340" s="231"/>
      <c r="L340" s="231"/>
      <c r="M340" s="231"/>
      <c r="N340" s="231"/>
      <c r="O340" s="231"/>
      <c r="P340" s="4"/>
      <c r="Q340" s="4"/>
    </row>
    <row r="341" ht="12.75" customHeight="1">
      <c r="B341" s="4"/>
      <c r="C341" s="4"/>
      <c r="D341" s="4"/>
      <c r="E341" s="4"/>
      <c r="F341" s="4"/>
      <c r="G341" s="4"/>
      <c r="H341" s="4"/>
      <c r="I341" s="4"/>
      <c r="J341" s="4"/>
      <c r="K341" s="231"/>
      <c r="L341" s="231"/>
      <c r="M341" s="231"/>
      <c r="N341" s="231"/>
      <c r="O341" s="231"/>
      <c r="P341" s="4"/>
      <c r="Q341" s="4"/>
    </row>
    <row r="342" ht="12.75" customHeight="1">
      <c r="B342" s="4"/>
      <c r="C342" s="4"/>
      <c r="D342" s="4"/>
      <c r="E342" s="4"/>
      <c r="F342" s="4"/>
      <c r="G342" s="4"/>
      <c r="H342" s="4"/>
      <c r="I342" s="4"/>
      <c r="J342" s="4"/>
      <c r="K342" s="231"/>
      <c r="L342" s="231"/>
      <c r="M342" s="231"/>
      <c r="N342" s="231"/>
      <c r="O342" s="231"/>
      <c r="P342" s="4"/>
      <c r="Q342" s="4"/>
    </row>
    <row r="343" ht="12.75" customHeight="1">
      <c r="B343" s="4"/>
      <c r="C343" s="4"/>
      <c r="D343" s="4"/>
      <c r="E343" s="4"/>
      <c r="F343" s="4"/>
      <c r="G343" s="4"/>
      <c r="H343" s="4"/>
      <c r="I343" s="4"/>
      <c r="J343" s="4"/>
      <c r="K343" s="231"/>
      <c r="L343" s="231"/>
      <c r="M343" s="231"/>
      <c r="N343" s="231"/>
      <c r="O343" s="231"/>
      <c r="P343" s="4"/>
      <c r="Q343" s="4"/>
    </row>
    <row r="344" ht="12.75" customHeight="1">
      <c r="B344" s="4"/>
      <c r="C344" s="4"/>
      <c r="D344" s="4"/>
      <c r="E344" s="4"/>
      <c r="F344" s="4"/>
      <c r="G344" s="4"/>
      <c r="H344" s="4"/>
      <c r="I344" s="4"/>
      <c r="J344" s="4"/>
      <c r="K344" s="231"/>
      <c r="L344" s="231"/>
      <c r="M344" s="231"/>
      <c r="N344" s="231"/>
      <c r="O344" s="231"/>
      <c r="P344" s="4"/>
      <c r="Q344" s="4"/>
    </row>
    <row r="345" ht="12.75" customHeight="1">
      <c r="B345" s="4"/>
      <c r="C345" s="4"/>
      <c r="D345" s="4"/>
      <c r="E345" s="4"/>
      <c r="F345" s="4"/>
      <c r="G345" s="4"/>
      <c r="H345" s="4"/>
      <c r="I345" s="4"/>
      <c r="J345" s="4"/>
      <c r="K345" s="231"/>
      <c r="L345" s="231"/>
      <c r="M345" s="231"/>
      <c r="N345" s="231"/>
      <c r="O345" s="231"/>
      <c r="P345" s="4"/>
      <c r="Q345" s="4"/>
    </row>
    <row r="346" ht="12.75" customHeight="1">
      <c r="B346" s="4"/>
      <c r="C346" s="4"/>
      <c r="D346" s="4"/>
      <c r="E346" s="4"/>
      <c r="F346" s="4"/>
      <c r="G346" s="4"/>
      <c r="H346" s="4"/>
      <c r="I346" s="4"/>
      <c r="J346" s="4"/>
      <c r="K346" s="231"/>
      <c r="L346" s="231"/>
      <c r="M346" s="231"/>
      <c r="N346" s="231"/>
      <c r="O346" s="231"/>
      <c r="P346" s="4"/>
      <c r="Q346" s="4"/>
    </row>
    <row r="347" ht="12.75" customHeight="1">
      <c r="B347" s="4"/>
      <c r="C347" s="4"/>
      <c r="D347" s="4"/>
      <c r="E347" s="4"/>
      <c r="F347" s="4"/>
      <c r="G347" s="4"/>
      <c r="H347" s="4"/>
      <c r="I347" s="4"/>
      <c r="J347" s="4"/>
      <c r="K347" s="231"/>
      <c r="L347" s="231"/>
      <c r="M347" s="231"/>
      <c r="N347" s="231"/>
      <c r="O347" s="231"/>
      <c r="P347" s="4"/>
      <c r="Q347" s="4"/>
    </row>
    <row r="348" ht="12.75" customHeight="1">
      <c r="B348" s="4"/>
      <c r="C348" s="4"/>
      <c r="D348" s="4"/>
      <c r="E348" s="4"/>
      <c r="F348" s="4"/>
      <c r="G348" s="4"/>
      <c r="H348" s="4"/>
      <c r="I348" s="4"/>
      <c r="J348" s="4"/>
      <c r="K348" s="231"/>
      <c r="L348" s="231"/>
      <c r="M348" s="231"/>
      <c r="N348" s="231"/>
      <c r="O348" s="231"/>
      <c r="P348" s="4"/>
      <c r="Q348" s="4"/>
    </row>
    <row r="349" ht="12.75" customHeight="1">
      <c r="B349" s="4"/>
      <c r="C349" s="4"/>
      <c r="D349" s="4"/>
      <c r="E349" s="4"/>
      <c r="F349" s="4"/>
      <c r="G349" s="4"/>
      <c r="H349" s="4"/>
      <c r="I349" s="4"/>
      <c r="J349" s="4"/>
      <c r="K349" s="231"/>
      <c r="L349" s="231"/>
      <c r="M349" s="231"/>
      <c r="N349" s="231"/>
      <c r="O349" s="231"/>
      <c r="P349" s="4"/>
      <c r="Q349" s="4"/>
    </row>
    <row r="350" ht="12.75" customHeight="1">
      <c r="B350" s="4"/>
      <c r="C350" s="4"/>
      <c r="D350" s="4"/>
      <c r="E350" s="4"/>
      <c r="F350" s="4"/>
      <c r="G350" s="4"/>
      <c r="H350" s="4"/>
      <c r="I350" s="4"/>
      <c r="J350" s="4"/>
      <c r="K350" s="231"/>
      <c r="L350" s="231"/>
      <c r="M350" s="231"/>
      <c r="N350" s="231"/>
      <c r="O350" s="231"/>
      <c r="P350" s="4"/>
      <c r="Q350" s="4"/>
    </row>
    <row r="351" ht="12.75" customHeight="1">
      <c r="B351" s="4"/>
      <c r="C351" s="4"/>
      <c r="D351" s="4"/>
      <c r="E351" s="4"/>
      <c r="F351" s="4"/>
      <c r="G351" s="4"/>
      <c r="H351" s="4"/>
      <c r="I351" s="4"/>
      <c r="J351" s="4"/>
      <c r="K351" s="231"/>
      <c r="L351" s="231"/>
      <c r="M351" s="231"/>
      <c r="N351" s="231"/>
      <c r="O351" s="231"/>
      <c r="P351" s="4"/>
      <c r="Q351" s="4"/>
    </row>
    <row r="352" ht="12.75" customHeight="1">
      <c r="B352" s="4"/>
      <c r="C352" s="4"/>
      <c r="D352" s="4"/>
      <c r="E352" s="4"/>
      <c r="F352" s="4"/>
      <c r="G352" s="4"/>
      <c r="H352" s="4"/>
      <c r="I352" s="4"/>
      <c r="J352" s="4"/>
      <c r="K352" s="231"/>
      <c r="L352" s="231"/>
      <c r="M352" s="231"/>
      <c r="N352" s="231"/>
      <c r="O352" s="231"/>
      <c r="P352" s="4"/>
      <c r="Q352" s="4"/>
    </row>
    <row r="353" ht="12.75" customHeight="1">
      <c r="B353" s="4"/>
      <c r="C353" s="4"/>
      <c r="D353" s="4"/>
      <c r="E353" s="4"/>
      <c r="F353" s="4"/>
      <c r="G353" s="4"/>
      <c r="H353" s="4"/>
      <c r="I353" s="4"/>
      <c r="J353" s="4"/>
      <c r="K353" s="231"/>
      <c r="L353" s="231"/>
      <c r="M353" s="231"/>
      <c r="N353" s="231"/>
      <c r="O353" s="231"/>
      <c r="P353" s="4"/>
      <c r="Q353" s="4"/>
    </row>
    <row r="354" ht="12.75" customHeight="1">
      <c r="B354" s="4"/>
      <c r="C354" s="4"/>
      <c r="D354" s="4"/>
      <c r="E354" s="4"/>
      <c r="F354" s="4"/>
      <c r="G354" s="4"/>
      <c r="H354" s="4"/>
      <c r="I354" s="4"/>
      <c r="J354" s="4"/>
      <c r="K354" s="231"/>
      <c r="L354" s="231"/>
      <c r="M354" s="231"/>
      <c r="N354" s="231"/>
      <c r="O354" s="231"/>
      <c r="P354" s="4"/>
      <c r="Q354" s="4"/>
    </row>
    <row r="355" ht="12.75" customHeight="1">
      <c r="B355" s="4"/>
      <c r="C355" s="4"/>
      <c r="D355" s="4"/>
      <c r="E355" s="4"/>
      <c r="F355" s="4"/>
      <c r="G355" s="4"/>
      <c r="H355" s="4"/>
      <c r="I355" s="4"/>
      <c r="J355" s="4"/>
      <c r="K355" s="231"/>
      <c r="L355" s="231"/>
      <c r="M355" s="231"/>
      <c r="N355" s="231"/>
      <c r="O355" s="231"/>
      <c r="P355" s="4"/>
      <c r="Q355" s="4"/>
    </row>
    <row r="356" ht="12.75" customHeight="1">
      <c r="B356" s="4"/>
      <c r="C356" s="4"/>
      <c r="D356" s="4"/>
      <c r="E356" s="4"/>
      <c r="F356" s="4"/>
      <c r="G356" s="4"/>
      <c r="H356" s="4"/>
      <c r="I356" s="4"/>
      <c r="J356" s="4"/>
      <c r="K356" s="231"/>
      <c r="L356" s="231"/>
      <c r="M356" s="231"/>
      <c r="N356" s="231"/>
      <c r="O356" s="231"/>
      <c r="P356" s="4"/>
      <c r="Q356" s="4"/>
    </row>
    <row r="357" ht="12.75" customHeight="1">
      <c r="B357" s="4"/>
      <c r="C357" s="4"/>
      <c r="D357" s="4"/>
      <c r="E357" s="4"/>
      <c r="F357" s="4"/>
      <c r="G357" s="4"/>
      <c r="H357" s="4"/>
      <c r="I357" s="4"/>
      <c r="J357" s="4"/>
      <c r="K357" s="231"/>
      <c r="L357" s="231"/>
      <c r="M357" s="231"/>
      <c r="N357" s="231"/>
      <c r="O357" s="231"/>
      <c r="P357" s="4"/>
      <c r="Q357" s="4"/>
    </row>
    <row r="358" ht="12.75" customHeight="1">
      <c r="B358" s="4"/>
      <c r="C358" s="4"/>
      <c r="D358" s="4"/>
      <c r="E358" s="4"/>
      <c r="F358" s="4"/>
      <c r="G358" s="4"/>
      <c r="H358" s="4"/>
      <c r="I358" s="4"/>
      <c r="J358" s="4"/>
      <c r="K358" s="231"/>
      <c r="L358" s="231"/>
      <c r="M358" s="231"/>
      <c r="N358" s="231"/>
      <c r="O358" s="231"/>
      <c r="P358" s="4"/>
      <c r="Q358" s="4"/>
    </row>
    <row r="359" ht="12.75" customHeight="1">
      <c r="B359" s="4"/>
      <c r="C359" s="4"/>
      <c r="D359" s="4"/>
      <c r="E359" s="4"/>
      <c r="F359" s="4"/>
      <c r="G359" s="4"/>
      <c r="H359" s="4"/>
      <c r="I359" s="4"/>
      <c r="J359" s="4"/>
      <c r="K359" s="231"/>
      <c r="L359" s="231"/>
      <c r="M359" s="231"/>
      <c r="N359" s="231"/>
      <c r="O359" s="231"/>
      <c r="P359" s="4"/>
      <c r="Q359" s="4"/>
    </row>
    <row r="360" ht="12.75" customHeight="1">
      <c r="B360" s="4"/>
      <c r="C360" s="4"/>
      <c r="D360" s="4"/>
      <c r="E360" s="4"/>
      <c r="F360" s="4"/>
      <c r="G360" s="4"/>
      <c r="H360" s="4"/>
      <c r="I360" s="4"/>
      <c r="J360" s="4"/>
      <c r="K360" s="231"/>
      <c r="L360" s="231"/>
      <c r="M360" s="231"/>
      <c r="N360" s="231"/>
      <c r="O360" s="231"/>
      <c r="P360" s="4"/>
      <c r="Q360" s="4"/>
    </row>
    <row r="361" ht="12.75" customHeight="1">
      <c r="B361" s="4"/>
      <c r="C361" s="4"/>
      <c r="D361" s="4"/>
      <c r="E361" s="4"/>
      <c r="F361" s="4"/>
      <c r="G361" s="4"/>
      <c r="H361" s="4"/>
      <c r="I361" s="4"/>
      <c r="J361" s="4"/>
      <c r="K361" s="231"/>
      <c r="L361" s="231"/>
      <c r="M361" s="231"/>
      <c r="N361" s="231"/>
      <c r="O361" s="231"/>
      <c r="P361" s="4"/>
      <c r="Q361" s="4"/>
    </row>
    <row r="362" ht="12.75" customHeight="1">
      <c r="B362" s="4"/>
      <c r="C362" s="4"/>
      <c r="D362" s="4"/>
      <c r="E362" s="4"/>
      <c r="F362" s="4"/>
      <c r="G362" s="4"/>
      <c r="H362" s="4"/>
      <c r="I362" s="4"/>
      <c r="J362" s="4"/>
      <c r="K362" s="231"/>
      <c r="L362" s="231"/>
      <c r="M362" s="231"/>
      <c r="N362" s="231"/>
      <c r="O362" s="231"/>
      <c r="P362" s="4"/>
      <c r="Q362" s="4"/>
    </row>
    <row r="363" ht="12.75" customHeight="1">
      <c r="B363" s="4"/>
      <c r="C363" s="4"/>
      <c r="D363" s="4"/>
      <c r="E363" s="4"/>
      <c r="F363" s="4"/>
      <c r="G363" s="4"/>
      <c r="H363" s="4"/>
      <c r="I363" s="4"/>
      <c r="J363" s="4"/>
      <c r="K363" s="231"/>
      <c r="L363" s="231"/>
      <c r="M363" s="231"/>
      <c r="N363" s="231"/>
      <c r="O363" s="231"/>
      <c r="P363" s="4"/>
      <c r="Q363" s="4"/>
    </row>
    <row r="364" ht="12.75" customHeight="1">
      <c r="B364" s="4"/>
      <c r="C364" s="4"/>
      <c r="D364" s="4"/>
      <c r="E364" s="4"/>
      <c r="F364" s="4"/>
      <c r="G364" s="4"/>
      <c r="H364" s="4"/>
      <c r="I364" s="4"/>
      <c r="J364" s="4"/>
      <c r="K364" s="231"/>
      <c r="L364" s="231"/>
      <c r="M364" s="231"/>
      <c r="N364" s="231"/>
      <c r="O364" s="231"/>
      <c r="P364" s="4"/>
      <c r="Q364" s="4"/>
    </row>
    <row r="365" ht="12.75" customHeight="1">
      <c r="B365" s="4"/>
      <c r="C365" s="4"/>
      <c r="D365" s="4"/>
      <c r="E365" s="4"/>
      <c r="F365" s="4"/>
      <c r="G365" s="4"/>
      <c r="H365" s="4"/>
      <c r="I365" s="4"/>
      <c r="J365" s="4"/>
      <c r="K365" s="231"/>
      <c r="L365" s="231"/>
      <c r="M365" s="231"/>
      <c r="N365" s="231"/>
      <c r="O365" s="231"/>
      <c r="P365" s="4"/>
      <c r="Q365" s="4"/>
    </row>
    <row r="366" ht="12.75" customHeight="1">
      <c r="B366" s="4"/>
      <c r="C366" s="4"/>
      <c r="D366" s="4"/>
      <c r="E366" s="4"/>
      <c r="F366" s="4"/>
      <c r="G366" s="4"/>
      <c r="H366" s="4"/>
      <c r="I366" s="4"/>
      <c r="J366" s="4"/>
      <c r="K366" s="231"/>
      <c r="L366" s="231"/>
      <c r="M366" s="231"/>
      <c r="N366" s="231"/>
      <c r="O366" s="231"/>
      <c r="P366" s="4"/>
      <c r="Q366" s="4"/>
    </row>
    <row r="367" ht="12.75" customHeight="1">
      <c r="B367" s="4"/>
      <c r="C367" s="4"/>
      <c r="D367" s="4"/>
      <c r="E367" s="4"/>
      <c r="F367" s="4"/>
      <c r="G367" s="4"/>
      <c r="H367" s="4"/>
      <c r="I367" s="4"/>
      <c r="J367" s="4"/>
      <c r="K367" s="231"/>
      <c r="L367" s="231"/>
      <c r="M367" s="231"/>
      <c r="N367" s="231"/>
      <c r="O367" s="231"/>
      <c r="P367" s="4"/>
      <c r="Q367" s="4"/>
    </row>
    <row r="368" ht="12.75" customHeight="1">
      <c r="B368" s="4"/>
      <c r="C368" s="4"/>
      <c r="D368" s="4"/>
      <c r="E368" s="4"/>
      <c r="F368" s="4"/>
      <c r="G368" s="4"/>
      <c r="H368" s="4"/>
      <c r="I368" s="4"/>
      <c r="J368" s="4"/>
      <c r="K368" s="231"/>
      <c r="L368" s="231"/>
      <c r="M368" s="231"/>
      <c r="N368" s="231"/>
      <c r="O368" s="231"/>
      <c r="P368" s="4"/>
      <c r="Q368" s="4"/>
    </row>
    <row r="369" ht="12.75" customHeight="1">
      <c r="B369" s="4"/>
      <c r="C369" s="4"/>
      <c r="D369" s="4"/>
      <c r="E369" s="4"/>
      <c r="F369" s="4"/>
      <c r="G369" s="4"/>
      <c r="H369" s="4"/>
      <c r="I369" s="4"/>
      <c r="J369" s="4"/>
      <c r="K369" s="231"/>
      <c r="L369" s="231"/>
      <c r="M369" s="231"/>
      <c r="N369" s="231"/>
      <c r="O369" s="231"/>
      <c r="P369" s="4"/>
      <c r="Q369" s="4"/>
    </row>
    <row r="370" ht="12.75" customHeight="1">
      <c r="B370" s="4"/>
      <c r="C370" s="4"/>
      <c r="D370" s="4"/>
      <c r="E370" s="4"/>
      <c r="F370" s="4"/>
      <c r="G370" s="4"/>
      <c r="H370" s="4"/>
      <c r="I370" s="4"/>
      <c r="J370" s="4"/>
      <c r="K370" s="231"/>
      <c r="L370" s="231"/>
      <c r="M370" s="231"/>
      <c r="N370" s="231"/>
      <c r="O370" s="231"/>
      <c r="P370" s="4"/>
      <c r="Q370" s="4"/>
    </row>
    <row r="371" ht="12.75" customHeight="1">
      <c r="B371" s="4"/>
      <c r="C371" s="4"/>
      <c r="D371" s="4"/>
      <c r="E371" s="4"/>
      <c r="F371" s="4"/>
      <c r="G371" s="4"/>
      <c r="H371" s="4"/>
      <c r="I371" s="4"/>
      <c r="J371" s="4"/>
      <c r="K371" s="231"/>
      <c r="L371" s="231"/>
      <c r="M371" s="231"/>
      <c r="N371" s="231"/>
      <c r="O371" s="231"/>
      <c r="P371" s="4"/>
      <c r="Q371" s="4"/>
    </row>
    <row r="372" ht="12.75" customHeight="1">
      <c r="B372" s="4"/>
      <c r="C372" s="4"/>
      <c r="D372" s="4"/>
      <c r="E372" s="4"/>
      <c r="F372" s="4"/>
      <c r="G372" s="4"/>
      <c r="H372" s="4"/>
      <c r="I372" s="4"/>
      <c r="J372" s="4"/>
      <c r="K372" s="231"/>
      <c r="L372" s="231"/>
      <c r="M372" s="231"/>
      <c r="N372" s="231"/>
      <c r="O372" s="231"/>
      <c r="P372" s="4"/>
      <c r="Q372" s="4"/>
    </row>
    <row r="373" ht="12.75" customHeight="1">
      <c r="B373" s="4"/>
      <c r="C373" s="4"/>
      <c r="D373" s="4"/>
      <c r="E373" s="4"/>
      <c r="F373" s="4"/>
      <c r="G373" s="4"/>
      <c r="H373" s="4"/>
      <c r="I373" s="4"/>
      <c r="J373" s="4"/>
      <c r="K373" s="231"/>
      <c r="L373" s="231"/>
      <c r="M373" s="231"/>
      <c r="N373" s="231"/>
      <c r="O373" s="231"/>
      <c r="P373" s="4"/>
      <c r="Q373" s="4"/>
    </row>
    <row r="374" ht="12.75" customHeight="1">
      <c r="B374" s="4"/>
      <c r="C374" s="4"/>
      <c r="D374" s="4"/>
      <c r="E374" s="4"/>
      <c r="F374" s="4"/>
      <c r="G374" s="4"/>
      <c r="H374" s="4"/>
      <c r="I374" s="4"/>
      <c r="J374" s="4"/>
      <c r="K374" s="231"/>
      <c r="L374" s="231"/>
      <c r="M374" s="231"/>
      <c r="N374" s="231"/>
      <c r="O374" s="231"/>
      <c r="P374" s="4"/>
      <c r="Q374" s="4"/>
    </row>
    <row r="375" ht="12.75" customHeight="1">
      <c r="B375" s="4"/>
      <c r="C375" s="4"/>
      <c r="D375" s="4"/>
      <c r="E375" s="4"/>
      <c r="F375" s="4"/>
      <c r="G375" s="4"/>
      <c r="H375" s="4"/>
      <c r="I375" s="4"/>
      <c r="J375" s="4"/>
      <c r="K375" s="231"/>
      <c r="L375" s="231"/>
      <c r="M375" s="231"/>
      <c r="N375" s="231"/>
      <c r="O375" s="231"/>
      <c r="P375" s="4"/>
      <c r="Q375" s="4"/>
    </row>
    <row r="376" ht="12.75" customHeight="1">
      <c r="B376" s="4"/>
      <c r="C376" s="4"/>
      <c r="D376" s="4"/>
      <c r="E376" s="4"/>
      <c r="F376" s="4"/>
      <c r="G376" s="4"/>
      <c r="H376" s="4"/>
      <c r="I376" s="4"/>
      <c r="J376" s="4"/>
      <c r="K376" s="231"/>
      <c r="L376" s="231"/>
      <c r="M376" s="231"/>
      <c r="N376" s="231"/>
      <c r="O376" s="231"/>
      <c r="P376" s="4"/>
      <c r="Q376" s="4"/>
    </row>
    <row r="377" ht="12.75" customHeight="1">
      <c r="B377" s="4"/>
      <c r="C377" s="4"/>
      <c r="D377" s="4"/>
      <c r="E377" s="4"/>
      <c r="F377" s="4"/>
      <c r="G377" s="4"/>
      <c r="H377" s="4"/>
      <c r="I377" s="4"/>
      <c r="J377" s="4"/>
      <c r="K377" s="231"/>
      <c r="L377" s="231"/>
      <c r="M377" s="231"/>
      <c r="N377" s="231"/>
      <c r="O377" s="231"/>
      <c r="P377" s="4"/>
      <c r="Q377" s="4"/>
    </row>
    <row r="378" ht="12.75" customHeight="1">
      <c r="B378" s="4"/>
      <c r="C378" s="4"/>
      <c r="D378" s="4"/>
      <c r="E378" s="4"/>
      <c r="F378" s="4"/>
      <c r="G378" s="4"/>
      <c r="H378" s="4"/>
      <c r="I378" s="4"/>
      <c r="J378" s="4"/>
      <c r="K378" s="231"/>
      <c r="L378" s="231"/>
      <c r="M378" s="231"/>
      <c r="N378" s="231"/>
      <c r="O378" s="231"/>
      <c r="P378" s="4"/>
      <c r="Q378" s="4"/>
    </row>
    <row r="379" ht="12.75" customHeight="1">
      <c r="B379" s="4"/>
      <c r="C379" s="4"/>
      <c r="D379" s="4"/>
      <c r="E379" s="4"/>
      <c r="F379" s="4"/>
      <c r="G379" s="4"/>
      <c r="H379" s="4"/>
      <c r="I379" s="4"/>
      <c r="J379" s="4"/>
      <c r="K379" s="231"/>
      <c r="L379" s="231"/>
      <c r="M379" s="231"/>
      <c r="N379" s="231"/>
      <c r="O379" s="231"/>
      <c r="P379" s="4"/>
      <c r="Q379" s="4"/>
    </row>
    <row r="380" ht="12.75" customHeight="1">
      <c r="B380" s="4"/>
      <c r="C380" s="4"/>
      <c r="D380" s="4"/>
      <c r="E380" s="4"/>
      <c r="F380" s="4"/>
      <c r="G380" s="4"/>
      <c r="H380" s="4"/>
      <c r="I380" s="4"/>
      <c r="J380" s="4"/>
      <c r="K380" s="231"/>
      <c r="L380" s="231"/>
      <c r="M380" s="231"/>
      <c r="N380" s="231"/>
      <c r="O380" s="231"/>
      <c r="P380" s="4"/>
      <c r="Q380" s="4"/>
    </row>
    <row r="381" ht="12.75" customHeight="1">
      <c r="B381" s="4"/>
      <c r="C381" s="4"/>
      <c r="D381" s="4"/>
      <c r="E381" s="4"/>
      <c r="F381" s="4"/>
      <c r="G381" s="4"/>
      <c r="H381" s="4"/>
      <c r="I381" s="4"/>
      <c r="J381" s="4"/>
      <c r="K381" s="231"/>
      <c r="L381" s="231"/>
      <c r="M381" s="231"/>
      <c r="N381" s="231"/>
      <c r="O381" s="231"/>
      <c r="P381" s="4"/>
      <c r="Q381" s="4"/>
    </row>
    <row r="382" ht="12.75" customHeight="1">
      <c r="B382" s="4"/>
      <c r="C382" s="4"/>
      <c r="D382" s="4"/>
      <c r="E382" s="4"/>
      <c r="F382" s="4"/>
      <c r="G382" s="4"/>
      <c r="H382" s="4"/>
      <c r="I382" s="4"/>
      <c r="J382" s="4"/>
      <c r="K382" s="231"/>
      <c r="L382" s="231"/>
      <c r="M382" s="231"/>
      <c r="N382" s="231"/>
      <c r="O382" s="231"/>
      <c r="P382" s="4"/>
      <c r="Q382" s="4"/>
    </row>
    <row r="383" ht="12.75" customHeight="1">
      <c r="B383" s="4"/>
      <c r="C383" s="4"/>
      <c r="D383" s="4"/>
      <c r="E383" s="4"/>
      <c r="F383" s="4"/>
      <c r="G383" s="4"/>
      <c r="H383" s="4"/>
      <c r="I383" s="4"/>
      <c r="J383" s="4"/>
      <c r="K383" s="231"/>
      <c r="L383" s="231"/>
      <c r="M383" s="231"/>
      <c r="N383" s="231"/>
      <c r="O383" s="231"/>
      <c r="P383" s="4"/>
      <c r="Q383" s="4"/>
    </row>
    <row r="384" ht="12.75" customHeight="1">
      <c r="B384" s="4"/>
      <c r="C384" s="4"/>
      <c r="D384" s="4"/>
      <c r="E384" s="4"/>
      <c r="F384" s="4"/>
      <c r="G384" s="4"/>
      <c r="H384" s="4"/>
      <c r="I384" s="4"/>
      <c r="J384" s="4"/>
      <c r="K384" s="231"/>
      <c r="L384" s="231"/>
      <c r="M384" s="231"/>
      <c r="N384" s="231"/>
      <c r="O384" s="231"/>
      <c r="P384" s="4"/>
      <c r="Q384" s="4"/>
    </row>
    <row r="385" ht="12.75" customHeight="1">
      <c r="B385" s="4"/>
      <c r="C385" s="4"/>
      <c r="D385" s="4"/>
      <c r="E385" s="4"/>
      <c r="F385" s="4"/>
      <c r="G385" s="4"/>
      <c r="H385" s="4"/>
      <c r="I385" s="4"/>
      <c r="J385" s="4"/>
      <c r="K385" s="231"/>
      <c r="L385" s="231"/>
      <c r="M385" s="231"/>
      <c r="N385" s="231"/>
      <c r="O385" s="231"/>
      <c r="P385" s="4"/>
      <c r="Q385" s="4"/>
    </row>
    <row r="386" ht="12.75" customHeight="1">
      <c r="B386" s="4"/>
      <c r="C386" s="4"/>
      <c r="D386" s="4"/>
      <c r="E386" s="4"/>
      <c r="F386" s="4"/>
      <c r="G386" s="4"/>
      <c r="H386" s="4"/>
      <c r="I386" s="4"/>
      <c r="J386" s="4"/>
      <c r="K386" s="231"/>
      <c r="L386" s="231"/>
      <c r="M386" s="231"/>
      <c r="N386" s="231"/>
      <c r="O386" s="231"/>
      <c r="P386" s="4"/>
      <c r="Q386" s="4"/>
    </row>
    <row r="387" ht="12.75" customHeight="1">
      <c r="B387" s="4"/>
      <c r="C387" s="4"/>
      <c r="D387" s="4"/>
      <c r="E387" s="4"/>
      <c r="F387" s="4"/>
      <c r="G387" s="4"/>
      <c r="H387" s="4"/>
      <c r="I387" s="4"/>
      <c r="J387" s="4"/>
      <c r="K387" s="231"/>
      <c r="L387" s="231"/>
      <c r="M387" s="231"/>
      <c r="N387" s="231"/>
      <c r="O387" s="231"/>
      <c r="P387" s="4"/>
      <c r="Q387" s="4"/>
    </row>
    <row r="388" ht="12.75" customHeight="1">
      <c r="B388" s="4"/>
      <c r="C388" s="4"/>
      <c r="D388" s="4"/>
      <c r="E388" s="4"/>
      <c r="F388" s="4"/>
      <c r="G388" s="4"/>
      <c r="H388" s="4"/>
      <c r="I388" s="4"/>
      <c r="J388" s="4"/>
      <c r="K388" s="231"/>
      <c r="L388" s="231"/>
      <c r="M388" s="231"/>
      <c r="N388" s="231"/>
      <c r="O388" s="231"/>
      <c r="P388" s="4"/>
      <c r="Q388" s="4"/>
    </row>
    <row r="389" ht="12.75" customHeight="1">
      <c r="B389" s="4"/>
      <c r="C389" s="4"/>
      <c r="D389" s="4"/>
      <c r="E389" s="4"/>
      <c r="F389" s="4"/>
      <c r="G389" s="4"/>
      <c r="H389" s="4"/>
      <c r="I389" s="4"/>
      <c r="J389" s="4"/>
      <c r="K389" s="231"/>
      <c r="L389" s="231"/>
      <c r="M389" s="231"/>
      <c r="N389" s="231"/>
      <c r="O389" s="231"/>
      <c r="P389" s="4"/>
      <c r="Q389" s="4"/>
    </row>
    <row r="390" ht="12.75" customHeight="1">
      <c r="B390" s="4"/>
      <c r="C390" s="4"/>
      <c r="D390" s="4"/>
      <c r="E390" s="4"/>
      <c r="F390" s="4"/>
      <c r="G390" s="4"/>
      <c r="H390" s="4"/>
      <c r="I390" s="4"/>
      <c r="J390" s="4"/>
      <c r="K390" s="231"/>
      <c r="L390" s="231"/>
      <c r="M390" s="231"/>
      <c r="N390" s="231"/>
      <c r="O390" s="231"/>
      <c r="P390" s="4"/>
      <c r="Q390" s="4"/>
    </row>
    <row r="391" ht="12.75" customHeight="1">
      <c r="B391" s="4"/>
      <c r="C391" s="4"/>
      <c r="D391" s="4"/>
      <c r="E391" s="4"/>
      <c r="F391" s="4"/>
      <c r="G391" s="4"/>
      <c r="H391" s="4"/>
      <c r="I391" s="4"/>
      <c r="J391" s="4"/>
      <c r="K391" s="231"/>
      <c r="L391" s="231"/>
      <c r="M391" s="231"/>
      <c r="N391" s="231"/>
      <c r="O391" s="231"/>
      <c r="P391" s="4"/>
      <c r="Q391" s="4"/>
    </row>
    <row r="392" ht="12.75" customHeight="1">
      <c r="B392" s="4"/>
      <c r="C392" s="4"/>
      <c r="D392" s="4"/>
      <c r="E392" s="4"/>
      <c r="F392" s="4"/>
      <c r="G392" s="4"/>
      <c r="H392" s="4"/>
      <c r="I392" s="4"/>
      <c r="J392" s="4"/>
      <c r="K392" s="231"/>
      <c r="L392" s="231"/>
      <c r="M392" s="231"/>
      <c r="N392" s="231"/>
      <c r="O392" s="231"/>
      <c r="P392" s="4"/>
      <c r="Q392" s="4"/>
    </row>
    <row r="393" ht="12.75" customHeight="1">
      <c r="B393" s="4"/>
      <c r="C393" s="4"/>
      <c r="D393" s="4"/>
      <c r="E393" s="4"/>
      <c r="F393" s="4"/>
      <c r="G393" s="4"/>
      <c r="H393" s="4"/>
      <c r="I393" s="4"/>
      <c r="J393" s="4"/>
      <c r="K393" s="231"/>
      <c r="L393" s="231"/>
      <c r="M393" s="231"/>
      <c r="N393" s="231"/>
      <c r="O393" s="231"/>
      <c r="P393" s="4"/>
      <c r="Q393" s="4"/>
    </row>
    <row r="394" ht="12.75" customHeight="1">
      <c r="B394" s="4"/>
      <c r="C394" s="4"/>
      <c r="D394" s="4"/>
      <c r="E394" s="4"/>
      <c r="F394" s="4"/>
      <c r="G394" s="4"/>
      <c r="H394" s="4"/>
      <c r="I394" s="4"/>
      <c r="J394" s="4"/>
      <c r="K394" s="231"/>
      <c r="L394" s="231"/>
      <c r="M394" s="231"/>
      <c r="N394" s="231"/>
      <c r="O394" s="231"/>
      <c r="P394" s="4"/>
      <c r="Q394" s="4"/>
    </row>
    <row r="395" ht="12.75" customHeight="1">
      <c r="B395" s="4"/>
      <c r="C395" s="4"/>
      <c r="D395" s="4"/>
      <c r="E395" s="4"/>
      <c r="F395" s="4"/>
      <c r="G395" s="4"/>
      <c r="H395" s="4"/>
      <c r="I395" s="4"/>
      <c r="J395" s="4"/>
      <c r="K395" s="231"/>
      <c r="L395" s="231"/>
      <c r="M395" s="231"/>
      <c r="N395" s="231"/>
      <c r="O395" s="231"/>
      <c r="P395" s="4"/>
      <c r="Q395" s="4"/>
    </row>
    <row r="396" ht="12.75" customHeight="1">
      <c r="B396" s="4"/>
      <c r="C396" s="4"/>
      <c r="D396" s="4"/>
      <c r="E396" s="4"/>
      <c r="F396" s="4"/>
      <c r="G396" s="4"/>
      <c r="H396" s="4"/>
      <c r="I396" s="4"/>
      <c r="J396" s="4"/>
      <c r="K396" s="231"/>
      <c r="L396" s="231"/>
      <c r="M396" s="231"/>
      <c r="N396" s="231"/>
      <c r="O396" s="231"/>
      <c r="P396" s="4"/>
      <c r="Q396" s="4"/>
    </row>
    <row r="397" ht="12.75" customHeight="1">
      <c r="B397" s="4"/>
      <c r="C397" s="4"/>
      <c r="D397" s="4"/>
      <c r="E397" s="4"/>
      <c r="F397" s="4"/>
      <c r="G397" s="4"/>
      <c r="H397" s="4"/>
      <c r="I397" s="4"/>
      <c r="J397" s="4"/>
      <c r="K397" s="231"/>
      <c r="L397" s="231"/>
      <c r="M397" s="231"/>
      <c r="N397" s="231"/>
      <c r="O397" s="231"/>
      <c r="P397" s="4"/>
      <c r="Q397" s="4"/>
    </row>
    <row r="398" ht="12.75" customHeight="1">
      <c r="B398" s="4"/>
      <c r="C398" s="4"/>
      <c r="D398" s="4"/>
      <c r="E398" s="4"/>
      <c r="F398" s="4"/>
      <c r="G398" s="4"/>
      <c r="H398" s="4"/>
      <c r="I398" s="4"/>
      <c r="J398" s="4"/>
      <c r="K398" s="231"/>
      <c r="L398" s="231"/>
      <c r="M398" s="231"/>
      <c r="N398" s="231"/>
      <c r="O398" s="231"/>
      <c r="P398" s="4"/>
      <c r="Q398" s="4"/>
    </row>
    <row r="399" ht="12.75" customHeight="1">
      <c r="B399" s="4"/>
      <c r="C399" s="4"/>
      <c r="D399" s="4"/>
      <c r="E399" s="4"/>
      <c r="F399" s="4"/>
      <c r="G399" s="4"/>
      <c r="H399" s="4"/>
      <c r="I399" s="4"/>
      <c r="J399" s="4"/>
      <c r="K399" s="231"/>
      <c r="L399" s="231"/>
      <c r="M399" s="231"/>
      <c r="N399" s="231"/>
      <c r="O399" s="231"/>
      <c r="P399" s="4"/>
      <c r="Q399" s="4"/>
    </row>
    <row r="400" ht="12.75" customHeight="1">
      <c r="B400" s="4"/>
      <c r="C400" s="4"/>
      <c r="D400" s="4"/>
      <c r="E400" s="4"/>
      <c r="F400" s="4"/>
      <c r="G400" s="4"/>
      <c r="H400" s="4"/>
      <c r="I400" s="4"/>
      <c r="J400" s="4"/>
      <c r="K400" s="231"/>
      <c r="L400" s="231"/>
      <c r="M400" s="231"/>
      <c r="N400" s="231"/>
      <c r="O400" s="231"/>
      <c r="P400" s="4"/>
      <c r="Q400" s="4"/>
    </row>
    <row r="401" ht="12.75" customHeight="1">
      <c r="B401" s="4"/>
      <c r="C401" s="4"/>
      <c r="D401" s="4"/>
      <c r="E401" s="4"/>
      <c r="F401" s="4"/>
      <c r="G401" s="4"/>
      <c r="H401" s="4"/>
      <c r="I401" s="4"/>
      <c r="J401" s="4"/>
      <c r="K401" s="231"/>
      <c r="L401" s="231"/>
      <c r="M401" s="231"/>
      <c r="N401" s="231"/>
      <c r="O401" s="231"/>
      <c r="P401" s="4"/>
      <c r="Q401" s="4"/>
    </row>
    <row r="402" ht="12.75" customHeight="1">
      <c r="B402" s="4"/>
      <c r="C402" s="4"/>
      <c r="D402" s="4"/>
      <c r="E402" s="4"/>
      <c r="F402" s="4"/>
      <c r="G402" s="4"/>
      <c r="H402" s="4"/>
      <c r="I402" s="4"/>
      <c r="J402" s="4"/>
      <c r="K402" s="231"/>
      <c r="L402" s="231"/>
      <c r="M402" s="231"/>
      <c r="N402" s="231"/>
      <c r="O402" s="231"/>
      <c r="P402" s="4"/>
      <c r="Q402" s="4"/>
    </row>
    <row r="403" ht="12.75" customHeight="1">
      <c r="B403" s="4"/>
      <c r="C403" s="4"/>
      <c r="D403" s="4"/>
      <c r="E403" s="4"/>
      <c r="F403" s="4"/>
      <c r="G403" s="4"/>
      <c r="H403" s="4"/>
      <c r="I403" s="4"/>
      <c r="J403" s="4"/>
      <c r="K403" s="231"/>
      <c r="L403" s="231"/>
      <c r="M403" s="231"/>
      <c r="N403" s="231"/>
      <c r="O403" s="231"/>
      <c r="P403" s="4"/>
      <c r="Q403" s="4"/>
    </row>
    <row r="404" ht="12.75" customHeight="1">
      <c r="B404" s="4"/>
      <c r="C404" s="4"/>
      <c r="D404" s="4"/>
      <c r="E404" s="4"/>
      <c r="F404" s="4"/>
      <c r="G404" s="4"/>
      <c r="H404" s="4"/>
      <c r="I404" s="4"/>
      <c r="J404" s="4"/>
      <c r="K404" s="231"/>
      <c r="L404" s="231"/>
      <c r="M404" s="231"/>
      <c r="N404" s="231"/>
      <c r="O404" s="231"/>
      <c r="P404" s="4"/>
      <c r="Q404" s="4"/>
    </row>
    <row r="405" ht="12.75" customHeight="1">
      <c r="B405" s="4"/>
      <c r="C405" s="4"/>
      <c r="D405" s="4"/>
      <c r="E405" s="4"/>
      <c r="F405" s="4"/>
      <c r="G405" s="4"/>
      <c r="H405" s="4"/>
      <c r="I405" s="4"/>
      <c r="J405" s="4"/>
      <c r="K405" s="231"/>
      <c r="L405" s="231"/>
      <c r="M405" s="231"/>
      <c r="N405" s="231"/>
      <c r="O405" s="231"/>
      <c r="P405" s="4"/>
      <c r="Q405" s="4"/>
    </row>
    <row r="406" ht="12.75" customHeight="1">
      <c r="B406" s="4"/>
      <c r="C406" s="4"/>
      <c r="D406" s="4"/>
      <c r="E406" s="4"/>
      <c r="F406" s="4"/>
      <c r="G406" s="4"/>
      <c r="H406" s="4"/>
      <c r="I406" s="4"/>
      <c r="J406" s="4"/>
      <c r="K406" s="231"/>
      <c r="L406" s="231"/>
      <c r="M406" s="231"/>
      <c r="N406" s="231"/>
      <c r="O406" s="231"/>
      <c r="P406" s="4"/>
      <c r="Q406" s="4"/>
    </row>
    <row r="407" ht="12.75" customHeight="1">
      <c r="B407" s="4"/>
      <c r="C407" s="4"/>
      <c r="D407" s="4"/>
      <c r="E407" s="4"/>
      <c r="F407" s="4"/>
      <c r="G407" s="4"/>
      <c r="H407" s="4"/>
      <c r="I407" s="4"/>
      <c r="J407" s="4"/>
      <c r="K407" s="231"/>
      <c r="L407" s="231"/>
      <c r="M407" s="231"/>
      <c r="N407" s="231"/>
      <c r="O407" s="231"/>
      <c r="P407" s="4"/>
      <c r="Q407" s="4"/>
    </row>
    <row r="408" ht="12.75" customHeight="1">
      <c r="B408" s="4"/>
      <c r="C408" s="4"/>
      <c r="D408" s="4"/>
      <c r="E408" s="4"/>
      <c r="F408" s="4"/>
      <c r="G408" s="4"/>
      <c r="H408" s="4"/>
      <c r="I408" s="4"/>
      <c r="J408" s="4"/>
      <c r="K408" s="231"/>
      <c r="L408" s="231"/>
      <c r="M408" s="231"/>
      <c r="N408" s="231"/>
      <c r="O408" s="231"/>
      <c r="P408" s="4"/>
      <c r="Q408" s="4"/>
    </row>
    <row r="409" ht="12.75" customHeight="1">
      <c r="B409" s="4"/>
      <c r="C409" s="4"/>
      <c r="D409" s="4"/>
      <c r="E409" s="4"/>
      <c r="F409" s="4"/>
      <c r="G409" s="4"/>
      <c r="H409" s="4"/>
      <c r="I409" s="4"/>
      <c r="J409" s="4"/>
      <c r="K409" s="231"/>
      <c r="L409" s="231"/>
      <c r="M409" s="231"/>
      <c r="N409" s="231"/>
      <c r="O409" s="231"/>
      <c r="P409" s="4"/>
      <c r="Q409" s="4"/>
    </row>
    <row r="410" ht="12.75" customHeight="1">
      <c r="B410" s="4"/>
      <c r="C410" s="4"/>
      <c r="D410" s="4"/>
      <c r="E410" s="4"/>
      <c r="F410" s="4"/>
      <c r="G410" s="4"/>
      <c r="H410" s="4"/>
      <c r="I410" s="4"/>
      <c r="J410" s="4"/>
      <c r="K410" s="231"/>
      <c r="L410" s="231"/>
      <c r="M410" s="231"/>
      <c r="N410" s="231"/>
      <c r="O410" s="231"/>
      <c r="P410" s="4"/>
      <c r="Q410" s="4"/>
    </row>
    <row r="411" ht="12.75" customHeight="1">
      <c r="B411" s="4"/>
      <c r="C411" s="4"/>
      <c r="D411" s="4"/>
      <c r="E411" s="4"/>
      <c r="F411" s="4"/>
      <c r="G411" s="4"/>
      <c r="H411" s="4"/>
      <c r="I411" s="4"/>
      <c r="J411" s="4"/>
      <c r="K411" s="231"/>
      <c r="L411" s="231"/>
      <c r="M411" s="231"/>
      <c r="N411" s="231"/>
      <c r="O411" s="231"/>
      <c r="P411" s="4"/>
      <c r="Q411" s="4"/>
    </row>
    <row r="412" ht="12.75" customHeight="1">
      <c r="B412" s="4"/>
      <c r="C412" s="4"/>
      <c r="D412" s="4"/>
      <c r="E412" s="4"/>
      <c r="F412" s="4"/>
      <c r="G412" s="4"/>
      <c r="H412" s="4"/>
      <c r="I412" s="4"/>
      <c r="J412" s="4"/>
      <c r="K412" s="231"/>
      <c r="L412" s="231"/>
      <c r="M412" s="231"/>
      <c r="N412" s="231"/>
      <c r="O412" s="231"/>
      <c r="P412" s="4"/>
      <c r="Q412" s="4"/>
    </row>
    <row r="413" ht="12.75" customHeight="1">
      <c r="B413" s="4"/>
      <c r="C413" s="4"/>
      <c r="D413" s="4"/>
      <c r="E413" s="4"/>
      <c r="F413" s="4"/>
      <c r="G413" s="4"/>
      <c r="H413" s="4"/>
      <c r="I413" s="4"/>
      <c r="J413" s="4"/>
      <c r="K413" s="231"/>
      <c r="L413" s="231"/>
      <c r="M413" s="231"/>
      <c r="N413" s="231"/>
      <c r="O413" s="231"/>
      <c r="P413" s="4"/>
      <c r="Q413" s="4"/>
    </row>
    <row r="414" ht="12.75" customHeight="1">
      <c r="B414" s="4"/>
      <c r="C414" s="4"/>
      <c r="D414" s="4"/>
      <c r="E414" s="4"/>
      <c r="F414" s="4"/>
      <c r="G414" s="4"/>
      <c r="H414" s="4"/>
      <c r="I414" s="4"/>
      <c r="J414" s="4"/>
      <c r="K414" s="231"/>
      <c r="L414" s="231"/>
      <c r="M414" s="231"/>
      <c r="N414" s="231"/>
      <c r="O414" s="231"/>
      <c r="P414" s="4"/>
      <c r="Q414" s="4"/>
    </row>
    <row r="415" ht="12.75" customHeight="1">
      <c r="B415" s="4"/>
      <c r="C415" s="4"/>
      <c r="D415" s="4"/>
      <c r="E415" s="4"/>
      <c r="F415" s="4"/>
      <c r="G415" s="4"/>
      <c r="H415" s="4"/>
      <c r="I415" s="4"/>
      <c r="J415" s="4"/>
      <c r="K415" s="231"/>
      <c r="L415" s="231"/>
      <c r="M415" s="231"/>
      <c r="N415" s="231"/>
      <c r="O415" s="231"/>
      <c r="P415" s="4"/>
      <c r="Q415" s="4"/>
    </row>
    <row r="416" ht="12.75" customHeight="1">
      <c r="B416" s="4"/>
      <c r="C416" s="4"/>
      <c r="D416" s="4"/>
      <c r="E416" s="4"/>
      <c r="F416" s="4"/>
      <c r="G416" s="4"/>
      <c r="H416" s="4"/>
      <c r="I416" s="4"/>
      <c r="J416" s="4"/>
      <c r="K416" s="231"/>
      <c r="L416" s="231"/>
      <c r="M416" s="231"/>
      <c r="N416" s="231"/>
      <c r="O416" s="231"/>
      <c r="P416" s="4"/>
      <c r="Q416" s="4"/>
    </row>
    <row r="417" ht="12.75" customHeight="1">
      <c r="B417" s="4"/>
      <c r="C417" s="4"/>
      <c r="D417" s="4"/>
      <c r="E417" s="4"/>
      <c r="F417" s="4"/>
      <c r="G417" s="4"/>
      <c r="H417" s="4"/>
      <c r="I417" s="4"/>
      <c r="J417" s="4"/>
      <c r="K417" s="231"/>
      <c r="L417" s="231"/>
      <c r="M417" s="231"/>
      <c r="N417" s="231"/>
      <c r="O417" s="231"/>
      <c r="P417" s="4"/>
      <c r="Q417" s="4"/>
    </row>
    <row r="418" ht="12.75" customHeight="1">
      <c r="B418" s="4"/>
      <c r="C418" s="4"/>
      <c r="D418" s="4"/>
      <c r="E418" s="4"/>
      <c r="F418" s="4"/>
      <c r="G418" s="4"/>
      <c r="H418" s="4"/>
      <c r="I418" s="4"/>
      <c r="J418" s="4"/>
      <c r="K418" s="231"/>
      <c r="L418" s="231"/>
      <c r="M418" s="231"/>
      <c r="N418" s="231"/>
      <c r="O418" s="231"/>
      <c r="P418" s="4"/>
      <c r="Q418" s="4"/>
    </row>
    <row r="419" ht="12.75" customHeight="1">
      <c r="B419" s="4"/>
      <c r="C419" s="4"/>
      <c r="D419" s="4"/>
      <c r="E419" s="4"/>
      <c r="F419" s="4"/>
      <c r="G419" s="4"/>
      <c r="H419" s="4"/>
      <c r="I419" s="4"/>
      <c r="J419" s="4"/>
      <c r="K419" s="231"/>
      <c r="L419" s="231"/>
      <c r="M419" s="231"/>
      <c r="N419" s="231"/>
      <c r="O419" s="231"/>
      <c r="P419" s="4"/>
      <c r="Q419" s="4"/>
    </row>
    <row r="420" ht="12.75" customHeight="1">
      <c r="B420" s="4"/>
      <c r="C420" s="4"/>
      <c r="D420" s="4"/>
      <c r="E420" s="4"/>
      <c r="F420" s="4"/>
      <c r="G420" s="4"/>
      <c r="H420" s="4"/>
      <c r="I420" s="4"/>
      <c r="J420" s="4"/>
      <c r="K420" s="231"/>
      <c r="L420" s="231"/>
      <c r="M420" s="231"/>
      <c r="N420" s="231"/>
      <c r="O420" s="231"/>
      <c r="P420" s="4"/>
      <c r="Q420" s="4"/>
    </row>
    <row r="421" ht="12.75" customHeight="1">
      <c r="B421" s="4"/>
      <c r="C421" s="4"/>
      <c r="D421" s="4"/>
      <c r="E421" s="4"/>
      <c r="F421" s="4"/>
      <c r="G421" s="4"/>
      <c r="H421" s="4"/>
      <c r="I421" s="4"/>
      <c r="J421" s="4"/>
      <c r="K421" s="231"/>
      <c r="L421" s="231"/>
      <c r="M421" s="231"/>
      <c r="N421" s="231"/>
      <c r="O421" s="231"/>
      <c r="P421" s="4"/>
      <c r="Q421" s="4"/>
    </row>
    <row r="422" ht="12.75" customHeight="1">
      <c r="B422" s="4"/>
      <c r="C422" s="4"/>
      <c r="D422" s="4"/>
      <c r="E422" s="4"/>
      <c r="F422" s="4"/>
      <c r="G422" s="4"/>
      <c r="H422" s="4"/>
      <c r="I422" s="4"/>
      <c r="J422" s="4"/>
      <c r="K422" s="231"/>
      <c r="L422" s="231"/>
      <c r="M422" s="231"/>
      <c r="N422" s="231"/>
      <c r="O422" s="231"/>
      <c r="P422" s="4"/>
      <c r="Q422" s="4"/>
    </row>
    <row r="423" ht="12.75" customHeight="1">
      <c r="B423" s="4"/>
      <c r="C423" s="4"/>
      <c r="D423" s="4"/>
      <c r="E423" s="4"/>
      <c r="F423" s="4"/>
      <c r="G423" s="4"/>
      <c r="H423" s="4"/>
      <c r="I423" s="4"/>
      <c r="J423" s="4"/>
      <c r="K423" s="231"/>
      <c r="L423" s="231"/>
      <c r="M423" s="231"/>
      <c r="N423" s="231"/>
      <c r="O423" s="231"/>
      <c r="P423" s="4"/>
      <c r="Q423" s="4"/>
    </row>
    <row r="424" ht="12.75" customHeight="1">
      <c r="B424" s="4"/>
      <c r="C424" s="4"/>
      <c r="D424" s="4"/>
      <c r="E424" s="4"/>
      <c r="F424" s="4"/>
      <c r="G424" s="4"/>
      <c r="H424" s="4"/>
      <c r="I424" s="4"/>
      <c r="J424" s="4"/>
      <c r="K424" s="231"/>
      <c r="L424" s="231"/>
      <c r="M424" s="231"/>
      <c r="N424" s="231"/>
      <c r="O424" s="231"/>
      <c r="P424" s="4"/>
      <c r="Q424" s="4"/>
    </row>
    <row r="425" ht="12.75" customHeight="1">
      <c r="B425" s="4"/>
      <c r="C425" s="4"/>
      <c r="D425" s="4"/>
      <c r="E425" s="4"/>
      <c r="F425" s="4"/>
      <c r="G425" s="4"/>
      <c r="H425" s="4"/>
      <c r="I425" s="4"/>
      <c r="J425" s="4"/>
      <c r="K425" s="231"/>
      <c r="L425" s="231"/>
      <c r="M425" s="231"/>
      <c r="N425" s="231"/>
      <c r="O425" s="231"/>
      <c r="P425" s="4"/>
      <c r="Q425" s="4"/>
    </row>
    <row r="426" ht="12.75" customHeight="1">
      <c r="B426" s="4"/>
      <c r="C426" s="4"/>
      <c r="D426" s="4"/>
      <c r="E426" s="4"/>
      <c r="F426" s="4"/>
      <c r="G426" s="4"/>
      <c r="H426" s="4"/>
      <c r="I426" s="4"/>
      <c r="J426" s="4"/>
      <c r="K426" s="231"/>
      <c r="L426" s="231"/>
      <c r="M426" s="231"/>
      <c r="N426" s="231"/>
      <c r="O426" s="231"/>
      <c r="P426" s="4"/>
      <c r="Q426" s="4"/>
    </row>
    <row r="427" ht="12.75" customHeight="1">
      <c r="B427" s="4"/>
      <c r="C427" s="4"/>
      <c r="D427" s="4"/>
      <c r="E427" s="4"/>
      <c r="F427" s="4"/>
      <c r="G427" s="4"/>
      <c r="H427" s="4"/>
      <c r="I427" s="4"/>
      <c r="J427" s="4"/>
      <c r="K427" s="231"/>
      <c r="L427" s="231"/>
      <c r="M427" s="231"/>
      <c r="N427" s="231"/>
      <c r="O427" s="231"/>
      <c r="P427" s="4"/>
      <c r="Q427" s="4"/>
    </row>
    <row r="428" ht="12.75" customHeight="1">
      <c r="B428" s="4"/>
      <c r="C428" s="4"/>
      <c r="D428" s="4"/>
      <c r="E428" s="4"/>
      <c r="F428" s="4"/>
      <c r="G428" s="4"/>
      <c r="H428" s="4"/>
      <c r="I428" s="4"/>
      <c r="J428" s="4"/>
      <c r="K428" s="231"/>
      <c r="L428" s="231"/>
      <c r="M428" s="231"/>
      <c r="N428" s="231"/>
      <c r="O428" s="231"/>
      <c r="P428" s="4"/>
      <c r="Q428" s="4"/>
    </row>
    <row r="429" ht="12.75" customHeight="1">
      <c r="B429" s="4"/>
      <c r="C429" s="4"/>
      <c r="D429" s="4"/>
      <c r="E429" s="4"/>
      <c r="F429" s="4"/>
      <c r="G429" s="4"/>
      <c r="H429" s="4"/>
      <c r="I429" s="4"/>
      <c r="J429" s="4"/>
      <c r="K429" s="231"/>
      <c r="L429" s="231"/>
      <c r="M429" s="231"/>
      <c r="N429" s="231"/>
      <c r="O429" s="231"/>
      <c r="P429" s="4"/>
      <c r="Q429" s="4"/>
    </row>
    <row r="430" ht="12.75" customHeight="1">
      <c r="B430" s="4"/>
      <c r="C430" s="4"/>
      <c r="D430" s="4"/>
      <c r="E430" s="4"/>
      <c r="F430" s="4"/>
      <c r="G430" s="4"/>
      <c r="H430" s="4"/>
      <c r="I430" s="4"/>
      <c r="J430" s="4"/>
      <c r="K430" s="231"/>
      <c r="L430" s="231"/>
      <c r="M430" s="231"/>
      <c r="N430" s="231"/>
      <c r="O430" s="231"/>
      <c r="P430" s="4"/>
      <c r="Q430" s="4"/>
    </row>
    <row r="431" ht="12.75" customHeight="1">
      <c r="B431" s="4"/>
      <c r="C431" s="4"/>
      <c r="D431" s="4"/>
      <c r="E431" s="4"/>
      <c r="F431" s="4"/>
      <c r="G431" s="4"/>
      <c r="H431" s="4"/>
      <c r="I431" s="4"/>
      <c r="J431" s="4"/>
      <c r="K431" s="231"/>
      <c r="L431" s="231"/>
      <c r="M431" s="231"/>
      <c r="N431" s="231"/>
      <c r="O431" s="231"/>
      <c r="P431" s="4"/>
      <c r="Q431" s="4"/>
    </row>
    <row r="432" ht="12.75" customHeight="1">
      <c r="B432" s="4"/>
      <c r="C432" s="4"/>
      <c r="D432" s="4"/>
      <c r="E432" s="4"/>
      <c r="F432" s="4"/>
      <c r="G432" s="4"/>
      <c r="H432" s="4"/>
      <c r="I432" s="4"/>
      <c r="J432" s="4"/>
      <c r="K432" s="231"/>
      <c r="L432" s="231"/>
      <c r="M432" s="231"/>
      <c r="N432" s="231"/>
      <c r="O432" s="231"/>
      <c r="P432" s="4"/>
      <c r="Q432" s="4"/>
    </row>
    <row r="433" ht="12.75" customHeight="1">
      <c r="B433" s="4"/>
      <c r="C433" s="4"/>
      <c r="D433" s="4"/>
      <c r="E433" s="4"/>
      <c r="F433" s="4"/>
      <c r="G433" s="4"/>
      <c r="H433" s="4"/>
      <c r="I433" s="4"/>
      <c r="J433" s="4"/>
      <c r="K433" s="231"/>
      <c r="L433" s="231"/>
      <c r="M433" s="231"/>
      <c r="N433" s="231"/>
      <c r="O433" s="231"/>
      <c r="P433" s="4"/>
      <c r="Q433" s="4"/>
    </row>
    <row r="434" ht="12.75" customHeight="1">
      <c r="B434" s="4"/>
      <c r="C434" s="4"/>
      <c r="D434" s="4"/>
      <c r="E434" s="4"/>
      <c r="F434" s="4"/>
      <c r="G434" s="4"/>
      <c r="H434" s="4"/>
      <c r="I434" s="4"/>
      <c r="J434" s="4"/>
      <c r="K434" s="231"/>
      <c r="L434" s="231"/>
      <c r="M434" s="231"/>
      <c r="N434" s="231"/>
      <c r="O434" s="231"/>
      <c r="P434" s="4"/>
      <c r="Q434" s="4"/>
    </row>
    <row r="435" ht="12.75" customHeight="1">
      <c r="B435" s="4"/>
      <c r="C435" s="4"/>
      <c r="D435" s="4"/>
      <c r="E435" s="4"/>
      <c r="F435" s="4"/>
      <c r="G435" s="4"/>
      <c r="H435" s="4"/>
      <c r="I435" s="4"/>
      <c r="J435" s="4"/>
      <c r="K435" s="231"/>
      <c r="L435" s="231"/>
      <c r="M435" s="231"/>
      <c r="N435" s="231"/>
      <c r="O435" s="231"/>
      <c r="P435" s="4"/>
      <c r="Q435" s="4"/>
    </row>
    <row r="436" ht="12.75" customHeight="1">
      <c r="B436" s="4"/>
      <c r="C436" s="4"/>
      <c r="D436" s="4"/>
      <c r="E436" s="4"/>
      <c r="F436" s="4"/>
      <c r="G436" s="4"/>
      <c r="H436" s="4"/>
      <c r="I436" s="4"/>
      <c r="J436" s="4"/>
      <c r="K436" s="231"/>
      <c r="L436" s="231"/>
      <c r="M436" s="231"/>
      <c r="N436" s="231"/>
      <c r="O436" s="231"/>
      <c r="P436" s="4"/>
      <c r="Q436" s="4"/>
    </row>
    <row r="437" ht="12.75" customHeight="1">
      <c r="B437" s="4"/>
      <c r="C437" s="4"/>
      <c r="D437" s="4"/>
      <c r="E437" s="4"/>
      <c r="F437" s="4"/>
      <c r="G437" s="4"/>
      <c r="H437" s="4"/>
      <c r="I437" s="4"/>
      <c r="J437" s="4"/>
      <c r="K437" s="231"/>
      <c r="L437" s="231"/>
      <c r="M437" s="231"/>
      <c r="N437" s="231"/>
      <c r="O437" s="231"/>
      <c r="P437" s="4"/>
      <c r="Q437" s="4"/>
    </row>
    <row r="438" ht="12.75" customHeight="1">
      <c r="B438" s="4"/>
      <c r="C438" s="4"/>
      <c r="D438" s="4"/>
      <c r="E438" s="4"/>
      <c r="F438" s="4"/>
      <c r="G438" s="4"/>
      <c r="H438" s="4"/>
      <c r="I438" s="4"/>
      <c r="J438" s="4"/>
      <c r="K438" s="231"/>
      <c r="L438" s="231"/>
      <c r="M438" s="231"/>
      <c r="N438" s="231"/>
      <c r="O438" s="231"/>
      <c r="P438" s="4"/>
      <c r="Q438" s="4"/>
    </row>
    <row r="439" ht="12.75" customHeight="1">
      <c r="B439" s="4"/>
      <c r="C439" s="4"/>
      <c r="D439" s="4"/>
      <c r="E439" s="4"/>
      <c r="F439" s="4"/>
      <c r="G439" s="4"/>
      <c r="H439" s="4"/>
      <c r="I439" s="4"/>
      <c r="J439" s="4"/>
      <c r="K439" s="231"/>
      <c r="L439" s="231"/>
      <c r="M439" s="231"/>
      <c r="N439" s="231"/>
      <c r="O439" s="231"/>
      <c r="P439" s="4"/>
      <c r="Q439" s="4"/>
    </row>
    <row r="440" ht="12.75" customHeight="1">
      <c r="B440" s="4"/>
      <c r="C440" s="4"/>
      <c r="D440" s="4"/>
      <c r="E440" s="4"/>
      <c r="F440" s="4"/>
      <c r="G440" s="4"/>
      <c r="H440" s="4"/>
      <c r="I440" s="4"/>
      <c r="J440" s="4"/>
      <c r="K440" s="231"/>
      <c r="L440" s="231"/>
      <c r="M440" s="231"/>
      <c r="N440" s="231"/>
      <c r="O440" s="231"/>
      <c r="P440" s="4"/>
      <c r="Q440" s="4"/>
    </row>
    <row r="441" ht="12.75" customHeight="1">
      <c r="B441" s="4"/>
      <c r="C441" s="4"/>
      <c r="D441" s="4"/>
      <c r="E441" s="4"/>
      <c r="F441" s="4"/>
      <c r="G441" s="4"/>
      <c r="H441" s="4"/>
      <c r="I441" s="4"/>
      <c r="J441" s="4"/>
      <c r="K441" s="231"/>
      <c r="L441" s="231"/>
      <c r="M441" s="231"/>
      <c r="N441" s="231"/>
      <c r="O441" s="231"/>
      <c r="P441" s="4"/>
      <c r="Q441" s="4"/>
    </row>
    <row r="442" ht="12.75" customHeight="1">
      <c r="B442" s="4"/>
      <c r="C442" s="4"/>
      <c r="D442" s="4"/>
      <c r="E442" s="4"/>
      <c r="F442" s="4"/>
      <c r="G442" s="4"/>
      <c r="H442" s="4"/>
      <c r="I442" s="4"/>
      <c r="J442" s="4"/>
      <c r="K442" s="231"/>
      <c r="L442" s="231"/>
      <c r="M442" s="231"/>
      <c r="N442" s="231"/>
      <c r="O442" s="231"/>
      <c r="P442" s="4"/>
      <c r="Q442" s="4"/>
    </row>
    <row r="443" ht="12.75" customHeight="1">
      <c r="B443" s="4"/>
      <c r="C443" s="4"/>
      <c r="D443" s="4"/>
      <c r="E443" s="4"/>
      <c r="F443" s="4"/>
      <c r="G443" s="4"/>
      <c r="H443" s="4"/>
      <c r="I443" s="4"/>
      <c r="J443" s="4"/>
      <c r="K443" s="231"/>
      <c r="L443" s="231"/>
      <c r="M443" s="231"/>
      <c r="N443" s="231"/>
      <c r="O443" s="231"/>
      <c r="P443" s="4"/>
      <c r="Q443" s="4"/>
    </row>
    <row r="444" ht="12.75" customHeight="1">
      <c r="B444" s="4"/>
      <c r="C444" s="4"/>
      <c r="D444" s="4"/>
      <c r="E444" s="4"/>
      <c r="F444" s="4"/>
      <c r="G444" s="4"/>
      <c r="H444" s="4"/>
      <c r="I444" s="4"/>
      <c r="J444" s="4"/>
      <c r="K444" s="231"/>
      <c r="L444" s="231"/>
      <c r="M444" s="231"/>
      <c r="N444" s="231"/>
      <c r="O444" s="231"/>
      <c r="P444" s="4"/>
      <c r="Q444" s="4"/>
    </row>
    <row r="445" ht="12.75" customHeight="1">
      <c r="B445" s="4"/>
      <c r="C445" s="4"/>
      <c r="D445" s="4"/>
      <c r="E445" s="4"/>
      <c r="F445" s="4"/>
      <c r="G445" s="4"/>
      <c r="H445" s="4"/>
      <c r="I445" s="4"/>
      <c r="J445" s="4"/>
      <c r="K445" s="231"/>
      <c r="L445" s="231"/>
      <c r="M445" s="231"/>
      <c r="N445" s="231"/>
      <c r="O445" s="231"/>
      <c r="P445" s="4"/>
      <c r="Q445" s="4"/>
    </row>
    <row r="446" ht="12.75" customHeight="1">
      <c r="B446" s="4"/>
      <c r="C446" s="4"/>
      <c r="D446" s="4"/>
      <c r="E446" s="4"/>
      <c r="F446" s="4"/>
      <c r="G446" s="4"/>
      <c r="H446" s="4"/>
      <c r="I446" s="4"/>
      <c r="J446" s="4"/>
      <c r="K446" s="231"/>
      <c r="L446" s="231"/>
      <c r="M446" s="231"/>
      <c r="N446" s="231"/>
      <c r="O446" s="231"/>
      <c r="P446" s="4"/>
      <c r="Q446" s="4"/>
    </row>
    <row r="447" ht="12.75" customHeight="1">
      <c r="B447" s="4"/>
      <c r="C447" s="4"/>
      <c r="D447" s="4"/>
      <c r="E447" s="4"/>
      <c r="F447" s="4"/>
      <c r="G447" s="4"/>
      <c r="H447" s="4"/>
      <c r="I447" s="4"/>
      <c r="J447" s="4"/>
      <c r="K447" s="231"/>
      <c r="L447" s="231"/>
      <c r="M447" s="231"/>
      <c r="N447" s="231"/>
      <c r="O447" s="231"/>
      <c r="P447" s="4"/>
      <c r="Q447" s="4"/>
    </row>
    <row r="448" ht="12.75" customHeight="1">
      <c r="B448" s="4"/>
      <c r="C448" s="4"/>
      <c r="D448" s="4"/>
      <c r="E448" s="4"/>
      <c r="F448" s="4"/>
      <c r="G448" s="4"/>
      <c r="H448" s="4"/>
      <c r="I448" s="4"/>
      <c r="J448" s="4"/>
      <c r="K448" s="231"/>
      <c r="L448" s="231"/>
      <c r="M448" s="231"/>
      <c r="N448" s="231"/>
      <c r="O448" s="231"/>
      <c r="P448" s="4"/>
      <c r="Q448" s="4"/>
    </row>
    <row r="449" ht="12.75" customHeight="1">
      <c r="B449" s="4"/>
      <c r="C449" s="4"/>
      <c r="D449" s="4"/>
      <c r="E449" s="4"/>
      <c r="F449" s="4"/>
      <c r="G449" s="4"/>
      <c r="H449" s="4"/>
      <c r="I449" s="4"/>
      <c r="J449" s="4"/>
      <c r="K449" s="231"/>
      <c r="L449" s="231"/>
      <c r="M449" s="231"/>
      <c r="N449" s="231"/>
      <c r="O449" s="231"/>
      <c r="P449" s="4"/>
      <c r="Q449" s="4"/>
    </row>
    <row r="450" ht="12.75" customHeight="1">
      <c r="B450" s="4"/>
      <c r="C450" s="4"/>
      <c r="D450" s="4"/>
      <c r="E450" s="4"/>
      <c r="F450" s="4"/>
      <c r="G450" s="4"/>
      <c r="H450" s="4"/>
      <c r="I450" s="4"/>
      <c r="J450" s="4"/>
      <c r="K450" s="231"/>
      <c r="L450" s="231"/>
      <c r="M450" s="231"/>
      <c r="N450" s="231"/>
      <c r="O450" s="231"/>
      <c r="P450" s="4"/>
      <c r="Q450" s="4"/>
    </row>
    <row r="451" ht="12.75" customHeight="1">
      <c r="B451" s="4"/>
      <c r="C451" s="4"/>
      <c r="D451" s="4"/>
      <c r="E451" s="4"/>
      <c r="F451" s="4"/>
      <c r="G451" s="4"/>
      <c r="H451" s="4"/>
      <c r="I451" s="4"/>
      <c r="J451" s="4"/>
      <c r="K451" s="231"/>
      <c r="L451" s="231"/>
      <c r="M451" s="231"/>
      <c r="N451" s="231"/>
      <c r="O451" s="231"/>
      <c r="P451" s="4"/>
      <c r="Q451" s="4"/>
    </row>
    <row r="452" ht="12.75" customHeight="1">
      <c r="B452" s="4"/>
      <c r="C452" s="4"/>
      <c r="D452" s="4"/>
      <c r="E452" s="4"/>
      <c r="F452" s="4"/>
      <c r="G452" s="4"/>
      <c r="H452" s="4"/>
      <c r="I452" s="4"/>
      <c r="J452" s="4"/>
      <c r="K452" s="231"/>
      <c r="L452" s="231"/>
      <c r="M452" s="231"/>
      <c r="N452" s="231"/>
      <c r="O452" s="231"/>
      <c r="P452" s="4"/>
      <c r="Q452" s="4"/>
    </row>
    <row r="453" ht="12.75" customHeight="1">
      <c r="B453" s="4"/>
      <c r="C453" s="4"/>
      <c r="D453" s="4"/>
      <c r="E453" s="4"/>
      <c r="F453" s="4"/>
      <c r="G453" s="4"/>
      <c r="H453" s="4"/>
      <c r="I453" s="4"/>
      <c r="J453" s="4"/>
      <c r="K453" s="231"/>
      <c r="L453" s="231"/>
      <c r="M453" s="231"/>
      <c r="N453" s="231"/>
      <c r="O453" s="231"/>
      <c r="P453" s="4"/>
      <c r="Q453" s="4"/>
    </row>
    <row r="454" ht="12.75" customHeight="1">
      <c r="B454" s="4"/>
      <c r="C454" s="4"/>
      <c r="D454" s="4"/>
      <c r="E454" s="4"/>
      <c r="F454" s="4"/>
      <c r="G454" s="4"/>
      <c r="H454" s="4"/>
      <c r="I454" s="4"/>
      <c r="J454" s="4"/>
      <c r="K454" s="231"/>
      <c r="L454" s="231"/>
      <c r="M454" s="231"/>
      <c r="N454" s="231"/>
      <c r="O454" s="231"/>
      <c r="P454" s="4"/>
      <c r="Q454" s="4"/>
    </row>
    <row r="455" ht="12.75" customHeight="1">
      <c r="B455" s="4"/>
      <c r="C455" s="4"/>
      <c r="D455" s="4"/>
      <c r="E455" s="4"/>
      <c r="F455" s="4"/>
      <c r="G455" s="4"/>
      <c r="H455" s="4"/>
      <c r="I455" s="4"/>
      <c r="J455" s="4"/>
      <c r="K455" s="231"/>
      <c r="L455" s="231"/>
      <c r="M455" s="231"/>
      <c r="N455" s="231"/>
      <c r="O455" s="231"/>
      <c r="P455" s="4"/>
      <c r="Q455" s="4"/>
    </row>
    <row r="456" ht="12.75" customHeight="1">
      <c r="B456" s="4"/>
      <c r="C456" s="4"/>
      <c r="D456" s="4"/>
      <c r="E456" s="4"/>
      <c r="F456" s="4"/>
      <c r="G456" s="4"/>
      <c r="H456" s="4"/>
      <c r="I456" s="4"/>
      <c r="J456" s="4"/>
      <c r="K456" s="231"/>
      <c r="L456" s="231"/>
      <c r="M456" s="231"/>
      <c r="N456" s="231"/>
      <c r="O456" s="231"/>
      <c r="P456" s="4"/>
      <c r="Q456" s="4"/>
    </row>
    <row r="457" ht="12.75" customHeight="1">
      <c r="B457" s="4"/>
      <c r="C457" s="4"/>
      <c r="D457" s="4"/>
      <c r="E457" s="4"/>
      <c r="F457" s="4"/>
      <c r="G457" s="4"/>
      <c r="H457" s="4"/>
      <c r="I457" s="4"/>
      <c r="J457" s="4"/>
      <c r="K457" s="231"/>
      <c r="L457" s="231"/>
      <c r="M457" s="231"/>
      <c r="N457" s="231"/>
      <c r="O457" s="231"/>
      <c r="P457" s="4"/>
      <c r="Q457" s="4"/>
    </row>
    <row r="458" ht="12.75" customHeight="1">
      <c r="B458" s="4"/>
      <c r="C458" s="4"/>
      <c r="D458" s="4"/>
      <c r="E458" s="4"/>
      <c r="F458" s="4"/>
      <c r="G458" s="4"/>
      <c r="H458" s="4"/>
      <c r="I458" s="4"/>
      <c r="J458" s="4"/>
      <c r="K458" s="231"/>
      <c r="L458" s="231"/>
      <c r="M458" s="231"/>
      <c r="N458" s="231"/>
      <c r="O458" s="231"/>
      <c r="P458" s="4"/>
      <c r="Q458" s="4"/>
    </row>
    <row r="459" ht="12.75" customHeight="1">
      <c r="B459" s="4"/>
      <c r="C459" s="4"/>
      <c r="D459" s="4"/>
      <c r="E459" s="4"/>
      <c r="F459" s="4"/>
      <c r="G459" s="4"/>
      <c r="H459" s="4"/>
      <c r="I459" s="4"/>
      <c r="J459" s="4"/>
      <c r="K459" s="231"/>
      <c r="L459" s="231"/>
      <c r="M459" s="231"/>
      <c r="N459" s="231"/>
      <c r="O459" s="231"/>
      <c r="P459" s="4"/>
      <c r="Q459" s="4"/>
    </row>
    <row r="460" ht="12.75" customHeight="1">
      <c r="B460" s="4"/>
      <c r="C460" s="4"/>
      <c r="D460" s="4"/>
      <c r="E460" s="4"/>
      <c r="F460" s="4"/>
      <c r="G460" s="4"/>
      <c r="H460" s="4"/>
      <c r="I460" s="4"/>
      <c r="J460" s="4"/>
      <c r="K460" s="231"/>
      <c r="L460" s="231"/>
      <c r="M460" s="231"/>
      <c r="N460" s="231"/>
      <c r="O460" s="231"/>
      <c r="P460" s="4"/>
      <c r="Q460" s="4"/>
    </row>
    <row r="461" ht="12.75" customHeight="1">
      <c r="B461" s="4"/>
      <c r="C461" s="4"/>
      <c r="D461" s="4"/>
      <c r="E461" s="4"/>
      <c r="F461" s="4"/>
      <c r="G461" s="4"/>
      <c r="H461" s="4"/>
      <c r="I461" s="4"/>
      <c r="J461" s="4"/>
      <c r="K461" s="231"/>
      <c r="L461" s="231"/>
      <c r="M461" s="231"/>
      <c r="N461" s="231"/>
      <c r="O461" s="231"/>
      <c r="P461" s="4"/>
      <c r="Q461" s="4"/>
    </row>
    <row r="462" ht="12.75" customHeight="1">
      <c r="B462" s="4"/>
      <c r="C462" s="4"/>
      <c r="D462" s="4"/>
      <c r="E462" s="4"/>
      <c r="F462" s="4"/>
      <c r="G462" s="4"/>
      <c r="H462" s="4"/>
      <c r="I462" s="4"/>
      <c r="J462" s="4"/>
      <c r="K462" s="231"/>
      <c r="L462" s="231"/>
      <c r="M462" s="231"/>
      <c r="N462" s="231"/>
      <c r="O462" s="231"/>
      <c r="P462" s="4"/>
      <c r="Q462" s="4"/>
    </row>
    <row r="463" ht="12.75" customHeight="1">
      <c r="B463" s="4"/>
      <c r="C463" s="4"/>
      <c r="D463" s="4"/>
      <c r="E463" s="4"/>
      <c r="F463" s="4"/>
      <c r="G463" s="4"/>
      <c r="H463" s="4"/>
      <c r="I463" s="4"/>
      <c r="J463" s="4"/>
      <c r="K463" s="231"/>
      <c r="L463" s="231"/>
      <c r="M463" s="231"/>
      <c r="N463" s="231"/>
      <c r="O463" s="231"/>
      <c r="P463" s="4"/>
      <c r="Q463" s="4"/>
    </row>
    <row r="464" ht="12.75" customHeight="1">
      <c r="B464" s="4"/>
      <c r="C464" s="4"/>
      <c r="D464" s="4"/>
      <c r="E464" s="4"/>
      <c r="F464" s="4"/>
      <c r="G464" s="4"/>
      <c r="H464" s="4"/>
      <c r="I464" s="4"/>
      <c r="J464" s="4"/>
      <c r="K464" s="231"/>
      <c r="L464" s="231"/>
      <c r="M464" s="231"/>
      <c r="N464" s="231"/>
      <c r="O464" s="231"/>
      <c r="P464" s="4"/>
      <c r="Q464" s="4"/>
    </row>
    <row r="465" ht="12.75" customHeight="1">
      <c r="B465" s="4"/>
      <c r="C465" s="4"/>
      <c r="D465" s="4"/>
      <c r="E465" s="4"/>
      <c r="F465" s="4"/>
      <c r="G465" s="4"/>
      <c r="H465" s="4"/>
      <c r="I465" s="4"/>
      <c r="J465" s="4"/>
      <c r="K465" s="231"/>
      <c r="L465" s="231"/>
      <c r="M465" s="231"/>
      <c r="N465" s="231"/>
      <c r="O465" s="231"/>
      <c r="P465" s="4"/>
      <c r="Q465" s="4"/>
    </row>
    <row r="466" ht="12.75" customHeight="1">
      <c r="B466" s="4"/>
      <c r="C466" s="4"/>
      <c r="D466" s="4"/>
      <c r="E466" s="4"/>
      <c r="F466" s="4"/>
      <c r="G466" s="4"/>
      <c r="H466" s="4"/>
      <c r="I466" s="4"/>
      <c r="J466" s="4"/>
      <c r="K466" s="231"/>
      <c r="L466" s="231"/>
      <c r="M466" s="231"/>
      <c r="N466" s="231"/>
      <c r="O466" s="231"/>
      <c r="P466" s="4"/>
      <c r="Q466" s="4"/>
    </row>
    <row r="467" ht="12.75" customHeight="1">
      <c r="B467" s="4"/>
      <c r="C467" s="4"/>
      <c r="D467" s="4"/>
      <c r="E467" s="4"/>
      <c r="F467" s="4"/>
      <c r="G467" s="4"/>
      <c r="H467" s="4"/>
      <c r="I467" s="4"/>
      <c r="J467" s="4"/>
      <c r="K467" s="231"/>
      <c r="L467" s="231"/>
      <c r="M467" s="231"/>
      <c r="N467" s="231"/>
      <c r="O467" s="231"/>
      <c r="P467" s="4"/>
      <c r="Q467" s="4"/>
    </row>
    <row r="468" ht="12.75" customHeight="1">
      <c r="B468" s="4"/>
      <c r="C468" s="4"/>
      <c r="D468" s="4"/>
      <c r="E468" s="4"/>
      <c r="F468" s="4"/>
      <c r="G468" s="4"/>
      <c r="H468" s="4"/>
      <c r="I468" s="4"/>
      <c r="J468" s="4"/>
      <c r="K468" s="231"/>
      <c r="L468" s="231"/>
      <c r="M468" s="231"/>
      <c r="N468" s="231"/>
      <c r="O468" s="231"/>
      <c r="P468" s="4"/>
      <c r="Q468" s="4"/>
    </row>
    <row r="469" ht="12.75" customHeight="1">
      <c r="B469" s="4"/>
      <c r="C469" s="4"/>
      <c r="D469" s="4"/>
      <c r="E469" s="4"/>
      <c r="F469" s="4"/>
      <c r="G469" s="4"/>
      <c r="H469" s="4"/>
      <c r="I469" s="4"/>
      <c r="J469" s="4"/>
      <c r="K469" s="231"/>
      <c r="L469" s="231"/>
      <c r="M469" s="231"/>
      <c r="N469" s="231"/>
      <c r="O469" s="231"/>
      <c r="P469" s="4"/>
      <c r="Q469" s="4"/>
    </row>
    <row r="470" ht="12.75" customHeight="1">
      <c r="B470" s="4"/>
      <c r="C470" s="4"/>
      <c r="D470" s="4"/>
      <c r="E470" s="4"/>
      <c r="F470" s="4"/>
      <c r="G470" s="4"/>
      <c r="H470" s="4"/>
      <c r="I470" s="4"/>
      <c r="J470" s="4"/>
      <c r="K470" s="231"/>
      <c r="L470" s="231"/>
      <c r="M470" s="231"/>
      <c r="N470" s="231"/>
      <c r="O470" s="231"/>
      <c r="P470" s="4"/>
      <c r="Q470" s="4"/>
    </row>
    <row r="471" ht="12.75" customHeight="1">
      <c r="B471" s="4"/>
      <c r="C471" s="4"/>
      <c r="D471" s="4"/>
      <c r="E471" s="4"/>
      <c r="F471" s="4"/>
      <c r="G471" s="4"/>
      <c r="H471" s="4"/>
      <c r="I471" s="4"/>
      <c r="J471" s="4"/>
      <c r="K471" s="231"/>
      <c r="L471" s="231"/>
      <c r="M471" s="231"/>
      <c r="N471" s="231"/>
      <c r="O471" s="231"/>
      <c r="P471" s="4"/>
      <c r="Q471" s="4"/>
    </row>
    <row r="472" ht="12.75" customHeight="1">
      <c r="B472" s="4"/>
      <c r="C472" s="4"/>
      <c r="D472" s="4"/>
      <c r="E472" s="4"/>
      <c r="F472" s="4"/>
      <c r="G472" s="4"/>
      <c r="H472" s="4"/>
      <c r="I472" s="4"/>
      <c r="J472" s="4"/>
      <c r="K472" s="231"/>
      <c r="L472" s="231"/>
      <c r="M472" s="231"/>
      <c r="N472" s="231"/>
      <c r="O472" s="231"/>
      <c r="P472" s="4"/>
      <c r="Q472" s="4"/>
    </row>
    <row r="473" ht="12.75" customHeight="1">
      <c r="B473" s="4"/>
      <c r="C473" s="4"/>
      <c r="D473" s="4"/>
      <c r="E473" s="4"/>
      <c r="F473" s="4"/>
      <c r="G473" s="4"/>
      <c r="H473" s="4"/>
      <c r="I473" s="4"/>
      <c r="J473" s="4"/>
      <c r="K473" s="231"/>
      <c r="L473" s="231"/>
      <c r="M473" s="231"/>
      <c r="N473" s="231"/>
      <c r="O473" s="231"/>
      <c r="P473" s="4"/>
      <c r="Q473" s="4"/>
    </row>
    <row r="474" ht="12.75" customHeight="1">
      <c r="B474" s="4"/>
      <c r="C474" s="4"/>
      <c r="D474" s="4"/>
      <c r="E474" s="4"/>
      <c r="F474" s="4"/>
      <c r="G474" s="4"/>
      <c r="H474" s="4"/>
      <c r="I474" s="4"/>
      <c r="J474" s="4"/>
      <c r="K474" s="231"/>
      <c r="L474" s="231"/>
      <c r="M474" s="231"/>
      <c r="N474" s="231"/>
      <c r="O474" s="231"/>
      <c r="P474" s="4"/>
      <c r="Q474" s="4"/>
    </row>
    <row r="475" ht="12.75" customHeight="1">
      <c r="B475" s="4"/>
      <c r="C475" s="4"/>
      <c r="D475" s="4"/>
      <c r="E475" s="4"/>
      <c r="F475" s="4"/>
      <c r="G475" s="4"/>
      <c r="H475" s="4"/>
      <c r="I475" s="4"/>
      <c r="J475" s="4"/>
      <c r="K475" s="231"/>
      <c r="L475" s="231"/>
      <c r="M475" s="231"/>
      <c r="N475" s="231"/>
      <c r="O475" s="231"/>
      <c r="P475" s="4"/>
      <c r="Q475" s="4"/>
    </row>
    <row r="476" ht="12.75" customHeight="1">
      <c r="B476" s="4"/>
      <c r="C476" s="4"/>
      <c r="D476" s="4"/>
      <c r="E476" s="4"/>
      <c r="F476" s="4"/>
      <c r="G476" s="4"/>
      <c r="H476" s="4"/>
      <c r="I476" s="4"/>
      <c r="J476" s="4"/>
      <c r="K476" s="231"/>
      <c r="L476" s="231"/>
      <c r="M476" s="231"/>
      <c r="N476" s="231"/>
      <c r="O476" s="231"/>
      <c r="P476" s="4"/>
      <c r="Q476" s="4"/>
    </row>
    <row r="477" ht="12.75" customHeight="1">
      <c r="B477" s="4"/>
      <c r="C477" s="4"/>
      <c r="D477" s="4"/>
      <c r="E477" s="4"/>
      <c r="F477" s="4"/>
      <c r="G477" s="4"/>
      <c r="H477" s="4"/>
      <c r="I477" s="4"/>
      <c r="J477" s="4"/>
      <c r="K477" s="231"/>
      <c r="L477" s="231"/>
      <c r="M477" s="231"/>
      <c r="N477" s="231"/>
      <c r="O477" s="231"/>
      <c r="P477" s="4"/>
      <c r="Q477" s="4"/>
    </row>
    <row r="478" ht="12.75" customHeight="1">
      <c r="B478" s="4"/>
      <c r="C478" s="4"/>
      <c r="D478" s="4"/>
      <c r="E478" s="4"/>
      <c r="F478" s="4"/>
      <c r="G478" s="4"/>
      <c r="H478" s="4"/>
      <c r="I478" s="4"/>
      <c r="J478" s="4"/>
      <c r="K478" s="231"/>
      <c r="L478" s="231"/>
      <c r="M478" s="231"/>
      <c r="N478" s="231"/>
      <c r="O478" s="231"/>
      <c r="P478" s="4"/>
      <c r="Q478" s="4"/>
    </row>
    <row r="479" ht="12.75" customHeight="1">
      <c r="B479" s="4"/>
      <c r="C479" s="4"/>
      <c r="D479" s="4"/>
      <c r="E479" s="4"/>
      <c r="F479" s="4"/>
      <c r="G479" s="4"/>
      <c r="H479" s="4"/>
      <c r="I479" s="4"/>
      <c r="J479" s="4"/>
      <c r="K479" s="231"/>
      <c r="L479" s="231"/>
      <c r="M479" s="231"/>
      <c r="N479" s="231"/>
      <c r="O479" s="231"/>
      <c r="P479" s="4"/>
      <c r="Q479" s="4"/>
    </row>
    <row r="480" ht="12.75" customHeight="1">
      <c r="B480" s="4"/>
      <c r="C480" s="4"/>
      <c r="D480" s="4"/>
      <c r="E480" s="4"/>
      <c r="F480" s="4"/>
      <c r="G480" s="4"/>
      <c r="H480" s="4"/>
      <c r="I480" s="4"/>
      <c r="J480" s="4"/>
      <c r="K480" s="231"/>
      <c r="L480" s="231"/>
      <c r="M480" s="231"/>
      <c r="N480" s="231"/>
      <c r="O480" s="231"/>
      <c r="P480" s="4"/>
      <c r="Q480" s="4"/>
    </row>
    <row r="481" ht="12.75" customHeight="1">
      <c r="B481" s="4"/>
      <c r="C481" s="4"/>
      <c r="D481" s="4"/>
      <c r="E481" s="4"/>
      <c r="F481" s="4"/>
      <c r="G481" s="4"/>
      <c r="H481" s="4"/>
      <c r="I481" s="4"/>
      <c r="J481" s="4"/>
      <c r="K481" s="231"/>
      <c r="L481" s="231"/>
      <c r="M481" s="231"/>
      <c r="N481" s="231"/>
      <c r="O481" s="231"/>
      <c r="P481" s="4"/>
      <c r="Q481" s="4"/>
    </row>
    <row r="482" ht="12.75" customHeight="1">
      <c r="B482" s="4"/>
      <c r="C482" s="4"/>
      <c r="D482" s="4"/>
      <c r="E482" s="4"/>
      <c r="F482" s="4"/>
      <c r="G482" s="4"/>
      <c r="H482" s="4"/>
      <c r="I482" s="4"/>
      <c r="J482" s="4"/>
      <c r="K482" s="231"/>
      <c r="L482" s="231"/>
      <c r="M482" s="231"/>
      <c r="N482" s="231"/>
      <c r="O482" s="231"/>
      <c r="P482" s="4"/>
      <c r="Q482" s="4"/>
    </row>
    <row r="483" ht="12.75" customHeight="1">
      <c r="B483" s="4"/>
      <c r="C483" s="4"/>
      <c r="D483" s="4"/>
      <c r="E483" s="4"/>
      <c r="F483" s="4"/>
      <c r="G483" s="4"/>
      <c r="H483" s="4"/>
      <c r="I483" s="4"/>
      <c r="J483" s="4"/>
      <c r="K483" s="231"/>
      <c r="L483" s="231"/>
      <c r="M483" s="231"/>
      <c r="N483" s="231"/>
      <c r="O483" s="231"/>
      <c r="P483" s="4"/>
      <c r="Q483" s="4"/>
    </row>
    <row r="484" ht="12.75" customHeight="1">
      <c r="B484" s="4"/>
      <c r="C484" s="4"/>
      <c r="D484" s="4"/>
      <c r="E484" s="4"/>
      <c r="F484" s="4"/>
      <c r="G484" s="4"/>
      <c r="H484" s="4"/>
      <c r="I484" s="4"/>
      <c r="J484" s="4"/>
      <c r="K484" s="231"/>
      <c r="L484" s="231"/>
      <c r="M484" s="231"/>
      <c r="N484" s="231"/>
      <c r="O484" s="231"/>
      <c r="P484" s="4"/>
      <c r="Q484" s="4"/>
    </row>
    <row r="485" ht="12.75" customHeight="1">
      <c r="B485" s="4"/>
      <c r="C485" s="4"/>
      <c r="D485" s="4"/>
      <c r="E485" s="4"/>
      <c r="F485" s="4"/>
      <c r="G485" s="4"/>
      <c r="H485" s="4"/>
      <c r="I485" s="4"/>
      <c r="J485" s="4"/>
      <c r="K485" s="231"/>
      <c r="L485" s="231"/>
      <c r="M485" s="231"/>
      <c r="N485" s="231"/>
      <c r="O485" s="231"/>
      <c r="P485" s="4"/>
      <c r="Q485" s="4"/>
    </row>
    <row r="486" ht="12.75" customHeight="1">
      <c r="B486" s="4"/>
      <c r="C486" s="4"/>
      <c r="D486" s="4"/>
      <c r="E486" s="4"/>
      <c r="F486" s="4"/>
      <c r="G486" s="4"/>
      <c r="H486" s="4"/>
      <c r="I486" s="4"/>
      <c r="J486" s="4"/>
      <c r="K486" s="231"/>
      <c r="L486" s="231"/>
      <c r="M486" s="231"/>
      <c r="N486" s="231"/>
      <c r="O486" s="231"/>
      <c r="P486" s="4"/>
      <c r="Q486" s="4"/>
    </row>
    <row r="487" ht="12.75" customHeight="1">
      <c r="B487" s="4"/>
      <c r="C487" s="4"/>
      <c r="D487" s="4"/>
      <c r="E487" s="4"/>
      <c r="F487" s="4"/>
      <c r="G487" s="4"/>
      <c r="H487" s="4"/>
      <c r="I487" s="4"/>
      <c r="J487" s="4"/>
      <c r="K487" s="231"/>
      <c r="L487" s="231"/>
      <c r="M487" s="231"/>
      <c r="N487" s="231"/>
      <c r="O487" s="231"/>
      <c r="P487" s="4"/>
      <c r="Q487" s="4"/>
    </row>
    <row r="488" ht="12.75" customHeight="1">
      <c r="B488" s="4"/>
      <c r="C488" s="4"/>
      <c r="D488" s="4"/>
      <c r="E488" s="4"/>
      <c r="F488" s="4"/>
      <c r="G488" s="4"/>
      <c r="H488" s="4"/>
      <c r="I488" s="4"/>
      <c r="J488" s="4"/>
      <c r="K488" s="231"/>
      <c r="L488" s="231"/>
      <c r="M488" s="231"/>
      <c r="N488" s="231"/>
      <c r="O488" s="231"/>
      <c r="P488" s="4"/>
      <c r="Q488" s="4"/>
    </row>
    <row r="489" ht="12.75" customHeight="1">
      <c r="B489" s="4"/>
      <c r="C489" s="4"/>
      <c r="D489" s="4"/>
      <c r="E489" s="4"/>
      <c r="F489" s="4"/>
      <c r="G489" s="4"/>
      <c r="H489" s="4"/>
      <c r="I489" s="4"/>
      <c r="J489" s="4"/>
      <c r="K489" s="231"/>
      <c r="L489" s="231"/>
      <c r="M489" s="231"/>
      <c r="N489" s="231"/>
      <c r="O489" s="231"/>
      <c r="P489" s="4"/>
      <c r="Q489" s="4"/>
    </row>
    <row r="490" ht="12.75" customHeight="1">
      <c r="B490" s="4"/>
      <c r="C490" s="4"/>
      <c r="D490" s="4"/>
      <c r="E490" s="4"/>
      <c r="F490" s="4"/>
      <c r="G490" s="4"/>
      <c r="H490" s="4"/>
      <c r="I490" s="4"/>
      <c r="J490" s="4"/>
      <c r="K490" s="231"/>
      <c r="L490" s="231"/>
      <c r="M490" s="231"/>
      <c r="N490" s="231"/>
      <c r="O490" s="231"/>
      <c r="P490" s="4"/>
      <c r="Q490" s="4"/>
    </row>
    <row r="491" ht="12.75" customHeight="1">
      <c r="B491" s="4"/>
      <c r="C491" s="4"/>
      <c r="D491" s="4"/>
      <c r="E491" s="4"/>
      <c r="F491" s="4"/>
      <c r="G491" s="4"/>
      <c r="H491" s="4"/>
      <c r="I491" s="4"/>
      <c r="J491" s="4"/>
      <c r="K491" s="231"/>
      <c r="L491" s="231"/>
      <c r="M491" s="231"/>
      <c r="N491" s="231"/>
      <c r="O491" s="231"/>
      <c r="P491" s="4"/>
      <c r="Q491" s="4"/>
    </row>
    <row r="492" ht="12.75" customHeight="1">
      <c r="B492" s="4"/>
      <c r="C492" s="4"/>
      <c r="D492" s="4"/>
      <c r="E492" s="4"/>
      <c r="F492" s="4"/>
      <c r="G492" s="4"/>
      <c r="H492" s="4"/>
      <c r="I492" s="4"/>
      <c r="J492" s="4"/>
      <c r="K492" s="231"/>
      <c r="L492" s="231"/>
      <c r="M492" s="231"/>
      <c r="N492" s="231"/>
      <c r="O492" s="231"/>
      <c r="P492" s="4"/>
      <c r="Q492" s="4"/>
    </row>
    <row r="493" ht="12.75" customHeight="1">
      <c r="B493" s="4"/>
      <c r="C493" s="4"/>
      <c r="D493" s="4"/>
      <c r="E493" s="4"/>
      <c r="F493" s="4"/>
      <c r="G493" s="4"/>
      <c r="H493" s="4"/>
      <c r="I493" s="4"/>
      <c r="J493" s="4"/>
      <c r="K493" s="231"/>
      <c r="L493" s="231"/>
      <c r="M493" s="231"/>
      <c r="N493" s="231"/>
      <c r="O493" s="231"/>
      <c r="P493" s="4"/>
      <c r="Q493" s="4"/>
    </row>
    <row r="494" ht="12.75" customHeight="1">
      <c r="B494" s="4"/>
      <c r="C494" s="4"/>
      <c r="D494" s="4"/>
      <c r="E494" s="4"/>
      <c r="F494" s="4"/>
      <c r="G494" s="4"/>
      <c r="H494" s="4"/>
      <c r="I494" s="4"/>
      <c r="J494" s="4"/>
      <c r="K494" s="231"/>
      <c r="L494" s="231"/>
      <c r="M494" s="231"/>
      <c r="N494" s="231"/>
      <c r="O494" s="231"/>
      <c r="P494" s="4"/>
      <c r="Q494" s="4"/>
    </row>
    <row r="495" ht="12.75" customHeight="1">
      <c r="B495" s="4"/>
      <c r="C495" s="4"/>
      <c r="D495" s="4"/>
      <c r="E495" s="4"/>
      <c r="F495" s="4"/>
      <c r="G495" s="4"/>
      <c r="H495" s="4"/>
      <c r="I495" s="4"/>
      <c r="J495" s="4"/>
      <c r="K495" s="231"/>
      <c r="L495" s="231"/>
      <c r="M495" s="231"/>
      <c r="N495" s="231"/>
      <c r="O495" s="231"/>
      <c r="P495" s="4"/>
      <c r="Q495" s="4"/>
    </row>
    <row r="496" ht="12.75" customHeight="1">
      <c r="B496" s="4"/>
      <c r="C496" s="4"/>
      <c r="D496" s="4"/>
      <c r="E496" s="4"/>
      <c r="F496" s="4"/>
      <c r="G496" s="4"/>
      <c r="H496" s="4"/>
      <c r="I496" s="4"/>
      <c r="J496" s="4"/>
      <c r="K496" s="231"/>
      <c r="L496" s="231"/>
      <c r="M496" s="231"/>
      <c r="N496" s="231"/>
      <c r="O496" s="231"/>
      <c r="P496" s="4"/>
      <c r="Q496" s="4"/>
    </row>
    <row r="497" ht="12.75" customHeight="1">
      <c r="B497" s="4"/>
      <c r="C497" s="4"/>
      <c r="D497" s="4"/>
      <c r="E497" s="4"/>
      <c r="F497" s="4"/>
      <c r="G497" s="4"/>
      <c r="H497" s="4"/>
      <c r="I497" s="4"/>
      <c r="J497" s="4"/>
      <c r="K497" s="231"/>
      <c r="L497" s="231"/>
      <c r="M497" s="231"/>
      <c r="N497" s="231"/>
      <c r="O497" s="231"/>
      <c r="P497" s="4"/>
      <c r="Q497" s="4"/>
    </row>
    <row r="498" ht="12.75" customHeight="1">
      <c r="B498" s="4"/>
      <c r="C498" s="4"/>
      <c r="D498" s="4"/>
      <c r="E498" s="4"/>
      <c r="F498" s="4"/>
      <c r="G498" s="4"/>
      <c r="H498" s="4"/>
      <c r="I498" s="4"/>
      <c r="J498" s="4"/>
      <c r="K498" s="231"/>
      <c r="L498" s="231"/>
      <c r="M498" s="231"/>
      <c r="N498" s="231"/>
      <c r="O498" s="231"/>
      <c r="P498" s="4"/>
      <c r="Q498" s="4"/>
    </row>
    <row r="499" ht="12.75" customHeight="1">
      <c r="B499" s="4"/>
      <c r="C499" s="4"/>
      <c r="D499" s="4"/>
      <c r="E499" s="4"/>
      <c r="F499" s="4"/>
      <c r="G499" s="4"/>
      <c r="H499" s="4"/>
      <c r="I499" s="4"/>
      <c r="J499" s="4"/>
      <c r="K499" s="231"/>
      <c r="L499" s="231"/>
      <c r="M499" s="231"/>
      <c r="N499" s="231"/>
      <c r="O499" s="231"/>
      <c r="P499" s="4"/>
      <c r="Q499" s="4"/>
    </row>
    <row r="500" ht="12.75" customHeight="1">
      <c r="B500" s="4"/>
      <c r="C500" s="4"/>
      <c r="D500" s="4"/>
      <c r="E500" s="4"/>
      <c r="F500" s="4"/>
      <c r="G500" s="4"/>
      <c r="H500" s="4"/>
      <c r="I500" s="4"/>
      <c r="J500" s="4"/>
      <c r="K500" s="231"/>
      <c r="L500" s="231"/>
      <c r="M500" s="231"/>
      <c r="N500" s="231"/>
      <c r="O500" s="231"/>
      <c r="P500" s="4"/>
      <c r="Q500" s="4"/>
    </row>
    <row r="501" ht="12.75" customHeight="1">
      <c r="B501" s="4"/>
      <c r="C501" s="4"/>
      <c r="D501" s="4"/>
      <c r="E501" s="4"/>
      <c r="F501" s="4"/>
      <c r="G501" s="4"/>
      <c r="H501" s="4"/>
      <c r="I501" s="4"/>
      <c r="J501" s="4"/>
      <c r="K501" s="231"/>
      <c r="L501" s="231"/>
      <c r="M501" s="231"/>
      <c r="N501" s="231"/>
      <c r="O501" s="231"/>
      <c r="P501" s="4"/>
      <c r="Q501" s="4"/>
    </row>
    <row r="502" ht="12.75" customHeight="1">
      <c r="B502" s="4"/>
      <c r="C502" s="4"/>
      <c r="D502" s="4"/>
      <c r="E502" s="4"/>
      <c r="F502" s="4"/>
      <c r="G502" s="4"/>
      <c r="H502" s="4"/>
      <c r="I502" s="4"/>
      <c r="J502" s="4"/>
      <c r="K502" s="231"/>
      <c r="L502" s="231"/>
      <c r="M502" s="231"/>
      <c r="N502" s="231"/>
      <c r="O502" s="231"/>
      <c r="P502" s="4"/>
      <c r="Q502" s="4"/>
    </row>
    <row r="503" ht="12.75" customHeight="1">
      <c r="B503" s="4"/>
      <c r="C503" s="4"/>
      <c r="D503" s="4"/>
      <c r="E503" s="4"/>
      <c r="F503" s="4"/>
      <c r="G503" s="4"/>
      <c r="H503" s="4"/>
      <c r="I503" s="4"/>
      <c r="J503" s="4"/>
      <c r="K503" s="231"/>
      <c r="L503" s="231"/>
      <c r="M503" s="231"/>
      <c r="N503" s="231"/>
      <c r="O503" s="231"/>
      <c r="P503" s="4"/>
      <c r="Q503" s="4"/>
    </row>
    <row r="504" ht="12.75" customHeight="1">
      <c r="B504" s="4"/>
      <c r="C504" s="4"/>
      <c r="D504" s="4"/>
      <c r="E504" s="4"/>
      <c r="F504" s="4"/>
      <c r="G504" s="4"/>
      <c r="H504" s="4"/>
      <c r="I504" s="4"/>
      <c r="J504" s="4"/>
      <c r="K504" s="231"/>
      <c r="L504" s="231"/>
      <c r="M504" s="231"/>
      <c r="N504" s="231"/>
      <c r="O504" s="231"/>
      <c r="P504" s="4"/>
      <c r="Q504" s="4"/>
    </row>
    <row r="505" ht="12.75" customHeight="1">
      <c r="B505" s="4"/>
      <c r="C505" s="4"/>
      <c r="D505" s="4"/>
      <c r="E505" s="4"/>
      <c r="F505" s="4"/>
      <c r="G505" s="4"/>
      <c r="H505" s="4"/>
      <c r="I505" s="4"/>
      <c r="J505" s="4"/>
      <c r="K505" s="231"/>
      <c r="L505" s="231"/>
      <c r="M505" s="231"/>
      <c r="N505" s="231"/>
      <c r="O505" s="231"/>
      <c r="P505" s="4"/>
      <c r="Q505" s="4"/>
    </row>
    <row r="506" ht="12.75" customHeight="1">
      <c r="B506" s="4"/>
      <c r="C506" s="4"/>
      <c r="D506" s="4"/>
      <c r="E506" s="4"/>
      <c r="F506" s="4"/>
      <c r="G506" s="4"/>
      <c r="H506" s="4"/>
      <c r="I506" s="4"/>
      <c r="J506" s="4"/>
      <c r="K506" s="231"/>
      <c r="L506" s="231"/>
      <c r="M506" s="231"/>
      <c r="N506" s="231"/>
      <c r="O506" s="231"/>
      <c r="P506" s="4"/>
      <c r="Q506" s="4"/>
    </row>
    <row r="507" ht="12.75" customHeight="1">
      <c r="B507" s="4"/>
      <c r="C507" s="4"/>
      <c r="D507" s="4"/>
      <c r="E507" s="4"/>
      <c r="F507" s="4"/>
      <c r="G507" s="4"/>
      <c r="H507" s="4"/>
      <c r="I507" s="4"/>
      <c r="J507" s="4"/>
      <c r="K507" s="231"/>
      <c r="L507" s="231"/>
      <c r="M507" s="231"/>
      <c r="N507" s="231"/>
      <c r="O507" s="231"/>
      <c r="P507" s="4"/>
      <c r="Q507" s="4"/>
    </row>
    <row r="508" ht="12.75" customHeight="1">
      <c r="B508" s="4"/>
      <c r="C508" s="4"/>
      <c r="D508" s="4"/>
      <c r="E508" s="4"/>
      <c r="F508" s="4"/>
      <c r="G508" s="4"/>
      <c r="H508" s="4"/>
      <c r="I508" s="4"/>
      <c r="J508" s="4"/>
      <c r="K508" s="231"/>
      <c r="L508" s="231"/>
      <c r="M508" s="231"/>
      <c r="N508" s="231"/>
      <c r="O508" s="231"/>
      <c r="P508" s="4"/>
      <c r="Q508" s="4"/>
    </row>
    <row r="509" ht="12.75" customHeight="1">
      <c r="B509" s="4"/>
      <c r="C509" s="4"/>
      <c r="D509" s="4"/>
      <c r="E509" s="4"/>
      <c r="F509" s="4"/>
      <c r="G509" s="4"/>
      <c r="H509" s="4"/>
      <c r="I509" s="4"/>
      <c r="J509" s="4"/>
      <c r="K509" s="231"/>
      <c r="L509" s="231"/>
      <c r="M509" s="231"/>
      <c r="N509" s="231"/>
      <c r="O509" s="231"/>
      <c r="P509" s="4"/>
      <c r="Q509" s="4"/>
    </row>
    <row r="510" ht="12.75" customHeight="1">
      <c r="B510" s="4"/>
      <c r="C510" s="4"/>
      <c r="D510" s="4"/>
      <c r="E510" s="4"/>
      <c r="F510" s="4"/>
      <c r="G510" s="4"/>
      <c r="H510" s="4"/>
      <c r="I510" s="4"/>
      <c r="J510" s="4"/>
      <c r="K510" s="231"/>
      <c r="L510" s="231"/>
      <c r="M510" s="231"/>
      <c r="N510" s="231"/>
      <c r="O510" s="231"/>
      <c r="P510" s="4"/>
      <c r="Q510" s="4"/>
    </row>
    <row r="511" ht="12.75" customHeight="1">
      <c r="B511" s="4"/>
      <c r="C511" s="4"/>
      <c r="D511" s="4"/>
      <c r="E511" s="4"/>
      <c r="F511" s="4"/>
      <c r="G511" s="4"/>
      <c r="H511" s="4"/>
      <c r="I511" s="4"/>
      <c r="J511" s="4"/>
      <c r="K511" s="231"/>
      <c r="L511" s="231"/>
      <c r="M511" s="231"/>
      <c r="N511" s="231"/>
      <c r="O511" s="231"/>
      <c r="P511" s="4"/>
      <c r="Q511" s="4"/>
    </row>
    <row r="512" ht="12.75" customHeight="1">
      <c r="B512" s="4"/>
      <c r="C512" s="4"/>
      <c r="D512" s="4"/>
      <c r="E512" s="4"/>
      <c r="F512" s="4"/>
      <c r="G512" s="4"/>
      <c r="H512" s="4"/>
      <c r="I512" s="4"/>
      <c r="J512" s="4"/>
      <c r="K512" s="231"/>
      <c r="L512" s="231"/>
      <c r="M512" s="231"/>
      <c r="N512" s="231"/>
      <c r="O512" s="231"/>
      <c r="P512" s="4"/>
      <c r="Q512" s="4"/>
    </row>
    <row r="513" ht="12.75" customHeight="1">
      <c r="B513" s="4"/>
      <c r="C513" s="4"/>
      <c r="D513" s="4"/>
      <c r="E513" s="4"/>
      <c r="F513" s="4"/>
      <c r="G513" s="4"/>
      <c r="H513" s="4"/>
      <c r="I513" s="4"/>
      <c r="J513" s="4"/>
      <c r="K513" s="231"/>
      <c r="L513" s="231"/>
      <c r="M513" s="231"/>
      <c r="N513" s="231"/>
      <c r="O513" s="231"/>
      <c r="P513" s="4"/>
      <c r="Q513" s="4"/>
    </row>
    <row r="514" ht="12.75" customHeight="1">
      <c r="B514" s="4"/>
      <c r="C514" s="4"/>
      <c r="D514" s="4"/>
      <c r="E514" s="4"/>
      <c r="F514" s="4"/>
      <c r="G514" s="4"/>
      <c r="H514" s="4"/>
      <c r="I514" s="4"/>
      <c r="J514" s="4"/>
      <c r="K514" s="231"/>
      <c r="L514" s="231"/>
      <c r="M514" s="231"/>
      <c r="N514" s="231"/>
      <c r="O514" s="231"/>
      <c r="P514" s="4"/>
      <c r="Q514" s="4"/>
    </row>
    <row r="515" ht="12.75" customHeight="1">
      <c r="B515" s="4"/>
      <c r="C515" s="4"/>
      <c r="D515" s="4"/>
      <c r="E515" s="4"/>
      <c r="F515" s="4"/>
      <c r="G515" s="4"/>
      <c r="H515" s="4"/>
      <c r="I515" s="4"/>
      <c r="J515" s="4"/>
      <c r="K515" s="231"/>
      <c r="L515" s="231"/>
      <c r="M515" s="231"/>
      <c r="N515" s="231"/>
      <c r="O515" s="231"/>
      <c r="P515" s="4"/>
      <c r="Q515" s="4"/>
    </row>
    <row r="516" ht="12.75" customHeight="1">
      <c r="B516" s="4"/>
      <c r="C516" s="4"/>
      <c r="D516" s="4"/>
      <c r="E516" s="4"/>
      <c r="F516" s="4"/>
      <c r="G516" s="4"/>
      <c r="H516" s="4"/>
      <c r="I516" s="4"/>
      <c r="J516" s="4"/>
      <c r="K516" s="231"/>
      <c r="L516" s="231"/>
      <c r="M516" s="231"/>
      <c r="N516" s="231"/>
      <c r="O516" s="231"/>
      <c r="P516" s="4"/>
      <c r="Q516" s="4"/>
    </row>
    <row r="517" ht="12.75" customHeight="1">
      <c r="B517" s="4"/>
      <c r="C517" s="4"/>
      <c r="D517" s="4"/>
      <c r="E517" s="4"/>
      <c r="F517" s="4"/>
      <c r="G517" s="4"/>
      <c r="H517" s="4"/>
      <c r="I517" s="4"/>
      <c r="J517" s="4"/>
      <c r="K517" s="231"/>
      <c r="L517" s="231"/>
      <c r="M517" s="231"/>
      <c r="N517" s="231"/>
      <c r="O517" s="231"/>
      <c r="P517" s="4"/>
      <c r="Q517" s="4"/>
    </row>
    <row r="518" ht="12.75" customHeight="1">
      <c r="B518" s="4"/>
      <c r="C518" s="4"/>
      <c r="D518" s="4"/>
      <c r="E518" s="4"/>
      <c r="F518" s="4"/>
      <c r="G518" s="4"/>
      <c r="H518" s="4"/>
      <c r="I518" s="4"/>
      <c r="J518" s="4"/>
      <c r="K518" s="231"/>
      <c r="L518" s="231"/>
      <c r="M518" s="231"/>
      <c r="N518" s="231"/>
      <c r="O518" s="231"/>
      <c r="P518" s="4"/>
      <c r="Q518" s="4"/>
    </row>
    <row r="519" ht="12.75" customHeight="1">
      <c r="B519" s="4"/>
      <c r="C519" s="4"/>
      <c r="D519" s="4"/>
      <c r="E519" s="4"/>
      <c r="F519" s="4"/>
      <c r="G519" s="4"/>
      <c r="H519" s="4"/>
      <c r="I519" s="4"/>
      <c r="J519" s="4"/>
      <c r="K519" s="231"/>
      <c r="L519" s="231"/>
      <c r="M519" s="231"/>
      <c r="N519" s="231"/>
      <c r="O519" s="231"/>
      <c r="P519" s="4"/>
      <c r="Q519" s="4"/>
    </row>
    <row r="520" ht="12.75" customHeight="1">
      <c r="B520" s="4"/>
      <c r="C520" s="4"/>
      <c r="D520" s="4"/>
      <c r="E520" s="4"/>
      <c r="F520" s="4"/>
      <c r="G520" s="4"/>
      <c r="H520" s="4"/>
      <c r="I520" s="4"/>
      <c r="J520" s="4"/>
      <c r="K520" s="231"/>
      <c r="L520" s="231"/>
      <c r="M520" s="231"/>
      <c r="N520" s="231"/>
      <c r="O520" s="231"/>
      <c r="P520" s="4"/>
      <c r="Q520" s="4"/>
    </row>
    <row r="521" ht="12.75" customHeight="1">
      <c r="B521" s="4"/>
      <c r="C521" s="4"/>
      <c r="D521" s="4"/>
      <c r="E521" s="4"/>
      <c r="F521" s="4"/>
      <c r="G521" s="4"/>
      <c r="H521" s="4"/>
      <c r="I521" s="4"/>
      <c r="J521" s="4"/>
      <c r="K521" s="231"/>
      <c r="L521" s="231"/>
      <c r="M521" s="231"/>
      <c r="N521" s="231"/>
      <c r="O521" s="231"/>
      <c r="P521" s="4"/>
      <c r="Q521" s="4"/>
    </row>
    <row r="522" ht="12.75" customHeight="1">
      <c r="B522" s="4"/>
      <c r="C522" s="4"/>
      <c r="D522" s="4"/>
      <c r="E522" s="4"/>
      <c r="F522" s="4"/>
      <c r="G522" s="4"/>
      <c r="H522" s="4"/>
      <c r="I522" s="4"/>
      <c r="J522" s="4"/>
      <c r="K522" s="231"/>
      <c r="L522" s="231"/>
      <c r="M522" s="231"/>
      <c r="N522" s="231"/>
      <c r="O522" s="231"/>
      <c r="P522" s="4"/>
      <c r="Q522" s="4"/>
    </row>
    <row r="523" ht="12.75" customHeight="1">
      <c r="B523" s="4"/>
      <c r="C523" s="4"/>
      <c r="D523" s="4"/>
      <c r="E523" s="4"/>
      <c r="F523" s="4"/>
      <c r="G523" s="4"/>
      <c r="H523" s="4"/>
      <c r="I523" s="4"/>
      <c r="J523" s="4"/>
      <c r="K523" s="231"/>
      <c r="L523" s="231"/>
      <c r="M523" s="231"/>
      <c r="N523" s="231"/>
      <c r="O523" s="231"/>
      <c r="P523" s="4"/>
      <c r="Q523" s="4"/>
    </row>
    <row r="524" ht="12.75" customHeight="1">
      <c r="B524" s="4"/>
      <c r="C524" s="4"/>
      <c r="D524" s="4"/>
      <c r="E524" s="4"/>
      <c r="F524" s="4"/>
      <c r="G524" s="4"/>
      <c r="H524" s="4"/>
      <c r="I524" s="4"/>
      <c r="J524" s="4"/>
      <c r="K524" s="231"/>
      <c r="L524" s="231"/>
      <c r="M524" s="231"/>
      <c r="N524" s="231"/>
      <c r="O524" s="231"/>
      <c r="P524" s="4"/>
      <c r="Q524" s="4"/>
    </row>
    <row r="525" ht="12.75" customHeight="1">
      <c r="B525" s="4"/>
      <c r="C525" s="4"/>
      <c r="D525" s="4"/>
      <c r="E525" s="4"/>
      <c r="F525" s="4"/>
      <c r="G525" s="4"/>
      <c r="H525" s="4"/>
      <c r="I525" s="4"/>
      <c r="J525" s="4"/>
      <c r="K525" s="231"/>
      <c r="L525" s="231"/>
      <c r="M525" s="231"/>
      <c r="N525" s="231"/>
      <c r="O525" s="231"/>
      <c r="P525" s="4"/>
      <c r="Q525" s="4"/>
    </row>
    <row r="526" ht="12.75" customHeight="1">
      <c r="B526" s="4"/>
      <c r="C526" s="4"/>
      <c r="D526" s="4"/>
      <c r="E526" s="4"/>
      <c r="F526" s="4"/>
      <c r="G526" s="4"/>
      <c r="H526" s="4"/>
      <c r="I526" s="4"/>
      <c r="J526" s="4"/>
      <c r="K526" s="231"/>
      <c r="L526" s="231"/>
      <c r="M526" s="231"/>
      <c r="N526" s="231"/>
      <c r="O526" s="231"/>
      <c r="P526" s="4"/>
      <c r="Q526" s="4"/>
    </row>
    <row r="527" ht="12.75" customHeight="1">
      <c r="B527" s="4"/>
      <c r="C527" s="4"/>
      <c r="D527" s="4"/>
      <c r="E527" s="4"/>
      <c r="F527" s="4"/>
      <c r="G527" s="4"/>
      <c r="H527" s="4"/>
      <c r="I527" s="4"/>
      <c r="J527" s="4"/>
      <c r="K527" s="231"/>
      <c r="L527" s="231"/>
      <c r="M527" s="231"/>
      <c r="N527" s="231"/>
      <c r="O527" s="231"/>
      <c r="P527" s="4"/>
      <c r="Q527" s="4"/>
    </row>
    <row r="528" ht="12.75" customHeight="1">
      <c r="B528" s="4"/>
      <c r="C528" s="4"/>
      <c r="D528" s="4"/>
      <c r="E528" s="4"/>
      <c r="F528" s="4"/>
      <c r="G528" s="4"/>
      <c r="H528" s="4"/>
      <c r="I528" s="4"/>
      <c r="J528" s="4"/>
      <c r="K528" s="231"/>
      <c r="L528" s="231"/>
      <c r="M528" s="231"/>
      <c r="N528" s="231"/>
      <c r="O528" s="231"/>
      <c r="P528" s="4"/>
      <c r="Q528" s="4"/>
    </row>
    <row r="529" ht="12.75" customHeight="1">
      <c r="B529" s="4"/>
      <c r="C529" s="4"/>
      <c r="D529" s="4"/>
      <c r="E529" s="4"/>
      <c r="F529" s="4"/>
      <c r="G529" s="4"/>
      <c r="H529" s="4"/>
      <c r="I529" s="4"/>
      <c r="J529" s="4"/>
      <c r="K529" s="231"/>
      <c r="L529" s="231"/>
      <c r="M529" s="231"/>
      <c r="N529" s="231"/>
      <c r="O529" s="231"/>
      <c r="P529" s="4"/>
      <c r="Q529" s="4"/>
    </row>
    <row r="530" ht="12.75" customHeight="1">
      <c r="B530" s="4"/>
      <c r="C530" s="4"/>
      <c r="D530" s="4"/>
      <c r="E530" s="4"/>
      <c r="F530" s="4"/>
      <c r="G530" s="4"/>
      <c r="H530" s="4"/>
      <c r="I530" s="4"/>
      <c r="J530" s="4"/>
      <c r="K530" s="231"/>
      <c r="L530" s="231"/>
      <c r="M530" s="231"/>
      <c r="N530" s="231"/>
      <c r="O530" s="231"/>
      <c r="P530" s="4"/>
      <c r="Q530" s="4"/>
    </row>
    <row r="531" ht="12.75" customHeight="1">
      <c r="B531" s="4"/>
      <c r="C531" s="4"/>
      <c r="D531" s="4"/>
      <c r="E531" s="4"/>
      <c r="F531" s="4"/>
      <c r="G531" s="4"/>
      <c r="H531" s="4"/>
      <c r="I531" s="4"/>
      <c r="J531" s="4"/>
      <c r="K531" s="231"/>
      <c r="L531" s="231"/>
      <c r="M531" s="231"/>
      <c r="N531" s="231"/>
      <c r="O531" s="231"/>
      <c r="P531" s="4"/>
      <c r="Q531" s="4"/>
    </row>
    <row r="532" ht="12.75" customHeight="1">
      <c r="B532" s="4"/>
      <c r="C532" s="4"/>
      <c r="D532" s="4"/>
      <c r="E532" s="4"/>
      <c r="F532" s="4"/>
      <c r="G532" s="4"/>
      <c r="H532" s="4"/>
      <c r="I532" s="4"/>
      <c r="J532" s="4"/>
      <c r="K532" s="231"/>
      <c r="L532" s="231"/>
      <c r="M532" s="231"/>
      <c r="N532" s="231"/>
      <c r="O532" s="231"/>
      <c r="P532" s="4"/>
      <c r="Q532" s="4"/>
    </row>
    <row r="533" ht="12.75" customHeight="1">
      <c r="B533" s="4"/>
      <c r="C533" s="4"/>
      <c r="D533" s="4"/>
      <c r="E533" s="4"/>
      <c r="F533" s="4"/>
      <c r="G533" s="4"/>
      <c r="H533" s="4"/>
      <c r="I533" s="4"/>
      <c r="J533" s="4"/>
      <c r="K533" s="231"/>
      <c r="L533" s="231"/>
      <c r="M533" s="231"/>
      <c r="N533" s="231"/>
      <c r="O533" s="231"/>
      <c r="P533" s="4"/>
      <c r="Q533" s="4"/>
    </row>
    <row r="534" ht="12.75" customHeight="1">
      <c r="B534" s="4"/>
      <c r="C534" s="4"/>
      <c r="D534" s="4"/>
      <c r="E534" s="4"/>
      <c r="F534" s="4"/>
      <c r="G534" s="4"/>
      <c r="H534" s="4"/>
      <c r="I534" s="4"/>
      <c r="J534" s="4"/>
      <c r="K534" s="231"/>
      <c r="L534" s="231"/>
      <c r="M534" s="231"/>
      <c r="N534" s="231"/>
      <c r="O534" s="231"/>
      <c r="P534" s="4"/>
      <c r="Q534" s="4"/>
    </row>
    <row r="535" ht="12.75" customHeight="1">
      <c r="B535" s="4"/>
      <c r="C535" s="4"/>
      <c r="D535" s="4"/>
      <c r="E535" s="4"/>
      <c r="F535" s="4"/>
      <c r="G535" s="4"/>
      <c r="H535" s="4"/>
      <c r="I535" s="4"/>
      <c r="J535" s="4"/>
      <c r="K535" s="231"/>
      <c r="L535" s="231"/>
      <c r="M535" s="231"/>
      <c r="N535" s="231"/>
      <c r="O535" s="231"/>
      <c r="P535" s="4"/>
      <c r="Q535" s="4"/>
    </row>
    <row r="536" ht="12.75" customHeight="1">
      <c r="B536" s="4"/>
      <c r="C536" s="4"/>
      <c r="D536" s="4"/>
      <c r="E536" s="4"/>
      <c r="F536" s="4"/>
      <c r="G536" s="4"/>
      <c r="H536" s="4"/>
      <c r="I536" s="4"/>
      <c r="J536" s="4"/>
      <c r="K536" s="231"/>
      <c r="L536" s="231"/>
      <c r="M536" s="231"/>
      <c r="N536" s="231"/>
      <c r="O536" s="231"/>
      <c r="P536" s="4"/>
      <c r="Q536" s="4"/>
    </row>
    <row r="537" ht="12.75" customHeight="1">
      <c r="B537" s="4"/>
      <c r="C537" s="4"/>
      <c r="D537" s="4"/>
      <c r="E537" s="4"/>
      <c r="F537" s="4"/>
      <c r="G537" s="4"/>
      <c r="H537" s="4"/>
      <c r="I537" s="4"/>
      <c r="J537" s="4"/>
      <c r="K537" s="231"/>
      <c r="L537" s="231"/>
      <c r="M537" s="231"/>
      <c r="N537" s="231"/>
      <c r="O537" s="231"/>
      <c r="P537" s="4"/>
      <c r="Q537" s="4"/>
    </row>
    <row r="538" ht="12.75" customHeight="1">
      <c r="B538" s="4"/>
      <c r="C538" s="4"/>
      <c r="D538" s="4"/>
      <c r="E538" s="4"/>
      <c r="F538" s="4"/>
      <c r="G538" s="4"/>
      <c r="H538" s="4"/>
      <c r="I538" s="4"/>
      <c r="J538" s="4"/>
      <c r="K538" s="231"/>
      <c r="L538" s="231"/>
      <c r="M538" s="231"/>
      <c r="N538" s="231"/>
      <c r="O538" s="231"/>
      <c r="P538" s="4"/>
      <c r="Q538" s="4"/>
    </row>
    <row r="539" ht="12.75" customHeight="1">
      <c r="B539" s="4"/>
      <c r="C539" s="4"/>
      <c r="D539" s="4"/>
      <c r="E539" s="4"/>
      <c r="F539" s="4"/>
      <c r="G539" s="4"/>
      <c r="H539" s="4"/>
      <c r="I539" s="4"/>
      <c r="J539" s="4"/>
      <c r="K539" s="231"/>
      <c r="L539" s="231"/>
      <c r="M539" s="231"/>
      <c r="N539" s="231"/>
      <c r="O539" s="231"/>
      <c r="P539" s="4"/>
      <c r="Q539" s="4"/>
    </row>
    <row r="540" ht="12.75" customHeight="1">
      <c r="B540" s="4"/>
      <c r="C540" s="4"/>
      <c r="D540" s="4"/>
      <c r="E540" s="4"/>
      <c r="F540" s="4"/>
      <c r="G540" s="4"/>
      <c r="H540" s="4"/>
      <c r="I540" s="4"/>
      <c r="J540" s="4"/>
      <c r="K540" s="231"/>
      <c r="L540" s="231"/>
      <c r="M540" s="231"/>
      <c r="N540" s="231"/>
      <c r="O540" s="231"/>
      <c r="P540" s="4"/>
      <c r="Q540" s="4"/>
    </row>
    <row r="541" ht="12.75" customHeight="1">
      <c r="B541" s="4"/>
      <c r="C541" s="4"/>
      <c r="D541" s="4"/>
      <c r="E541" s="4"/>
      <c r="F541" s="4"/>
      <c r="G541" s="4"/>
      <c r="H541" s="4"/>
      <c r="I541" s="4"/>
      <c r="J541" s="4"/>
      <c r="K541" s="231"/>
      <c r="L541" s="231"/>
      <c r="M541" s="231"/>
      <c r="N541" s="231"/>
      <c r="O541" s="231"/>
      <c r="P541" s="4"/>
      <c r="Q541" s="4"/>
    </row>
    <row r="542" ht="12.75" customHeight="1">
      <c r="B542" s="4"/>
      <c r="C542" s="4"/>
      <c r="D542" s="4"/>
      <c r="E542" s="4"/>
      <c r="F542" s="4"/>
      <c r="G542" s="4"/>
      <c r="H542" s="4"/>
      <c r="I542" s="4"/>
      <c r="J542" s="4"/>
      <c r="K542" s="231"/>
      <c r="L542" s="231"/>
      <c r="M542" s="231"/>
      <c r="N542" s="231"/>
      <c r="O542" s="231"/>
      <c r="P542" s="4"/>
      <c r="Q542" s="4"/>
    </row>
    <row r="543" ht="12.75" customHeight="1">
      <c r="B543" s="4"/>
      <c r="C543" s="4"/>
      <c r="D543" s="4"/>
      <c r="E543" s="4"/>
      <c r="F543" s="4"/>
      <c r="G543" s="4"/>
      <c r="H543" s="4"/>
      <c r="I543" s="4"/>
      <c r="J543" s="4"/>
      <c r="K543" s="231"/>
      <c r="L543" s="231"/>
      <c r="M543" s="231"/>
      <c r="N543" s="231"/>
      <c r="O543" s="231"/>
      <c r="P543" s="4"/>
      <c r="Q543" s="4"/>
    </row>
    <row r="544" ht="12.75" customHeight="1">
      <c r="B544" s="4"/>
      <c r="C544" s="4"/>
      <c r="D544" s="4"/>
      <c r="E544" s="4"/>
      <c r="F544" s="4"/>
      <c r="G544" s="4"/>
      <c r="H544" s="4"/>
      <c r="I544" s="4"/>
      <c r="J544" s="4"/>
      <c r="K544" s="231"/>
      <c r="L544" s="231"/>
      <c r="M544" s="231"/>
      <c r="N544" s="231"/>
      <c r="O544" s="231"/>
      <c r="P544" s="4"/>
      <c r="Q544" s="4"/>
    </row>
    <row r="545" ht="12.75" customHeight="1">
      <c r="B545" s="4"/>
      <c r="C545" s="4"/>
      <c r="D545" s="4"/>
      <c r="E545" s="4"/>
      <c r="F545" s="4"/>
      <c r="G545" s="4"/>
      <c r="H545" s="4"/>
      <c r="I545" s="4"/>
      <c r="J545" s="4"/>
      <c r="K545" s="231"/>
      <c r="L545" s="231"/>
      <c r="M545" s="231"/>
      <c r="N545" s="231"/>
      <c r="O545" s="231"/>
      <c r="P545" s="4"/>
      <c r="Q545" s="4"/>
    </row>
    <row r="546" ht="12.75" customHeight="1">
      <c r="B546" s="4"/>
      <c r="C546" s="4"/>
      <c r="D546" s="4"/>
      <c r="E546" s="4"/>
      <c r="F546" s="4"/>
      <c r="G546" s="4"/>
      <c r="H546" s="4"/>
      <c r="I546" s="4"/>
      <c r="J546" s="4"/>
      <c r="K546" s="231"/>
      <c r="L546" s="231"/>
      <c r="M546" s="231"/>
      <c r="N546" s="231"/>
      <c r="O546" s="231"/>
      <c r="P546" s="4"/>
      <c r="Q546" s="4"/>
    </row>
    <row r="547" ht="12.75" customHeight="1">
      <c r="B547" s="4"/>
      <c r="C547" s="4"/>
      <c r="D547" s="4"/>
      <c r="E547" s="4"/>
      <c r="F547" s="4"/>
      <c r="G547" s="4"/>
      <c r="H547" s="4"/>
      <c r="I547" s="4"/>
      <c r="J547" s="4"/>
      <c r="K547" s="231"/>
      <c r="L547" s="231"/>
      <c r="M547" s="231"/>
      <c r="N547" s="231"/>
      <c r="O547" s="231"/>
      <c r="P547" s="4"/>
      <c r="Q547" s="4"/>
    </row>
    <row r="548" ht="12.75" customHeight="1">
      <c r="B548" s="4"/>
      <c r="C548" s="4"/>
      <c r="D548" s="4"/>
      <c r="E548" s="4"/>
      <c r="F548" s="4"/>
      <c r="G548" s="4"/>
      <c r="H548" s="4"/>
      <c r="I548" s="4"/>
      <c r="J548" s="4"/>
      <c r="K548" s="231"/>
      <c r="L548" s="231"/>
      <c r="M548" s="231"/>
      <c r="N548" s="231"/>
      <c r="O548" s="231"/>
      <c r="P548" s="4"/>
      <c r="Q548" s="4"/>
    </row>
    <row r="549" ht="12.75" customHeight="1">
      <c r="B549" s="4"/>
      <c r="C549" s="4"/>
      <c r="D549" s="4"/>
      <c r="E549" s="4"/>
      <c r="F549" s="4"/>
      <c r="G549" s="4"/>
      <c r="H549" s="4"/>
      <c r="I549" s="4"/>
      <c r="J549" s="4"/>
      <c r="K549" s="231"/>
      <c r="L549" s="231"/>
      <c r="M549" s="231"/>
      <c r="N549" s="231"/>
      <c r="O549" s="231"/>
      <c r="P549" s="4"/>
      <c r="Q549" s="4"/>
    </row>
    <row r="550" ht="12.75" customHeight="1">
      <c r="B550" s="4"/>
      <c r="C550" s="4"/>
      <c r="D550" s="4"/>
      <c r="E550" s="4"/>
      <c r="F550" s="4"/>
      <c r="G550" s="4"/>
      <c r="H550" s="4"/>
      <c r="I550" s="4"/>
      <c r="J550" s="4"/>
      <c r="K550" s="231"/>
      <c r="L550" s="231"/>
      <c r="M550" s="231"/>
      <c r="N550" s="231"/>
      <c r="O550" s="231"/>
      <c r="P550" s="4"/>
      <c r="Q550" s="4"/>
    </row>
    <row r="551" ht="12.75" customHeight="1">
      <c r="B551" s="4"/>
      <c r="C551" s="4"/>
      <c r="D551" s="4"/>
      <c r="E551" s="4"/>
      <c r="F551" s="4"/>
      <c r="G551" s="4"/>
      <c r="H551" s="4"/>
      <c r="I551" s="4"/>
      <c r="J551" s="4"/>
      <c r="K551" s="231"/>
      <c r="L551" s="231"/>
      <c r="M551" s="231"/>
      <c r="N551" s="231"/>
      <c r="O551" s="231"/>
      <c r="P551" s="4"/>
      <c r="Q551" s="4"/>
    </row>
    <row r="552" ht="12.75" customHeight="1">
      <c r="B552" s="4"/>
      <c r="C552" s="4"/>
      <c r="D552" s="4"/>
      <c r="E552" s="4"/>
      <c r="F552" s="4"/>
      <c r="G552" s="4"/>
      <c r="H552" s="4"/>
      <c r="I552" s="4"/>
      <c r="J552" s="4"/>
      <c r="K552" s="231"/>
      <c r="L552" s="231"/>
      <c r="M552" s="231"/>
      <c r="N552" s="231"/>
      <c r="O552" s="231"/>
      <c r="P552" s="4"/>
      <c r="Q552" s="4"/>
    </row>
    <row r="553" ht="12.75" customHeight="1">
      <c r="B553" s="4"/>
      <c r="C553" s="4"/>
      <c r="D553" s="4"/>
      <c r="E553" s="4"/>
      <c r="F553" s="4"/>
      <c r="G553" s="4"/>
      <c r="H553" s="4"/>
      <c r="I553" s="4"/>
      <c r="J553" s="4"/>
      <c r="K553" s="231"/>
      <c r="L553" s="231"/>
      <c r="M553" s="231"/>
      <c r="N553" s="231"/>
      <c r="O553" s="231"/>
      <c r="P553" s="4"/>
      <c r="Q553" s="4"/>
    </row>
    <row r="554" ht="12.75" customHeight="1">
      <c r="B554" s="4"/>
      <c r="C554" s="4"/>
      <c r="D554" s="4"/>
      <c r="E554" s="4"/>
      <c r="F554" s="4"/>
      <c r="G554" s="4"/>
      <c r="H554" s="4"/>
      <c r="I554" s="4"/>
      <c r="J554" s="4"/>
      <c r="K554" s="231"/>
      <c r="L554" s="231"/>
      <c r="M554" s="231"/>
      <c r="N554" s="231"/>
      <c r="O554" s="231"/>
      <c r="P554" s="4"/>
      <c r="Q554" s="4"/>
    </row>
    <row r="555" ht="12.75" customHeight="1">
      <c r="B555" s="4"/>
      <c r="C555" s="4"/>
      <c r="D555" s="4"/>
      <c r="E555" s="4"/>
      <c r="F555" s="4"/>
      <c r="G555" s="4"/>
      <c r="H555" s="4"/>
      <c r="I555" s="4"/>
      <c r="J555" s="4"/>
      <c r="K555" s="231"/>
      <c r="L555" s="231"/>
      <c r="M555" s="231"/>
      <c r="N555" s="231"/>
      <c r="O555" s="231"/>
      <c r="P555" s="4"/>
      <c r="Q555" s="4"/>
    </row>
    <row r="556" ht="12.75" customHeight="1">
      <c r="B556" s="4"/>
      <c r="C556" s="4"/>
      <c r="D556" s="4"/>
      <c r="E556" s="4"/>
      <c r="F556" s="4"/>
      <c r="G556" s="4"/>
      <c r="H556" s="4"/>
      <c r="I556" s="4"/>
      <c r="J556" s="4"/>
      <c r="K556" s="231"/>
      <c r="L556" s="231"/>
      <c r="M556" s="231"/>
      <c r="N556" s="231"/>
      <c r="O556" s="231"/>
      <c r="P556" s="4"/>
      <c r="Q556" s="4"/>
    </row>
    <row r="557" ht="12.75" customHeight="1">
      <c r="B557" s="4"/>
      <c r="C557" s="4"/>
      <c r="D557" s="4"/>
      <c r="E557" s="4"/>
      <c r="F557" s="4"/>
      <c r="G557" s="4"/>
      <c r="H557" s="4"/>
      <c r="I557" s="4"/>
      <c r="J557" s="4"/>
      <c r="K557" s="231"/>
      <c r="L557" s="231"/>
      <c r="M557" s="231"/>
      <c r="N557" s="231"/>
      <c r="O557" s="231"/>
      <c r="P557" s="4"/>
      <c r="Q557" s="4"/>
    </row>
    <row r="558" ht="12.75" customHeight="1">
      <c r="B558" s="4"/>
      <c r="C558" s="4"/>
      <c r="D558" s="4"/>
      <c r="E558" s="4"/>
      <c r="F558" s="4"/>
      <c r="G558" s="4"/>
      <c r="H558" s="4"/>
      <c r="I558" s="4"/>
      <c r="J558" s="4"/>
      <c r="K558" s="231"/>
      <c r="L558" s="231"/>
      <c r="M558" s="231"/>
      <c r="N558" s="231"/>
      <c r="O558" s="231"/>
      <c r="P558" s="4"/>
      <c r="Q558" s="4"/>
    </row>
    <row r="559" ht="12.75" customHeight="1">
      <c r="B559" s="4"/>
      <c r="C559" s="4"/>
      <c r="D559" s="4"/>
      <c r="E559" s="4"/>
      <c r="F559" s="4"/>
      <c r="G559" s="4"/>
      <c r="H559" s="4"/>
      <c r="I559" s="4"/>
      <c r="J559" s="4"/>
      <c r="K559" s="231"/>
      <c r="L559" s="231"/>
      <c r="M559" s="231"/>
      <c r="N559" s="231"/>
      <c r="O559" s="231"/>
      <c r="P559" s="4"/>
      <c r="Q559" s="4"/>
    </row>
    <row r="560" ht="12.75" customHeight="1">
      <c r="B560" s="4"/>
      <c r="C560" s="4"/>
      <c r="D560" s="4"/>
      <c r="E560" s="4"/>
      <c r="F560" s="4"/>
      <c r="G560" s="4"/>
      <c r="H560" s="4"/>
      <c r="I560" s="4"/>
      <c r="J560" s="4"/>
      <c r="K560" s="231"/>
      <c r="L560" s="231"/>
      <c r="M560" s="231"/>
      <c r="N560" s="231"/>
      <c r="O560" s="231"/>
      <c r="P560" s="4"/>
      <c r="Q560" s="4"/>
    </row>
    <row r="561" ht="12.75" customHeight="1">
      <c r="B561" s="4"/>
      <c r="C561" s="4"/>
      <c r="D561" s="4"/>
      <c r="E561" s="4"/>
      <c r="F561" s="4"/>
      <c r="G561" s="4"/>
      <c r="H561" s="4"/>
      <c r="I561" s="4"/>
      <c r="J561" s="4"/>
      <c r="K561" s="231"/>
      <c r="L561" s="231"/>
      <c r="M561" s="231"/>
      <c r="N561" s="231"/>
      <c r="O561" s="231"/>
      <c r="P561" s="4"/>
      <c r="Q561" s="4"/>
    </row>
    <row r="562" ht="12.75" customHeight="1">
      <c r="B562" s="4"/>
      <c r="C562" s="4"/>
      <c r="D562" s="4"/>
      <c r="E562" s="4"/>
      <c r="F562" s="4"/>
      <c r="G562" s="4"/>
      <c r="H562" s="4"/>
      <c r="I562" s="4"/>
      <c r="J562" s="4"/>
      <c r="K562" s="231"/>
      <c r="L562" s="231"/>
      <c r="M562" s="231"/>
      <c r="N562" s="231"/>
      <c r="O562" s="231"/>
      <c r="P562" s="4"/>
      <c r="Q562" s="4"/>
    </row>
    <row r="563" ht="12.75" customHeight="1">
      <c r="B563" s="4"/>
      <c r="C563" s="4"/>
      <c r="D563" s="4"/>
      <c r="E563" s="4"/>
      <c r="F563" s="4"/>
      <c r="G563" s="4"/>
      <c r="H563" s="4"/>
      <c r="I563" s="4"/>
      <c r="J563" s="4"/>
      <c r="K563" s="231"/>
      <c r="L563" s="231"/>
      <c r="M563" s="231"/>
      <c r="N563" s="231"/>
      <c r="O563" s="231"/>
      <c r="P563" s="4"/>
      <c r="Q563" s="4"/>
    </row>
    <row r="564" ht="12.75" customHeight="1">
      <c r="B564" s="4"/>
      <c r="C564" s="4"/>
      <c r="D564" s="4"/>
      <c r="E564" s="4"/>
      <c r="F564" s="4"/>
      <c r="G564" s="4"/>
      <c r="H564" s="4"/>
      <c r="I564" s="4"/>
      <c r="J564" s="4"/>
      <c r="K564" s="231"/>
      <c r="L564" s="231"/>
      <c r="M564" s="231"/>
      <c r="N564" s="231"/>
      <c r="O564" s="231"/>
      <c r="P564" s="4"/>
      <c r="Q564" s="4"/>
    </row>
    <row r="565" ht="12.75" customHeight="1">
      <c r="B565" s="4"/>
      <c r="C565" s="4"/>
      <c r="D565" s="4"/>
      <c r="E565" s="4"/>
      <c r="F565" s="4"/>
      <c r="G565" s="4"/>
      <c r="H565" s="4"/>
      <c r="I565" s="4"/>
      <c r="J565" s="4"/>
      <c r="K565" s="231"/>
      <c r="L565" s="231"/>
      <c r="M565" s="231"/>
      <c r="N565" s="231"/>
      <c r="O565" s="231"/>
      <c r="P565" s="4"/>
      <c r="Q565" s="4"/>
    </row>
    <row r="566" ht="12.75" customHeight="1">
      <c r="B566" s="4"/>
      <c r="C566" s="4"/>
      <c r="D566" s="4"/>
      <c r="E566" s="4"/>
      <c r="F566" s="4"/>
      <c r="G566" s="4"/>
      <c r="H566" s="4"/>
      <c r="I566" s="4"/>
      <c r="J566" s="4"/>
      <c r="K566" s="231"/>
      <c r="L566" s="231"/>
      <c r="M566" s="231"/>
      <c r="N566" s="231"/>
      <c r="O566" s="231"/>
      <c r="P566" s="4"/>
      <c r="Q566" s="4"/>
    </row>
    <row r="567" ht="12.75" customHeight="1">
      <c r="B567" s="4"/>
      <c r="C567" s="4"/>
      <c r="D567" s="4"/>
      <c r="E567" s="4"/>
      <c r="F567" s="4"/>
      <c r="G567" s="4"/>
      <c r="H567" s="4"/>
      <c r="I567" s="4"/>
      <c r="J567" s="4"/>
      <c r="K567" s="231"/>
      <c r="L567" s="231"/>
      <c r="M567" s="231"/>
      <c r="N567" s="231"/>
      <c r="O567" s="231"/>
      <c r="P567" s="4"/>
      <c r="Q567" s="4"/>
    </row>
    <row r="568" ht="12.75" customHeight="1">
      <c r="B568" s="4"/>
      <c r="C568" s="4"/>
      <c r="D568" s="4"/>
      <c r="E568" s="4"/>
      <c r="F568" s="4"/>
      <c r="G568" s="4"/>
      <c r="H568" s="4"/>
      <c r="I568" s="4"/>
      <c r="J568" s="4"/>
      <c r="K568" s="231"/>
      <c r="L568" s="231"/>
      <c r="M568" s="231"/>
      <c r="N568" s="231"/>
      <c r="O568" s="231"/>
      <c r="P568" s="4"/>
      <c r="Q568" s="4"/>
    </row>
    <row r="569" ht="12.75" customHeight="1">
      <c r="B569" s="4"/>
      <c r="C569" s="4"/>
      <c r="D569" s="4"/>
      <c r="E569" s="4"/>
      <c r="F569" s="4"/>
      <c r="G569" s="4"/>
      <c r="H569" s="4"/>
      <c r="I569" s="4"/>
      <c r="J569" s="4"/>
      <c r="K569" s="231"/>
      <c r="L569" s="231"/>
      <c r="M569" s="231"/>
      <c r="N569" s="231"/>
      <c r="O569" s="231"/>
      <c r="P569" s="4"/>
      <c r="Q569" s="4"/>
    </row>
    <row r="570" ht="12.75" customHeight="1">
      <c r="B570" s="4"/>
      <c r="C570" s="4"/>
      <c r="D570" s="4"/>
      <c r="E570" s="4"/>
      <c r="F570" s="4"/>
      <c r="G570" s="4"/>
      <c r="H570" s="4"/>
      <c r="I570" s="4"/>
      <c r="J570" s="4"/>
      <c r="K570" s="231"/>
      <c r="L570" s="231"/>
      <c r="M570" s="231"/>
      <c r="N570" s="231"/>
      <c r="O570" s="231"/>
      <c r="P570" s="4"/>
      <c r="Q570" s="4"/>
    </row>
    <row r="571" ht="12.75" customHeight="1">
      <c r="B571" s="4"/>
      <c r="C571" s="4"/>
      <c r="D571" s="4"/>
      <c r="E571" s="4"/>
      <c r="F571" s="4"/>
      <c r="G571" s="4"/>
      <c r="H571" s="4"/>
      <c r="I571" s="4"/>
      <c r="J571" s="4"/>
      <c r="K571" s="231"/>
      <c r="L571" s="231"/>
      <c r="M571" s="231"/>
      <c r="N571" s="231"/>
      <c r="O571" s="231"/>
      <c r="P571" s="4"/>
      <c r="Q571" s="4"/>
    </row>
    <row r="572" ht="12.75" customHeight="1">
      <c r="B572" s="4"/>
      <c r="C572" s="4"/>
      <c r="D572" s="4"/>
      <c r="E572" s="4"/>
      <c r="F572" s="4"/>
      <c r="G572" s="4"/>
      <c r="H572" s="4"/>
      <c r="I572" s="4"/>
      <c r="J572" s="4"/>
      <c r="K572" s="231"/>
      <c r="L572" s="231"/>
      <c r="M572" s="231"/>
      <c r="N572" s="231"/>
      <c r="O572" s="231"/>
      <c r="P572" s="4"/>
      <c r="Q572" s="4"/>
    </row>
    <row r="573" ht="12.75" customHeight="1">
      <c r="B573" s="4"/>
      <c r="C573" s="4"/>
      <c r="D573" s="4"/>
      <c r="E573" s="4"/>
      <c r="F573" s="4"/>
      <c r="G573" s="4"/>
      <c r="H573" s="4"/>
      <c r="I573" s="4"/>
      <c r="J573" s="4"/>
      <c r="K573" s="231"/>
      <c r="L573" s="231"/>
      <c r="M573" s="231"/>
      <c r="N573" s="231"/>
      <c r="O573" s="231"/>
      <c r="P573" s="4"/>
      <c r="Q573" s="4"/>
    </row>
    <row r="574" ht="12.75" customHeight="1">
      <c r="B574" s="4"/>
      <c r="C574" s="4"/>
      <c r="D574" s="4"/>
      <c r="E574" s="4"/>
      <c r="F574" s="4"/>
      <c r="G574" s="4"/>
      <c r="H574" s="4"/>
      <c r="I574" s="4"/>
      <c r="J574" s="4"/>
      <c r="K574" s="231"/>
      <c r="L574" s="231"/>
      <c r="M574" s="231"/>
      <c r="N574" s="231"/>
      <c r="O574" s="231"/>
      <c r="P574" s="4"/>
      <c r="Q574" s="4"/>
    </row>
    <row r="575" ht="12.75" customHeight="1">
      <c r="B575" s="4"/>
      <c r="C575" s="4"/>
      <c r="D575" s="4"/>
      <c r="E575" s="4"/>
      <c r="F575" s="4"/>
      <c r="G575" s="4"/>
      <c r="H575" s="4"/>
      <c r="I575" s="4"/>
      <c r="J575" s="4"/>
      <c r="K575" s="231"/>
      <c r="L575" s="231"/>
      <c r="M575" s="231"/>
      <c r="N575" s="231"/>
      <c r="O575" s="231"/>
      <c r="P575" s="4"/>
      <c r="Q575" s="4"/>
    </row>
    <row r="576" ht="12.75" customHeight="1">
      <c r="B576" s="4"/>
      <c r="C576" s="4"/>
      <c r="D576" s="4"/>
      <c r="E576" s="4"/>
      <c r="F576" s="4"/>
      <c r="G576" s="4"/>
      <c r="H576" s="4"/>
      <c r="I576" s="4"/>
      <c r="J576" s="4"/>
      <c r="K576" s="231"/>
      <c r="L576" s="231"/>
      <c r="M576" s="231"/>
      <c r="N576" s="231"/>
      <c r="O576" s="231"/>
      <c r="P576" s="4"/>
      <c r="Q576" s="4"/>
    </row>
    <row r="577" ht="12.75" customHeight="1">
      <c r="B577" s="4"/>
      <c r="C577" s="4"/>
      <c r="D577" s="4"/>
      <c r="E577" s="4"/>
      <c r="F577" s="4"/>
      <c r="G577" s="4"/>
      <c r="H577" s="4"/>
      <c r="I577" s="4"/>
      <c r="J577" s="4"/>
      <c r="K577" s="231"/>
      <c r="L577" s="231"/>
      <c r="M577" s="231"/>
      <c r="N577" s="231"/>
      <c r="O577" s="231"/>
      <c r="P577" s="4"/>
      <c r="Q577" s="4"/>
    </row>
    <row r="578" ht="12.75" customHeight="1">
      <c r="B578" s="4"/>
      <c r="C578" s="4"/>
      <c r="D578" s="4"/>
      <c r="E578" s="4"/>
      <c r="F578" s="4"/>
      <c r="G578" s="4"/>
      <c r="H578" s="4"/>
      <c r="I578" s="4"/>
      <c r="J578" s="4"/>
      <c r="K578" s="231"/>
      <c r="L578" s="231"/>
      <c r="M578" s="231"/>
      <c r="N578" s="231"/>
      <c r="O578" s="231"/>
      <c r="P578" s="4"/>
      <c r="Q578" s="4"/>
    </row>
    <row r="579" ht="12.75" customHeight="1">
      <c r="B579" s="4"/>
      <c r="C579" s="4"/>
      <c r="D579" s="4"/>
      <c r="E579" s="4"/>
      <c r="F579" s="4"/>
      <c r="G579" s="4"/>
      <c r="H579" s="4"/>
      <c r="I579" s="4"/>
      <c r="J579" s="4"/>
      <c r="K579" s="231"/>
      <c r="L579" s="231"/>
      <c r="M579" s="231"/>
      <c r="N579" s="231"/>
      <c r="O579" s="231"/>
      <c r="P579" s="4"/>
      <c r="Q579" s="4"/>
    </row>
    <row r="580" ht="12.75" customHeight="1">
      <c r="B580" s="4"/>
      <c r="C580" s="4"/>
      <c r="D580" s="4"/>
      <c r="E580" s="4"/>
      <c r="F580" s="4"/>
      <c r="G580" s="4"/>
      <c r="H580" s="4"/>
      <c r="I580" s="4"/>
      <c r="J580" s="4"/>
      <c r="K580" s="231"/>
      <c r="L580" s="231"/>
      <c r="M580" s="231"/>
      <c r="N580" s="231"/>
      <c r="O580" s="231"/>
      <c r="P580" s="4"/>
      <c r="Q580" s="4"/>
    </row>
    <row r="581" ht="12.75" customHeight="1">
      <c r="B581" s="4"/>
      <c r="C581" s="4"/>
      <c r="D581" s="4"/>
      <c r="E581" s="4"/>
      <c r="F581" s="4"/>
      <c r="G581" s="4"/>
      <c r="H581" s="4"/>
      <c r="I581" s="4"/>
      <c r="J581" s="4"/>
      <c r="K581" s="231"/>
      <c r="L581" s="231"/>
      <c r="M581" s="231"/>
      <c r="N581" s="231"/>
      <c r="O581" s="231"/>
      <c r="P581" s="4"/>
      <c r="Q581" s="4"/>
    </row>
    <row r="582" ht="12.75" customHeight="1">
      <c r="B582" s="4"/>
      <c r="C582" s="4"/>
      <c r="D582" s="4"/>
      <c r="E582" s="4"/>
      <c r="F582" s="4"/>
      <c r="G582" s="4"/>
      <c r="H582" s="4"/>
      <c r="I582" s="4"/>
      <c r="J582" s="4"/>
      <c r="K582" s="231"/>
      <c r="L582" s="231"/>
      <c r="M582" s="231"/>
      <c r="N582" s="231"/>
      <c r="O582" s="231"/>
      <c r="P582" s="4"/>
      <c r="Q582" s="4"/>
    </row>
    <row r="583" ht="12.75" customHeight="1">
      <c r="B583" s="4"/>
      <c r="C583" s="4"/>
      <c r="D583" s="4"/>
      <c r="E583" s="4"/>
      <c r="F583" s="4"/>
      <c r="G583" s="4"/>
      <c r="H583" s="4"/>
      <c r="I583" s="4"/>
      <c r="J583" s="4"/>
      <c r="K583" s="231"/>
      <c r="L583" s="231"/>
      <c r="M583" s="231"/>
      <c r="N583" s="231"/>
      <c r="O583" s="231"/>
      <c r="P583" s="4"/>
      <c r="Q583" s="4"/>
    </row>
    <row r="584" ht="12.75" customHeight="1">
      <c r="B584" s="4"/>
      <c r="C584" s="4"/>
      <c r="D584" s="4"/>
      <c r="E584" s="4"/>
      <c r="F584" s="4"/>
      <c r="G584" s="4"/>
      <c r="H584" s="4"/>
      <c r="I584" s="4"/>
      <c r="J584" s="4"/>
      <c r="K584" s="231"/>
      <c r="L584" s="231"/>
      <c r="M584" s="231"/>
      <c r="N584" s="231"/>
      <c r="O584" s="231"/>
      <c r="P584" s="4"/>
      <c r="Q584" s="4"/>
    </row>
    <row r="585" ht="12.75" customHeight="1">
      <c r="B585" s="4"/>
      <c r="C585" s="4"/>
      <c r="D585" s="4"/>
      <c r="E585" s="4"/>
      <c r="F585" s="4"/>
      <c r="G585" s="4"/>
      <c r="H585" s="4"/>
      <c r="I585" s="4"/>
      <c r="J585" s="4"/>
      <c r="K585" s="231"/>
      <c r="L585" s="231"/>
      <c r="M585" s="231"/>
      <c r="N585" s="231"/>
      <c r="O585" s="231"/>
      <c r="P585" s="4"/>
      <c r="Q585" s="4"/>
    </row>
    <row r="586" ht="12.75" customHeight="1">
      <c r="B586" s="4"/>
      <c r="C586" s="4"/>
      <c r="D586" s="4"/>
      <c r="E586" s="4"/>
      <c r="F586" s="4"/>
      <c r="G586" s="4"/>
      <c r="H586" s="4"/>
      <c r="I586" s="4"/>
      <c r="J586" s="4"/>
      <c r="K586" s="231"/>
      <c r="L586" s="231"/>
      <c r="M586" s="231"/>
      <c r="N586" s="231"/>
      <c r="O586" s="231"/>
      <c r="P586" s="4"/>
      <c r="Q586" s="4"/>
    </row>
    <row r="587" ht="12.75" customHeight="1">
      <c r="B587" s="4"/>
      <c r="C587" s="4"/>
      <c r="D587" s="4"/>
      <c r="E587" s="4"/>
      <c r="F587" s="4"/>
      <c r="G587" s="4"/>
      <c r="H587" s="4"/>
      <c r="I587" s="4"/>
      <c r="J587" s="4"/>
      <c r="K587" s="231"/>
      <c r="L587" s="231"/>
      <c r="M587" s="231"/>
      <c r="N587" s="231"/>
      <c r="O587" s="231"/>
      <c r="P587" s="4"/>
      <c r="Q587" s="4"/>
    </row>
    <row r="588" ht="12.75" customHeight="1">
      <c r="B588" s="4"/>
      <c r="C588" s="4"/>
      <c r="D588" s="4"/>
      <c r="E588" s="4"/>
      <c r="F588" s="4"/>
      <c r="G588" s="4"/>
      <c r="H588" s="4"/>
      <c r="I588" s="4"/>
      <c r="J588" s="4"/>
      <c r="K588" s="231"/>
      <c r="L588" s="231"/>
      <c r="M588" s="231"/>
      <c r="N588" s="231"/>
      <c r="O588" s="231"/>
      <c r="P588" s="4"/>
      <c r="Q588" s="4"/>
    </row>
    <row r="589" ht="12.75" customHeight="1">
      <c r="B589" s="4"/>
      <c r="C589" s="4"/>
      <c r="D589" s="4"/>
      <c r="E589" s="4"/>
      <c r="F589" s="4"/>
      <c r="G589" s="4"/>
      <c r="H589" s="4"/>
      <c r="I589" s="4"/>
      <c r="J589" s="4"/>
      <c r="K589" s="231"/>
      <c r="L589" s="231"/>
      <c r="M589" s="231"/>
      <c r="N589" s="231"/>
      <c r="O589" s="231"/>
      <c r="P589" s="4"/>
      <c r="Q589" s="4"/>
    </row>
    <row r="590" ht="12.75" customHeight="1">
      <c r="B590" s="4"/>
      <c r="C590" s="4"/>
      <c r="D590" s="4"/>
      <c r="E590" s="4"/>
      <c r="F590" s="4"/>
      <c r="G590" s="4"/>
      <c r="H590" s="4"/>
      <c r="I590" s="4"/>
      <c r="J590" s="4"/>
      <c r="K590" s="231"/>
      <c r="L590" s="231"/>
      <c r="M590" s="231"/>
      <c r="N590" s="231"/>
      <c r="O590" s="231"/>
      <c r="P590" s="4"/>
      <c r="Q590" s="4"/>
    </row>
    <row r="591" ht="12.75" customHeight="1">
      <c r="B591" s="4"/>
      <c r="C591" s="4"/>
      <c r="D591" s="4"/>
      <c r="E591" s="4"/>
      <c r="F591" s="4"/>
      <c r="G591" s="4"/>
      <c r="H591" s="4"/>
      <c r="I591" s="4"/>
      <c r="J591" s="4"/>
      <c r="K591" s="231"/>
      <c r="L591" s="231"/>
      <c r="M591" s="231"/>
      <c r="N591" s="231"/>
      <c r="O591" s="231"/>
      <c r="P591" s="4"/>
      <c r="Q591" s="4"/>
    </row>
    <row r="592" ht="12.75" customHeight="1">
      <c r="B592" s="4"/>
      <c r="C592" s="4"/>
      <c r="D592" s="4"/>
      <c r="E592" s="4"/>
      <c r="F592" s="4"/>
      <c r="G592" s="4"/>
      <c r="H592" s="4"/>
      <c r="I592" s="4"/>
      <c r="J592" s="4"/>
      <c r="K592" s="231"/>
      <c r="L592" s="231"/>
      <c r="M592" s="231"/>
      <c r="N592" s="231"/>
      <c r="O592" s="231"/>
      <c r="P592" s="4"/>
      <c r="Q592" s="4"/>
    </row>
    <row r="593" ht="12.75" customHeight="1">
      <c r="B593" s="4"/>
      <c r="C593" s="4"/>
      <c r="D593" s="4"/>
      <c r="E593" s="4"/>
      <c r="F593" s="4"/>
      <c r="G593" s="4"/>
      <c r="H593" s="4"/>
      <c r="I593" s="4"/>
      <c r="J593" s="4"/>
      <c r="K593" s="231"/>
      <c r="L593" s="231"/>
      <c r="M593" s="231"/>
      <c r="N593" s="231"/>
      <c r="O593" s="231"/>
      <c r="P593" s="4"/>
      <c r="Q593" s="4"/>
    </row>
    <row r="594" ht="12.75" customHeight="1">
      <c r="B594" s="4"/>
      <c r="C594" s="4"/>
      <c r="D594" s="4"/>
      <c r="E594" s="4"/>
      <c r="F594" s="4"/>
      <c r="G594" s="4"/>
      <c r="H594" s="4"/>
      <c r="I594" s="4"/>
      <c r="J594" s="4"/>
      <c r="K594" s="231"/>
      <c r="L594" s="231"/>
      <c r="M594" s="231"/>
      <c r="N594" s="231"/>
      <c r="O594" s="231"/>
      <c r="P594" s="4"/>
      <c r="Q594" s="4"/>
    </row>
    <row r="595" ht="12.75" customHeight="1">
      <c r="B595" s="4"/>
      <c r="C595" s="4"/>
      <c r="D595" s="4"/>
      <c r="E595" s="4"/>
      <c r="F595" s="4"/>
      <c r="G595" s="4"/>
      <c r="H595" s="4"/>
      <c r="I595" s="4"/>
      <c r="J595" s="4"/>
      <c r="K595" s="231"/>
      <c r="L595" s="231"/>
      <c r="M595" s="231"/>
      <c r="N595" s="231"/>
      <c r="O595" s="231"/>
      <c r="P595" s="4"/>
      <c r="Q595" s="4"/>
    </row>
    <row r="596" ht="12.75" customHeight="1">
      <c r="B596" s="4"/>
      <c r="C596" s="4"/>
      <c r="D596" s="4"/>
      <c r="E596" s="4"/>
      <c r="F596" s="4"/>
      <c r="G596" s="4"/>
      <c r="H596" s="4"/>
      <c r="I596" s="4"/>
      <c r="J596" s="4"/>
      <c r="K596" s="231"/>
      <c r="L596" s="231"/>
      <c r="M596" s="231"/>
      <c r="N596" s="231"/>
      <c r="O596" s="231"/>
      <c r="P596" s="4"/>
      <c r="Q596" s="4"/>
    </row>
    <row r="597" ht="12.75" customHeight="1">
      <c r="B597" s="4"/>
      <c r="C597" s="4"/>
      <c r="D597" s="4"/>
      <c r="E597" s="4"/>
      <c r="F597" s="4"/>
      <c r="G597" s="4"/>
      <c r="H597" s="4"/>
      <c r="I597" s="4"/>
      <c r="J597" s="4"/>
      <c r="K597" s="231"/>
      <c r="L597" s="231"/>
      <c r="M597" s="231"/>
      <c r="N597" s="231"/>
      <c r="O597" s="231"/>
      <c r="P597" s="4"/>
      <c r="Q597" s="4"/>
    </row>
    <row r="598" ht="12.75" customHeight="1">
      <c r="B598" s="4"/>
      <c r="C598" s="4"/>
      <c r="D598" s="4"/>
      <c r="E598" s="4"/>
      <c r="F598" s="4"/>
      <c r="G598" s="4"/>
      <c r="H598" s="4"/>
      <c r="I598" s="4"/>
      <c r="J598" s="4"/>
      <c r="K598" s="231"/>
      <c r="L598" s="231"/>
      <c r="M598" s="231"/>
      <c r="N598" s="231"/>
      <c r="O598" s="231"/>
      <c r="P598" s="4"/>
      <c r="Q598" s="4"/>
    </row>
    <row r="599" ht="12.75" customHeight="1">
      <c r="B599" s="4"/>
      <c r="C599" s="4"/>
      <c r="D599" s="4"/>
      <c r="E599" s="4"/>
      <c r="F599" s="4"/>
      <c r="G599" s="4"/>
      <c r="H599" s="4"/>
      <c r="I599" s="4"/>
      <c r="J599" s="4"/>
      <c r="K599" s="231"/>
      <c r="L599" s="231"/>
      <c r="M599" s="231"/>
      <c r="N599" s="231"/>
      <c r="O599" s="231"/>
      <c r="P599" s="4"/>
      <c r="Q599" s="4"/>
    </row>
    <row r="600" ht="12.75" customHeight="1">
      <c r="B600" s="4"/>
      <c r="C600" s="4"/>
      <c r="D600" s="4"/>
      <c r="E600" s="4"/>
      <c r="F600" s="4"/>
      <c r="G600" s="4"/>
      <c r="H600" s="4"/>
      <c r="I600" s="4"/>
      <c r="J600" s="4"/>
      <c r="K600" s="231"/>
      <c r="L600" s="231"/>
      <c r="M600" s="231"/>
      <c r="N600" s="231"/>
      <c r="O600" s="231"/>
      <c r="P600" s="4"/>
      <c r="Q600" s="4"/>
    </row>
    <row r="601" ht="12.75" customHeight="1">
      <c r="B601" s="4"/>
      <c r="C601" s="4"/>
      <c r="D601" s="4"/>
      <c r="E601" s="4"/>
      <c r="F601" s="4"/>
      <c r="G601" s="4"/>
      <c r="H601" s="4"/>
      <c r="I601" s="4"/>
      <c r="J601" s="4"/>
      <c r="K601" s="231"/>
      <c r="L601" s="231"/>
      <c r="M601" s="231"/>
      <c r="N601" s="231"/>
      <c r="O601" s="231"/>
      <c r="P601" s="4"/>
      <c r="Q601" s="4"/>
    </row>
    <row r="602" ht="12.75" customHeight="1">
      <c r="B602" s="4"/>
      <c r="C602" s="4"/>
      <c r="D602" s="4"/>
      <c r="E602" s="4"/>
      <c r="F602" s="4"/>
      <c r="G602" s="4"/>
      <c r="H602" s="4"/>
      <c r="I602" s="4"/>
      <c r="J602" s="4"/>
      <c r="K602" s="231"/>
      <c r="L602" s="231"/>
      <c r="M602" s="231"/>
      <c r="N602" s="231"/>
      <c r="O602" s="231"/>
      <c r="P602" s="4"/>
      <c r="Q602" s="4"/>
    </row>
    <row r="603" ht="12.75" customHeight="1">
      <c r="B603" s="4"/>
      <c r="C603" s="4"/>
      <c r="D603" s="4"/>
      <c r="E603" s="4"/>
      <c r="F603" s="4"/>
      <c r="G603" s="4"/>
      <c r="H603" s="4"/>
      <c r="I603" s="4"/>
      <c r="J603" s="4"/>
      <c r="K603" s="231"/>
      <c r="L603" s="231"/>
      <c r="M603" s="231"/>
      <c r="N603" s="231"/>
      <c r="O603" s="231"/>
      <c r="P603" s="4"/>
      <c r="Q603" s="4"/>
    </row>
    <row r="604" ht="12.75" customHeight="1">
      <c r="B604" s="4"/>
      <c r="C604" s="4"/>
      <c r="D604" s="4"/>
      <c r="E604" s="4"/>
      <c r="F604" s="4"/>
      <c r="G604" s="4"/>
      <c r="H604" s="4"/>
      <c r="I604" s="4"/>
      <c r="J604" s="4"/>
      <c r="K604" s="231"/>
      <c r="L604" s="231"/>
      <c r="M604" s="231"/>
      <c r="N604" s="231"/>
      <c r="O604" s="231"/>
      <c r="P604" s="4"/>
      <c r="Q604" s="4"/>
    </row>
    <row r="605" ht="12.75" customHeight="1">
      <c r="B605" s="4"/>
      <c r="C605" s="4"/>
      <c r="D605" s="4"/>
      <c r="E605" s="4"/>
      <c r="F605" s="4"/>
      <c r="G605" s="4"/>
      <c r="H605" s="4"/>
      <c r="I605" s="4"/>
      <c r="J605" s="4"/>
      <c r="K605" s="231"/>
      <c r="L605" s="231"/>
      <c r="M605" s="231"/>
      <c r="N605" s="231"/>
      <c r="O605" s="231"/>
      <c r="P605" s="4"/>
      <c r="Q605" s="4"/>
    </row>
    <row r="606" ht="12.75" customHeight="1">
      <c r="B606" s="4"/>
      <c r="C606" s="4"/>
      <c r="D606" s="4"/>
      <c r="E606" s="4"/>
      <c r="F606" s="4"/>
      <c r="G606" s="4"/>
      <c r="H606" s="4"/>
      <c r="I606" s="4"/>
      <c r="J606" s="4"/>
      <c r="K606" s="231"/>
      <c r="L606" s="231"/>
      <c r="M606" s="231"/>
      <c r="N606" s="231"/>
      <c r="O606" s="231"/>
      <c r="P606" s="4"/>
      <c r="Q606" s="4"/>
    </row>
    <row r="607" ht="12.75" customHeight="1">
      <c r="B607" s="4"/>
      <c r="C607" s="4"/>
      <c r="D607" s="4"/>
      <c r="E607" s="4"/>
      <c r="F607" s="4"/>
      <c r="G607" s="4"/>
      <c r="H607" s="4"/>
      <c r="I607" s="4"/>
      <c r="J607" s="4"/>
      <c r="K607" s="231"/>
      <c r="L607" s="231"/>
      <c r="M607" s="231"/>
      <c r="N607" s="231"/>
      <c r="O607" s="231"/>
      <c r="P607" s="4"/>
      <c r="Q607" s="4"/>
    </row>
    <row r="608" ht="12.75" customHeight="1">
      <c r="B608" s="4"/>
      <c r="C608" s="4"/>
      <c r="D608" s="4"/>
      <c r="E608" s="4"/>
      <c r="F608" s="4"/>
      <c r="G608" s="4"/>
      <c r="H608" s="4"/>
      <c r="I608" s="4"/>
      <c r="J608" s="4"/>
      <c r="K608" s="231"/>
      <c r="L608" s="231"/>
      <c r="M608" s="231"/>
      <c r="N608" s="231"/>
      <c r="O608" s="231"/>
      <c r="P608" s="4"/>
      <c r="Q608" s="4"/>
    </row>
    <row r="609" ht="12.75" customHeight="1">
      <c r="B609" s="4"/>
      <c r="C609" s="4"/>
      <c r="D609" s="4"/>
      <c r="E609" s="4"/>
      <c r="F609" s="4"/>
      <c r="G609" s="4"/>
      <c r="H609" s="4"/>
      <c r="I609" s="4"/>
      <c r="J609" s="4"/>
      <c r="K609" s="231"/>
      <c r="L609" s="231"/>
      <c r="M609" s="231"/>
      <c r="N609" s="231"/>
      <c r="O609" s="231"/>
      <c r="P609" s="4"/>
      <c r="Q609" s="4"/>
    </row>
    <row r="610" ht="12.75" customHeight="1">
      <c r="B610" s="4"/>
      <c r="C610" s="4"/>
      <c r="D610" s="4"/>
      <c r="E610" s="4"/>
      <c r="F610" s="4"/>
      <c r="G610" s="4"/>
      <c r="H610" s="4"/>
      <c r="I610" s="4"/>
      <c r="J610" s="4"/>
      <c r="K610" s="231"/>
      <c r="L610" s="231"/>
      <c r="M610" s="231"/>
      <c r="N610" s="231"/>
      <c r="O610" s="231"/>
      <c r="P610" s="4"/>
      <c r="Q610" s="4"/>
    </row>
    <row r="611" ht="12.75" customHeight="1">
      <c r="B611" s="4"/>
      <c r="C611" s="4"/>
      <c r="D611" s="4"/>
      <c r="E611" s="4"/>
      <c r="F611" s="4"/>
      <c r="G611" s="4"/>
      <c r="H611" s="4"/>
      <c r="I611" s="4"/>
      <c r="J611" s="4"/>
      <c r="K611" s="231"/>
      <c r="L611" s="231"/>
      <c r="M611" s="231"/>
      <c r="N611" s="231"/>
      <c r="O611" s="231"/>
      <c r="P611" s="4"/>
      <c r="Q611" s="4"/>
    </row>
    <row r="612" ht="12.75" customHeight="1">
      <c r="B612" s="4"/>
      <c r="C612" s="4"/>
      <c r="D612" s="4"/>
      <c r="E612" s="4"/>
      <c r="F612" s="4"/>
      <c r="G612" s="4"/>
      <c r="H612" s="4"/>
      <c r="I612" s="4"/>
      <c r="J612" s="4"/>
      <c r="K612" s="231"/>
      <c r="L612" s="231"/>
      <c r="M612" s="231"/>
      <c r="N612" s="231"/>
      <c r="O612" s="231"/>
      <c r="P612" s="4"/>
      <c r="Q612" s="4"/>
    </row>
    <row r="613" ht="12.75" customHeight="1">
      <c r="B613" s="4"/>
      <c r="C613" s="4"/>
      <c r="D613" s="4"/>
      <c r="E613" s="4"/>
      <c r="F613" s="4"/>
      <c r="G613" s="4"/>
      <c r="H613" s="4"/>
      <c r="I613" s="4"/>
      <c r="J613" s="4"/>
      <c r="K613" s="231"/>
      <c r="L613" s="231"/>
      <c r="M613" s="231"/>
      <c r="N613" s="231"/>
      <c r="O613" s="231"/>
      <c r="P613" s="4"/>
      <c r="Q613" s="4"/>
    </row>
    <row r="614" ht="12.75" customHeight="1">
      <c r="B614" s="4"/>
      <c r="C614" s="4"/>
      <c r="D614" s="4"/>
      <c r="E614" s="4"/>
      <c r="F614" s="4"/>
      <c r="G614" s="4"/>
      <c r="H614" s="4"/>
      <c r="I614" s="4"/>
      <c r="J614" s="4"/>
      <c r="K614" s="231"/>
      <c r="L614" s="231"/>
      <c r="M614" s="231"/>
      <c r="N614" s="231"/>
      <c r="O614" s="231"/>
      <c r="P614" s="4"/>
      <c r="Q614" s="4"/>
    </row>
    <row r="615" ht="12.75" customHeight="1">
      <c r="B615" s="4"/>
      <c r="C615" s="4"/>
      <c r="D615" s="4"/>
      <c r="E615" s="4"/>
      <c r="F615" s="4"/>
      <c r="G615" s="4"/>
      <c r="H615" s="4"/>
      <c r="I615" s="4"/>
      <c r="J615" s="4"/>
      <c r="K615" s="231"/>
      <c r="L615" s="231"/>
      <c r="M615" s="231"/>
      <c r="N615" s="231"/>
      <c r="O615" s="231"/>
      <c r="P615" s="4"/>
      <c r="Q615" s="4"/>
    </row>
    <row r="616" ht="12.75" customHeight="1">
      <c r="B616" s="4"/>
      <c r="C616" s="4"/>
      <c r="D616" s="4"/>
      <c r="E616" s="4"/>
      <c r="F616" s="4"/>
      <c r="G616" s="4"/>
      <c r="H616" s="4"/>
      <c r="I616" s="4"/>
      <c r="J616" s="4"/>
      <c r="K616" s="231"/>
      <c r="L616" s="231"/>
      <c r="M616" s="231"/>
      <c r="N616" s="231"/>
      <c r="O616" s="231"/>
      <c r="P616" s="4"/>
      <c r="Q616" s="4"/>
    </row>
    <row r="617" ht="12.75" customHeight="1">
      <c r="B617" s="4"/>
      <c r="C617" s="4"/>
      <c r="D617" s="4"/>
      <c r="E617" s="4"/>
      <c r="F617" s="4"/>
      <c r="G617" s="4"/>
      <c r="H617" s="4"/>
      <c r="I617" s="4"/>
      <c r="J617" s="4"/>
      <c r="K617" s="231"/>
      <c r="L617" s="231"/>
      <c r="M617" s="231"/>
      <c r="N617" s="231"/>
      <c r="O617" s="231"/>
      <c r="P617" s="4"/>
      <c r="Q617" s="4"/>
    </row>
    <row r="618" ht="12.75" customHeight="1">
      <c r="B618" s="4"/>
      <c r="C618" s="4"/>
      <c r="D618" s="4"/>
      <c r="E618" s="4"/>
      <c r="F618" s="4"/>
      <c r="G618" s="4"/>
      <c r="H618" s="4"/>
      <c r="I618" s="4"/>
      <c r="J618" s="4"/>
      <c r="K618" s="231"/>
      <c r="L618" s="231"/>
      <c r="M618" s="231"/>
      <c r="N618" s="231"/>
      <c r="O618" s="231"/>
      <c r="P618" s="4"/>
      <c r="Q618" s="4"/>
    </row>
    <row r="619" ht="12.75" customHeight="1">
      <c r="B619" s="4"/>
      <c r="C619" s="4"/>
      <c r="D619" s="4"/>
      <c r="E619" s="4"/>
      <c r="F619" s="4"/>
      <c r="G619" s="4"/>
      <c r="H619" s="4"/>
      <c r="I619" s="4"/>
      <c r="J619" s="4"/>
      <c r="K619" s="231"/>
      <c r="L619" s="231"/>
      <c r="M619" s="231"/>
      <c r="N619" s="231"/>
      <c r="O619" s="231"/>
      <c r="P619" s="4"/>
      <c r="Q619" s="4"/>
    </row>
    <row r="620" ht="12.75" customHeight="1">
      <c r="B620" s="4"/>
      <c r="C620" s="4"/>
      <c r="D620" s="4"/>
      <c r="E620" s="4"/>
      <c r="F620" s="4"/>
      <c r="G620" s="4"/>
      <c r="H620" s="4"/>
      <c r="I620" s="4"/>
      <c r="J620" s="4"/>
      <c r="K620" s="231"/>
      <c r="L620" s="231"/>
      <c r="M620" s="231"/>
      <c r="N620" s="231"/>
      <c r="O620" s="231"/>
      <c r="P620" s="4"/>
      <c r="Q620" s="4"/>
    </row>
    <row r="621" ht="12.75" customHeight="1">
      <c r="B621" s="4"/>
      <c r="C621" s="4"/>
      <c r="D621" s="4"/>
      <c r="E621" s="4"/>
      <c r="F621" s="4"/>
      <c r="G621" s="4"/>
      <c r="H621" s="4"/>
      <c r="I621" s="4"/>
      <c r="J621" s="4"/>
      <c r="K621" s="231"/>
      <c r="L621" s="231"/>
      <c r="M621" s="231"/>
      <c r="N621" s="231"/>
      <c r="O621" s="231"/>
      <c r="P621" s="4"/>
      <c r="Q621" s="4"/>
    </row>
    <row r="622" ht="12.75" customHeight="1">
      <c r="B622" s="4"/>
      <c r="C622" s="4"/>
      <c r="D622" s="4"/>
      <c r="E622" s="4"/>
      <c r="F622" s="4"/>
      <c r="G622" s="4"/>
      <c r="H622" s="4"/>
      <c r="I622" s="4"/>
      <c r="J622" s="4"/>
      <c r="K622" s="231"/>
      <c r="L622" s="231"/>
      <c r="M622" s="231"/>
      <c r="N622" s="231"/>
      <c r="O622" s="231"/>
      <c r="P622" s="4"/>
      <c r="Q622" s="4"/>
    </row>
    <row r="623" ht="12.75" customHeight="1">
      <c r="B623" s="4"/>
      <c r="C623" s="4"/>
      <c r="D623" s="4"/>
      <c r="E623" s="4"/>
      <c r="F623" s="4"/>
      <c r="G623" s="4"/>
      <c r="H623" s="4"/>
      <c r="I623" s="4"/>
      <c r="J623" s="4"/>
      <c r="K623" s="231"/>
      <c r="L623" s="231"/>
      <c r="M623" s="231"/>
      <c r="N623" s="231"/>
      <c r="O623" s="231"/>
      <c r="P623" s="4"/>
      <c r="Q623" s="4"/>
    </row>
    <row r="624" ht="12.75" customHeight="1">
      <c r="B624" s="4"/>
      <c r="C624" s="4"/>
      <c r="D624" s="4"/>
      <c r="E624" s="4"/>
      <c r="F624" s="4"/>
      <c r="G624" s="4"/>
      <c r="H624" s="4"/>
      <c r="I624" s="4"/>
      <c r="J624" s="4"/>
      <c r="K624" s="231"/>
      <c r="L624" s="231"/>
      <c r="M624" s="231"/>
      <c r="N624" s="231"/>
      <c r="O624" s="231"/>
      <c r="P624" s="4"/>
      <c r="Q624" s="4"/>
    </row>
    <row r="625" ht="12.75" customHeight="1">
      <c r="B625" s="4"/>
      <c r="C625" s="4"/>
      <c r="D625" s="4"/>
      <c r="E625" s="4"/>
      <c r="F625" s="4"/>
      <c r="G625" s="4"/>
      <c r="H625" s="4"/>
      <c r="I625" s="4"/>
      <c r="J625" s="4"/>
      <c r="K625" s="231"/>
      <c r="L625" s="231"/>
      <c r="M625" s="231"/>
      <c r="N625" s="231"/>
      <c r="O625" s="231"/>
      <c r="P625" s="4"/>
      <c r="Q625" s="4"/>
    </row>
    <row r="626" ht="12.75" customHeight="1">
      <c r="B626" s="4"/>
      <c r="C626" s="4"/>
      <c r="D626" s="4"/>
      <c r="E626" s="4"/>
      <c r="F626" s="4"/>
      <c r="G626" s="4"/>
      <c r="H626" s="4"/>
      <c r="I626" s="4"/>
      <c r="J626" s="4"/>
      <c r="K626" s="231"/>
      <c r="L626" s="231"/>
      <c r="M626" s="231"/>
      <c r="N626" s="231"/>
      <c r="O626" s="231"/>
      <c r="P626" s="4"/>
      <c r="Q626" s="4"/>
    </row>
    <row r="627" ht="12.75" customHeight="1">
      <c r="B627" s="4"/>
      <c r="C627" s="4"/>
      <c r="D627" s="4"/>
      <c r="E627" s="4"/>
      <c r="F627" s="4"/>
      <c r="G627" s="4"/>
      <c r="H627" s="4"/>
      <c r="I627" s="4"/>
      <c r="J627" s="4"/>
      <c r="K627" s="231"/>
      <c r="L627" s="231"/>
      <c r="M627" s="231"/>
      <c r="N627" s="231"/>
      <c r="O627" s="231"/>
      <c r="P627" s="4"/>
      <c r="Q627" s="4"/>
    </row>
    <row r="628" ht="12.75" customHeight="1">
      <c r="B628" s="4"/>
      <c r="C628" s="4"/>
      <c r="D628" s="4"/>
      <c r="E628" s="4"/>
      <c r="F628" s="4"/>
      <c r="G628" s="4"/>
      <c r="H628" s="4"/>
      <c r="I628" s="4"/>
      <c r="J628" s="4"/>
      <c r="K628" s="231"/>
      <c r="L628" s="231"/>
      <c r="M628" s="231"/>
      <c r="N628" s="231"/>
      <c r="O628" s="231"/>
      <c r="P628" s="4"/>
      <c r="Q628" s="4"/>
    </row>
    <row r="629" ht="12.75" customHeight="1">
      <c r="B629" s="4"/>
      <c r="C629" s="4"/>
      <c r="D629" s="4"/>
      <c r="E629" s="4"/>
      <c r="F629" s="4"/>
      <c r="G629" s="4"/>
      <c r="H629" s="4"/>
      <c r="I629" s="4"/>
      <c r="J629" s="4"/>
      <c r="K629" s="231"/>
      <c r="L629" s="231"/>
      <c r="M629" s="231"/>
      <c r="N629" s="231"/>
      <c r="O629" s="231"/>
      <c r="P629" s="4"/>
      <c r="Q629" s="4"/>
    </row>
    <row r="630" ht="12.75" customHeight="1">
      <c r="B630" s="4"/>
      <c r="C630" s="4"/>
      <c r="D630" s="4"/>
      <c r="E630" s="4"/>
      <c r="F630" s="4"/>
      <c r="G630" s="4"/>
      <c r="H630" s="4"/>
      <c r="I630" s="4"/>
      <c r="J630" s="4"/>
      <c r="K630" s="231"/>
      <c r="L630" s="231"/>
      <c r="M630" s="231"/>
      <c r="N630" s="231"/>
      <c r="O630" s="231"/>
      <c r="P630" s="4"/>
      <c r="Q630" s="4"/>
    </row>
    <row r="631" ht="12.75" customHeight="1">
      <c r="B631" s="4"/>
      <c r="C631" s="4"/>
      <c r="D631" s="4"/>
      <c r="E631" s="4"/>
      <c r="F631" s="4"/>
      <c r="G631" s="4"/>
      <c r="H631" s="4"/>
      <c r="I631" s="4"/>
      <c r="J631" s="4"/>
      <c r="K631" s="231"/>
      <c r="L631" s="231"/>
      <c r="M631" s="231"/>
      <c r="N631" s="231"/>
      <c r="O631" s="231"/>
      <c r="P631" s="4"/>
      <c r="Q631" s="4"/>
    </row>
    <row r="632" ht="12.75" customHeight="1">
      <c r="B632" s="4"/>
      <c r="C632" s="4"/>
      <c r="D632" s="4"/>
      <c r="E632" s="4"/>
      <c r="F632" s="4"/>
      <c r="G632" s="4"/>
      <c r="H632" s="4"/>
      <c r="I632" s="4"/>
      <c r="J632" s="4"/>
      <c r="K632" s="231"/>
      <c r="L632" s="231"/>
      <c r="M632" s="231"/>
      <c r="N632" s="231"/>
      <c r="O632" s="231"/>
      <c r="P632" s="4"/>
      <c r="Q632" s="4"/>
    </row>
    <row r="633" ht="12.75" customHeight="1">
      <c r="B633" s="4"/>
      <c r="C633" s="4"/>
      <c r="D633" s="4"/>
      <c r="E633" s="4"/>
      <c r="F633" s="4"/>
      <c r="G633" s="4"/>
      <c r="H633" s="4"/>
      <c r="I633" s="4"/>
      <c r="J633" s="4"/>
      <c r="K633" s="231"/>
      <c r="L633" s="231"/>
      <c r="M633" s="231"/>
      <c r="N633" s="231"/>
      <c r="O633" s="231"/>
      <c r="P633" s="4"/>
      <c r="Q633" s="4"/>
    </row>
    <row r="634" ht="12.75" customHeight="1">
      <c r="B634" s="4"/>
      <c r="C634" s="4"/>
      <c r="D634" s="4"/>
      <c r="E634" s="4"/>
      <c r="F634" s="4"/>
      <c r="G634" s="4"/>
      <c r="H634" s="4"/>
      <c r="I634" s="4"/>
      <c r="J634" s="4"/>
      <c r="K634" s="231"/>
      <c r="L634" s="231"/>
      <c r="M634" s="231"/>
      <c r="N634" s="231"/>
      <c r="O634" s="231"/>
      <c r="P634" s="4"/>
      <c r="Q634" s="4"/>
    </row>
    <row r="635" ht="12.75" customHeight="1">
      <c r="B635" s="4"/>
      <c r="C635" s="4"/>
      <c r="D635" s="4"/>
      <c r="E635" s="4"/>
      <c r="F635" s="4"/>
      <c r="G635" s="4"/>
      <c r="H635" s="4"/>
      <c r="I635" s="4"/>
      <c r="J635" s="4"/>
      <c r="K635" s="231"/>
      <c r="L635" s="231"/>
      <c r="M635" s="231"/>
      <c r="N635" s="231"/>
      <c r="O635" s="231"/>
      <c r="P635" s="4"/>
      <c r="Q635" s="4"/>
    </row>
    <row r="636" ht="12.75" customHeight="1">
      <c r="B636" s="4"/>
      <c r="C636" s="4"/>
      <c r="D636" s="4"/>
      <c r="E636" s="4"/>
      <c r="F636" s="4"/>
      <c r="G636" s="4"/>
      <c r="H636" s="4"/>
      <c r="I636" s="4"/>
      <c r="J636" s="4"/>
      <c r="K636" s="231"/>
      <c r="L636" s="231"/>
      <c r="M636" s="231"/>
      <c r="N636" s="231"/>
      <c r="O636" s="231"/>
      <c r="P636" s="4"/>
      <c r="Q636" s="4"/>
    </row>
    <row r="637" ht="12.75" customHeight="1">
      <c r="B637" s="4"/>
      <c r="C637" s="4"/>
      <c r="D637" s="4"/>
      <c r="E637" s="4"/>
      <c r="F637" s="4"/>
      <c r="G637" s="4"/>
      <c r="H637" s="4"/>
      <c r="I637" s="4"/>
      <c r="J637" s="4"/>
      <c r="K637" s="231"/>
      <c r="L637" s="231"/>
      <c r="M637" s="231"/>
      <c r="N637" s="231"/>
      <c r="O637" s="231"/>
      <c r="P637" s="4"/>
      <c r="Q637" s="4"/>
    </row>
    <row r="638" ht="12.75" customHeight="1">
      <c r="B638" s="4"/>
      <c r="C638" s="4"/>
      <c r="D638" s="4"/>
      <c r="E638" s="4"/>
      <c r="F638" s="4"/>
      <c r="G638" s="4"/>
      <c r="H638" s="4"/>
      <c r="I638" s="4"/>
      <c r="J638" s="4"/>
      <c r="K638" s="231"/>
      <c r="L638" s="231"/>
      <c r="M638" s="231"/>
      <c r="N638" s="231"/>
      <c r="O638" s="231"/>
      <c r="P638" s="4"/>
      <c r="Q638" s="4"/>
    </row>
    <row r="639" ht="12.75" customHeight="1">
      <c r="B639" s="4"/>
      <c r="C639" s="4"/>
      <c r="D639" s="4"/>
      <c r="E639" s="4"/>
      <c r="F639" s="4"/>
      <c r="G639" s="4"/>
      <c r="H639" s="4"/>
      <c r="I639" s="4"/>
      <c r="J639" s="4"/>
      <c r="K639" s="231"/>
      <c r="L639" s="231"/>
      <c r="M639" s="231"/>
      <c r="N639" s="231"/>
      <c r="O639" s="231"/>
      <c r="P639" s="4"/>
      <c r="Q639" s="4"/>
    </row>
    <row r="640" ht="12.75" customHeight="1">
      <c r="B640" s="4"/>
      <c r="C640" s="4"/>
      <c r="D640" s="4"/>
      <c r="E640" s="4"/>
      <c r="F640" s="4"/>
      <c r="G640" s="4"/>
      <c r="H640" s="4"/>
      <c r="I640" s="4"/>
      <c r="J640" s="4"/>
      <c r="K640" s="231"/>
      <c r="L640" s="231"/>
      <c r="M640" s="231"/>
      <c r="N640" s="231"/>
      <c r="O640" s="231"/>
      <c r="P640" s="4"/>
      <c r="Q640" s="4"/>
    </row>
    <row r="641" ht="12.75" customHeight="1">
      <c r="B641" s="4"/>
      <c r="C641" s="4"/>
      <c r="D641" s="4"/>
      <c r="E641" s="4"/>
      <c r="F641" s="4"/>
      <c r="G641" s="4"/>
      <c r="H641" s="4"/>
      <c r="I641" s="4"/>
      <c r="J641" s="4"/>
      <c r="K641" s="231"/>
      <c r="L641" s="231"/>
      <c r="M641" s="231"/>
      <c r="N641" s="231"/>
      <c r="O641" s="231"/>
      <c r="P641" s="4"/>
      <c r="Q641" s="4"/>
    </row>
    <row r="642" ht="12.75" customHeight="1">
      <c r="B642" s="4"/>
      <c r="C642" s="4"/>
      <c r="D642" s="4"/>
      <c r="E642" s="4"/>
      <c r="F642" s="4"/>
      <c r="G642" s="4"/>
      <c r="H642" s="4"/>
      <c r="I642" s="4"/>
      <c r="J642" s="4"/>
      <c r="K642" s="231"/>
      <c r="L642" s="231"/>
      <c r="M642" s="231"/>
      <c r="N642" s="231"/>
      <c r="O642" s="231"/>
      <c r="P642" s="4"/>
      <c r="Q642" s="4"/>
    </row>
    <row r="643" ht="12.75" customHeight="1">
      <c r="B643" s="4"/>
      <c r="C643" s="4"/>
      <c r="D643" s="4"/>
      <c r="E643" s="4"/>
      <c r="F643" s="4"/>
      <c r="G643" s="4"/>
      <c r="H643" s="4"/>
      <c r="I643" s="4"/>
      <c r="J643" s="4"/>
      <c r="K643" s="231"/>
      <c r="L643" s="231"/>
      <c r="M643" s="231"/>
      <c r="N643" s="231"/>
      <c r="O643" s="231"/>
      <c r="P643" s="4"/>
      <c r="Q643" s="4"/>
    </row>
    <row r="644" ht="12.75" customHeight="1">
      <c r="B644" s="4"/>
      <c r="C644" s="4"/>
      <c r="D644" s="4"/>
      <c r="E644" s="4"/>
      <c r="F644" s="4"/>
      <c r="G644" s="4"/>
      <c r="H644" s="4"/>
      <c r="I644" s="4"/>
      <c r="J644" s="4"/>
      <c r="K644" s="231"/>
      <c r="L644" s="231"/>
      <c r="M644" s="231"/>
      <c r="N644" s="231"/>
      <c r="O644" s="231"/>
      <c r="P644" s="4"/>
      <c r="Q644" s="4"/>
    </row>
    <row r="645" ht="12.75" customHeight="1">
      <c r="B645" s="4"/>
      <c r="C645" s="4"/>
      <c r="D645" s="4"/>
      <c r="E645" s="4"/>
      <c r="F645" s="4"/>
      <c r="G645" s="4"/>
      <c r="H645" s="4"/>
      <c r="I645" s="4"/>
      <c r="J645" s="4"/>
      <c r="K645" s="231"/>
      <c r="L645" s="231"/>
      <c r="M645" s="231"/>
      <c r="N645" s="231"/>
      <c r="O645" s="231"/>
      <c r="P645" s="4"/>
      <c r="Q645" s="4"/>
    </row>
    <row r="646" ht="12.75" customHeight="1">
      <c r="B646" s="4"/>
      <c r="C646" s="4"/>
      <c r="D646" s="4"/>
      <c r="E646" s="4"/>
      <c r="F646" s="4"/>
      <c r="G646" s="4"/>
      <c r="H646" s="4"/>
      <c r="I646" s="4"/>
      <c r="J646" s="4"/>
      <c r="K646" s="231"/>
      <c r="L646" s="231"/>
      <c r="M646" s="231"/>
      <c r="N646" s="231"/>
      <c r="O646" s="231"/>
      <c r="P646" s="4"/>
      <c r="Q646" s="4"/>
    </row>
    <row r="647" ht="12.75" customHeight="1">
      <c r="B647" s="4"/>
      <c r="C647" s="4"/>
      <c r="D647" s="4"/>
      <c r="E647" s="4"/>
      <c r="F647" s="4"/>
      <c r="G647" s="4"/>
      <c r="H647" s="4"/>
      <c r="I647" s="4"/>
      <c r="J647" s="4"/>
      <c r="K647" s="231"/>
      <c r="L647" s="231"/>
      <c r="M647" s="231"/>
      <c r="N647" s="231"/>
      <c r="O647" s="231"/>
      <c r="P647" s="4"/>
      <c r="Q647" s="4"/>
    </row>
    <row r="648" ht="12.75" customHeight="1">
      <c r="B648" s="4"/>
      <c r="C648" s="4"/>
      <c r="D648" s="4"/>
      <c r="E648" s="4"/>
      <c r="F648" s="4"/>
      <c r="G648" s="4"/>
      <c r="H648" s="4"/>
      <c r="I648" s="4"/>
      <c r="J648" s="4"/>
      <c r="K648" s="231"/>
      <c r="L648" s="231"/>
      <c r="M648" s="231"/>
      <c r="N648" s="231"/>
      <c r="O648" s="231"/>
      <c r="P648" s="4"/>
      <c r="Q648" s="4"/>
    </row>
    <row r="649" ht="12.75" customHeight="1">
      <c r="B649" s="4"/>
      <c r="C649" s="4"/>
      <c r="D649" s="4"/>
      <c r="E649" s="4"/>
      <c r="F649" s="4"/>
      <c r="G649" s="4"/>
      <c r="H649" s="4"/>
      <c r="I649" s="4"/>
      <c r="J649" s="4"/>
      <c r="K649" s="231"/>
      <c r="L649" s="231"/>
      <c r="M649" s="231"/>
      <c r="N649" s="231"/>
      <c r="O649" s="231"/>
      <c r="P649" s="4"/>
      <c r="Q649" s="4"/>
    </row>
    <row r="650" ht="12.75" customHeight="1">
      <c r="B650" s="4"/>
      <c r="C650" s="4"/>
      <c r="D650" s="4"/>
      <c r="E650" s="4"/>
      <c r="F650" s="4"/>
      <c r="G650" s="4"/>
      <c r="H650" s="4"/>
      <c r="I650" s="4"/>
      <c r="J650" s="4"/>
      <c r="K650" s="231"/>
      <c r="L650" s="231"/>
      <c r="M650" s="231"/>
      <c r="N650" s="231"/>
      <c r="O650" s="231"/>
      <c r="P650" s="4"/>
      <c r="Q650" s="4"/>
    </row>
    <row r="651" ht="12.75" customHeight="1">
      <c r="B651" s="4"/>
      <c r="C651" s="4"/>
      <c r="D651" s="4"/>
      <c r="E651" s="4"/>
      <c r="F651" s="4"/>
      <c r="G651" s="4"/>
      <c r="H651" s="4"/>
      <c r="I651" s="4"/>
      <c r="J651" s="4"/>
      <c r="K651" s="231"/>
      <c r="L651" s="231"/>
      <c r="M651" s="231"/>
      <c r="N651" s="231"/>
      <c r="O651" s="231"/>
      <c r="P651" s="4"/>
      <c r="Q651" s="4"/>
    </row>
    <row r="652" ht="12.75" customHeight="1">
      <c r="B652" s="4"/>
      <c r="C652" s="4"/>
      <c r="D652" s="4"/>
      <c r="E652" s="4"/>
      <c r="F652" s="4"/>
      <c r="G652" s="4"/>
      <c r="H652" s="4"/>
      <c r="I652" s="4"/>
      <c r="J652" s="4"/>
      <c r="K652" s="231"/>
      <c r="L652" s="231"/>
      <c r="M652" s="231"/>
      <c r="N652" s="231"/>
      <c r="O652" s="231"/>
      <c r="P652" s="4"/>
      <c r="Q652" s="4"/>
    </row>
    <row r="653" ht="12.75" customHeight="1">
      <c r="B653" s="4"/>
      <c r="C653" s="4"/>
      <c r="D653" s="4"/>
      <c r="E653" s="4"/>
      <c r="F653" s="4"/>
      <c r="G653" s="4"/>
      <c r="H653" s="4"/>
      <c r="I653" s="4"/>
      <c r="J653" s="4"/>
      <c r="K653" s="231"/>
      <c r="L653" s="231"/>
      <c r="M653" s="231"/>
      <c r="N653" s="231"/>
      <c r="O653" s="231"/>
      <c r="P653" s="4"/>
      <c r="Q653" s="4"/>
    </row>
    <row r="654" ht="12.75" customHeight="1">
      <c r="B654" s="4"/>
      <c r="C654" s="4"/>
      <c r="D654" s="4"/>
      <c r="E654" s="4"/>
      <c r="F654" s="4"/>
      <c r="G654" s="4"/>
      <c r="H654" s="4"/>
      <c r="I654" s="4"/>
      <c r="J654" s="4"/>
      <c r="K654" s="231"/>
      <c r="L654" s="231"/>
      <c r="M654" s="231"/>
      <c r="N654" s="231"/>
      <c r="O654" s="231"/>
      <c r="P654" s="4"/>
      <c r="Q654" s="4"/>
    </row>
    <row r="655" ht="12.75" customHeight="1">
      <c r="B655" s="4"/>
      <c r="C655" s="4"/>
      <c r="D655" s="4"/>
      <c r="E655" s="4"/>
      <c r="F655" s="4"/>
      <c r="G655" s="4"/>
      <c r="H655" s="4"/>
      <c r="I655" s="4"/>
      <c r="J655" s="4"/>
      <c r="K655" s="231"/>
      <c r="L655" s="231"/>
      <c r="M655" s="231"/>
      <c r="N655" s="231"/>
      <c r="O655" s="231"/>
      <c r="P655" s="4"/>
      <c r="Q655" s="4"/>
    </row>
    <row r="656" ht="12.75" customHeight="1">
      <c r="B656" s="4"/>
      <c r="C656" s="4"/>
      <c r="D656" s="4"/>
      <c r="E656" s="4"/>
      <c r="F656" s="4"/>
      <c r="G656" s="4"/>
      <c r="H656" s="4"/>
      <c r="I656" s="4"/>
      <c r="J656" s="4"/>
      <c r="K656" s="231"/>
      <c r="L656" s="231"/>
      <c r="M656" s="231"/>
      <c r="N656" s="231"/>
      <c r="O656" s="231"/>
      <c r="P656" s="4"/>
      <c r="Q656" s="4"/>
    </row>
    <row r="657" ht="12.75" customHeight="1">
      <c r="B657" s="4"/>
      <c r="C657" s="4"/>
      <c r="D657" s="4"/>
      <c r="E657" s="4"/>
      <c r="F657" s="4"/>
      <c r="G657" s="4"/>
      <c r="H657" s="4"/>
      <c r="I657" s="4"/>
      <c r="J657" s="4"/>
      <c r="K657" s="231"/>
      <c r="L657" s="231"/>
      <c r="M657" s="231"/>
      <c r="N657" s="231"/>
      <c r="O657" s="231"/>
      <c r="P657" s="4"/>
      <c r="Q657" s="4"/>
    </row>
    <row r="658" ht="12.75" customHeight="1">
      <c r="B658" s="4"/>
      <c r="C658" s="4"/>
      <c r="D658" s="4"/>
      <c r="E658" s="4"/>
      <c r="F658" s="4"/>
      <c r="G658" s="4"/>
      <c r="H658" s="4"/>
      <c r="I658" s="4"/>
      <c r="J658" s="4"/>
      <c r="K658" s="231"/>
      <c r="L658" s="231"/>
      <c r="M658" s="231"/>
      <c r="N658" s="231"/>
      <c r="O658" s="231"/>
      <c r="P658" s="4"/>
      <c r="Q658" s="4"/>
    </row>
    <row r="659" ht="12.75" customHeight="1">
      <c r="B659" s="4"/>
      <c r="C659" s="4"/>
      <c r="D659" s="4"/>
      <c r="E659" s="4"/>
      <c r="F659" s="4"/>
      <c r="G659" s="4"/>
      <c r="H659" s="4"/>
      <c r="I659" s="4"/>
      <c r="J659" s="4"/>
      <c r="K659" s="231"/>
      <c r="L659" s="231"/>
      <c r="M659" s="231"/>
      <c r="N659" s="231"/>
      <c r="O659" s="231"/>
      <c r="P659" s="4"/>
      <c r="Q659" s="4"/>
    </row>
    <row r="660" ht="12.75" customHeight="1">
      <c r="B660" s="4"/>
      <c r="C660" s="4"/>
      <c r="D660" s="4"/>
      <c r="E660" s="4"/>
      <c r="F660" s="4"/>
      <c r="G660" s="4"/>
      <c r="H660" s="4"/>
      <c r="I660" s="4"/>
      <c r="J660" s="4"/>
      <c r="K660" s="231"/>
      <c r="L660" s="231"/>
      <c r="M660" s="231"/>
      <c r="N660" s="231"/>
      <c r="O660" s="231"/>
      <c r="P660" s="4"/>
      <c r="Q660" s="4"/>
    </row>
    <row r="661" ht="12.75" customHeight="1">
      <c r="B661" s="4"/>
      <c r="C661" s="4"/>
      <c r="D661" s="4"/>
      <c r="E661" s="4"/>
      <c r="F661" s="4"/>
      <c r="G661" s="4"/>
      <c r="H661" s="4"/>
      <c r="I661" s="4"/>
      <c r="J661" s="4"/>
      <c r="K661" s="231"/>
      <c r="L661" s="231"/>
      <c r="M661" s="231"/>
      <c r="N661" s="231"/>
      <c r="O661" s="231"/>
      <c r="P661" s="4"/>
      <c r="Q661" s="4"/>
    </row>
    <row r="662" ht="12.75" customHeight="1">
      <c r="B662" s="4"/>
      <c r="C662" s="4"/>
      <c r="D662" s="4"/>
      <c r="E662" s="4"/>
      <c r="F662" s="4"/>
      <c r="G662" s="4"/>
      <c r="H662" s="4"/>
      <c r="I662" s="4"/>
      <c r="J662" s="4"/>
      <c r="K662" s="231"/>
      <c r="L662" s="231"/>
      <c r="M662" s="231"/>
      <c r="N662" s="231"/>
      <c r="O662" s="231"/>
      <c r="P662" s="4"/>
      <c r="Q662" s="4"/>
    </row>
    <row r="663" ht="12.75" customHeight="1">
      <c r="B663" s="4"/>
      <c r="C663" s="4"/>
      <c r="D663" s="4"/>
      <c r="E663" s="4"/>
      <c r="F663" s="4"/>
      <c r="G663" s="4"/>
      <c r="H663" s="4"/>
      <c r="I663" s="4"/>
      <c r="J663" s="4"/>
      <c r="K663" s="231"/>
      <c r="L663" s="231"/>
      <c r="M663" s="231"/>
      <c r="N663" s="231"/>
      <c r="O663" s="231"/>
      <c r="P663" s="4"/>
      <c r="Q663" s="4"/>
    </row>
    <row r="664" ht="12.75" customHeight="1">
      <c r="B664" s="4"/>
      <c r="C664" s="4"/>
      <c r="D664" s="4"/>
      <c r="E664" s="4"/>
      <c r="F664" s="4"/>
      <c r="G664" s="4"/>
      <c r="H664" s="4"/>
      <c r="I664" s="4"/>
      <c r="J664" s="4"/>
      <c r="K664" s="231"/>
      <c r="L664" s="231"/>
      <c r="M664" s="231"/>
      <c r="N664" s="231"/>
      <c r="O664" s="231"/>
      <c r="P664" s="4"/>
      <c r="Q664" s="4"/>
    </row>
    <row r="665" ht="12.75" customHeight="1">
      <c r="B665" s="4"/>
      <c r="C665" s="4"/>
      <c r="D665" s="4"/>
      <c r="E665" s="4"/>
      <c r="F665" s="4"/>
      <c r="G665" s="4"/>
      <c r="H665" s="4"/>
      <c r="I665" s="4"/>
      <c r="J665" s="4"/>
      <c r="K665" s="231"/>
      <c r="L665" s="231"/>
      <c r="M665" s="231"/>
      <c r="N665" s="231"/>
      <c r="O665" s="231"/>
      <c r="P665" s="4"/>
      <c r="Q665" s="4"/>
    </row>
    <row r="666" ht="12.75" customHeight="1">
      <c r="B666" s="4"/>
      <c r="C666" s="4"/>
      <c r="D666" s="4"/>
      <c r="E666" s="4"/>
      <c r="F666" s="4"/>
      <c r="G666" s="4"/>
      <c r="H666" s="4"/>
      <c r="I666" s="4"/>
      <c r="J666" s="4"/>
      <c r="K666" s="231"/>
      <c r="L666" s="231"/>
      <c r="M666" s="231"/>
      <c r="N666" s="231"/>
      <c r="O666" s="231"/>
      <c r="P666" s="4"/>
      <c r="Q666" s="4"/>
    </row>
    <row r="667" ht="12.75" customHeight="1">
      <c r="B667" s="4"/>
      <c r="C667" s="4"/>
      <c r="D667" s="4"/>
      <c r="E667" s="4"/>
      <c r="F667" s="4"/>
      <c r="G667" s="4"/>
      <c r="H667" s="4"/>
      <c r="I667" s="4"/>
      <c r="J667" s="4"/>
      <c r="K667" s="231"/>
      <c r="L667" s="231"/>
      <c r="M667" s="231"/>
      <c r="N667" s="231"/>
      <c r="O667" s="231"/>
      <c r="P667" s="4"/>
      <c r="Q667" s="4"/>
    </row>
    <row r="668" ht="12.75" customHeight="1">
      <c r="B668" s="4"/>
      <c r="C668" s="4"/>
      <c r="D668" s="4"/>
      <c r="E668" s="4"/>
      <c r="F668" s="4"/>
      <c r="G668" s="4"/>
      <c r="H668" s="4"/>
      <c r="I668" s="4"/>
      <c r="J668" s="4"/>
      <c r="K668" s="231"/>
      <c r="L668" s="231"/>
      <c r="M668" s="231"/>
      <c r="N668" s="231"/>
      <c r="O668" s="231"/>
      <c r="P668" s="4"/>
      <c r="Q668" s="4"/>
    </row>
    <row r="669" ht="12.75" customHeight="1">
      <c r="B669" s="4"/>
      <c r="C669" s="4"/>
      <c r="D669" s="4"/>
      <c r="E669" s="4"/>
      <c r="F669" s="4"/>
      <c r="G669" s="4"/>
      <c r="H669" s="4"/>
      <c r="I669" s="4"/>
      <c r="J669" s="4"/>
      <c r="K669" s="231"/>
      <c r="L669" s="231"/>
      <c r="M669" s="231"/>
      <c r="N669" s="231"/>
      <c r="O669" s="231"/>
      <c r="P669" s="4"/>
      <c r="Q669" s="4"/>
    </row>
    <row r="670" ht="12.75" customHeight="1">
      <c r="B670" s="4"/>
      <c r="C670" s="4"/>
      <c r="D670" s="4"/>
      <c r="E670" s="4"/>
      <c r="F670" s="4"/>
      <c r="G670" s="4"/>
      <c r="H670" s="4"/>
      <c r="I670" s="4"/>
      <c r="J670" s="4"/>
      <c r="K670" s="231"/>
      <c r="L670" s="231"/>
      <c r="M670" s="231"/>
      <c r="N670" s="231"/>
      <c r="O670" s="231"/>
      <c r="P670" s="4"/>
      <c r="Q670" s="4"/>
    </row>
    <row r="671" ht="12.75" customHeight="1">
      <c r="B671" s="4"/>
      <c r="C671" s="4"/>
      <c r="D671" s="4"/>
      <c r="E671" s="4"/>
      <c r="F671" s="4"/>
      <c r="G671" s="4"/>
      <c r="H671" s="4"/>
      <c r="I671" s="4"/>
      <c r="J671" s="4"/>
      <c r="K671" s="231"/>
      <c r="L671" s="231"/>
      <c r="M671" s="231"/>
      <c r="N671" s="231"/>
      <c r="O671" s="231"/>
      <c r="P671" s="4"/>
      <c r="Q671" s="4"/>
    </row>
    <row r="672" ht="12.75" customHeight="1">
      <c r="B672" s="4"/>
      <c r="C672" s="4"/>
      <c r="D672" s="4"/>
      <c r="E672" s="4"/>
      <c r="F672" s="4"/>
      <c r="G672" s="4"/>
      <c r="H672" s="4"/>
      <c r="I672" s="4"/>
      <c r="J672" s="4"/>
      <c r="K672" s="231"/>
      <c r="L672" s="231"/>
      <c r="M672" s="231"/>
      <c r="N672" s="231"/>
      <c r="O672" s="231"/>
      <c r="P672" s="4"/>
      <c r="Q672" s="4"/>
    </row>
    <row r="673" ht="12.75" customHeight="1">
      <c r="B673" s="4"/>
      <c r="C673" s="4"/>
      <c r="D673" s="4"/>
      <c r="E673" s="4"/>
      <c r="F673" s="4"/>
      <c r="G673" s="4"/>
      <c r="H673" s="4"/>
      <c r="I673" s="4"/>
      <c r="J673" s="4"/>
      <c r="K673" s="231"/>
      <c r="L673" s="231"/>
      <c r="M673" s="231"/>
      <c r="N673" s="231"/>
      <c r="O673" s="231"/>
      <c r="P673" s="4"/>
      <c r="Q673" s="4"/>
    </row>
    <row r="674" ht="12.75" customHeight="1">
      <c r="B674" s="4"/>
      <c r="C674" s="4"/>
      <c r="D674" s="4"/>
      <c r="E674" s="4"/>
      <c r="F674" s="4"/>
      <c r="G674" s="4"/>
      <c r="H674" s="4"/>
      <c r="I674" s="4"/>
      <c r="J674" s="4"/>
      <c r="K674" s="231"/>
      <c r="L674" s="231"/>
      <c r="M674" s="231"/>
      <c r="N674" s="231"/>
      <c r="O674" s="231"/>
      <c r="P674" s="4"/>
      <c r="Q674" s="4"/>
    </row>
    <row r="675" ht="12.75" customHeight="1">
      <c r="B675" s="4"/>
      <c r="C675" s="4"/>
      <c r="D675" s="4"/>
      <c r="E675" s="4"/>
      <c r="F675" s="4"/>
      <c r="G675" s="4"/>
      <c r="H675" s="4"/>
      <c r="I675" s="4"/>
      <c r="J675" s="4"/>
      <c r="K675" s="231"/>
      <c r="L675" s="231"/>
      <c r="M675" s="231"/>
      <c r="N675" s="231"/>
      <c r="O675" s="231"/>
      <c r="P675" s="4"/>
      <c r="Q675" s="4"/>
    </row>
    <row r="676" ht="12.75" customHeight="1">
      <c r="B676" s="4"/>
      <c r="C676" s="4"/>
      <c r="D676" s="4"/>
      <c r="E676" s="4"/>
      <c r="F676" s="4"/>
      <c r="G676" s="4"/>
      <c r="H676" s="4"/>
      <c r="I676" s="4"/>
      <c r="J676" s="4"/>
      <c r="K676" s="231"/>
      <c r="L676" s="231"/>
      <c r="M676" s="231"/>
      <c r="N676" s="231"/>
      <c r="O676" s="231"/>
      <c r="P676" s="4"/>
      <c r="Q676" s="4"/>
    </row>
    <row r="677" ht="12.75" customHeight="1">
      <c r="B677" s="4"/>
      <c r="C677" s="4"/>
      <c r="D677" s="4"/>
      <c r="E677" s="4"/>
      <c r="F677" s="4"/>
      <c r="G677" s="4"/>
      <c r="H677" s="4"/>
      <c r="I677" s="4"/>
      <c r="J677" s="4"/>
      <c r="K677" s="231"/>
      <c r="L677" s="231"/>
      <c r="M677" s="231"/>
      <c r="N677" s="231"/>
      <c r="O677" s="231"/>
      <c r="P677" s="4"/>
      <c r="Q677" s="4"/>
    </row>
    <row r="678" ht="12.75" customHeight="1">
      <c r="B678" s="4"/>
      <c r="C678" s="4"/>
      <c r="D678" s="4"/>
      <c r="E678" s="4"/>
      <c r="F678" s="4"/>
      <c r="G678" s="4"/>
      <c r="H678" s="4"/>
      <c r="I678" s="4"/>
      <c r="J678" s="4"/>
      <c r="K678" s="231"/>
      <c r="L678" s="231"/>
      <c r="M678" s="231"/>
      <c r="N678" s="231"/>
      <c r="O678" s="231"/>
      <c r="P678" s="4"/>
      <c r="Q678" s="4"/>
    </row>
    <row r="679" ht="12.75" customHeight="1">
      <c r="B679" s="4"/>
      <c r="C679" s="4"/>
      <c r="D679" s="4"/>
      <c r="E679" s="4"/>
      <c r="F679" s="4"/>
      <c r="G679" s="4"/>
      <c r="H679" s="4"/>
      <c r="I679" s="4"/>
      <c r="J679" s="4"/>
      <c r="K679" s="231"/>
      <c r="L679" s="231"/>
      <c r="M679" s="231"/>
      <c r="N679" s="231"/>
      <c r="O679" s="231"/>
      <c r="P679" s="4"/>
      <c r="Q679" s="4"/>
    </row>
    <row r="680" ht="12.75" customHeight="1">
      <c r="B680" s="4"/>
      <c r="C680" s="4"/>
      <c r="D680" s="4"/>
      <c r="E680" s="4"/>
      <c r="F680" s="4"/>
      <c r="G680" s="4"/>
      <c r="H680" s="4"/>
      <c r="I680" s="4"/>
      <c r="J680" s="4"/>
      <c r="K680" s="231"/>
      <c r="L680" s="231"/>
      <c r="M680" s="231"/>
      <c r="N680" s="231"/>
      <c r="O680" s="231"/>
      <c r="P680" s="4"/>
      <c r="Q680" s="4"/>
    </row>
    <row r="681" ht="12.75" customHeight="1">
      <c r="B681" s="4"/>
      <c r="C681" s="4"/>
      <c r="D681" s="4"/>
      <c r="E681" s="4"/>
      <c r="F681" s="4"/>
      <c r="G681" s="4"/>
      <c r="H681" s="4"/>
      <c r="I681" s="4"/>
      <c r="J681" s="4"/>
      <c r="K681" s="231"/>
      <c r="L681" s="231"/>
      <c r="M681" s="231"/>
      <c r="N681" s="231"/>
      <c r="O681" s="231"/>
      <c r="P681" s="4"/>
      <c r="Q681" s="4"/>
    </row>
    <row r="682" ht="12.75" customHeight="1">
      <c r="B682" s="4"/>
      <c r="C682" s="4"/>
      <c r="D682" s="4"/>
      <c r="E682" s="4"/>
      <c r="F682" s="4"/>
      <c r="G682" s="4"/>
      <c r="H682" s="4"/>
      <c r="I682" s="4"/>
      <c r="J682" s="4"/>
      <c r="K682" s="231"/>
      <c r="L682" s="231"/>
      <c r="M682" s="231"/>
      <c r="N682" s="231"/>
      <c r="O682" s="231"/>
      <c r="P682" s="4"/>
      <c r="Q682" s="4"/>
    </row>
    <row r="683" ht="12.75" customHeight="1">
      <c r="B683" s="4"/>
      <c r="C683" s="4"/>
      <c r="D683" s="4"/>
      <c r="E683" s="4"/>
      <c r="F683" s="4"/>
      <c r="G683" s="4"/>
      <c r="H683" s="4"/>
      <c r="I683" s="4"/>
      <c r="J683" s="4"/>
      <c r="K683" s="231"/>
      <c r="L683" s="231"/>
      <c r="M683" s="231"/>
      <c r="N683" s="231"/>
      <c r="O683" s="231"/>
      <c r="P683" s="4"/>
      <c r="Q683" s="4"/>
    </row>
    <row r="684" ht="12.75" customHeight="1">
      <c r="B684" s="4"/>
      <c r="C684" s="4"/>
      <c r="D684" s="4"/>
      <c r="E684" s="4"/>
      <c r="F684" s="4"/>
      <c r="G684" s="4"/>
      <c r="H684" s="4"/>
      <c r="I684" s="4"/>
      <c r="J684" s="4"/>
      <c r="K684" s="231"/>
      <c r="L684" s="231"/>
      <c r="M684" s="231"/>
      <c r="N684" s="231"/>
      <c r="O684" s="231"/>
      <c r="P684" s="4"/>
      <c r="Q684" s="4"/>
    </row>
    <row r="685" ht="12.75" customHeight="1">
      <c r="B685" s="4"/>
      <c r="C685" s="4"/>
      <c r="D685" s="4"/>
      <c r="E685" s="4"/>
      <c r="F685" s="4"/>
      <c r="G685" s="4"/>
      <c r="H685" s="4"/>
      <c r="I685" s="4"/>
      <c r="J685" s="4"/>
      <c r="K685" s="231"/>
      <c r="L685" s="231"/>
      <c r="M685" s="231"/>
      <c r="N685" s="231"/>
      <c r="O685" s="231"/>
      <c r="P685" s="4"/>
      <c r="Q685" s="4"/>
    </row>
    <row r="686" ht="12.75" customHeight="1">
      <c r="B686" s="4"/>
      <c r="C686" s="4"/>
      <c r="D686" s="4"/>
      <c r="E686" s="4"/>
      <c r="F686" s="4"/>
      <c r="G686" s="4"/>
      <c r="H686" s="4"/>
      <c r="I686" s="4"/>
      <c r="J686" s="4"/>
      <c r="K686" s="231"/>
      <c r="L686" s="231"/>
      <c r="M686" s="231"/>
      <c r="N686" s="231"/>
      <c r="O686" s="231"/>
      <c r="P686" s="4"/>
      <c r="Q686" s="4"/>
    </row>
    <row r="687" ht="12.75" customHeight="1">
      <c r="B687" s="4"/>
      <c r="C687" s="4"/>
      <c r="D687" s="4"/>
      <c r="E687" s="4"/>
      <c r="F687" s="4"/>
      <c r="G687" s="4"/>
      <c r="H687" s="4"/>
      <c r="I687" s="4"/>
      <c r="J687" s="4"/>
      <c r="K687" s="231"/>
      <c r="L687" s="231"/>
      <c r="M687" s="231"/>
      <c r="N687" s="231"/>
      <c r="O687" s="231"/>
      <c r="P687" s="4"/>
      <c r="Q687" s="4"/>
    </row>
    <row r="688" ht="12.75" customHeight="1">
      <c r="B688" s="4"/>
      <c r="C688" s="4"/>
      <c r="D688" s="4"/>
      <c r="E688" s="4"/>
      <c r="F688" s="4"/>
      <c r="G688" s="4"/>
      <c r="H688" s="4"/>
      <c r="I688" s="4"/>
      <c r="J688" s="4"/>
      <c r="K688" s="231"/>
      <c r="L688" s="231"/>
      <c r="M688" s="231"/>
      <c r="N688" s="231"/>
      <c r="O688" s="231"/>
      <c r="P688" s="4"/>
      <c r="Q688" s="4"/>
    </row>
    <row r="689" ht="12.75" customHeight="1">
      <c r="B689" s="4"/>
      <c r="C689" s="4"/>
      <c r="D689" s="4"/>
      <c r="E689" s="4"/>
      <c r="F689" s="4"/>
      <c r="G689" s="4"/>
      <c r="H689" s="4"/>
      <c r="I689" s="4"/>
      <c r="J689" s="4"/>
      <c r="K689" s="231"/>
      <c r="L689" s="231"/>
      <c r="M689" s="231"/>
      <c r="N689" s="231"/>
      <c r="O689" s="231"/>
      <c r="P689" s="4"/>
      <c r="Q689" s="4"/>
    </row>
    <row r="690" ht="12.75" customHeight="1">
      <c r="B690" s="4"/>
      <c r="C690" s="4"/>
      <c r="D690" s="4"/>
      <c r="E690" s="4"/>
      <c r="F690" s="4"/>
      <c r="G690" s="4"/>
      <c r="H690" s="4"/>
      <c r="I690" s="4"/>
      <c r="J690" s="4"/>
      <c r="K690" s="231"/>
      <c r="L690" s="231"/>
      <c r="M690" s="231"/>
      <c r="N690" s="231"/>
      <c r="O690" s="231"/>
      <c r="P690" s="4"/>
      <c r="Q690" s="4"/>
    </row>
    <row r="691" ht="12.75" customHeight="1">
      <c r="B691" s="4"/>
      <c r="C691" s="4"/>
      <c r="D691" s="4"/>
      <c r="E691" s="4"/>
      <c r="F691" s="4"/>
      <c r="G691" s="4"/>
      <c r="H691" s="4"/>
      <c r="I691" s="4"/>
      <c r="J691" s="4"/>
      <c r="K691" s="231"/>
      <c r="L691" s="231"/>
      <c r="M691" s="231"/>
      <c r="N691" s="231"/>
      <c r="O691" s="231"/>
      <c r="P691" s="4"/>
      <c r="Q691" s="4"/>
    </row>
    <row r="692" ht="12.75" customHeight="1">
      <c r="B692" s="4"/>
      <c r="C692" s="4"/>
      <c r="D692" s="4"/>
      <c r="E692" s="4"/>
      <c r="F692" s="4"/>
      <c r="G692" s="4"/>
      <c r="H692" s="4"/>
      <c r="I692" s="4"/>
      <c r="J692" s="4"/>
      <c r="K692" s="231"/>
      <c r="L692" s="231"/>
      <c r="M692" s="231"/>
      <c r="N692" s="231"/>
      <c r="O692" s="231"/>
      <c r="P692" s="4"/>
      <c r="Q692" s="4"/>
    </row>
    <row r="693" ht="12.75" customHeight="1">
      <c r="B693" s="4"/>
      <c r="C693" s="4"/>
      <c r="D693" s="4"/>
      <c r="E693" s="4"/>
      <c r="F693" s="4"/>
      <c r="G693" s="4"/>
      <c r="H693" s="4"/>
      <c r="I693" s="4"/>
      <c r="J693" s="4"/>
      <c r="K693" s="231"/>
      <c r="L693" s="231"/>
      <c r="M693" s="231"/>
      <c r="N693" s="231"/>
      <c r="O693" s="231"/>
      <c r="P693" s="4"/>
      <c r="Q693" s="4"/>
    </row>
    <row r="694" ht="12.75" customHeight="1">
      <c r="B694" s="4"/>
      <c r="C694" s="4"/>
      <c r="D694" s="4"/>
      <c r="E694" s="4"/>
      <c r="F694" s="4"/>
      <c r="G694" s="4"/>
      <c r="H694" s="4"/>
      <c r="I694" s="4"/>
      <c r="J694" s="4"/>
      <c r="K694" s="231"/>
      <c r="L694" s="231"/>
      <c r="M694" s="231"/>
      <c r="N694" s="231"/>
      <c r="O694" s="231"/>
      <c r="P694" s="4"/>
      <c r="Q694" s="4"/>
    </row>
    <row r="695" ht="12.75" customHeight="1">
      <c r="B695" s="4"/>
      <c r="C695" s="4"/>
      <c r="D695" s="4"/>
      <c r="E695" s="4"/>
      <c r="F695" s="4"/>
      <c r="G695" s="4"/>
      <c r="H695" s="4"/>
      <c r="I695" s="4"/>
      <c r="J695" s="4"/>
      <c r="K695" s="231"/>
      <c r="L695" s="231"/>
      <c r="M695" s="231"/>
      <c r="N695" s="231"/>
      <c r="O695" s="231"/>
      <c r="P695" s="4"/>
      <c r="Q695" s="4"/>
    </row>
    <row r="696" ht="12.75" customHeight="1">
      <c r="B696" s="4"/>
      <c r="C696" s="4"/>
      <c r="D696" s="4"/>
      <c r="E696" s="4"/>
      <c r="F696" s="4"/>
      <c r="G696" s="4"/>
      <c r="H696" s="4"/>
      <c r="I696" s="4"/>
      <c r="J696" s="4"/>
      <c r="K696" s="231"/>
      <c r="L696" s="231"/>
      <c r="M696" s="231"/>
      <c r="N696" s="231"/>
      <c r="O696" s="231"/>
      <c r="P696" s="4"/>
      <c r="Q696" s="4"/>
    </row>
    <row r="697" ht="12.75" customHeight="1">
      <c r="B697" s="4"/>
      <c r="C697" s="4"/>
      <c r="D697" s="4"/>
      <c r="E697" s="4"/>
      <c r="F697" s="4"/>
      <c r="G697" s="4"/>
      <c r="H697" s="4"/>
      <c r="I697" s="4"/>
      <c r="J697" s="4"/>
      <c r="K697" s="231"/>
      <c r="L697" s="231"/>
      <c r="M697" s="231"/>
      <c r="N697" s="231"/>
      <c r="O697" s="231"/>
      <c r="P697" s="4"/>
      <c r="Q697" s="4"/>
    </row>
    <row r="698" ht="12.75" customHeight="1">
      <c r="B698" s="4"/>
      <c r="C698" s="4"/>
      <c r="D698" s="4"/>
      <c r="E698" s="4"/>
      <c r="F698" s="4"/>
      <c r="G698" s="4"/>
      <c r="H698" s="4"/>
      <c r="I698" s="4"/>
      <c r="J698" s="4"/>
      <c r="K698" s="231"/>
      <c r="L698" s="231"/>
      <c r="M698" s="231"/>
      <c r="N698" s="231"/>
      <c r="O698" s="231"/>
      <c r="P698" s="4"/>
      <c r="Q698" s="4"/>
    </row>
    <row r="699" ht="12.75" customHeight="1">
      <c r="B699" s="4"/>
      <c r="C699" s="4"/>
      <c r="D699" s="4"/>
      <c r="E699" s="4"/>
      <c r="F699" s="4"/>
      <c r="G699" s="4"/>
      <c r="H699" s="4"/>
      <c r="I699" s="4"/>
      <c r="J699" s="4"/>
      <c r="K699" s="231"/>
      <c r="L699" s="231"/>
      <c r="M699" s="231"/>
      <c r="N699" s="231"/>
      <c r="O699" s="231"/>
      <c r="P699" s="4"/>
      <c r="Q699" s="4"/>
    </row>
    <row r="700" ht="12.75" customHeight="1">
      <c r="B700" s="4"/>
      <c r="C700" s="4"/>
      <c r="D700" s="4"/>
      <c r="E700" s="4"/>
      <c r="F700" s="4"/>
      <c r="G700" s="4"/>
      <c r="H700" s="4"/>
      <c r="I700" s="4"/>
      <c r="J700" s="4"/>
      <c r="K700" s="231"/>
      <c r="L700" s="231"/>
      <c r="M700" s="231"/>
      <c r="N700" s="231"/>
      <c r="O700" s="231"/>
      <c r="P700" s="4"/>
      <c r="Q700" s="4"/>
    </row>
    <row r="701" ht="12.75" customHeight="1">
      <c r="B701" s="4"/>
      <c r="C701" s="4"/>
      <c r="D701" s="4"/>
      <c r="E701" s="4"/>
      <c r="F701" s="4"/>
      <c r="G701" s="4"/>
      <c r="H701" s="4"/>
      <c r="I701" s="4"/>
      <c r="J701" s="4"/>
      <c r="K701" s="231"/>
      <c r="L701" s="231"/>
      <c r="M701" s="231"/>
      <c r="N701" s="231"/>
      <c r="O701" s="231"/>
      <c r="P701" s="4"/>
      <c r="Q701" s="4"/>
    </row>
    <row r="702" ht="12.75" customHeight="1">
      <c r="B702" s="4"/>
      <c r="C702" s="4"/>
      <c r="D702" s="4"/>
      <c r="E702" s="4"/>
      <c r="F702" s="4"/>
      <c r="G702" s="4"/>
      <c r="H702" s="4"/>
      <c r="I702" s="4"/>
      <c r="J702" s="4"/>
      <c r="K702" s="231"/>
      <c r="L702" s="231"/>
      <c r="M702" s="231"/>
      <c r="N702" s="231"/>
      <c r="O702" s="231"/>
      <c r="P702" s="4"/>
      <c r="Q702" s="4"/>
    </row>
    <row r="703" ht="12.75" customHeight="1">
      <c r="B703" s="4"/>
      <c r="C703" s="4"/>
      <c r="D703" s="4"/>
      <c r="E703" s="4"/>
      <c r="F703" s="4"/>
      <c r="G703" s="4"/>
      <c r="H703" s="4"/>
      <c r="I703" s="4"/>
      <c r="J703" s="4"/>
      <c r="K703" s="231"/>
      <c r="L703" s="231"/>
      <c r="M703" s="231"/>
      <c r="N703" s="231"/>
      <c r="O703" s="231"/>
      <c r="P703" s="4"/>
      <c r="Q703" s="4"/>
    </row>
    <row r="704" ht="12.75" customHeight="1">
      <c r="B704" s="4"/>
      <c r="C704" s="4"/>
      <c r="D704" s="4"/>
      <c r="E704" s="4"/>
      <c r="F704" s="4"/>
      <c r="G704" s="4"/>
      <c r="H704" s="4"/>
      <c r="I704" s="4"/>
      <c r="J704" s="4"/>
      <c r="K704" s="231"/>
      <c r="L704" s="231"/>
      <c r="M704" s="231"/>
      <c r="N704" s="231"/>
      <c r="O704" s="231"/>
      <c r="P704" s="4"/>
      <c r="Q704" s="4"/>
    </row>
    <row r="705" ht="12.75" customHeight="1">
      <c r="B705" s="4"/>
      <c r="C705" s="4"/>
      <c r="D705" s="4"/>
      <c r="E705" s="4"/>
      <c r="F705" s="4"/>
      <c r="G705" s="4"/>
      <c r="H705" s="4"/>
      <c r="I705" s="4"/>
      <c r="J705" s="4"/>
      <c r="K705" s="231"/>
      <c r="L705" s="231"/>
      <c r="M705" s="231"/>
      <c r="N705" s="231"/>
      <c r="O705" s="231"/>
      <c r="P705" s="4"/>
      <c r="Q705" s="4"/>
    </row>
    <row r="706" ht="12.75" customHeight="1">
      <c r="B706" s="4"/>
      <c r="C706" s="4"/>
      <c r="D706" s="4"/>
      <c r="E706" s="4"/>
      <c r="F706" s="4"/>
      <c r="G706" s="4"/>
      <c r="H706" s="4"/>
      <c r="I706" s="4"/>
      <c r="J706" s="4"/>
      <c r="K706" s="231"/>
      <c r="L706" s="231"/>
      <c r="M706" s="231"/>
      <c r="N706" s="231"/>
      <c r="O706" s="231"/>
      <c r="P706" s="4"/>
      <c r="Q706" s="4"/>
    </row>
    <row r="707" ht="12.75" customHeight="1">
      <c r="B707" s="4"/>
      <c r="C707" s="4"/>
      <c r="D707" s="4"/>
      <c r="E707" s="4"/>
      <c r="F707" s="4"/>
      <c r="G707" s="4"/>
      <c r="H707" s="4"/>
      <c r="I707" s="4"/>
      <c r="J707" s="4"/>
      <c r="K707" s="231"/>
      <c r="L707" s="231"/>
      <c r="M707" s="231"/>
      <c r="N707" s="231"/>
      <c r="O707" s="231"/>
      <c r="P707" s="4"/>
      <c r="Q707" s="4"/>
    </row>
    <row r="708" ht="12.75" customHeight="1">
      <c r="B708" s="4"/>
      <c r="C708" s="4"/>
      <c r="D708" s="4"/>
      <c r="E708" s="4"/>
      <c r="F708" s="4"/>
      <c r="G708" s="4"/>
      <c r="H708" s="4"/>
      <c r="I708" s="4"/>
      <c r="J708" s="4"/>
      <c r="K708" s="231"/>
      <c r="L708" s="231"/>
      <c r="M708" s="231"/>
      <c r="N708" s="231"/>
      <c r="O708" s="231"/>
      <c r="P708" s="4"/>
      <c r="Q708" s="4"/>
    </row>
    <row r="709" ht="12.75" customHeight="1">
      <c r="B709" s="4"/>
      <c r="C709" s="4"/>
      <c r="D709" s="4"/>
      <c r="E709" s="4"/>
      <c r="F709" s="4"/>
      <c r="G709" s="4"/>
      <c r="H709" s="4"/>
      <c r="I709" s="4"/>
      <c r="J709" s="4"/>
      <c r="K709" s="231"/>
      <c r="L709" s="231"/>
      <c r="M709" s="231"/>
      <c r="N709" s="231"/>
      <c r="O709" s="231"/>
      <c r="P709" s="4"/>
      <c r="Q709" s="4"/>
    </row>
    <row r="710" ht="12.75" customHeight="1">
      <c r="B710" s="4"/>
      <c r="C710" s="4"/>
      <c r="D710" s="4"/>
      <c r="E710" s="4"/>
      <c r="F710" s="4"/>
      <c r="G710" s="4"/>
      <c r="H710" s="4"/>
      <c r="I710" s="4"/>
      <c r="J710" s="4"/>
      <c r="K710" s="231"/>
      <c r="L710" s="231"/>
      <c r="M710" s="231"/>
      <c r="N710" s="231"/>
      <c r="O710" s="231"/>
      <c r="P710" s="4"/>
      <c r="Q710" s="4"/>
    </row>
    <row r="711" ht="12.75" customHeight="1">
      <c r="B711" s="4"/>
      <c r="C711" s="4"/>
      <c r="D711" s="4"/>
      <c r="E711" s="4"/>
      <c r="F711" s="4"/>
      <c r="G711" s="4"/>
      <c r="H711" s="4"/>
      <c r="I711" s="4"/>
      <c r="J711" s="4"/>
      <c r="K711" s="231"/>
      <c r="L711" s="231"/>
      <c r="M711" s="231"/>
      <c r="N711" s="231"/>
      <c r="O711" s="231"/>
      <c r="P711" s="4"/>
      <c r="Q711" s="4"/>
    </row>
    <row r="712" ht="12.75" customHeight="1">
      <c r="B712" s="4"/>
      <c r="C712" s="4"/>
      <c r="D712" s="4"/>
      <c r="E712" s="4"/>
      <c r="F712" s="4"/>
      <c r="G712" s="4"/>
      <c r="H712" s="4"/>
      <c r="I712" s="4"/>
      <c r="J712" s="4"/>
      <c r="K712" s="231"/>
      <c r="L712" s="231"/>
      <c r="M712" s="231"/>
      <c r="N712" s="231"/>
      <c r="O712" s="231"/>
      <c r="P712" s="4"/>
      <c r="Q712" s="4"/>
    </row>
    <row r="713" ht="12.75" customHeight="1">
      <c r="B713" s="4"/>
      <c r="C713" s="4"/>
      <c r="D713" s="4"/>
      <c r="E713" s="4"/>
      <c r="F713" s="4"/>
      <c r="G713" s="4"/>
      <c r="H713" s="4"/>
      <c r="I713" s="4"/>
      <c r="J713" s="4"/>
      <c r="K713" s="231"/>
      <c r="L713" s="231"/>
      <c r="M713" s="231"/>
      <c r="N713" s="231"/>
      <c r="O713" s="231"/>
      <c r="P713" s="4"/>
      <c r="Q713" s="4"/>
    </row>
    <row r="714" ht="12.75" customHeight="1">
      <c r="B714" s="4"/>
      <c r="C714" s="4"/>
      <c r="D714" s="4"/>
      <c r="E714" s="4"/>
      <c r="F714" s="4"/>
      <c r="G714" s="4"/>
      <c r="H714" s="4"/>
      <c r="I714" s="4"/>
      <c r="J714" s="4"/>
      <c r="K714" s="231"/>
      <c r="L714" s="231"/>
      <c r="M714" s="231"/>
      <c r="N714" s="231"/>
      <c r="O714" s="231"/>
      <c r="P714" s="4"/>
      <c r="Q714" s="4"/>
    </row>
    <row r="715" ht="12.75" customHeight="1">
      <c r="B715" s="4"/>
      <c r="C715" s="4"/>
      <c r="D715" s="4"/>
      <c r="E715" s="4"/>
      <c r="F715" s="4"/>
      <c r="G715" s="4"/>
      <c r="H715" s="4"/>
      <c r="I715" s="4"/>
      <c r="J715" s="4"/>
      <c r="K715" s="231"/>
      <c r="L715" s="231"/>
      <c r="M715" s="231"/>
      <c r="N715" s="231"/>
      <c r="O715" s="231"/>
      <c r="P715" s="4"/>
      <c r="Q715" s="4"/>
    </row>
    <row r="716" ht="12.75" customHeight="1">
      <c r="B716" s="4"/>
      <c r="C716" s="4"/>
      <c r="D716" s="4"/>
      <c r="E716" s="4"/>
      <c r="F716" s="4"/>
      <c r="G716" s="4"/>
      <c r="H716" s="4"/>
      <c r="I716" s="4"/>
      <c r="J716" s="4"/>
      <c r="K716" s="231"/>
      <c r="L716" s="231"/>
      <c r="M716" s="231"/>
      <c r="N716" s="231"/>
      <c r="O716" s="231"/>
      <c r="P716" s="4"/>
      <c r="Q716" s="4"/>
    </row>
    <row r="717" ht="12.75" customHeight="1">
      <c r="B717" s="4"/>
      <c r="C717" s="4"/>
      <c r="D717" s="4"/>
      <c r="E717" s="4"/>
      <c r="F717" s="4"/>
      <c r="G717" s="4"/>
      <c r="H717" s="4"/>
      <c r="I717" s="4"/>
      <c r="J717" s="4"/>
      <c r="K717" s="231"/>
      <c r="L717" s="231"/>
      <c r="M717" s="231"/>
      <c r="N717" s="231"/>
      <c r="O717" s="231"/>
      <c r="P717" s="4"/>
      <c r="Q717" s="4"/>
    </row>
    <row r="718" ht="12.75" customHeight="1">
      <c r="B718" s="4"/>
      <c r="C718" s="4"/>
      <c r="D718" s="4"/>
      <c r="E718" s="4"/>
      <c r="F718" s="4"/>
      <c r="G718" s="4"/>
      <c r="H718" s="4"/>
      <c r="I718" s="4"/>
      <c r="J718" s="4"/>
      <c r="K718" s="231"/>
      <c r="L718" s="231"/>
      <c r="M718" s="231"/>
      <c r="N718" s="231"/>
      <c r="O718" s="231"/>
      <c r="P718" s="4"/>
      <c r="Q718" s="4"/>
    </row>
    <row r="719" ht="12.75" customHeight="1">
      <c r="B719" s="4"/>
      <c r="C719" s="4"/>
      <c r="D719" s="4"/>
      <c r="E719" s="4"/>
      <c r="F719" s="4"/>
      <c r="G719" s="4"/>
      <c r="H719" s="4"/>
      <c r="I719" s="4"/>
      <c r="J719" s="4"/>
      <c r="K719" s="231"/>
      <c r="L719" s="231"/>
      <c r="M719" s="231"/>
      <c r="N719" s="231"/>
      <c r="O719" s="231"/>
      <c r="P719" s="4"/>
      <c r="Q719" s="4"/>
    </row>
    <row r="720" ht="12.75" customHeight="1">
      <c r="B720" s="4"/>
      <c r="C720" s="4"/>
      <c r="D720" s="4"/>
      <c r="E720" s="4"/>
      <c r="F720" s="4"/>
      <c r="G720" s="4"/>
      <c r="H720" s="4"/>
      <c r="I720" s="4"/>
      <c r="J720" s="4"/>
      <c r="K720" s="231"/>
      <c r="L720" s="231"/>
      <c r="M720" s="231"/>
      <c r="N720" s="231"/>
      <c r="O720" s="231"/>
      <c r="P720" s="4"/>
      <c r="Q720" s="4"/>
    </row>
    <row r="721" ht="12.75" customHeight="1">
      <c r="B721" s="4"/>
      <c r="C721" s="4"/>
      <c r="D721" s="4"/>
      <c r="E721" s="4"/>
      <c r="F721" s="4"/>
      <c r="G721" s="4"/>
      <c r="H721" s="4"/>
      <c r="I721" s="4"/>
      <c r="J721" s="4"/>
      <c r="K721" s="231"/>
      <c r="L721" s="231"/>
      <c r="M721" s="231"/>
      <c r="N721" s="231"/>
      <c r="O721" s="231"/>
      <c r="P721" s="4"/>
      <c r="Q721" s="4"/>
    </row>
    <row r="722" ht="12.75" customHeight="1">
      <c r="B722" s="4"/>
      <c r="C722" s="4"/>
      <c r="D722" s="4"/>
      <c r="E722" s="4"/>
      <c r="F722" s="4"/>
      <c r="G722" s="4"/>
      <c r="H722" s="4"/>
      <c r="I722" s="4"/>
      <c r="J722" s="4"/>
      <c r="K722" s="231"/>
      <c r="L722" s="231"/>
      <c r="M722" s="231"/>
      <c r="N722" s="231"/>
      <c r="O722" s="231"/>
      <c r="P722" s="4"/>
      <c r="Q722" s="4"/>
    </row>
    <row r="723" ht="12.75" customHeight="1">
      <c r="B723" s="4"/>
      <c r="C723" s="4"/>
      <c r="D723" s="4"/>
      <c r="E723" s="4"/>
      <c r="F723" s="4"/>
      <c r="G723" s="4"/>
      <c r="H723" s="4"/>
      <c r="I723" s="4"/>
      <c r="J723" s="4"/>
      <c r="K723" s="231"/>
      <c r="L723" s="231"/>
      <c r="M723" s="231"/>
      <c r="N723" s="231"/>
      <c r="O723" s="231"/>
      <c r="P723" s="4"/>
      <c r="Q723" s="4"/>
    </row>
    <row r="724" ht="12.75" customHeight="1">
      <c r="B724" s="4"/>
      <c r="C724" s="4"/>
      <c r="D724" s="4"/>
      <c r="E724" s="4"/>
      <c r="F724" s="4"/>
      <c r="G724" s="4"/>
      <c r="H724" s="4"/>
      <c r="I724" s="4"/>
      <c r="J724" s="4"/>
      <c r="K724" s="231"/>
      <c r="L724" s="231"/>
      <c r="M724" s="231"/>
      <c r="N724" s="231"/>
      <c r="O724" s="231"/>
      <c r="P724" s="4"/>
      <c r="Q724" s="4"/>
    </row>
    <row r="725" ht="12.75" customHeight="1">
      <c r="B725" s="4"/>
      <c r="C725" s="4"/>
      <c r="D725" s="4"/>
      <c r="E725" s="4"/>
      <c r="F725" s="4"/>
      <c r="G725" s="4"/>
      <c r="H725" s="4"/>
      <c r="I725" s="4"/>
      <c r="J725" s="4"/>
      <c r="K725" s="231"/>
      <c r="L725" s="231"/>
      <c r="M725" s="231"/>
      <c r="N725" s="231"/>
      <c r="O725" s="231"/>
      <c r="P725" s="4"/>
      <c r="Q725" s="4"/>
    </row>
    <row r="726" ht="12.75" customHeight="1">
      <c r="B726" s="4"/>
      <c r="C726" s="4"/>
      <c r="D726" s="4"/>
      <c r="E726" s="4"/>
      <c r="F726" s="4"/>
      <c r="G726" s="4"/>
      <c r="H726" s="4"/>
      <c r="I726" s="4"/>
      <c r="J726" s="4"/>
      <c r="K726" s="231"/>
      <c r="L726" s="231"/>
      <c r="M726" s="231"/>
      <c r="N726" s="231"/>
      <c r="O726" s="231"/>
      <c r="P726" s="4"/>
      <c r="Q726" s="4"/>
    </row>
    <row r="727" ht="12.75" customHeight="1">
      <c r="B727" s="4"/>
      <c r="C727" s="4"/>
      <c r="D727" s="4"/>
      <c r="E727" s="4"/>
      <c r="F727" s="4"/>
      <c r="G727" s="4"/>
      <c r="H727" s="4"/>
      <c r="I727" s="4"/>
      <c r="J727" s="4"/>
      <c r="K727" s="231"/>
      <c r="L727" s="231"/>
      <c r="M727" s="231"/>
      <c r="N727" s="231"/>
      <c r="O727" s="231"/>
      <c r="P727" s="4"/>
      <c r="Q727" s="4"/>
    </row>
    <row r="728" ht="12.75" customHeight="1">
      <c r="B728" s="4"/>
      <c r="C728" s="4"/>
      <c r="D728" s="4"/>
      <c r="E728" s="4"/>
      <c r="F728" s="4"/>
      <c r="G728" s="4"/>
      <c r="H728" s="4"/>
      <c r="I728" s="4"/>
      <c r="J728" s="4"/>
      <c r="K728" s="231"/>
      <c r="L728" s="231"/>
      <c r="M728" s="231"/>
      <c r="N728" s="231"/>
      <c r="O728" s="231"/>
      <c r="P728" s="4"/>
      <c r="Q728" s="4"/>
    </row>
    <row r="729" ht="12.75" customHeight="1">
      <c r="B729" s="4"/>
      <c r="C729" s="4"/>
      <c r="D729" s="4"/>
      <c r="E729" s="4"/>
      <c r="F729" s="4"/>
      <c r="G729" s="4"/>
      <c r="H729" s="4"/>
      <c r="I729" s="4"/>
      <c r="J729" s="4"/>
      <c r="K729" s="231"/>
      <c r="L729" s="231"/>
      <c r="M729" s="231"/>
      <c r="N729" s="231"/>
      <c r="O729" s="231"/>
      <c r="P729" s="4"/>
      <c r="Q729" s="4"/>
    </row>
    <row r="730" ht="12.75" customHeight="1">
      <c r="B730" s="4"/>
      <c r="C730" s="4"/>
      <c r="D730" s="4"/>
      <c r="E730" s="4"/>
      <c r="F730" s="4"/>
      <c r="G730" s="4"/>
      <c r="H730" s="4"/>
      <c r="I730" s="4"/>
      <c r="J730" s="4"/>
      <c r="K730" s="231"/>
      <c r="L730" s="231"/>
      <c r="M730" s="231"/>
      <c r="N730" s="231"/>
      <c r="O730" s="231"/>
      <c r="P730" s="4"/>
      <c r="Q730" s="4"/>
    </row>
    <row r="731" ht="12.75" customHeight="1">
      <c r="B731" s="4"/>
      <c r="C731" s="4"/>
      <c r="D731" s="4"/>
      <c r="E731" s="4"/>
      <c r="F731" s="4"/>
      <c r="G731" s="4"/>
      <c r="H731" s="4"/>
      <c r="I731" s="4"/>
      <c r="J731" s="4"/>
      <c r="K731" s="231"/>
      <c r="L731" s="231"/>
      <c r="M731" s="231"/>
      <c r="N731" s="231"/>
      <c r="O731" s="231"/>
      <c r="P731" s="4"/>
      <c r="Q731" s="4"/>
    </row>
    <row r="732" ht="12.75" customHeight="1">
      <c r="B732" s="4"/>
      <c r="C732" s="4"/>
      <c r="D732" s="4"/>
      <c r="E732" s="4"/>
      <c r="F732" s="4"/>
      <c r="G732" s="4"/>
      <c r="H732" s="4"/>
      <c r="I732" s="4"/>
      <c r="J732" s="4"/>
      <c r="K732" s="231"/>
      <c r="L732" s="231"/>
      <c r="M732" s="231"/>
      <c r="N732" s="231"/>
      <c r="O732" s="231"/>
      <c r="P732" s="4"/>
      <c r="Q732" s="4"/>
    </row>
    <row r="733" ht="12.75" customHeight="1">
      <c r="B733" s="4"/>
      <c r="C733" s="4"/>
      <c r="D733" s="4"/>
      <c r="E733" s="4"/>
      <c r="F733" s="4"/>
      <c r="G733" s="4"/>
      <c r="H733" s="4"/>
      <c r="I733" s="4"/>
      <c r="J733" s="4"/>
      <c r="K733" s="231"/>
      <c r="L733" s="231"/>
      <c r="M733" s="231"/>
      <c r="N733" s="231"/>
      <c r="O733" s="231"/>
      <c r="P733" s="4"/>
      <c r="Q733" s="4"/>
    </row>
    <row r="734" ht="12.75" customHeight="1">
      <c r="B734" s="4"/>
      <c r="C734" s="4"/>
      <c r="D734" s="4"/>
      <c r="E734" s="4"/>
      <c r="F734" s="4"/>
      <c r="G734" s="4"/>
      <c r="H734" s="4"/>
      <c r="I734" s="4"/>
      <c r="J734" s="4"/>
      <c r="K734" s="231"/>
      <c r="L734" s="231"/>
      <c r="M734" s="231"/>
      <c r="N734" s="231"/>
      <c r="O734" s="231"/>
      <c r="P734" s="4"/>
      <c r="Q734" s="4"/>
    </row>
    <row r="735" ht="12.75" customHeight="1">
      <c r="B735" s="4"/>
      <c r="C735" s="4"/>
      <c r="D735" s="4"/>
      <c r="E735" s="4"/>
      <c r="F735" s="4"/>
      <c r="G735" s="4"/>
      <c r="H735" s="4"/>
      <c r="I735" s="4"/>
      <c r="J735" s="4"/>
      <c r="K735" s="231"/>
      <c r="L735" s="231"/>
      <c r="M735" s="231"/>
      <c r="N735" s="231"/>
      <c r="O735" s="231"/>
      <c r="P735" s="4"/>
      <c r="Q735" s="4"/>
    </row>
    <row r="736" ht="12.75" customHeight="1">
      <c r="B736" s="4"/>
      <c r="C736" s="4"/>
      <c r="D736" s="4"/>
      <c r="E736" s="4"/>
      <c r="F736" s="4"/>
      <c r="G736" s="4"/>
      <c r="H736" s="4"/>
      <c r="I736" s="4"/>
      <c r="J736" s="4"/>
      <c r="K736" s="231"/>
      <c r="L736" s="231"/>
      <c r="M736" s="231"/>
      <c r="N736" s="231"/>
      <c r="O736" s="231"/>
      <c r="P736" s="4"/>
      <c r="Q736" s="4"/>
    </row>
    <row r="737" ht="12.75" customHeight="1">
      <c r="B737" s="4"/>
      <c r="C737" s="4"/>
      <c r="D737" s="4"/>
      <c r="E737" s="4"/>
      <c r="F737" s="4"/>
      <c r="G737" s="4"/>
      <c r="H737" s="4"/>
      <c r="I737" s="4"/>
      <c r="J737" s="4"/>
      <c r="K737" s="231"/>
      <c r="L737" s="231"/>
      <c r="M737" s="231"/>
      <c r="N737" s="231"/>
      <c r="O737" s="231"/>
      <c r="P737" s="4"/>
      <c r="Q737" s="4"/>
    </row>
    <row r="738" ht="12.75" customHeight="1">
      <c r="B738" s="4"/>
      <c r="C738" s="4"/>
      <c r="D738" s="4"/>
      <c r="E738" s="4"/>
      <c r="F738" s="4"/>
      <c r="G738" s="4"/>
      <c r="H738" s="4"/>
      <c r="I738" s="4"/>
      <c r="J738" s="4"/>
      <c r="K738" s="231"/>
      <c r="L738" s="231"/>
      <c r="M738" s="231"/>
      <c r="N738" s="231"/>
      <c r="O738" s="231"/>
      <c r="P738" s="4"/>
      <c r="Q738" s="4"/>
    </row>
    <row r="739" ht="12.75" customHeight="1">
      <c r="B739" s="4"/>
      <c r="C739" s="4"/>
      <c r="D739" s="4"/>
      <c r="E739" s="4"/>
      <c r="F739" s="4"/>
      <c r="G739" s="4"/>
      <c r="H739" s="4"/>
      <c r="I739" s="4"/>
      <c r="J739" s="4"/>
      <c r="K739" s="231"/>
      <c r="L739" s="231"/>
      <c r="M739" s="231"/>
      <c r="N739" s="231"/>
      <c r="O739" s="231"/>
      <c r="P739" s="4"/>
      <c r="Q739" s="4"/>
    </row>
    <row r="740" ht="12.75" customHeight="1">
      <c r="B740" s="4"/>
      <c r="C740" s="4"/>
      <c r="D740" s="4"/>
      <c r="E740" s="4"/>
      <c r="F740" s="4"/>
      <c r="G740" s="4"/>
      <c r="H740" s="4"/>
      <c r="I740" s="4"/>
      <c r="J740" s="4"/>
      <c r="K740" s="231"/>
      <c r="L740" s="231"/>
      <c r="M740" s="231"/>
      <c r="N740" s="231"/>
      <c r="O740" s="231"/>
      <c r="P740" s="4"/>
      <c r="Q740" s="4"/>
    </row>
    <row r="741" ht="12.75" customHeight="1">
      <c r="B741" s="4"/>
      <c r="C741" s="4"/>
      <c r="D741" s="4"/>
      <c r="E741" s="4"/>
      <c r="F741" s="4"/>
      <c r="G741" s="4"/>
      <c r="H741" s="4"/>
      <c r="I741" s="4"/>
      <c r="J741" s="4"/>
      <c r="K741" s="231"/>
      <c r="L741" s="231"/>
      <c r="M741" s="231"/>
      <c r="N741" s="231"/>
      <c r="O741" s="231"/>
      <c r="P741" s="4"/>
      <c r="Q741" s="4"/>
    </row>
    <row r="742" ht="12.75" customHeight="1">
      <c r="B742" s="4"/>
      <c r="C742" s="4"/>
      <c r="D742" s="4"/>
      <c r="E742" s="4"/>
      <c r="F742" s="4"/>
      <c r="G742" s="4"/>
      <c r="H742" s="4"/>
      <c r="I742" s="4"/>
      <c r="J742" s="4"/>
      <c r="K742" s="231"/>
      <c r="L742" s="231"/>
      <c r="M742" s="231"/>
      <c r="N742" s="231"/>
      <c r="O742" s="231"/>
      <c r="P742" s="4"/>
      <c r="Q742" s="4"/>
    </row>
    <row r="743" ht="12.75" customHeight="1">
      <c r="B743" s="4"/>
      <c r="C743" s="4"/>
      <c r="D743" s="4"/>
      <c r="E743" s="4"/>
      <c r="F743" s="4"/>
      <c r="G743" s="4"/>
      <c r="H743" s="4"/>
      <c r="I743" s="4"/>
      <c r="J743" s="4"/>
      <c r="K743" s="231"/>
      <c r="L743" s="231"/>
      <c r="M743" s="231"/>
      <c r="N743" s="231"/>
      <c r="O743" s="231"/>
      <c r="P743" s="4"/>
      <c r="Q743" s="4"/>
    </row>
    <row r="744" ht="12.75" customHeight="1">
      <c r="B744" s="4"/>
      <c r="C744" s="4"/>
      <c r="D744" s="4"/>
      <c r="E744" s="4"/>
      <c r="F744" s="4"/>
      <c r="G744" s="4"/>
      <c r="H744" s="4"/>
      <c r="I744" s="4"/>
      <c r="J744" s="4"/>
      <c r="K744" s="231"/>
      <c r="L744" s="231"/>
      <c r="M744" s="231"/>
      <c r="N744" s="231"/>
      <c r="O744" s="231"/>
      <c r="P744" s="4"/>
      <c r="Q744" s="4"/>
    </row>
    <row r="745" ht="12.75" customHeight="1">
      <c r="B745" s="4"/>
      <c r="C745" s="4"/>
      <c r="D745" s="4"/>
      <c r="E745" s="4"/>
      <c r="F745" s="4"/>
      <c r="G745" s="4"/>
      <c r="H745" s="4"/>
      <c r="I745" s="4"/>
      <c r="J745" s="4"/>
      <c r="K745" s="231"/>
      <c r="L745" s="231"/>
      <c r="M745" s="231"/>
      <c r="N745" s="231"/>
      <c r="O745" s="231"/>
      <c r="P745" s="4"/>
      <c r="Q745" s="4"/>
    </row>
    <row r="746" ht="12.75" customHeight="1">
      <c r="B746" s="4"/>
      <c r="C746" s="4"/>
      <c r="D746" s="4"/>
      <c r="E746" s="4"/>
      <c r="F746" s="4"/>
      <c r="G746" s="4"/>
      <c r="H746" s="4"/>
      <c r="I746" s="4"/>
      <c r="J746" s="4"/>
      <c r="K746" s="231"/>
      <c r="L746" s="231"/>
      <c r="M746" s="231"/>
      <c r="N746" s="231"/>
      <c r="O746" s="231"/>
      <c r="P746" s="4"/>
      <c r="Q746" s="4"/>
    </row>
    <row r="747" ht="12.75" customHeight="1">
      <c r="B747" s="4"/>
      <c r="C747" s="4"/>
      <c r="D747" s="4"/>
      <c r="E747" s="4"/>
      <c r="F747" s="4"/>
      <c r="G747" s="4"/>
      <c r="H747" s="4"/>
      <c r="I747" s="4"/>
      <c r="J747" s="4"/>
      <c r="K747" s="231"/>
      <c r="L747" s="231"/>
      <c r="M747" s="231"/>
      <c r="N747" s="231"/>
      <c r="O747" s="231"/>
      <c r="P747" s="4"/>
      <c r="Q747" s="4"/>
    </row>
    <row r="748" ht="12.75" customHeight="1">
      <c r="B748" s="4"/>
      <c r="C748" s="4"/>
      <c r="D748" s="4"/>
      <c r="E748" s="4"/>
      <c r="F748" s="4"/>
      <c r="G748" s="4"/>
      <c r="H748" s="4"/>
      <c r="I748" s="4"/>
      <c r="J748" s="4"/>
      <c r="K748" s="231"/>
      <c r="L748" s="231"/>
      <c r="M748" s="231"/>
      <c r="N748" s="231"/>
      <c r="O748" s="231"/>
      <c r="P748" s="4"/>
      <c r="Q748" s="4"/>
    </row>
    <row r="749" ht="12.75" customHeight="1">
      <c r="B749" s="4"/>
      <c r="C749" s="4"/>
      <c r="D749" s="4"/>
      <c r="E749" s="4"/>
      <c r="F749" s="4"/>
      <c r="G749" s="4"/>
      <c r="H749" s="4"/>
      <c r="I749" s="4"/>
      <c r="J749" s="4"/>
      <c r="K749" s="231"/>
      <c r="L749" s="231"/>
      <c r="M749" s="231"/>
      <c r="N749" s="231"/>
      <c r="O749" s="231"/>
      <c r="P749" s="4"/>
      <c r="Q749" s="4"/>
    </row>
    <row r="750" ht="12.75" customHeight="1">
      <c r="B750" s="4"/>
      <c r="C750" s="4"/>
      <c r="D750" s="4"/>
      <c r="E750" s="4"/>
      <c r="F750" s="4"/>
      <c r="G750" s="4"/>
      <c r="H750" s="4"/>
      <c r="I750" s="4"/>
      <c r="J750" s="4"/>
      <c r="K750" s="231"/>
      <c r="L750" s="231"/>
      <c r="M750" s="231"/>
      <c r="N750" s="231"/>
      <c r="O750" s="231"/>
      <c r="P750" s="4"/>
      <c r="Q750" s="4"/>
    </row>
    <row r="751" ht="12.75" customHeight="1">
      <c r="B751" s="4"/>
      <c r="C751" s="4"/>
      <c r="D751" s="4"/>
      <c r="E751" s="4"/>
      <c r="F751" s="4"/>
      <c r="G751" s="4"/>
      <c r="H751" s="4"/>
      <c r="I751" s="4"/>
      <c r="J751" s="4"/>
      <c r="K751" s="231"/>
      <c r="L751" s="231"/>
      <c r="M751" s="231"/>
      <c r="N751" s="231"/>
      <c r="O751" s="231"/>
      <c r="P751" s="4"/>
      <c r="Q751" s="4"/>
    </row>
    <row r="752" ht="12.75" customHeight="1">
      <c r="B752" s="4"/>
      <c r="C752" s="4"/>
      <c r="D752" s="4"/>
      <c r="E752" s="4"/>
      <c r="F752" s="4"/>
      <c r="G752" s="4"/>
      <c r="H752" s="4"/>
      <c r="I752" s="4"/>
      <c r="J752" s="4"/>
      <c r="K752" s="231"/>
      <c r="L752" s="231"/>
      <c r="M752" s="231"/>
      <c r="N752" s="231"/>
      <c r="O752" s="231"/>
      <c r="P752" s="4"/>
      <c r="Q752" s="4"/>
    </row>
    <row r="753" ht="12.75" customHeight="1">
      <c r="B753" s="4"/>
      <c r="C753" s="4"/>
      <c r="D753" s="4"/>
      <c r="E753" s="4"/>
      <c r="F753" s="4"/>
      <c r="G753" s="4"/>
      <c r="H753" s="4"/>
      <c r="I753" s="4"/>
      <c r="J753" s="4"/>
      <c r="K753" s="231"/>
      <c r="L753" s="231"/>
      <c r="M753" s="231"/>
      <c r="N753" s="231"/>
      <c r="O753" s="231"/>
      <c r="P753" s="4"/>
      <c r="Q753" s="4"/>
    </row>
    <row r="754" ht="12.75" customHeight="1">
      <c r="B754" s="4"/>
      <c r="C754" s="4"/>
      <c r="D754" s="4"/>
      <c r="E754" s="4"/>
      <c r="F754" s="4"/>
      <c r="G754" s="4"/>
      <c r="H754" s="4"/>
      <c r="I754" s="4"/>
      <c r="J754" s="4"/>
      <c r="K754" s="231"/>
      <c r="L754" s="231"/>
      <c r="M754" s="231"/>
      <c r="N754" s="231"/>
      <c r="O754" s="231"/>
      <c r="P754" s="4"/>
      <c r="Q754" s="4"/>
    </row>
    <row r="755" ht="12.75" customHeight="1">
      <c r="B755" s="4"/>
      <c r="C755" s="4"/>
      <c r="D755" s="4"/>
      <c r="E755" s="4"/>
      <c r="F755" s="4"/>
      <c r="G755" s="4"/>
      <c r="H755" s="4"/>
      <c r="I755" s="4"/>
      <c r="J755" s="4"/>
      <c r="K755" s="231"/>
      <c r="L755" s="231"/>
      <c r="M755" s="231"/>
      <c r="N755" s="231"/>
      <c r="O755" s="231"/>
      <c r="P755" s="4"/>
      <c r="Q755" s="4"/>
    </row>
    <row r="756" ht="12.75" customHeight="1">
      <c r="B756" s="4"/>
      <c r="C756" s="4"/>
      <c r="D756" s="4"/>
      <c r="E756" s="4"/>
      <c r="F756" s="4"/>
      <c r="G756" s="4"/>
      <c r="H756" s="4"/>
      <c r="I756" s="4"/>
      <c r="J756" s="4"/>
      <c r="K756" s="231"/>
      <c r="L756" s="231"/>
      <c r="M756" s="231"/>
      <c r="N756" s="231"/>
      <c r="O756" s="231"/>
      <c r="P756" s="4"/>
      <c r="Q756" s="4"/>
    </row>
    <row r="757" ht="12.75" customHeight="1">
      <c r="B757" s="4"/>
      <c r="C757" s="4"/>
      <c r="D757" s="4"/>
      <c r="E757" s="4"/>
      <c r="F757" s="4"/>
      <c r="G757" s="4"/>
      <c r="H757" s="4"/>
      <c r="I757" s="4"/>
      <c r="J757" s="4"/>
      <c r="K757" s="231"/>
      <c r="L757" s="231"/>
      <c r="M757" s="231"/>
      <c r="N757" s="231"/>
      <c r="O757" s="231"/>
      <c r="P757" s="4"/>
      <c r="Q757" s="4"/>
    </row>
    <row r="758" ht="12.75" customHeight="1">
      <c r="B758" s="4"/>
      <c r="C758" s="4"/>
      <c r="D758" s="4"/>
      <c r="E758" s="4"/>
      <c r="F758" s="4"/>
      <c r="G758" s="4"/>
      <c r="H758" s="4"/>
      <c r="I758" s="4"/>
      <c r="J758" s="4"/>
      <c r="K758" s="231"/>
      <c r="L758" s="231"/>
      <c r="M758" s="231"/>
      <c r="N758" s="231"/>
      <c r="O758" s="231"/>
      <c r="P758" s="4"/>
      <c r="Q758" s="4"/>
    </row>
    <row r="759" ht="12.75" customHeight="1">
      <c r="B759" s="4"/>
      <c r="C759" s="4"/>
      <c r="D759" s="4"/>
      <c r="E759" s="4"/>
      <c r="F759" s="4"/>
      <c r="G759" s="4"/>
      <c r="H759" s="4"/>
      <c r="I759" s="4"/>
      <c r="J759" s="4"/>
      <c r="K759" s="231"/>
      <c r="L759" s="231"/>
      <c r="M759" s="231"/>
      <c r="N759" s="231"/>
      <c r="O759" s="231"/>
      <c r="P759" s="4"/>
      <c r="Q759" s="4"/>
    </row>
    <row r="760" ht="12.75" customHeight="1">
      <c r="B760" s="4"/>
      <c r="C760" s="4"/>
      <c r="D760" s="4"/>
      <c r="E760" s="4"/>
      <c r="F760" s="4"/>
      <c r="G760" s="4"/>
      <c r="H760" s="4"/>
      <c r="I760" s="4"/>
      <c r="J760" s="4"/>
      <c r="K760" s="231"/>
      <c r="L760" s="231"/>
      <c r="M760" s="231"/>
      <c r="N760" s="231"/>
      <c r="O760" s="231"/>
      <c r="P760" s="4"/>
      <c r="Q760" s="4"/>
    </row>
    <row r="761" ht="12.75" customHeight="1">
      <c r="B761" s="4"/>
      <c r="C761" s="4"/>
      <c r="D761" s="4"/>
      <c r="E761" s="4"/>
      <c r="F761" s="4"/>
      <c r="G761" s="4"/>
      <c r="H761" s="4"/>
      <c r="I761" s="4"/>
      <c r="J761" s="4"/>
      <c r="K761" s="231"/>
      <c r="L761" s="231"/>
      <c r="M761" s="231"/>
      <c r="N761" s="231"/>
      <c r="O761" s="231"/>
      <c r="P761" s="4"/>
      <c r="Q761" s="4"/>
    </row>
    <row r="762" ht="12.75" customHeight="1">
      <c r="B762" s="4"/>
      <c r="C762" s="4"/>
      <c r="D762" s="4"/>
      <c r="E762" s="4"/>
      <c r="F762" s="4"/>
      <c r="G762" s="4"/>
      <c r="H762" s="4"/>
      <c r="I762" s="4"/>
      <c r="J762" s="4"/>
      <c r="K762" s="231"/>
      <c r="L762" s="231"/>
      <c r="M762" s="231"/>
      <c r="N762" s="231"/>
      <c r="O762" s="231"/>
      <c r="P762" s="4"/>
      <c r="Q762" s="4"/>
    </row>
    <row r="763" ht="12.75" customHeight="1">
      <c r="B763" s="4"/>
      <c r="C763" s="4"/>
      <c r="D763" s="4"/>
      <c r="E763" s="4"/>
      <c r="F763" s="4"/>
      <c r="G763" s="4"/>
      <c r="H763" s="4"/>
      <c r="I763" s="4"/>
      <c r="J763" s="4"/>
      <c r="K763" s="231"/>
      <c r="L763" s="231"/>
      <c r="M763" s="231"/>
      <c r="N763" s="231"/>
      <c r="O763" s="231"/>
      <c r="P763" s="4"/>
      <c r="Q763" s="4"/>
    </row>
    <row r="764" ht="12.75" customHeight="1">
      <c r="B764" s="4"/>
      <c r="C764" s="4"/>
      <c r="D764" s="4"/>
      <c r="E764" s="4"/>
      <c r="F764" s="4"/>
      <c r="G764" s="4"/>
      <c r="H764" s="4"/>
      <c r="I764" s="4"/>
      <c r="J764" s="4"/>
      <c r="K764" s="231"/>
      <c r="L764" s="231"/>
      <c r="M764" s="231"/>
      <c r="N764" s="231"/>
      <c r="O764" s="231"/>
      <c r="P764" s="4"/>
      <c r="Q764" s="4"/>
    </row>
    <row r="765" ht="12.75" customHeight="1">
      <c r="B765" s="4"/>
      <c r="C765" s="4"/>
      <c r="D765" s="4"/>
      <c r="E765" s="4"/>
      <c r="F765" s="4"/>
      <c r="G765" s="4"/>
      <c r="H765" s="4"/>
      <c r="I765" s="4"/>
      <c r="J765" s="4"/>
      <c r="K765" s="231"/>
      <c r="L765" s="231"/>
      <c r="M765" s="231"/>
      <c r="N765" s="231"/>
      <c r="O765" s="231"/>
      <c r="P765" s="4"/>
      <c r="Q765" s="4"/>
    </row>
    <row r="766" ht="12.75" customHeight="1">
      <c r="B766" s="4"/>
      <c r="C766" s="4"/>
      <c r="D766" s="4"/>
      <c r="E766" s="4"/>
      <c r="F766" s="4"/>
      <c r="G766" s="4"/>
      <c r="H766" s="4"/>
      <c r="I766" s="4"/>
      <c r="J766" s="4"/>
      <c r="K766" s="231"/>
      <c r="L766" s="231"/>
      <c r="M766" s="231"/>
      <c r="N766" s="231"/>
      <c r="O766" s="231"/>
      <c r="P766" s="4"/>
      <c r="Q766" s="4"/>
    </row>
    <row r="767" ht="12.75" customHeight="1">
      <c r="B767" s="4"/>
      <c r="C767" s="4"/>
      <c r="D767" s="4"/>
      <c r="E767" s="4"/>
      <c r="F767" s="4"/>
      <c r="G767" s="4"/>
      <c r="H767" s="4"/>
      <c r="I767" s="4"/>
      <c r="J767" s="4"/>
      <c r="K767" s="231"/>
      <c r="L767" s="231"/>
      <c r="M767" s="231"/>
      <c r="N767" s="231"/>
      <c r="O767" s="231"/>
      <c r="P767" s="4"/>
      <c r="Q767" s="4"/>
    </row>
    <row r="768" ht="12.75" customHeight="1">
      <c r="B768" s="4"/>
      <c r="C768" s="4"/>
      <c r="D768" s="4"/>
      <c r="E768" s="4"/>
      <c r="F768" s="4"/>
      <c r="G768" s="4"/>
      <c r="H768" s="4"/>
      <c r="I768" s="4"/>
      <c r="J768" s="4"/>
      <c r="K768" s="231"/>
      <c r="L768" s="231"/>
      <c r="M768" s="231"/>
      <c r="N768" s="231"/>
      <c r="O768" s="231"/>
      <c r="P768" s="4"/>
      <c r="Q768" s="4"/>
    </row>
    <row r="769" ht="12.75" customHeight="1">
      <c r="B769" s="4"/>
      <c r="C769" s="4"/>
      <c r="D769" s="4"/>
      <c r="E769" s="4"/>
      <c r="F769" s="4"/>
      <c r="G769" s="4"/>
      <c r="H769" s="4"/>
      <c r="I769" s="4"/>
      <c r="J769" s="4"/>
      <c r="K769" s="231"/>
      <c r="L769" s="231"/>
      <c r="M769" s="231"/>
      <c r="N769" s="231"/>
      <c r="O769" s="231"/>
      <c r="P769" s="4"/>
      <c r="Q769" s="4"/>
    </row>
    <row r="770" ht="12.75" customHeight="1">
      <c r="B770" s="4"/>
      <c r="C770" s="4"/>
      <c r="D770" s="4"/>
      <c r="E770" s="4"/>
      <c r="F770" s="4"/>
      <c r="G770" s="4"/>
      <c r="H770" s="4"/>
      <c r="I770" s="4"/>
      <c r="J770" s="4"/>
      <c r="K770" s="231"/>
      <c r="L770" s="231"/>
      <c r="M770" s="231"/>
      <c r="N770" s="231"/>
      <c r="O770" s="231"/>
      <c r="P770" s="4"/>
      <c r="Q770" s="4"/>
    </row>
    <row r="771" ht="12.75" customHeight="1">
      <c r="B771" s="4"/>
      <c r="C771" s="4"/>
      <c r="D771" s="4"/>
      <c r="E771" s="4"/>
      <c r="F771" s="4"/>
      <c r="G771" s="4"/>
      <c r="H771" s="4"/>
      <c r="I771" s="4"/>
      <c r="J771" s="4"/>
      <c r="K771" s="231"/>
      <c r="L771" s="231"/>
      <c r="M771" s="231"/>
      <c r="N771" s="231"/>
      <c r="O771" s="231"/>
      <c r="P771" s="4"/>
      <c r="Q771" s="4"/>
    </row>
    <row r="772" ht="12.75" customHeight="1">
      <c r="B772" s="4"/>
      <c r="C772" s="4"/>
      <c r="D772" s="4"/>
      <c r="E772" s="4"/>
      <c r="F772" s="4"/>
      <c r="G772" s="4"/>
      <c r="H772" s="4"/>
      <c r="I772" s="4"/>
      <c r="J772" s="4"/>
      <c r="K772" s="231"/>
      <c r="L772" s="231"/>
      <c r="M772" s="231"/>
      <c r="N772" s="231"/>
      <c r="O772" s="231"/>
      <c r="P772" s="4"/>
      <c r="Q772" s="4"/>
    </row>
    <row r="773" ht="12.75" customHeight="1">
      <c r="B773" s="4"/>
      <c r="C773" s="4"/>
      <c r="D773" s="4"/>
      <c r="E773" s="4"/>
      <c r="F773" s="4"/>
      <c r="G773" s="4"/>
      <c r="H773" s="4"/>
      <c r="I773" s="4"/>
      <c r="J773" s="4"/>
      <c r="K773" s="231"/>
      <c r="L773" s="231"/>
      <c r="M773" s="231"/>
      <c r="N773" s="231"/>
      <c r="O773" s="231"/>
      <c r="P773" s="4"/>
      <c r="Q773" s="4"/>
    </row>
    <row r="774" ht="12.75" customHeight="1">
      <c r="B774" s="4"/>
      <c r="C774" s="4"/>
      <c r="D774" s="4"/>
      <c r="E774" s="4"/>
      <c r="F774" s="4"/>
      <c r="G774" s="4"/>
      <c r="H774" s="4"/>
      <c r="I774" s="4"/>
      <c r="J774" s="4"/>
      <c r="K774" s="231"/>
      <c r="L774" s="231"/>
      <c r="M774" s="231"/>
      <c r="N774" s="231"/>
      <c r="O774" s="231"/>
      <c r="P774" s="4"/>
      <c r="Q774" s="4"/>
    </row>
    <row r="775" ht="12.75" customHeight="1">
      <c r="B775" s="4"/>
      <c r="C775" s="4"/>
      <c r="D775" s="4"/>
      <c r="E775" s="4"/>
      <c r="F775" s="4"/>
      <c r="G775" s="4"/>
      <c r="H775" s="4"/>
      <c r="I775" s="4"/>
      <c r="J775" s="4"/>
      <c r="K775" s="231"/>
      <c r="L775" s="231"/>
      <c r="M775" s="231"/>
      <c r="N775" s="231"/>
      <c r="O775" s="231"/>
      <c r="P775" s="4"/>
      <c r="Q775" s="4"/>
    </row>
    <row r="776" ht="12.75" customHeight="1">
      <c r="B776" s="4"/>
      <c r="C776" s="4"/>
      <c r="D776" s="4"/>
      <c r="E776" s="4"/>
      <c r="F776" s="4"/>
      <c r="G776" s="4"/>
      <c r="H776" s="4"/>
      <c r="I776" s="4"/>
      <c r="J776" s="4"/>
      <c r="K776" s="231"/>
      <c r="L776" s="231"/>
      <c r="M776" s="231"/>
      <c r="N776" s="231"/>
      <c r="O776" s="231"/>
      <c r="P776" s="4"/>
      <c r="Q776" s="4"/>
    </row>
    <row r="777" ht="12.75" customHeight="1">
      <c r="B777" s="4"/>
      <c r="C777" s="4"/>
      <c r="D777" s="4"/>
      <c r="E777" s="4"/>
      <c r="F777" s="4"/>
      <c r="G777" s="4"/>
      <c r="H777" s="4"/>
      <c r="I777" s="4"/>
      <c r="J777" s="4"/>
      <c r="K777" s="231"/>
      <c r="L777" s="231"/>
      <c r="M777" s="231"/>
      <c r="N777" s="231"/>
      <c r="O777" s="231"/>
      <c r="P777" s="4"/>
      <c r="Q777" s="4"/>
    </row>
    <row r="778" ht="12.75" customHeight="1">
      <c r="B778" s="4"/>
      <c r="C778" s="4"/>
      <c r="D778" s="4"/>
      <c r="E778" s="4"/>
      <c r="F778" s="4"/>
      <c r="G778" s="4"/>
      <c r="H778" s="4"/>
      <c r="I778" s="4"/>
      <c r="J778" s="4"/>
      <c r="K778" s="231"/>
      <c r="L778" s="231"/>
      <c r="M778" s="231"/>
      <c r="N778" s="231"/>
      <c r="O778" s="231"/>
      <c r="P778" s="4"/>
      <c r="Q778" s="4"/>
    </row>
    <row r="779" ht="12.75" customHeight="1">
      <c r="B779" s="4"/>
      <c r="C779" s="4"/>
      <c r="D779" s="4"/>
      <c r="E779" s="4"/>
      <c r="F779" s="4"/>
      <c r="G779" s="4"/>
      <c r="H779" s="4"/>
      <c r="I779" s="4"/>
      <c r="J779" s="4"/>
      <c r="K779" s="231"/>
      <c r="L779" s="231"/>
      <c r="M779" s="231"/>
      <c r="N779" s="231"/>
      <c r="O779" s="231"/>
      <c r="P779" s="4"/>
      <c r="Q779" s="4"/>
    </row>
    <row r="780" ht="12.75" customHeight="1">
      <c r="B780" s="4"/>
      <c r="C780" s="4"/>
      <c r="D780" s="4"/>
      <c r="E780" s="4"/>
      <c r="F780" s="4"/>
      <c r="G780" s="4"/>
      <c r="H780" s="4"/>
      <c r="I780" s="4"/>
      <c r="J780" s="4"/>
      <c r="K780" s="231"/>
      <c r="L780" s="231"/>
      <c r="M780" s="231"/>
      <c r="N780" s="231"/>
      <c r="O780" s="231"/>
      <c r="P780" s="4"/>
      <c r="Q780" s="4"/>
    </row>
    <row r="781" ht="12.75" customHeight="1">
      <c r="B781" s="4"/>
      <c r="C781" s="4"/>
      <c r="D781" s="4"/>
      <c r="E781" s="4"/>
      <c r="F781" s="4"/>
      <c r="G781" s="4"/>
      <c r="H781" s="4"/>
      <c r="I781" s="4"/>
      <c r="J781" s="4"/>
      <c r="K781" s="231"/>
      <c r="L781" s="231"/>
      <c r="M781" s="231"/>
      <c r="N781" s="231"/>
      <c r="O781" s="231"/>
      <c r="P781" s="4"/>
      <c r="Q781" s="4"/>
    </row>
    <row r="782" ht="12.75" customHeight="1">
      <c r="B782" s="4"/>
      <c r="C782" s="4"/>
      <c r="D782" s="4"/>
      <c r="E782" s="4"/>
      <c r="F782" s="4"/>
      <c r="G782" s="4"/>
      <c r="H782" s="4"/>
      <c r="I782" s="4"/>
      <c r="J782" s="4"/>
      <c r="K782" s="231"/>
      <c r="L782" s="231"/>
      <c r="M782" s="231"/>
      <c r="N782" s="231"/>
      <c r="O782" s="231"/>
      <c r="P782" s="4"/>
      <c r="Q782" s="4"/>
    </row>
    <row r="783" ht="12.75" customHeight="1">
      <c r="B783" s="4"/>
      <c r="C783" s="4"/>
      <c r="D783" s="4"/>
      <c r="E783" s="4"/>
      <c r="F783" s="4"/>
      <c r="G783" s="4"/>
      <c r="H783" s="4"/>
      <c r="I783" s="4"/>
      <c r="J783" s="4"/>
      <c r="K783" s="231"/>
      <c r="L783" s="231"/>
      <c r="M783" s="231"/>
      <c r="N783" s="231"/>
      <c r="O783" s="231"/>
      <c r="P783" s="4"/>
      <c r="Q783" s="4"/>
    </row>
    <row r="784" ht="12.75" customHeight="1">
      <c r="B784" s="4"/>
      <c r="C784" s="4"/>
      <c r="D784" s="4"/>
      <c r="E784" s="4"/>
      <c r="F784" s="4"/>
      <c r="G784" s="4"/>
      <c r="H784" s="4"/>
      <c r="I784" s="4"/>
      <c r="J784" s="4"/>
      <c r="K784" s="231"/>
      <c r="L784" s="231"/>
      <c r="M784" s="231"/>
      <c r="N784" s="231"/>
      <c r="O784" s="231"/>
      <c r="P784" s="4"/>
      <c r="Q784" s="4"/>
    </row>
    <row r="785" ht="12.75" customHeight="1">
      <c r="B785" s="4"/>
      <c r="C785" s="4"/>
      <c r="D785" s="4"/>
      <c r="E785" s="4"/>
      <c r="F785" s="4"/>
      <c r="G785" s="4"/>
      <c r="H785" s="4"/>
      <c r="I785" s="4"/>
      <c r="J785" s="4"/>
      <c r="K785" s="231"/>
      <c r="L785" s="231"/>
      <c r="M785" s="231"/>
      <c r="N785" s="231"/>
      <c r="O785" s="231"/>
      <c r="P785" s="4"/>
      <c r="Q785" s="4"/>
    </row>
    <row r="786" ht="12.75" customHeight="1">
      <c r="B786" s="4"/>
      <c r="C786" s="4"/>
      <c r="D786" s="4"/>
      <c r="E786" s="4"/>
      <c r="F786" s="4"/>
      <c r="G786" s="4"/>
      <c r="H786" s="4"/>
      <c r="I786" s="4"/>
      <c r="J786" s="4"/>
      <c r="K786" s="231"/>
      <c r="L786" s="231"/>
      <c r="M786" s="231"/>
      <c r="N786" s="231"/>
      <c r="O786" s="231"/>
      <c r="P786" s="4"/>
      <c r="Q786" s="4"/>
    </row>
    <row r="787" ht="12.75" customHeight="1">
      <c r="B787" s="4"/>
      <c r="C787" s="4"/>
      <c r="D787" s="4"/>
      <c r="E787" s="4"/>
      <c r="F787" s="4"/>
      <c r="G787" s="4"/>
      <c r="H787" s="4"/>
      <c r="I787" s="4"/>
      <c r="J787" s="4"/>
      <c r="K787" s="231"/>
      <c r="L787" s="231"/>
      <c r="M787" s="231"/>
      <c r="N787" s="231"/>
      <c r="O787" s="231"/>
      <c r="P787" s="4"/>
      <c r="Q787" s="4"/>
    </row>
    <row r="788" ht="12.75" customHeight="1">
      <c r="B788" s="4"/>
      <c r="C788" s="4"/>
      <c r="D788" s="4"/>
      <c r="E788" s="4"/>
      <c r="F788" s="4"/>
      <c r="G788" s="4"/>
      <c r="H788" s="4"/>
      <c r="I788" s="4"/>
      <c r="J788" s="4"/>
      <c r="K788" s="231"/>
      <c r="L788" s="231"/>
      <c r="M788" s="231"/>
      <c r="N788" s="231"/>
      <c r="O788" s="231"/>
      <c r="P788" s="4"/>
      <c r="Q788" s="4"/>
    </row>
    <row r="789" ht="12.75" customHeight="1">
      <c r="B789" s="4"/>
      <c r="C789" s="4"/>
      <c r="D789" s="4"/>
      <c r="E789" s="4"/>
      <c r="F789" s="4"/>
      <c r="G789" s="4"/>
      <c r="H789" s="4"/>
      <c r="I789" s="4"/>
      <c r="J789" s="4"/>
      <c r="K789" s="231"/>
      <c r="L789" s="231"/>
      <c r="M789" s="231"/>
      <c r="N789" s="231"/>
      <c r="O789" s="231"/>
      <c r="P789" s="4"/>
      <c r="Q789" s="4"/>
    </row>
    <row r="790" ht="12.75" customHeight="1">
      <c r="B790" s="4"/>
      <c r="C790" s="4"/>
      <c r="D790" s="4"/>
      <c r="E790" s="4"/>
      <c r="F790" s="4"/>
      <c r="G790" s="4"/>
      <c r="H790" s="4"/>
      <c r="I790" s="4"/>
      <c r="J790" s="4"/>
      <c r="K790" s="231"/>
      <c r="L790" s="231"/>
      <c r="M790" s="231"/>
      <c r="N790" s="231"/>
      <c r="O790" s="231"/>
      <c r="P790" s="4"/>
      <c r="Q790" s="4"/>
    </row>
    <row r="791" ht="12.75" customHeight="1">
      <c r="B791" s="4"/>
      <c r="C791" s="4"/>
      <c r="D791" s="4"/>
      <c r="E791" s="4"/>
      <c r="F791" s="4"/>
      <c r="G791" s="4"/>
      <c r="H791" s="4"/>
      <c r="I791" s="4"/>
      <c r="J791" s="4"/>
      <c r="K791" s="231"/>
      <c r="L791" s="231"/>
      <c r="M791" s="231"/>
      <c r="N791" s="231"/>
      <c r="O791" s="231"/>
      <c r="P791" s="4"/>
      <c r="Q791" s="4"/>
    </row>
    <row r="792" ht="12.75" customHeight="1">
      <c r="B792" s="4"/>
      <c r="C792" s="4"/>
      <c r="D792" s="4"/>
      <c r="E792" s="4"/>
      <c r="F792" s="4"/>
      <c r="G792" s="4"/>
      <c r="H792" s="4"/>
      <c r="I792" s="4"/>
      <c r="J792" s="4"/>
      <c r="K792" s="231"/>
      <c r="L792" s="231"/>
      <c r="M792" s="231"/>
      <c r="N792" s="231"/>
      <c r="O792" s="231"/>
      <c r="P792" s="4"/>
      <c r="Q792" s="4"/>
    </row>
    <row r="793" ht="12.75" customHeight="1">
      <c r="B793" s="4"/>
      <c r="C793" s="4"/>
      <c r="D793" s="4"/>
      <c r="E793" s="4"/>
      <c r="F793" s="4"/>
      <c r="G793" s="4"/>
      <c r="H793" s="4"/>
      <c r="I793" s="4"/>
      <c r="J793" s="4"/>
      <c r="K793" s="231"/>
      <c r="L793" s="231"/>
      <c r="M793" s="231"/>
      <c r="N793" s="231"/>
      <c r="O793" s="231"/>
      <c r="P793" s="4"/>
      <c r="Q793" s="4"/>
    </row>
    <row r="794" ht="12.75" customHeight="1">
      <c r="B794" s="4"/>
      <c r="C794" s="4"/>
      <c r="D794" s="4"/>
      <c r="E794" s="4"/>
      <c r="F794" s="4"/>
      <c r="G794" s="4"/>
      <c r="H794" s="4"/>
      <c r="I794" s="4"/>
      <c r="J794" s="4"/>
      <c r="K794" s="231"/>
      <c r="L794" s="231"/>
      <c r="M794" s="231"/>
      <c r="N794" s="231"/>
      <c r="O794" s="231"/>
      <c r="P794" s="4"/>
      <c r="Q794" s="4"/>
    </row>
    <row r="795" ht="12.75" customHeight="1">
      <c r="B795" s="4"/>
      <c r="C795" s="4"/>
      <c r="D795" s="4"/>
      <c r="E795" s="4"/>
      <c r="F795" s="4"/>
      <c r="G795" s="4"/>
      <c r="H795" s="4"/>
      <c r="I795" s="4"/>
      <c r="J795" s="4"/>
      <c r="K795" s="231"/>
      <c r="L795" s="231"/>
      <c r="M795" s="231"/>
      <c r="N795" s="231"/>
      <c r="O795" s="231"/>
      <c r="P795" s="4"/>
      <c r="Q795" s="4"/>
    </row>
    <row r="796" ht="12.75" customHeight="1">
      <c r="B796" s="4"/>
      <c r="C796" s="4"/>
      <c r="D796" s="4"/>
      <c r="E796" s="4"/>
      <c r="F796" s="4"/>
      <c r="G796" s="4"/>
      <c r="H796" s="4"/>
      <c r="I796" s="4"/>
      <c r="J796" s="4"/>
      <c r="K796" s="231"/>
      <c r="L796" s="231"/>
      <c r="M796" s="231"/>
      <c r="N796" s="231"/>
      <c r="O796" s="231"/>
      <c r="P796" s="4"/>
      <c r="Q796" s="4"/>
    </row>
    <row r="797" ht="12.75" customHeight="1">
      <c r="B797" s="4"/>
      <c r="C797" s="4"/>
      <c r="D797" s="4"/>
      <c r="E797" s="4"/>
      <c r="F797" s="4"/>
      <c r="G797" s="4"/>
      <c r="H797" s="4"/>
      <c r="I797" s="4"/>
      <c r="J797" s="4"/>
      <c r="K797" s="231"/>
      <c r="L797" s="231"/>
      <c r="M797" s="231"/>
      <c r="N797" s="231"/>
      <c r="O797" s="231"/>
      <c r="P797" s="4"/>
      <c r="Q797" s="4"/>
    </row>
    <row r="798" ht="12.75" customHeight="1">
      <c r="B798" s="4"/>
      <c r="C798" s="4"/>
      <c r="D798" s="4"/>
      <c r="E798" s="4"/>
      <c r="F798" s="4"/>
      <c r="G798" s="4"/>
      <c r="H798" s="4"/>
      <c r="I798" s="4"/>
      <c r="J798" s="4"/>
      <c r="K798" s="231"/>
      <c r="L798" s="231"/>
      <c r="M798" s="231"/>
      <c r="N798" s="231"/>
      <c r="O798" s="231"/>
      <c r="P798" s="4"/>
      <c r="Q798" s="4"/>
    </row>
    <row r="799" ht="12.75" customHeight="1">
      <c r="B799" s="4"/>
      <c r="C799" s="4"/>
      <c r="D799" s="4"/>
      <c r="E799" s="4"/>
      <c r="F799" s="4"/>
      <c r="G799" s="4"/>
      <c r="H799" s="4"/>
      <c r="I799" s="4"/>
      <c r="J799" s="4"/>
      <c r="K799" s="231"/>
      <c r="L799" s="231"/>
      <c r="M799" s="231"/>
      <c r="N799" s="231"/>
      <c r="O799" s="231"/>
      <c r="P799" s="4"/>
      <c r="Q799" s="4"/>
    </row>
    <row r="800" ht="12.75" customHeight="1">
      <c r="B800" s="4"/>
      <c r="C800" s="4"/>
      <c r="D800" s="4"/>
      <c r="E800" s="4"/>
      <c r="F800" s="4"/>
      <c r="G800" s="4"/>
      <c r="H800" s="4"/>
      <c r="I800" s="4"/>
      <c r="J800" s="4"/>
      <c r="K800" s="231"/>
      <c r="L800" s="231"/>
      <c r="M800" s="231"/>
      <c r="N800" s="231"/>
      <c r="O800" s="231"/>
      <c r="P800" s="4"/>
      <c r="Q800" s="4"/>
    </row>
    <row r="801" ht="12.75" customHeight="1">
      <c r="B801" s="4"/>
      <c r="C801" s="4"/>
      <c r="D801" s="4"/>
      <c r="E801" s="4"/>
      <c r="F801" s="4"/>
      <c r="G801" s="4"/>
      <c r="H801" s="4"/>
      <c r="I801" s="4"/>
      <c r="J801" s="4"/>
      <c r="K801" s="231"/>
      <c r="L801" s="231"/>
      <c r="M801" s="231"/>
      <c r="N801" s="231"/>
      <c r="O801" s="231"/>
      <c r="P801" s="4"/>
      <c r="Q801" s="4"/>
    </row>
    <row r="802" ht="12.75" customHeight="1">
      <c r="B802" s="4"/>
      <c r="C802" s="4"/>
      <c r="D802" s="4"/>
      <c r="E802" s="4"/>
      <c r="F802" s="4"/>
      <c r="G802" s="4"/>
      <c r="H802" s="4"/>
      <c r="I802" s="4"/>
      <c r="J802" s="4"/>
      <c r="K802" s="231"/>
      <c r="L802" s="231"/>
      <c r="M802" s="231"/>
      <c r="N802" s="231"/>
      <c r="O802" s="231"/>
      <c r="P802" s="4"/>
      <c r="Q802" s="4"/>
    </row>
    <row r="803" ht="12.75" customHeight="1">
      <c r="B803" s="4"/>
      <c r="C803" s="4"/>
      <c r="D803" s="4"/>
      <c r="E803" s="4"/>
      <c r="F803" s="4"/>
      <c r="G803" s="4"/>
      <c r="H803" s="4"/>
      <c r="I803" s="4"/>
      <c r="J803" s="4"/>
      <c r="K803" s="231"/>
      <c r="L803" s="231"/>
      <c r="M803" s="231"/>
      <c r="N803" s="231"/>
      <c r="O803" s="231"/>
      <c r="P803" s="4"/>
      <c r="Q803" s="4"/>
    </row>
    <row r="804" ht="12.75" customHeight="1">
      <c r="B804" s="4"/>
      <c r="C804" s="4"/>
      <c r="D804" s="4"/>
      <c r="E804" s="4"/>
      <c r="F804" s="4"/>
      <c r="G804" s="4"/>
      <c r="H804" s="4"/>
      <c r="I804" s="4"/>
      <c r="J804" s="4"/>
      <c r="K804" s="231"/>
      <c r="L804" s="231"/>
      <c r="M804" s="231"/>
      <c r="N804" s="231"/>
      <c r="O804" s="231"/>
      <c r="P804" s="4"/>
      <c r="Q804" s="4"/>
    </row>
    <row r="805" ht="12.75" customHeight="1">
      <c r="B805" s="4"/>
      <c r="C805" s="4"/>
      <c r="D805" s="4"/>
      <c r="E805" s="4"/>
      <c r="F805" s="4"/>
      <c r="G805" s="4"/>
      <c r="H805" s="4"/>
      <c r="I805" s="4"/>
      <c r="J805" s="4"/>
      <c r="K805" s="231"/>
      <c r="L805" s="231"/>
      <c r="M805" s="231"/>
      <c r="N805" s="231"/>
      <c r="O805" s="231"/>
      <c r="P805" s="4"/>
      <c r="Q805" s="4"/>
    </row>
    <row r="806" ht="12.75" customHeight="1">
      <c r="B806" s="4"/>
      <c r="C806" s="4"/>
      <c r="D806" s="4"/>
      <c r="E806" s="4"/>
      <c r="F806" s="4"/>
      <c r="G806" s="4"/>
      <c r="H806" s="4"/>
      <c r="I806" s="4"/>
      <c r="J806" s="4"/>
      <c r="K806" s="231"/>
      <c r="L806" s="231"/>
      <c r="M806" s="231"/>
      <c r="N806" s="231"/>
      <c r="O806" s="231"/>
      <c r="P806" s="4"/>
      <c r="Q806" s="4"/>
    </row>
    <row r="807" ht="12.75" customHeight="1">
      <c r="B807" s="4"/>
      <c r="C807" s="4"/>
      <c r="D807" s="4"/>
      <c r="E807" s="4"/>
      <c r="F807" s="4"/>
      <c r="G807" s="4"/>
      <c r="H807" s="4"/>
      <c r="I807" s="4"/>
      <c r="J807" s="4"/>
      <c r="K807" s="231"/>
      <c r="L807" s="231"/>
      <c r="M807" s="231"/>
      <c r="N807" s="231"/>
      <c r="O807" s="231"/>
      <c r="P807" s="4"/>
      <c r="Q807" s="4"/>
    </row>
    <row r="808" ht="12.75" customHeight="1">
      <c r="B808" s="4"/>
      <c r="C808" s="4"/>
      <c r="D808" s="4"/>
      <c r="E808" s="4"/>
      <c r="F808" s="4"/>
      <c r="G808" s="4"/>
      <c r="H808" s="4"/>
      <c r="I808" s="4"/>
      <c r="J808" s="4"/>
      <c r="K808" s="231"/>
      <c r="L808" s="231"/>
      <c r="M808" s="231"/>
      <c r="N808" s="231"/>
      <c r="O808" s="231"/>
      <c r="P808" s="4"/>
      <c r="Q808" s="4"/>
    </row>
    <row r="809" ht="12.75" customHeight="1">
      <c r="B809" s="4"/>
      <c r="C809" s="4"/>
      <c r="D809" s="4"/>
      <c r="E809" s="4"/>
      <c r="F809" s="4"/>
      <c r="G809" s="4"/>
      <c r="H809" s="4"/>
      <c r="I809" s="4"/>
      <c r="J809" s="4"/>
      <c r="K809" s="231"/>
      <c r="L809" s="231"/>
      <c r="M809" s="231"/>
      <c r="N809" s="231"/>
      <c r="O809" s="231"/>
      <c r="P809" s="4"/>
      <c r="Q809" s="4"/>
    </row>
    <row r="810" ht="12.75" customHeight="1">
      <c r="B810" s="4"/>
      <c r="C810" s="4"/>
      <c r="D810" s="4"/>
      <c r="E810" s="4"/>
      <c r="F810" s="4"/>
      <c r="G810" s="4"/>
      <c r="H810" s="4"/>
      <c r="I810" s="4"/>
      <c r="J810" s="4"/>
      <c r="K810" s="231"/>
      <c r="L810" s="231"/>
      <c r="M810" s="231"/>
      <c r="N810" s="231"/>
      <c r="O810" s="231"/>
      <c r="P810" s="4"/>
      <c r="Q810" s="4"/>
    </row>
    <row r="811" ht="12.75" customHeight="1">
      <c r="B811" s="4"/>
      <c r="C811" s="4"/>
      <c r="D811" s="4"/>
      <c r="E811" s="4"/>
      <c r="F811" s="4"/>
      <c r="G811" s="4"/>
      <c r="H811" s="4"/>
      <c r="I811" s="4"/>
      <c r="J811" s="4"/>
      <c r="K811" s="231"/>
      <c r="L811" s="231"/>
      <c r="M811" s="231"/>
      <c r="N811" s="231"/>
      <c r="O811" s="231"/>
      <c r="P811" s="4"/>
      <c r="Q811" s="4"/>
    </row>
    <row r="812" ht="12.75" customHeight="1">
      <c r="B812" s="4"/>
      <c r="C812" s="4"/>
      <c r="D812" s="4"/>
      <c r="E812" s="4"/>
      <c r="F812" s="4"/>
      <c r="G812" s="4"/>
      <c r="H812" s="4"/>
      <c r="I812" s="4"/>
      <c r="J812" s="4"/>
      <c r="K812" s="231"/>
      <c r="L812" s="231"/>
      <c r="M812" s="231"/>
      <c r="N812" s="231"/>
      <c r="O812" s="231"/>
      <c r="P812" s="4"/>
      <c r="Q812" s="4"/>
    </row>
    <row r="813" ht="12.75" customHeight="1">
      <c r="B813" s="4"/>
      <c r="C813" s="4"/>
      <c r="D813" s="4"/>
      <c r="E813" s="4"/>
      <c r="F813" s="4"/>
      <c r="G813" s="4"/>
      <c r="H813" s="4"/>
      <c r="I813" s="4"/>
      <c r="J813" s="4"/>
      <c r="K813" s="231"/>
      <c r="L813" s="231"/>
      <c r="M813" s="231"/>
      <c r="N813" s="231"/>
      <c r="O813" s="231"/>
      <c r="P813" s="4"/>
      <c r="Q813" s="4"/>
    </row>
    <row r="814" ht="12.75" customHeight="1">
      <c r="B814" s="4"/>
      <c r="C814" s="4"/>
      <c r="D814" s="4"/>
      <c r="E814" s="4"/>
      <c r="F814" s="4"/>
      <c r="G814" s="4"/>
      <c r="H814" s="4"/>
      <c r="I814" s="4"/>
      <c r="J814" s="4"/>
      <c r="K814" s="231"/>
      <c r="L814" s="231"/>
      <c r="M814" s="231"/>
      <c r="N814" s="231"/>
      <c r="O814" s="231"/>
      <c r="P814" s="4"/>
      <c r="Q814" s="4"/>
    </row>
    <row r="815" ht="12.75" customHeight="1">
      <c r="B815" s="4"/>
      <c r="C815" s="4"/>
      <c r="D815" s="4"/>
      <c r="E815" s="4"/>
      <c r="F815" s="4"/>
      <c r="G815" s="4"/>
      <c r="H815" s="4"/>
      <c r="I815" s="4"/>
      <c r="J815" s="4"/>
      <c r="K815" s="231"/>
      <c r="L815" s="231"/>
      <c r="M815" s="231"/>
      <c r="N815" s="231"/>
      <c r="O815" s="231"/>
      <c r="P815" s="4"/>
      <c r="Q815" s="4"/>
    </row>
    <row r="816" ht="12.75" customHeight="1">
      <c r="B816" s="4"/>
      <c r="C816" s="4"/>
      <c r="D816" s="4"/>
      <c r="E816" s="4"/>
      <c r="F816" s="4"/>
      <c r="G816" s="4"/>
      <c r="H816" s="4"/>
      <c r="I816" s="4"/>
      <c r="J816" s="4"/>
      <c r="K816" s="231"/>
      <c r="L816" s="231"/>
      <c r="M816" s="231"/>
      <c r="N816" s="231"/>
      <c r="O816" s="231"/>
      <c r="P816" s="4"/>
      <c r="Q816" s="4"/>
    </row>
    <row r="817" ht="12.75" customHeight="1">
      <c r="B817" s="4"/>
      <c r="C817" s="4"/>
      <c r="D817" s="4"/>
      <c r="E817" s="4"/>
      <c r="F817" s="4"/>
      <c r="G817" s="4"/>
      <c r="H817" s="4"/>
      <c r="I817" s="4"/>
      <c r="J817" s="4"/>
      <c r="K817" s="231"/>
      <c r="L817" s="231"/>
      <c r="M817" s="231"/>
      <c r="N817" s="231"/>
      <c r="O817" s="231"/>
      <c r="P817" s="4"/>
      <c r="Q817" s="4"/>
    </row>
    <row r="818" ht="12.75" customHeight="1">
      <c r="B818" s="4"/>
      <c r="C818" s="4"/>
      <c r="D818" s="4"/>
      <c r="E818" s="4"/>
      <c r="F818" s="4"/>
      <c r="G818" s="4"/>
      <c r="H818" s="4"/>
      <c r="I818" s="4"/>
      <c r="J818" s="4"/>
      <c r="K818" s="231"/>
      <c r="L818" s="231"/>
      <c r="M818" s="231"/>
      <c r="N818" s="231"/>
      <c r="O818" s="231"/>
      <c r="P818" s="4"/>
      <c r="Q818" s="4"/>
    </row>
    <row r="819" ht="12.75" customHeight="1">
      <c r="B819" s="4"/>
      <c r="C819" s="4"/>
      <c r="D819" s="4"/>
      <c r="E819" s="4"/>
      <c r="F819" s="4"/>
      <c r="G819" s="4"/>
      <c r="H819" s="4"/>
      <c r="I819" s="4"/>
      <c r="J819" s="4"/>
      <c r="K819" s="231"/>
      <c r="L819" s="231"/>
      <c r="M819" s="231"/>
      <c r="N819" s="231"/>
      <c r="O819" s="231"/>
      <c r="P819" s="4"/>
      <c r="Q819" s="4"/>
    </row>
    <row r="820" ht="12.75" customHeight="1">
      <c r="B820" s="4"/>
      <c r="C820" s="4"/>
      <c r="D820" s="4"/>
      <c r="E820" s="4"/>
      <c r="F820" s="4"/>
      <c r="G820" s="4"/>
      <c r="H820" s="4"/>
      <c r="I820" s="4"/>
      <c r="J820" s="4"/>
      <c r="K820" s="231"/>
      <c r="L820" s="231"/>
      <c r="M820" s="231"/>
      <c r="N820" s="231"/>
      <c r="O820" s="231"/>
      <c r="P820" s="4"/>
      <c r="Q820" s="4"/>
    </row>
    <row r="821" ht="12.75" customHeight="1">
      <c r="B821" s="4"/>
      <c r="C821" s="4"/>
      <c r="D821" s="4"/>
      <c r="E821" s="4"/>
      <c r="F821" s="4"/>
      <c r="G821" s="4"/>
      <c r="H821" s="4"/>
      <c r="I821" s="4"/>
      <c r="J821" s="4"/>
      <c r="K821" s="231"/>
      <c r="L821" s="231"/>
      <c r="M821" s="231"/>
      <c r="N821" s="231"/>
      <c r="O821" s="231"/>
      <c r="P821" s="4"/>
      <c r="Q821" s="4"/>
    </row>
    <row r="822" ht="12.75" customHeight="1">
      <c r="B822" s="4"/>
      <c r="C822" s="4"/>
      <c r="D822" s="4"/>
      <c r="E822" s="4"/>
      <c r="F822" s="4"/>
      <c r="G822" s="4"/>
      <c r="H822" s="4"/>
      <c r="I822" s="4"/>
      <c r="J822" s="4"/>
      <c r="K822" s="231"/>
      <c r="L822" s="231"/>
      <c r="M822" s="231"/>
      <c r="N822" s="231"/>
      <c r="O822" s="231"/>
      <c r="P822" s="4"/>
      <c r="Q822" s="4"/>
    </row>
    <row r="823" ht="12.75" customHeight="1">
      <c r="B823" s="4"/>
      <c r="C823" s="4"/>
      <c r="D823" s="4"/>
      <c r="E823" s="4"/>
      <c r="F823" s="4"/>
      <c r="G823" s="4"/>
      <c r="H823" s="4"/>
      <c r="I823" s="4"/>
      <c r="J823" s="4"/>
      <c r="K823" s="231"/>
      <c r="L823" s="231"/>
      <c r="M823" s="231"/>
      <c r="N823" s="231"/>
      <c r="O823" s="231"/>
      <c r="P823" s="4"/>
      <c r="Q823" s="4"/>
    </row>
    <row r="824" ht="12.75" customHeight="1">
      <c r="B824" s="4"/>
      <c r="C824" s="4"/>
      <c r="D824" s="4"/>
      <c r="E824" s="4"/>
      <c r="F824" s="4"/>
      <c r="G824" s="4"/>
      <c r="H824" s="4"/>
      <c r="I824" s="4"/>
      <c r="J824" s="4"/>
      <c r="K824" s="231"/>
      <c r="L824" s="231"/>
      <c r="M824" s="231"/>
      <c r="N824" s="231"/>
      <c r="O824" s="231"/>
      <c r="P824" s="4"/>
      <c r="Q824" s="4"/>
    </row>
    <row r="825" ht="12.75" customHeight="1">
      <c r="B825" s="4"/>
      <c r="C825" s="4"/>
      <c r="D825" s="4"/>
      <c r="E825" s="4"/>
      <c r="F825" s="4"/>
      <c r="G825" s="4"/>
      <c r="H825" s="4"/>
      <c r="I825" s="4"/>
      <c r="J825" s="4"/>
      <c r="K825" s="231"/>
      <c r="L825" s="231"/>
      <c r="M825" s="231"/>
      <c r="N825" s="231"/>
      <c r="O825" s="231"/>
      <c r="P825" s="4"/>
      <c r="Q825" s="4"/>
    </row>
    <row r="826" ht="12.75" customHeight="1">
      <c r="B826" s="4"/>
      <c r="C826" s="4"/>
      <c r="D826" s="4"/>
      <c r="E826" s="4"/>
      <c r="F826" s="4"/>
      <c r="G826" s="4"/>
      <c r="H826" s="4"/>
      <c r="I826" s="4"/>
      <c r="J826" s="4"/>
      <c r="K826" s="231"/>
      <c r="L826" s="231"/>
      <c r="M826" s="231"/>
      <c r="N826" s="231"/>
      <c r="O826" s="231"/>
      <c r="P826" s="4"/>
      <c r="Q826" s="4"/>
    </row>
    <row r="827" ht="12.75" customHeight="1">
      <c r="B827" s="4"/>
      <c r="C827" s="4"/>
      <c r="D827" s="4"/>
      <c r="E827" s="4"/>
      <c r="F827" s="4"/>
      <c r="G827" s="4"/>
      <c r="H827" s="4"/>
      <c r="I827" s="4"/>
      <c r="J827" s="4"/>
      <c r="K827" s="231"/>
      <c r="L827" s="231"/>
      <c r="M827" s="231"/>
      <c r="N827" s="231"/>
      <c r="O827" s="231"/>
      <c r="P827" s="4"/>
      <c r="Q827" s="4"/>
    </row>
    <row r="828" ht="12.75" customHeight="1">
      <c r="B828" s="4"/>
      <c r="C828" s="4"/>
      <c r="D828" s="4"/>
      <c r="E828" s="4"/>
      <c r="F828" s="4"/>
      <c r="G828" s="4"/>
      <c r="H828" s="4"/>
      <c r="I828" s="4"/>
      <c r="J828" s="4"/>
      <c r="K828" s="231"/>
      <c r="L828" s="231"/>
      <c r="M828" s="231"/>
      <c r="N828" s="231"/>
      <c r="O828" s="231"/>
      <c r="P828" s="4"/>
      <c r="Q828" s="4"/>
    </row>
    <row r="829" ht="12.75" customHeight="1">
      <c r="B829" s="4"/>
      <c r="C829" s="4"/>
      <c r="D829" s="4"/>
      <c r="E829" s="4"/>
      <c r="F829" s="4"/>
      <c r="G829" s="4"/>
      <c r="H829" s="4"/>
      <c r="I829" s="4"/>
      <c r="J829" s="4"/>
      <c r="K829" s="231"/>
      <c r="L829" s="231"/>
      <c r="M829" s="231"/>
      <c r="N829" s="231"/>
      <c r="O829" s="231"/>
      <c r="P829" s="4"/>
      <c r="Q829" s="4"/>
    </row>
    <row r="830" ht="12.75" customHeight="1">
      <c r="B830" s="4"/>
      <c r="C830" s="4"/>
      <c r="D830" s="4"/>
      <c r="E830" s="4"/>
      <c r="F830" s="4"/>
      <c r="G830" s="4"/>
      <c r="H830" s="4"/>
      <c r="I830" s="4"/>
      <c r="J830" s="4"/>
      <c r="K830" s="231"/>
      <c r="L830" s="231"/>
      <c r="M830" s="231"/>
      <c r="N830" s="231"/>
      <c r="O830" s="231"/>
      <c r="P830" s="4"/>
      <c r="Q830" s="4"/>
    </row>
    <row r="831" ht="12.75" customHeight="1">
      <c r="B831" s="4"/>
      <c r="C831" s="4"/>
      <c r="D831" s="4"/>
      <c r="E831" s="4"/>
      <c r="F831" s="4"/>
      <c r="G831" s="4"/>
      <c r="H831" s="4"/>
      <c r="I831" s="4"/>
      <c r="J831" s="4"/>
      <c r="K831" s="231"/>
      <c r="L831" s="231"/>
      <c r="M831" s="231"/>
      <c r="N831" s="231"/>
      <c r="O831" s="231"/>
      <c r="P831" s="4"/>
      <c r="Q831" s="4"/>
    </row>
    <row r="832" ht="12.75" customHeight="1">
      <c r="B832" s="4"/>
      <c r="C832" s="4"/>
      <c r="D832" s="4"/>
      <c r="E832" s="4"/>
      <c r="F832" s="4"/>
      <c r="G832" s="4"/>
      <c r="H832" s="4"/>
      <c r="I832" s="4"/>
      <c r="J832" s="4"/>
      <c r="K832" s="231"/>
      <c r="L832" s="231"/>
      <c r="M832" s="231"/>
      <c r="N832" s="231"/>
      <c r="O832" s="231"/>
      <c r="P832" s="4"/>
      <c r="Q832" s="4"/>
    </row>
    <row r="833" ht="12.75" customHeight="1">
      <c r="B833" s="4"/>
      <c r="C833" s="4"/>
      <c r="D833" s="4"/>
      <c r="E833" s="4"/>
      <c r="F833" s="4"/>
      <c r="G833" s="4"/>
      <c r="H833" s="4"/>
      <c r="I833" s="4"/>
      <c r="J833" s="4"/>
      <c r="K833" s="231"/>
      <c r="L833" s="231"/>
      <c r="M833" s="231"/>
      <c r="N833" s="231"/>
      <c r="O833" s="231"/>
      <c r="P833" s="4"/>
      <c r="Q833" s="4"/>
    </row>
    <row r="834" ht="12.75" customHeight="1">
      <c r="B834" s="4"/>
      <c r="C834" s="4"/>
      <c r="D834" s="4"/>
      <c r="E834" s="4"/>
      <c r="F834" s="4"/>
      <c r="G834" s="4"/>
      <c r="H834" s="4"/>
      <c r="I834" s="4"/>
      <c r="J834" s="4"/>
      <c r="K834" s="231"/>
      <c r="L834" s="231"/>
      <c r="M834" s="231"/>
      <c r="N834" s="231"/>
      <c r="O834" s="231"/>
      <c r="P834" s="4"/>
      <c r="Q834" s="4"/>
    </row>
    <row r="835" ht="12.75" customHeight="1">
      <c r="B835" s="4"/>
      <c r="C835" s="4"/>
      <c r="D835" s="4"/>
      <c r="E835" s="4"/>
      <c r="F835" s="4"/>
      <c r="G835" s="4"/>
      <c r="H835" s="4"/>
      <c r="I835" s="4"/>
      <c r="J835" s="4"/>
      <c r="K835" s="231"/>
      <c r="L835" s="231"/>
      <c r="M835" s="231"/>
      <c r="N835" s="231"/>
      <c r="O835" s="231"/>
      <c r="P835" s="4"/>
      <c r="Q835" s="4"/>
    </row>
    <row r="836" ht="12.75" customHeight="1">
      <c r="B836" s="4"/>
      <c r="C836" s="4"/>
      <c r="D836" s="4"/>
      <c r="E836" s="4"/>
      <c r="F836" s="4"/>
      <c r="G836" s="4"/>
      <c r="H836" s="4"/>
      <c r="I836" s="4"/>
      <c r="J836" s="4"/>
      <c r="K836" s="231"/>
      <c r="L836" s="231"/>
      <c r="M836" s="231"/>
      <c r="N836" s="231"/>
      <c r="O836" s="231"/>
      <c r="P836" s="4"/>
      <c r="Q836" s="4"/>
    </row>
    <row r="837" ht="12.75" customHeight="1">
      <c r="B837" s="4"/>
      <c r="C837" s="4"/>
      <c r="D837" s="4"/>
      <c r="E837" s="4"/>
      <c r="F837" s="4"/>
      <c r="G837" s="4"/>
      <c r="H837" s="4"/>
      <c r="I837" s="4"/>
      <c r="J837" s="4"/>
      <c r="K837" s="231"/>
      <c r="L837" s="231"/>
      <c r="M837" s="231"/>
      <c r="N837" s="231"/>
      <c r="O837" s="231"/>
      <c r="P837" s="4"/>
      <c r="Q837" s="4"/>
    </row>
    <row r="838" ht="12.75" customHeight="1">
      <c r="B838" s="4"/>
      <c r="C838" s="4"/>
      <c r="D838" s="4"/>
      <c r="E838" s="4"/>
      <c r="F838" s="4"/>
      <c r="G838" s="4"/>
      <c r="H838" s="4"/>
      <c r="I838" s="4"/>
      <c r="J838" s="4"/>
      <c r="K838" s="231"/>
      <c r="L838" s="231"/>
      <c r="M838" s="231"/>
      <c r="N838" s="231"/>
      <c r="O838" s="231"/>
      <c r="P838" s="4"/>
      <c r="Q838" s="4"/>
    </row>
    <row r="839" ht="12.75" customHeight="1">
      <c r="B839" s="4"/>
      <c r="C839" s="4"/>
      <c r="D839" s="4"/>
      <c r="E839" s="4"/>
      <c r="F839" s="4"/>
      <c r="G839" s="4"/>
      <c r="H839" s="4"/>
      <c r="I839" s="4"/>
      <c r="J839" s="4"/>
      <c r="K839" s="231"/>
      <c r="L839" s="231"/>
      <c r="M839" s="231"/>
      <c r="N839" s="231"/>
      <c r="O839" s="231"/>
      <c r="P839" s="4"/>
      <c r="Q839" s="4"/>
    </row>
    <row r="840" ht="12.75" customHeight="1">
      <c r="B840" s="4"/>
      <c r="C840" s="4"/>
      <c r="D840" s="4"/>
      <c r="E840" s="4"/>
      <c r="F840" s="4"/>
      <c r="G840" s="4"/>
      <c r="H840" s="4"/>
      <c r="I840" s="4"/>
      <c r="J840" s="4"/>
      <c r="K840" s="231"/>
      <c r="L840" s="231"/>
      <c r="M840" s="231"/>
      <c r="N840" s="231"/>
      <c r="O840" s="231"/>
      <c r="P840" s="4"/>
      <c r="Q840" s="4"/>
    </row>
    <row r="841" ht="12.75" customHeight="1">
      <c r="B841" s="4"/>
      <c r="C841" s="4"/>
      <c r="D841" s="4"/>
      <c r="E841" s="4"/>
      <c r="F841" s="4"/>
      <c r="G841" s="4"/>
      <c r="H841" s="4"/>
      <c r="I841" s="4"/>
      <c r="J841" s="4"/>
      <c r="K841" s="231"/>
      <c r="L841" s="231"/>
      <c r="M841" s="231"/>
      <c r="N841" s="231"/>
      <c r="O841" s="231"/>
      <c r="P841" s="4"/>
      <c r="Q841" s="4"/>
    </row>
    <row r="842" ht="12.75" customHeight="1">
      <c r="B842" s="4"/>
      <c r="C842" s="4"/>
      <c r="D842" s="4"/>
      <c r="E842" s="4"/>
      <c r="F842" s="4"/>
      <c r="G842" s="4"/>
      <c r="H842" s="4"/>
      <c r="I842" s="4"/>
      <c r="J842" s="4"/>
      <c r="K842" s="231"/>
      <c r="L842" s="231"/>
      <c r="M842" s="231"/>
      <c r="N842" s="231"/>
      <c r="O842" s="231"/>
      <c r="P842" s="4"/>
      <c r="Q842" s="4"/>
    </row>
    <row r="843" ht="12.75" customHeight="1">
      <c r="B843" s="4"/>
      <c r="C843" s="4"/>
      <c r="D843" s="4"/>
      <c r="E843" s="4"/>
      <c r="F843" s="4"/>
      <c r="G843" s="4"/>
      <c r="H843" s="4"/>
      <c r="I843" s="4"/>
      <c r="J843" s="4"/>
      <c r="K843" s="231"/>
      <c r="L843" s="231"/>
      <c r="M843" s="231"/>
      <c r="N843" s="231"/>
      <c r="O843" s="231"/>
      <c r="P843" s="4"/>
      <c r="Q843" s="4"/>
    </row>
    <row r="844" ht="12.75" customHeight="1">
      <c r="B844" s="4"/>
      <c r="C844" s="4"/>
      <c r="D844" s="4"/>
      <c r="E844" s="4"/>
      <c r="F844" s="4"/>
      <c r="G844" s="4"/>
      <c r="H844" s="4"/>
      <c r="I844" s="4"/>
      <c r="J844" s="4"/>
      <c r="K844" s="231"/>
      <c r="L844" s="231"/>
      <c r="M844" s="231"/>
      <c r="N844" s="231"/>
      <c r="O844" s="231"/>
      <c r="P844" s="4"/>
      <c r="Q844" s="4"/>
    </row>
    <row r="845" ht="12.75" customHeight="1">
      <c r="B845" s="4"/>
      <c r="C845" s="4"/>
      <c r="D845" s="4"/>
      <c r="E845" s="4"/>
      <c r="F845" s="4"/>
      <c r="G845" s="4"/>
      <c r="H845" s="4"/>
      <c r="I845" s="4"/>
      <c r="J845" s="4"/>
      <c r="K845" s="231"/>
      <c r="L845" s="231"/>
      <c r="M845" s="231"/>
      <c r="N845" s="231"/>
      <c r="O845" s="231"/>
      <c r="P845" s="4"/>
      <c r="Q845" s="4"/>
    </row>
    <row r="846" ht="12.75" customHeight="1">
      <c r="B846" s="4"/>
      <c r="C846" s="4"/>
      <c r="D846" s="4"/>
      <c r="E846" s="4"/>
      <c r="F846" s="4"/>
      <c r="G846" s="4"/>
      <c r="H846" s="4"/>
      <c r="I846" s="4"/>
      <c r="J846" s="4"/>
      <c r="K846" s="231"/>
      <c r="L846" s="231"/>
      <c r="M846" s="231"/>
      <c r="N846" s="231"/>
      <c r="O846" s="231"/>
      <c r="P846" s="4"/>
      <c r="Q846" s="4"/>
    </row>
    <row r="847" ht="12.75" customHeight="1">
      <c r="B847" s="4"/>
      <c r="C847" s="4"/>
      <c r="D847" s="4"/>
      <c r="E847" s="4"/>
      <c r="F847" s="4"/>
      <c r="G847" s="4"/>
      <c r="H847" s="4"/>
      <c r="I847" s="4"/>
      <c r="J847" s="4"/>
      <c r="K847" s="231"/>
      <c r="L847" s="231"/>
      <c r="M847" s="231"/>
      <c r="N847" s="231"/>
      <c r="O847" s="231"/>
      <c r="P847" s="4"/>
      <c r="Q847" s="4"/>
    </row>
    <row r="848" ht="12.75" customHeight="1">
      <c r="B848" s="4"/>
      <c r="C848" s="4"/>
      <c r="D848" s="4"/>
      <c r="E848" s="4"/>
      <c r="F848" s="4"/>
      <c r="G848" s="4"/>
      <c r="H848" s="4"/>
      <c r="I848" s="4"/>
      <c r="J848" s="4"/>
      <c r="K848" s="231"/>
      <c r="L848" s="231"/>
      <c r="M848" s="231"/>
      <c r="N848" s="231"/>
      <c r="O848" s="231"/>
      <c r="P848" s="4"/>
      <c r="Q848" s="4"/>
    </row>
    <row r="849" ht="12.75" customHeight="1">
      <c r="B849" s="4"/>
      <c r="C849" s="4"/>
      <c r="D849" s="4"/>
      <c r="E849" s="4"/>
      <c r="F849" s="4"/>
      <c r="G849" s="4"/>
      <c r="H849" s="4"/>
      <c r="I849" s="4"/>
      <c r="J849" s="4"/>
      <c r="K849" s="231"/>
      <c r="L849" s="231"/>
      <c r="M849" s="231"/>
      <c r="N849" s="231"/>
      <c r="O849" s="231"/>
      <c r="P849" s="4"/>
      <c r="Q849" s="4"/>
    </row>
    <row r="850" ht="12.75" customHeight="1">
      <c r="B850" s="4"/>
      <c r="C850" s="4"/>
      <c r="D850" s="4"/>
      <c r="E850" s="4"/>
      <c r="F850" s="4"/>
      <c r="G850" s="4"/>
      <c r="H850" s="4"/>
      <c r="I850" s="4"/>
      <c r="J850" s="4"/>
      <c r="K850" s="231"/>
      <c r="L850" s="231"/>
      <c r="M850" s="231"/>
      <c r="N850" s="231"/>
      <c r="O850" s="231"/>
      <c r="P850" s="4"/>
      <c r="Q850" s="4"/>
    </row>
    <row r="851" ht="12.75" customHeight="1">
      <c r="B851" s="4"/>
      <c r="C851" s="4"/>
      <c r="D851" s="4"/>
      <c r="E851" s="4"/>
      <c r="F851" s="4"/>
      <c r="G851" s="4"/>
      <c r="H851" s="4"/>
      <c r="I851" s="4"/>
      <c r="J851" s="4"/>
      <c r="K851" s="231"/>
      <c r="L851" s="231"/>
      <c r="M851" s="231"/>
      <c r="N851" s="231"/>
      <c r="O851" s="231"/>
      <c r="P851" s="4"/>
      <c r="Q851" s="4"/>
    </row>
    <row r="852" ht="12.75" customHeight="1">
      <c r="B852" s="4"/>
      <c r="C852" s="4"/>
      <c r="D852" s="4"/>
      <c r="E852" s="4"/>
      <c r="F852" s="4"/>
      <c r="G852" s="4"/>
      <c r="H852" s="4"/>
      <c r="I852" s="4"/>
      <c r="J852" s="4"/>
      <c r="K852" s="231"/>
      <c r="L852" s="231"/>
      <c r="M852" s="231"/>
      <c r="N852" s="231"/>
      <c r="O852" s="231"/>
      <c r="P852" s="4"/>
      <c r="Q852" s="4"/>
    </row>
    <row r="853" ht="12.75" customHeight="1">
      <c r="B853" s="4"/>
      <c r="C853" s="4"/>
      <c r="D853" s="4"/>
      <c r="E853" s="4"/>
      <c r="F853" s="4"/>
      <c r="G853" s="4"/>
      <c r="H853" s="4"/>
      <c r="I853" s="4"/>
      <c r="J853" s="4"/>
      <c r="K853" s="231"/>
      <c r="L853" s="231"/>
      <c r="M853" s="231"/>
      <c r="N853" s="231"/>
      <c r="O853" s="231"/>
      <c r="P853" s="4"/>
      <c r="Q853" s="4"/>
    </row>
    <row r="854" ht="12.75" customHeight="1">
      <c r="B854" s="4"/>
      <c r="C854" s="4"/>
      <c r="D854" s="4"/>
      <c r="E854" s="4"/>
      <c r="F854" s="4"/>
      <c r="G854" s="4"/>
      <c r="H854" s="4"/>
      <c r="I854" s="4"/>
      <c r="J854" s="4"/>
      <c r="K854" s="231"/>
      <c r="L854" s="231"/>
      <c r="M854" s="231"/>
      <c r="N854" s="231"/>
      <c r="O854" s="231"/>
      <c r="P854" s="4"/>
      <c r="Q854" s="4"/>
    </row>
    <row r="855" ht="12.75" customHeight="1">
      <c r="B855" s="4"/>
      <c r="C855" s="4"/>
      <c r="D855" s="4"/>
      <c r="E855" s="4"/>
      <c r="F855" s="4"/>
      <c r="G855" s="4"/>
      <c r="H855" s="4"/>
      <c r="I855" s="4"/>
      <c r="J855" s="4"/>
      <c r="K855" s="231"/>
      <c r="L855" s="231"/>
      <c r="M855" s="231"/>
      <c r="N855" s="231"/>
      <c r="O855" s="231"/>
      <c r="P855" s="4"/>
      <c r="Q855" s="4"/>
    </row>
    <row r="856" ht="12.75" customHeight="1">
      <c r="B856" s="4"/>
      <c r="C856" s="4"/>
      <c r="D856" s="4"/>
      <c r="E856" s="4"/>
      <c r="F856" s="4"/>
      <c r="G856" s="4"/>
      <c r="H856" s="4"/>
      <c r="I856" s="4"/>
      <c r="J856" s="4"/>
      <c r="K856" s="231"/>
      <c r="L856" s="231"/>
      <c r="M856" s="231"/>
      <c r="N856" s="231"/>
      <c r="O856" s="231"/>
      <c r="P856" s="4"/>
      <c r="Q856" s="4"/>
    </row>
    <row r="857" ht="12.75" customHeight="1">
      <c r="B857" s="4"/>
      <c r="C857" s="4"/>
      <c r="D857" s="4"/>
      <c r="E857" s="4"/>
      <c r="F857" s="4"/>
      <c r="G857" s="4"/>
      <c r="H857" s="4"/>
      <c r="I857" s="4"/>
      <c r="J857" s="4"/>
      <c r="K857" s="231"/>
      <c r="L857" s="231"/>
      <c r="M857" s="231"/>
      <c r="N857" s="231"/>
      <c r="O857" s="231"/>
      <c r="P857" s="4"/>
      <c r="Q857" s="4"/>
    </row>
    <row r="858" ht="12.75" customHeight="1">
      <c r="B858" s="4"/>
      <c r="C858" s="4"/>
      <c r="D858" s="4"/>
      <c r="E858" s="4"/>
      <c r="F858" s="4"/>
      <c r="G858" s="4"/>
      <c r="H858" s="4"/>
      <c r="I858" s="4"/>
      <c r="J858" s="4"/>
      <c r="K858" s="231"/>
      <c r="L858" s="231"/>
      <c r="M858" s="231"/>
      <c r="N858" s="231"/>
      <c r="O858" s="231"/>
      <c r="P858" s="4"/>
      <c r="Q858" s="4"/>
    </row>
    <row r="859" ht="12.75" customHeight="1">
      <c r="B859" s="4"/>
      <c r="C859" s="4"/>
      <c r="D859" s="4"/>
      <c r="E859" s="4"/>
      <c r="F859" s="4"/>
      <c r="G859" s="4"/>
      <c r="H859" s="4"/>
      <c r="I859" s="4"/>
      <c r="J859" s="4"/>
      <c r="K859" s="231"/>
      <c r="L859" s="231"/>
      <c r="M859" s="231"/>
      <c r="N859" s="231"/>
      <c r="O859" s="231"/>
      <c r="P859" s="4"/>
      <c r="Q859" s="4"/>
    </row>
    <row r="860" ht="12.75" customHeight="1">
      <c r="B860" s="4"/>
      <c r="C860" s="4"/>
      <c r="D860" s="4"/>
      <c r="E860" s="4"/>
      <c r="F860" s="4"/>
      <c r="G860" s="4"/>
      <c r="H860" s="4"/>
      <c r="I860" s="4"/>
      <c r="J860" s="4"/>
      <c r="K860" s="231"/>
      <c r="L860" s="231"/>
      <c r="M860" s="231"/>
      <c r="N860" s="231"/>
      <c r="O860" s="231"/>
      <c r="P860" s="4"/>
      <c r="Q860" s="4"/>
    </row>
    <row r="861" ht="12.75" customHeight="1">
      <c r="B861" s="4"/>
      <c r="C861" s="4"/>
      <c r="D861" s="4"/>
      <c r="E861" s="4"/>
      <c r="F861" s="4"/>
      <c r="G861" s="4"/>
      <c r="H861" s="4"/>
      <c r="I861" s="4"/>
      <c r="J861" s="4"/>
      <c r="K861" s="231"/>
      <c r="L861" s="231"/>
      <c r="M861" s="231"/>
      <c r="N861" s="231"/>
      <c r="O861" s="231"/>
      <c r="P861" s="4"/>
      <c r="Q861" s="4"/>
    </row>
    <row r="862" ht="12.75" customHeight="1">
      <c r="B862" s="4"/>
      <c r="C862" s="4"/>
      <c r="D862" s="4"/>
      <c r="E862" s="4"/>
      <c r="F862" s="4"/>
      <c r="G862" s="4"/>
      <c r="H862" s="4"/>
      <c r="I862" s="4"/>
      <c r="J862" s="4"/>
      <c r="K862" s="231"/>
      <c r="L862" s="231"/>
      <c r="M862" s="231"/>
      <c r="N862" s="231"/>
      <c r="O862" s="231"/>
      <c r="P862" s="4"/>
      <c r="Q862" s="4"/>
    </row>
    <row r="863" ht="12.75" customHeight="1">
      <c r="B863" s="4"/>
      <c r="C863" s="4"/>
      <c r="D863" s="4"/>
      <c r="E863" s="4"/>
      <c r="F863" s="4"/>
      <c r="G863" s="4"/>
      <c r="H863" s="4"/>
      <c r="I863" s="4"/>
      <c r="J863" s="4"/>
      <c r="K863" s="231"/>
      <c r="L863" s="231"/>
      <c r="M863" s="231"/>
      <c r="N863" s="231"/>
      <c r="O863" s="231"/>
      <c r="P863" s="4"/>
      <c r="Q863" s="4"/>
    </row>
    <row r="864" ht="12.75" customHeight="1">
      <c r="B864" s="4"/>
      <c r="C864" s="4"/>
      <c r="D864" s="4"/>
      <c r="E864" s="4"/>
      <c r="F864" s="4"/>
      <c r="G864" s="4"/>
      <c r="H864" s="4"/>
      <c r="I864" s="4"/>
      <c r="J864" s="4"/>
      <c r="K864" s="231"/>
      <c r="L864" s="231"/>
      <c r="M864" s="231"/>
      <c r="N864" s="231"/>
      <c r="O864" s="231"/>
      <c r="P864" s="4"/>
      <c r="Q864" s="4"/>
    </row>
    <row r="865" ht="12.75" customHeight="1">
      <c r="B865" s="4"/>
      <c r="C865" s="4"/>
      <c r="D865" s="4"/>
      <c r="E865" s="4"/>
      <c r="F865" s="4"/>
      <c r="G865" s="4"/>
      <c r="H865" s="4"/>
      <c r="I865" s="4"/>
      <c r="J865" s="4"/>
      <c r="K865" s="231"/>
      <c r="L865" s="231"/>
      <c r="M865" s="231"/>
      <c r="N865" s="231"/>
      <c r="O865" s="231"/>
      <c r="P865" s="4"/>
      <c r="Q865" s="4"/>
    </row>
    <row r="866" ht="12.75" customHeight="1">
      <c r="B866" s="4"/>
      <c r="C866" s="4"/>
      <c r="D866" s="4"/>
      <c r="E866" s="4"/>
      <c r="F866" s="4"/>
      <c r="G866" s="4"/>
      <c r="H866" s="4"/>
      <c r="I866" s="4"/>
      <c r="J866" s="4"/>
      <c r="K866" s="231"/>
      <c r="L866" s="231"/>
      <c r="M866" s="231"/>
      <c r="N866" s="231"/>
      <c r="O866" s="231"/>
      <c r="P866" s="4"/>
      <c r="Q866" s="4"/>
    </row>
    <row r="867" ht="12.75" customHeight="1">
      <c r="B867" s="4"/>
      <c r="C867" s="4"/>
      <c r="D867" s="4"/>
      <c r="E867" s="4"/>
      <c r="F867" s="4"/>
      <c r="G867" s="4"/>
      <c r="H867" s="4"/>
      <c r="I867" s="4"/>
      <c r="J867" s="4"/>
      <c r="K867" s="231"/>
      <c r="L867" s="231"/>
      <c r="M867" s="231"/>
      <c r="N867" s="231"/>
      <c r="O867" s="231"/>
      <c r="P867" s="4"/>
      <c r="Q867" s="4"/>
    </row>
    <row r="868" ht="12.75" customHeight="1">
      <c r="B868" s="4"/>
      <c r="C868" s="4"/>
      <c r="D868" s="4"/>
      <c r="E868" s="4"/>
      <c r="F868" s="4"/>
      <c r="G868" s="4"/>
      <c r="H868" s="4"/>
      <c r="I868" s="4"/>
      <c r="J868" s="4"/>
      <c r="K868" s="231"/>
      <c r="L868" s="231"/>
      <c r="M868" s="231"/>
      <c r="N868" s="231"/>
      <c r="O868" s="231"/>
      <c r="P868" s="4"/>
      <c r="Q868" s="4"/>
    </row>
    <row r="869" ht="12.75" customHeight="1">
      <c r="B869" s="4"/>
      <c r="C869" s="4"/>
      <c r="D869" s="4"/>
      <c r="E869" s="4"/>
      <c r="F869" s="4"/>
      <c r="G869" s="4"/>
      <c r="H869" s="4"/>
      <c r="I869" s="4"/>
      <c r="J869" s="4"/>
      <c r="K869" s="231"/>
      <c r="L869" s="231"/>
      <c r="M869" s="231"/>
      <c r="N869" s="231"/>
      <c r="O869" s="231"/>
      <c r="P869" s="4"/>
      <c r="Q869" s="4"/>
    </row>
    <row r="870" ht="12.75" customHeight="1">
      <c r="B870" s="4"/>
      <c r="C870" s="4"/>
      <c r="D870" s="4"/>
      <c r="E870" s="4"/>
      <c r="F870" s="4"/>
      <c r="G870" s="4"/>
      <c r="H870" s="4"/>
      <c r="I870" s="4"/>
      <c r="J870" s="4"/>
      <c r="K870" s="231"/>
      <c r="L870" s="231"/>
      <c r="M870" s="231"/>
      <c r="N870" s="231"/>
      <c r="O870" s="231"/>
      <c r="P870" s="4"/>
      <c r="Q870" s="4"/>
    </row>
    <row r="871" ht="12.75" customHeight="1">
      <c r="B871" s="4"/>
      <c r="C871" s="4"/>
      <c r="D871" s="4"/>
      <c r="E871" s="4"/>
      <c r="F871" s="4"/>
      <c r="G871" s="4"/>
      <c r="H871" s="4"/>
      <c r="I871" s="4"/>
      <c r="J871" s="4"/>
      <c r="K871" s="231"/>
      <c r="L871" s="231"/>
      <c r="M871" s="231"/>
      <c r="N871" s="231"/>
      <c r="O871" s="231"/>
      <c r="P871" s="4"/>
      <c r="Q871" s="4"/>
    </row>
    <row r="872" ht="12.75" customHeight="1">
      <c r="B872" s="4"/>
      <c r="C872" s="4"/>
      <c r="D872" s="4"/>
      <c r="E872" s="4"/>
      <c r="F872" s="4"/>
      <c r="G872" s="4"/>
      <c r="H872" s="4"/>
      <c r="I872" s="4"/>
      <c r="J872" s="4"/>
      <c r="K872" s="231"/>
      <c r="L872" s="231"/>
      <c r="M872" s="231"/>
      <c r="N872" s="231"/>
      <c r="O872" s="231"/>
      <c r="P872" s="4"/>
      <c r="Q872" s="4"/>
    </row>
    <row r="873" ht="12.75" customHeight="1">
      <c r="B873" s="4"/>
      <c r="C873" s="4"/>
      <c r="D873" s="4"/>
      <c r="E873" s="4"/>
      <c r="F873" s="4"/>
      <c r="G873" s="4"/>
      <c r="H873" s="4"/>
      <c r="I873" s="4"/>
      <c r="J873" s="4"/>
      <c r="K873" s="231"/>
      <c r="L873" s="231"/>
      <c r="M873" s="231"/>
      <c r="N873" s="231"/>
      <c r="O873" s="231"/>
      <c r="P873" s="4"/>
      <c r="Q873" s="4"/>
    </row>
    <row r="874" ht="12.75" customHeight="1">
      <c r="B874" s="4"/>
      <c r="C874" s="4"/>
      <c r="D874" s="4"/>
      <c r="E874" s="4"/>
      <c r="F874" s="4"/>
      <c r="G874" s="4"/>
      <c r="H874" s="4"/>
      <c r="I874" s="4"/>
      <c r="J874" s="4"/>
      <c r="K874" s="231"/>
      <c r="L874" s="231"/>
      <c r="M874" s="231"/>
      <c r="N874" s="231"/>
      <c r="O874" s="231"/>
      <c r="P874" s="4"/>
      <c r="Q874" s="4"/>
    </row>
    <row r="875" ht="12.75" customHeight="1">
      <c r="B875" s="4"/>
      <c r="C875" s="4"/>
      <c r="D875" s="4"/>
      <c r="E875" s="4"/>
      <c r="F875" s="4"/>
      <c r="G875" s="4"/>
      <c r="H875" s="4"/>
      <c r="I875" s="4"/>
      <c r="J875" s="4"/>
      <c r="K875" s="231"/>
      <c r="L875" s="231"/>
      <c r="M875" s="231"/>
      <c r="N875" s="231"/>
      <c r="O875" s="231"/>
      <c r="P875" s="4"/>
      <c r="Q875" s="4"/>
    </row>
    <row r="876" ht="12.75" customHeight="1">
      <c r="B876" s="4"/>
      <c r="C876" s="4"/>
      <c r="D876" s="4"/>
      <c r="E876" s="4"/>
      <c r="F876" s="4"/>
      <c r="G876" s="4"/>
      <c r="H876" s="4"/>
      <c r="I876" s="4"/>
      <c r="J876" s="4"/>
      <c r="K876" s="231"/>
      <c r="L876" s="231"/>
      <c r="M876" s="231"/>
      <c r="N876" s="231"/>
      <c r="O876" s="231"/>
      <c r="P876" s="4"/>
      <c r="Q876" s="4"/>
    </row>
    <row r="877" ht="12.75" customHeight="1">
      <c r="B877" s="4"/>
      <c r="C877" s="4"/>
      <c r="D877" s="4"/>
      <c r="E877" s="4"/>
      <c r="F877" s="4"/>
      <c r="G877" s="4"/>
      <c r="H877" s="4"/>
      <c r="I877" s="4"/>
      <c r="J877" s="4"/>
      <c r="K877" s="231"/>
      <c r="L877" s="231"/>
      <c r="M877" s="231"/>
      <c r="N877" s="231"/>
      <c r="O877" s="231"/>
      <c r="P877" s="4"/>
      <c r="Q877" s="4"/>
    </row>
    <row r="878" ht="12.75" customHeight="1">
      <c r="B878" s="4"/>
      <c r="C878" s="4"/>
      <c r="D878" s="4"/>
      <c r="E878" s="4"/>
      <c r="F878" s="4"/>
      <c r="G878" s="4"/>
      <c r="H878" s="4"/>
      <c r="I878" s="4"/>
      <c r="J878" s="4"/>
      <c r="K878" s="231"/>
      <c r="L878" s="231"/>
      <c r="M878" s="231"/>
      <c r="N878" s="231"/>
      <c r="O878" s="231"/>
      <c r="P878" s="4"/>
      <c r="Q878" s="4"/>
    </row>
    <row r="879" ht="12.75" customHeight="1">
      <c r="B879" s="4"/>
      <c r="C879" s="4"/>
      <c r="D879" s="4"/>
      <c r="E879" s="4"/>
      <c r="F879" s="4"/>
      <c r="G879" s="4"/>
      <c r="H879" s="4"/>
      <c r="I879" s="4"/>
      <c r="J879" s="4"/>
      <c r="K879" s="231"/>
      <c r="L879" s="231"/>
      <c r="M879" s="231"/>
      <c r="N879" s="231"/>
      <c r="O879" s="231"/>
      <c r="P879" s="4"/>
      <c r="Q879" s="4"/>
    </row>
    <row r="880" ht="12.75" customHeight="1">
      <c r="B880" s="4"/>
      <c r="C880" s="4"/>
      <c r="D880" s="4"/>
      <c r="E880" s="4"/>
      <c r="F880" s="4"/>
      <c r="G880" s="4"/>
      <c r="H880" s="4"/>
      <c r="I880" s="4"/>
      <c r="J880" s="4"/>
      <c r="K880" s="231"/>
      <c r="L880" s="231"/>
      <c r="M880" s="231"/>
      <c r="N880" s="231"/>
      <c r="O880" s="231"/>
      <c r="P880" s="4"/>
      <c r="Q880" s="4"/>
    </row>
    <row r="881" ht="12.75" customHeight="1">
      <c r="B881" s="4"/>
      <c r="C881" s="4"/>
      <c r="D881" s="4"/>
      <c r="E881" s="4"/>
      <c r="F881" s="4"/>
      <c r="G881" s="4"/>
      <c r="H881" s="4"/>
      <c r="I881" s="4"/>
      <c r="J881" s="4"/>
      <c r="K881" s="231"/>
      <c r="L881" s="231"/>
      <c r="M881" s="231"/>
      <c r="N881" s="231"/>
      <c r="O881" s="231"/>
      <c r="P881" s="4"/>
      <c r="Q881" s="4"/>
    </row>
    <row r="882" ht="12.75" customHeight="1">
      <c r="B882" s="4"/>
      <c r="C882" s="4"/>
      <c r="D882" s="4"/>
      <c r="E882" s="4"/>
      <c r="F882" s="4"/>
      <c r="G882" s="4"/>
      <c r="H882" s="4"/>
      <c r="I882" s="4"/>
      <c r="J882" s="4"/>
      <c r="K882" s="231"/>
      <c r="L882" s="231"/>
      <c r="M882" s="231"/>
      <c r="N882" s="231"/>
      <c r="O882" s="231"/>
      <c r="P882" s="4"/>
      <c r="Q882" s="4"/>
    </row>
    <row r="883" ht="12.75" customHeight="1">
      <c r="B883" s="4"/>
      <c r="C883" s="4"/>
      <c r="D883" s="4"/>
      <c r="E883" s="4"/>
      <c r="F883" s="4"/>
      <c r="G883" s="4"/>
      <c r="H883" s="4"/>
      <c r="I883" s="4"/>
      <c r="J883" s="4"/>
      <c r="K883" s="231"/>
      <c r="L883" s="231"/>
      <c r="M883" s="231"/>
      <c r="N883" s="231"/>
      <c r="O883" s="231"/>
      <c r="P883" s="4"/>
      <c r="Q883" s="4"/>
    </row>
    <row r="884" ht="12.75" customHeight="1">
      <c r="B884" s="4"/>
      <c r="C884" s="4"/>
      <c r="D884" s="4"/>
      <c r="E884" s="4"/>
      <c r="F884" s="4"/>
      <c r="G884" s="4"/>
      <c r="H884" s="4"/>
      <c r="I884" s="4"/>
      <c r="J884" s="4"/>
      <c r="K884" s="231"/>
      <c r="L884" s="231"/>
      <c r="M884" s="231"/>
      <c r="N884" s="231"/>
      <c r="O884" s="231"/>
      <c r="P884" s="4"/>
      <c r="Q884" s="4"/>
    </row>
    <row r="885" ht="12.75" customHeight="1">
      <c r="B885" s="4"/>
      <c r="C885" s="4"/>
      <c r="D885" s="4"/>
      <c r="E885" s="4"/>
      <c r="F885" s="4"/>
      <c r="G885" s="4"/>
      <c r="H885" s="4"/>
      <c r="I885" s="4"/>
      <c r="J885" s="4"/>
      <c r="K885" s="231"/>
      <c r="L885" s="231"/>
      <c r="M885" s="231"/>
      <c r="N885" s="231"/>
      <c r="O885" s="231"/>
      <c r="P885" s="4"/>
      <c r="Q885" s="4"/>
    </row>
    <row r="886" ht="12.75" customHeight="1">
      <c r="B886" s="4"/>
      <c r="C886" s="4"/>
      <c r="D886" s="4"/>
      <c r="E886" s="4"/>
      <c r="F886" s="4"/>
      <c r="G886" s="4"/>
      <c r="H886" s="4"/>
      <c r="I886" s="4"/>
      <c r="J886" s="4"/>
      <c r="K886" s="231"/>
      <c r="L886" s="231"/>
      <c r="M886" s="231"/>
      <c r="N886" s="231"/>
      <c r="O886" s="231"/>
      <c r="P886" s="4"/>
      <c r="Q886" s="4"/>
    </row>
    <row r="887" ht="12.75" customHeight="1">
      <c r="B887" s="4"/>
      <c r="C887" s="4"/>
      <c r="D887" s="4"/>
      <c r="E887" s="4"/>
      <c r="F887" s="4"/>
      <c r="G887" s="4"/>
      <c r="H887" s="4"/>
      <c r="I887" s="4"/>
      <c r="J887" s="4"/>
      <c r="K887" s="231"/>
      <c r="L887" s="231"/>
      <c r="M887" s="231"/>
      <c r="N887" s="231"/>
      <c r="O887" s="231"/>
      <c r="P887" s="4"/>
      <c r="Q887" s="4"/>
    </row>
    <row r="888" ht="12.75" customHeight="1">
      <c r="B888" s="4"/>
      <c r="C888" s="4"/>
      <c r="D888" s="4"/>
      <c r="E888" s="4"/>
      <c r="F888" s="4"/>
      <c r="G888" s="4"/>
      <c r="H888" s="4"/>
      <c r="I888" s="4"/>
      <c r="J888" s="4"/>
      <c r="K888" s="231"/>
      <c r="L888" s="231"/>
      <c r="M888" s="231"/>
      <c r="N888" s="231"/>
      <c r="O888" s="231"/>
      <c r="P888" s="4"/>
      <c r="Q888" s="4"/>
    </row>
    <row r="889" ht="12.75" customHeight="1">
      <c r="B889" s="4"/>
      <c r="C889" s="4"/>
      <c r="D889" s="4"/>
      <c r="E889" s="4"/>
      <c r="F889" s="4"/>
      <c r="G889" s="4"/>
      <c r="H889" s="4"/>
      <c r="I889" s="4"/>
      <c r="J889" s="4"/>
      <c r="K889" s="231"/>
      <c r="L889" s="231"/>
      <c r="M889" s="231"/>
      <c r="N889" s="231"/>
      <c r="O889" s="231"/>
      <c r="P889" s="4"/>
      <c r="Q889" s="4"/>
    </row>
    <row r="890" ht="12.75" customHeight="1">
      <c r="B890" s="4"/>
      <c r="C890" s="4"/>
      <c r="D890" s="4"/>
      <c r="E890" s="4"/>
      <c r="F890" s="4"/>
      <c r="G890" s="4"/>
      <c r="H890" s="4"/>
      <c r="I890" s="4"/>
      <c r="J890" s="4"/>
      <c r="K890" s="231"/>
      <c r="L890" s="231"/>
      <c r="M890" s="231"/>
      <c r="N890" s="231"/>
      <c r="O890" s="231"/>
      <c r="P890" s="4"/>
      <c r="Q890" s="4"/>
    </row>
    <row r="891" ht="12.75" customHeight="1">
      <c r="B891" s="4"/>
      <c r="C891" s="4"/>
      <c r="D891" s="4"/>
      <c r="E891" s="4"/>
      <c r="F891" s="4"/>
      <c r="G891" s="4"/>
      <c r="H891" s="4"/>
      <c r="I891" s="4"/>
      <c r="J891" s="4"/>
      <c r="K891" s="231"/>
      <c r="L891" s="231"/>
      <c r="M891" s="231"/>
      <c r="N891" s="231"/>
      <c r="O891" s="231"/>
      <c r="P891" s="4"/>
      <c r="Q891" s="4"/>
    </row>
    <row r="892" ht="12.75" customHeight="1">
      <c r="B892" s="4"/>
      <c r="C892" s="4"/>
      <c r="D892" s="4"/>
      <c r="E892" s="4"/>
      <c r="F892" s="4"/>
      <c r="G892" s="4"/>
      <c r="H892" s="4"/>
      <c r="I892" s="4"/>
      <c r="J892" s="4"/>
      <c r="K892" s="231"/>
      <c r="L892" s="231"/>
      <c r="M892" s="231"/>
      <c r="N892" s="231"/>
      <c r="O892" s="231"/>
      <c r="P892" s="4"/>
      <c r="Q892" s="4"/>
    </row>
    <row r="893" ht="12.75" customHeight="1">
      <c r="B893" s="4"/>
      <c r="C893" s="4"/>
      <c r="D893" s="4"/>
      <c r="E893" s="4"/>
      <c r="F893" s="4"/>
      <c r="G893" s="4"/>
      <c r="H893" s="4"/>
      <c r="I893" s="4"/>
      <c r="J893" s="4"/>
      <c r="K893" s="231"/>
      <c r="L893" s="231"/>
      <c r="M893" s="231"/>
      <c r="N893" s="231"/>
      <c r="O893" s="231"/>
      <c r="P893" s="4"/>
      <c r="Q893" s="4"/>
    </row>
    <row r="894" ht="12.75" customHeight="1">
      <c r="B894" s="4"/>
      <c r="C894" s="4"/>
      <c r="D894" s="4"/>
      <c r="E894" s="4"/>
      <c r="F894" s="4"/>
      <c r="G894" s="4"/>
      <c r="H894" s="4"/>
      <c r="I894" s="4"/>
      <c r="J894" s="4"/>
      <c r="K894" s="231"/>
      <c r="L894" s="231"/>
      <c r="M894" s="231"/>
      <c r="N894" s="231"/>
      <c r="O894" s="231"/>
      <c r="P894" s="4"/>
      <c r="Q894" s="4"/>
    </row>
    <row r="895" ht="12.75" customHeight="1">
      <c r="B895" s="4"/>
      <c r="C895" s="4"/>
      <c r="D895" s="4"/>
      <c r="E895" s="4"/>
      <c r="F895" s="4"/>
      <c r="G895" s="4"/>
      <c r="H895" s="4"/>
      <c r="I895" s="4"/>
      <c r="J895" s="4"/>
      <c r="K895" s="231"/>
      <c r="L895" s="231"/>
      <c r="M895" s="231"/>
      <c r="N895" s="231"/>
      <c r="O895" s="231"/>
      <c r="P895" s="4"/>
      <c r="Q895" s="4"/>
    </row>
    <row r="896" ht="12.75" customHeight="1">
      <c r="B896" s="4"/>
      <c r="C896" s="4"/>
      <c r="D896" s="4"/>
      <c r="E896" s="4"/>
      <c r="F896" s="4"/>
      <c r="G896" s="4"/>
      <c r="H896" s="4"/>
      <c r="I896" s="4"/>
      <c r="J896" s="4"/>
      <c r="K896" s="231"/>
      <c r="L896" s="231"/>
      <c r="M896" s="231"/>
      <c r="N896" s="231"/>
      <c r="O896" s="231"/>
      <c r="P896" s="4"/>
      <c r="Q896" s="4"/>
    </row>
    <row r="897" ht="12.75" customHeight="1">
      <c r="B897" s="4"/>
      <c r="C897" s="4"/>
      <c r="D897" s="4"/>
      <c r="E897" s="4"/>
      <c r="F897" s="4"/>
      <c r="G897" s="4"/>
      <c r="H897" s="4"/>
      <c r="I897" s="4"/>
      <c r="J897" s="4"/>
      <c r="K897" s="231"/>
      <c r="L897" s="231"/>
      <c r="M897" s="231"/>
      <c r="N897" s="231"/>
      <c r="O897" s="231"/>
      <c r="P897" s="4"/>
      <c r="Q897" s="4"/>
    </row>
    <row r="898" ht="12.75" customHeight="1">
      <c r="B898" s="4"/>
      <c r="C898" s="4"/>
      <c r="D898" s="4"/>
      <c r="E898" s="4"/>
      <c r="F898" s="4"/>
      <c r="G898" s="4"/>
      <c r="H898" s="4"/>
      <c r="I898" s="4"/>
      <c r="J898" s="4"/>
      <c r="K898" s="231"/>
      <c r="L898" s="231"/>
      <c r="M898" s="231"/>
      <c r="N898" s="231"/>
      <c r="O898" s="231"/>
      <c r="P898" s="4"/>
      <c r="Q898" s="4"/>
    </row>
    <row r="899" ht="12.75" customHeight="1">
      <c r="B899" s="4"/>
      <c r="C899" s="4"/>
      <c r="D899" s="4"/>
      <c r="E899" s="4"/>
      <c r="F899" s="4"/>
      <c r="G899" s="4"/>
      <c r="H899" s="4"/>
      <c r="I899" s="4"/>
      <c r="J899" s="4"/>
      <c r="K899" s="231"/>
      <c r="L899" s="231"/>
      <c r="M899" s="231"/>
      <c r="N899" s="231"/>
      <c r="O899" s="231"/>
      <c r="P899" s="4"/>
      <c r="Q899" s="4"/>
    </row>
    <row r="900" ht="12.75" customHeight="1">
      <c r="B900" s="4"/>
      <c r="C900" s="4"/>
      <c r="D900" s="4"/>
      <c r="E900" s="4"/>
      <c r="F900" s="4"/>
      <c r="G900" s="4"/>
      <c r="H900" s="4"/>
      <c r="I900" s="4"/>
      <c r="J900" s="4"/>
      <c r="K900" s="231"/>
      <c r="L900" s="231"/>
      <c r="M900" s="231"/>
      <c r="N900" s="231"/>
      <c r="O900" s="231"/>
      <c r="P900" s="4"/>
      <c r="Q900" s="4"/>
    </row>
    <row r="901" ht="12.75" customHeight="1">
      <c r="B901" s="4"/>
      <c r="C901" s="4"/>
      <c r="D901" s="4"/>
      <c r="E901" s="4"/>
      <c r="F901" s="4"/>
      <c r="G901" s="4"/>
      <c r="H901" s="4"/>
      <c r="I901" s="4"/>
      <c r="J901" s="4"/>
      <c r="K901" s="231"/>
      <c r="L901" s="231"/>
      <c r="M901" s="231"/>
      <c r="N901" s="231"/>
      <c r="O901" s="231"/>
      <c r="P901" s="4"/>
      <c r="Q901" s="4"/>
    </row>
    <row r="902" ht="12.75" customHeight="1">
      <c r="B902" s="4"/>
      <c r="C902" s="4"/>
      <c r="D902" s="4"/>
      <c r="E902" s="4"/>
      <c r="F902" s="4"/>
      <c r="G902" s="4"/>
      <c r="H902" s="4"/>
      <c r="I902" s="4"/>
      <c r="J902" s="4"/>
      <c r="K902" s="231"/>
      <c r="L902" s="231"/>
      <c r="M902" s="231"/>
      <c r="N902" s="231"/>
      <c r="O902" s="231"/>
      <c r="P902" s="4"/>
      <c r="Q902" s="4"/>
    </row>
    <row r="903" ht="12.75" customHeight="1">
      <c r="B903" s="4"/>
      <c r="C903" s="4"/>
      <c r="D903" s="4"/>
      <c r="E903" s="4"/>
      <c r="F903" s="4"/>
      <c r="G903" s="4"/>
      <c r="H903" s="4"/>
      <c r="I903" s="4"/>
      <c r="J903" s="4"/>
      <c r="K903" s="231"/>
      <c r="L903" s="231"/>
      <c r="M903" s="231"/>
      <c r="N903" s="231"/>
      <c r="O903" s="231"/>
      <c r="P903" s="4"/>
      <c r="Q903" s="4"/>
    </row>
    <row r="904" ht="12.75" customHeight="1">
      <c r="B904" s="4"/>
      <c r="C904" s="4"/>
      <c r="D904" s="4"/>
      <c r="E904" s="4"/>
      <c r="F904" s="4"/>
      <c r="G904" s="4"/>
      <c r="H904" s="4"/>
      <c r="I904" s="4"/>
      <c r="J904" s="4"/>
      <c r="K904" s="231"/>
      <c r="L904" s="231"/>
      <c r="M904" s="231"/>
      <c r="N904" s="231"/>
      <c r="O904" s="231"/>
      <c r="P904" s="4"/>
      <c r="Q904" s="4"/>
    </row>
    <row r="905" ht="12.75" customHeight="1">
      <c r="B905" s="4"/>
      <c r="C905" s="4"/>
      <c r="D905" s="4"/>
      <c r="E905" s="4"/>
      <c r="F905" s="4"/>
      <c r="G905" s="4"/>
      <c r="H905" s="4"/>
      <c r="I905" s="4"/>
      <c r="J905" s="4"/>
      <c r="K905" s="231"/>
      <c r="L905" s="231"/>
      <c r="M905" s="231"/>
      <c r="N905" s="231"/>
      <c r="O905" s="231"/>
      <c r="P905" s="4"/>
      <c r="Q905" s="4"/>
    </row>
    <row r="906" ht="12.75" customHeight="1">
      <c r="B906" s="4"/>
      <c r="C906" s="4"/>
      <c r="D906" s="4"/>
      <c r="E906" s="4"/>
      <c r="F906" s="4"/>
      <c r="G906" s="4"/>
      <c r="H906" s="4"/>
      <c r="I906" s="4"/>
      <c r="J906" s="4"/>
      <c r="K906" s="231"/>
      <c r="L906" s="231"/>
      <c r="M906" s="231"/>
      <c r="N906" s="231"/>
      <c r="O906" s="231"/>
      <c r="P906" s="4"/>
      <c r="Q906" s="4"/>
    </row>
    <row r="907" ht="12.75" customHeight="1">
      <c r="B907" s="4"/>
      <c r="C907" s="4"/>
      <c r="D907" s="4"/>
      <c r="E907" s="4"/>
      <c r="F907" s="4"/>
      <c r="G907" s="4"/>
      <c r="H907" s="4"/>
      <c r="I907" s="4"/>
      <c r="J907" s="4"/>
      <c r="K907" s="231"/>
      <c r="L907" s="231"/>
      <c r="M907" s="231"/>
      <c r="N907" s="231"/>
      <c r="O907" s="231"/>
      <c r="P907" s="4"/>
      <c r="Q907" s="4"/>
    </row>
    <row r="908" ht="12.75" customHeight="1">
      <c r="B908" s="4"/>
      <c r="C908" s="4"/>
      <c r="D908" s="4"/>
      <c r="E908" s="4"/>
      <c r="F908" s="4"/>
      <c r="G908" s="4"/>
      <c r="H908" s="4"/>
      <c r="I908" s="4"/>
      <c r="J908" s="4"/>
      <c r="K908" s="231"/>
      <c r="L908" s="231"/>
      <c r="M908" s="231"/>
      <c r="N908" s="231"/>
      <c r="O908" s="231"/>
      <c r="P908" s="4"/>
      <c r="Q908" s="4"/>
    </row>
    <row r="909" ht="12.75" customHeight="1">
      <c r="B909" s="4"/>
      <c r="C909" s="4"/>
      <c r="D909" s="4"/>
      <c r="E909" s="4"/>
      <c r="F909" s="4"/>
      <c r="G909" s="4"/>
      <c r="H909" s="4"/>
      <c r="I909" s="4"/>
      <c r="J909" s="4"/>
      <c r="K909" s="231"/>
      <c r="L909" s="231"/>
      <c r="M909" s="231"/>
      <c r="N909" s="231"/>
      <c r="O909" s="231"/>
      <c r="P909" s="4"/>
      <c r="Q909" s="4"/>
    </row>
    <row r="910" ht="12.75" customHeight="1">
      <c r="B910" s="4"/>
      <c r="C910" s="4"/>
      <c r="D910" s="4"/>
      <c r="E910" s="4"/>
      <c r="F910" s="4"/>
      <c r="G910" s="4"/>
      <c r="H910" s="4"/>
      <c r="I910" s="4"/>
      <c r="J910" s="4"/>
      <c r="K910" s="231"/>
      <c r="L910" s="231"/>
      <c r="M910" s="231"/>
      <c r="N910" s="231"/>
      <c r="O910" s="231"/>
      <c r="P910" s="4"/>
      <c r="Q910" s="4"/>
    </row>
    <row r="911" ht="12.75" customHeight="1">
      <c r="B911" s="4"/>
      <c r="C911" s="4"/>
      <c r="D911" s="4"/>
      <c r="E911" s="4"/>
      <c r="F911" s="4"/>
      <c r="G911" s="4"/>
      <c r="H911" s="4"/>
      <c r="I911" s="4"/>
      <c r="J911" s="4"/>
      <c r="K911" s="231"/>
      <c r="L911" s="231"/>
      <c r="M911" s="231"/>
      <c r="N911" s="231"/>
      <c r="O911" s="231"/>
      <c r="P911" s="4"/>
      <c r="Q911" s="4"/>
    </row>
    <row r="912" ht="12.75" customHeight="1">
      <c r="B912" s="4"/>
      <c r="C912" s="4"/>
      <c r="D912" s="4"/>
      <c r="E912" s="4"/>
      <c r="F912" s="4"/>
      <c r="G912" s="4"/>
      <c r="H912" s="4"/>
      <c r="I912" s="4"/>
      <c r="J912" s="4"/>
      <c r="K912" s="231"/>
      <c r="L912" s="231"/>
      <c r="M912" s="231"/>
      <c r="N912" s="231"/>
      <c r="O912" s="231"/>
      <c r="P912" s="4"/>
      <c r="Q912" s="4"/>
    </row>
    <row r="913" ht="12.75" customHeight="1">
      <c r="B913" s="4"/>
      <c r="C913" s="4"/>
      <c r="D913" s="4"/>
      <c r="E913" s="4"/>
      <c r="F913" s="4"/>
      <c r="G913" s="4"/>
      <c r="H913" s="4"/>
      <c r="I913" s="4"/>
      <c r="J913" s="4"/>
      <c r="K913" s="231"/>
      <c r="L913" s="231"/>
      <c r="M913" s="231"/>
      <c r="N913" s="231"/>
      <c r="O913" s="231"/>
      <c r="P913" s="4"/>
      <c r="Q913" s="4"/>
    </row>
    <row r="914" ht="12.75" customHeight="1">
      <c r="B914" s="4"/>
      <c r="C914" s="4"/>
      <c r="D914" s="4"/>
      <c r="E914" s="4"/>
      <c r="F914" s="4"/>
      <c r="G914" s="4"/>
      <c r="H914" s="4"/>
      <c r="I914" s="4"/>
      <c r="J914" s="4"/>
      <c r="K914" s="231"/>
      <c r="L914" s="231"/>
      <c r="M914" s="231"/>
      <c r="N914" s="231"/>
      <c r="O914" s="231"/>
      <c r="P914" s="4"/>
      <c r="Q914" s="4"/>
    </row>
    <row r="915" ht="12.75" customHeight="1">
      <c r="B915" s="4"/>
      <c r="C915" s="4"/>
      <c r="D915" s="4"/>
      <c r="E915" s="4"/>
      <c r="F915" s="4"/>
      <c r="G915" s="4"/>
      <c r="H915" s="4"/>
      <c r="I915" s="4"/>
      <c r="J915" s="4"/>
      <c r="K915" s="231"/>
      <c r="L915" s="231"/>
      <c r="M915" s="231"/>
      <c r="N915" s="231"/>
      <c r="O915" s="231"/>
      <c r="P915" s="4"/>
      <c r="Q915" s="4"/>
    </row>
    <row r="916" ht="12.75" customHeight="1">
      <c r="B916" s="4"/>
      <c r="C916" s="4"/>
      <c r="D916" s="4"/>
      <c r="E916" s="4"/>
      <c r="F916" s="4"/>
      <c r="G916" s="4"/>
      <c r="H916" s="4"/>
      <c r="I916" s="4"/>
      <c r="J916" s="4"/>
      <c r="K916" s="231"/>
      <c r="L916" s="231"/>
      <c r="M916" s="231"/>
      <c r="N916" s="231"/>
      <c r="O916" s="231"/>
      <c r="P916" s="4"/>
      <c r="Q916" s="4"/>
    </row>
    <row r="917" ht="12.75" customHeight="1">
      <c r="B917" s="4"/>
      <c r="C917" s="4"/>
      <c r="D917" s="4"/>
      <c r="E917" s="4"/>
      <c r="F917" s="4"/>
      <c r="G917" s="4"/>
      <c r="H917" s="4"/>
      <c r="I917" s="4"/>
      <c r="J917" s="4"/>
      <c r="K917" s="231"/>
      <c r="L917" s="231"/>
      <c r="M917" s="231"/>
      <c r="N917" s="231"/>
      <c r="O917" s="231"/>
      <c r="P917" s="4"/>
      <c r="Q917" s="4"/>
    </row>
    <row r="918" ht="12.75" customHeight="1">
      <c r="B918" s="4"/>
      <c r="C918" s="4"/>
      <c r="D918" s="4"/>
      <c r="E918" s="4"/>
      <c r="F918" s="4"/>
      <c r="G918" s="4"/>
      <c r="H918" s="4"/>
      <c r="I918" s="4"/>
      <c r="J918" s="4"/>
      <c r="K918" s="231"/>
      <c r="L918" s="231"/>
      <c r="M918" s="231"/>
      <c r="N918" s="231"/>
      <c r="O918" s="231"/>
      <c r="P918" s="4"/>
      <c r="Q918" s="4"/>
    </row>
    <row r="919" ht="12.75" customHeight="1">
      <c r="B919" s="4"/>
      <c r="C919" s="4"/>
      <c r="D919" s="4"/>
      <c r="E919" s="4"/>
      <c r="F919" s="4"/>
      <c r="G919" s="4"/>
      <c r="H919" s="4"/>
      <c r="I919" s="4"/>
      <c r="J919" s="4"/>
      <c r="K919" s="231"/>
      <c r="L919" s="231"/>
      <c r="M919" s="231"/>
      <c r="N919" s="231"/>
      <c r="O919" s="231"/>
      <c r="P919" s="4"/>
      <c r="Q919" s="4"/>
    </row>
    <row r="920" ht="12.75" customHeight="1">
      <c r="B920" s="4"/>
      <c r="C920" s="4"/>
      <c r="D920" s="4"/>
      <c r="E920" s="4"/>
      <c r="F920" s="4"/>
      <c r="G920" s="4"/>
      <c r="H920" s="4"/>
      <c r="I920" s="4"/>
      <c r="J920" s="4"/>
      <c r="K920" s="231"/>
      <c r="L920" s="231"/>
      <c r="M920" s="231"/>
      <c r="N920" s="231"/>
      <c r="O920" s="231"/>
      <c r="P920" s="4"/>
      <c r="Q920" s="4"/>
    </row>
    <row r="921" ht="12.75" customHeight="1">
      <c r="B921" s="4"/>
      <c r="C921" s="4"/>
      <c r="D921" s="4"/>
      <c r="E921" s="4"/>
      <c r="F921" s="4"/>
      <c r="G921" s="4"/>
      <c r="H921" s="4"/>
      <c r="I921" s="4"/>
      <c r="J921" s="4"/>
      <c r="K921" s="231"/>
      <c r="L921" s="231"/>
      <c r="M921" s="231"/>
      <c r="N921" s="231"/>
      <c r="O921" s="231"/>
      <c r="P921" s="4"/>
      <c r="Q921" s="4"/>
    </row>
    <row r="922" ht="12.75" customHeight="1">
      <c r="B922" s="4"/>
      <c r="C922" s="4"/>
      <c r="D922" s="4"/>
      <c r="E922" s="4"/>
      <c r="F922" s="4"/>
      <c r="G922" s="4"/>
      <c r="H922" s="4"/>
      <c r="I922" s="4"/>
      <c r="J922" s="4"/>
      <c r="K922" s="231"/>
      <c r="L922" s="231"/>
      <c r="M922" s="231"/>
      <c r="N922" s="231"/>
      <c r="O922" s="231"/>
      <c r="P922" s="4"/>
      <c r="Q922" s="4"/>
    </row>
    <row r="923" ht="12.75" customHeight="1">
      <c r="B923" s="4"/>
      <c r="C923" s="4"/>
      <c r="D923" s="4"/>
      <c r="E923" s="4"/>
      <c r="F923" s="4"/>
      <c r="G923" s="4"/>
      <c r="H923" s="4"/>
      <c r="I923" s="4"/>
      <c r="J923" s="4"/>
      <c r="K923" s="231"/>
      <c r="L923" s="231"/>
      <c r="M923" s="231"/>
      <c r="N923" s="231"/>
      <c r="O923" s="231"/>
      <c r="P923" s="4"/>
      <c r="Q923" s="4"/>
    </row>
    <row r="924" ht="12.75" customHeight="1">
      <c r="B924" s="4"/>
      <c r="C924" s="4"/>
      <c r="D924" s="4"/>
      <c r="E924" s="4"/>
      <c r="F924" s="4"/>
      <c r="G924" s="4"/>
      <c r="H924" s="4"/>
      <c r="I924" s="4"/>
      <c r="J924" s="4"/>
      <c r="K924" s="231"/>
      <c r="L924" s="231"/>
      <c r="M924" s="231"/>
      <c r="N924" s="231"/>
      <c r="O924" s="231"/>
      <c r="P924" s="4"/>
      <c r="Q924" s="4"/>
    </row>
    <row r="925" ht="12.75" customHeight="1">
      <c r="B925" s="4"/>
      <c r="C925" s="4"/>
      <c r="D925" s="4"/>
      <c r="E925" s="4"/>
      <c r="F925" s="4"/>
      <c r="G925" s="4"/>
      <c r="H925" s="4"/>
      <c r="I925" s="4"/>
      <c r="J925" s="4"/>
      <c r="K925" s="231"/>
      <c r="L925" s="231"/>
      <c r="M925" s="231"/>
      <c r="N925" s="231"/>
      <c r="O925" s="231"/>
      <c r="P925" s="4"/>
      <c r="Q925" s="4"/>
    </row>
    <row r="926" ht="12.75" customHeight="1">
      <c r="B926" s="4"/>
      <c r="C926" s="4"/>
      <c r="D926" s="4"/>
      <c r="E926" s="4"/>
      <c r="F926" s="4"/>
      <c r="G926" s="4"/>
      <c r="H926" s="4"/>
      <c r="I926" s="4"/>
      <c r="J926" s="4"/>
      <c r="K926" s="231"/>
      <c r="L926" s="231"/>
      <c r="M926" s="231"/>
      <c r="N926" s="231"/>
      <c r="O926" s="231"/>
      <c r="P926" s="4"/>
      <c r="Q926" s="4"/>
    </row>
    <row r="927" ht="12.75" customHeight="1">
      <c r="B927" s="4"/>
      <c r="C927" s="4"/>
      <c r="D927" s="4"/>
      <c r="E927" s="4"/>
      <c r="F927" s="4"/>
      <c r="G927" s="4"/>
      <c r="H927" s="4"/>
      <c r="I927" s="4"/>
      <c r="J927" s="4"/>
      <c r="K927" s="231"/>
      <c r="L927" s="231"/>
      <c r="M927" s="231"/>
      <c r="N927" s="231"/>
      <c r="O927" s="231"/>
      <c r="P927" s="4"/>
      <c r="Q927" s="4"/>
    </row>
    <row r="928" ht="12.75" customHeight="1">
      <c r="B928" s="4"/>
      <c r="C928" s="4"/>
      <c r="D928" s="4"/>
      <c r="E928" s="4"/>
      <c r="F928" s="4"/>
      <c r="G928" s="4"/>
      <c r="H928" s="4"/>
      <c r="I928" s="4"/>
      <c r="J928" s="4"/>
      <c r="K928" s="231"/>
      <c r="L928" s="231"/>
      <c r="M928" s="231"/>
      <c r="N928" s="231"/>
      <c r="O928" s="231"/>
      <c r="P928" s="4"/>
      <c r="Q928" s="4"/>
    </row>
    <row r="929" ht="12.75" customHeight="1">
      <c r="B929" s="4"/>
      <c r="C929" s="4"/>
      <c r="D929" s="4"/>
      <c r="E929" s="4"/>
      <c r="F929" s="4"/>
      <c r="G929" s="4"/>
      <c r="H929" s="4"/>
      <c r="I929" s="4"/>
      <c r="J929" s="4"/>
      <c r="K929" s="231"/>
      <c r="L929" s="231"/>
      <c r="M929" s="231"/>
      <c r="N929" s="231"/>
      <c r="O929" s="231"/>
      <c r="P929" s="4"/>
      <c r="Q929" s="4"/>
    </row>
    <row r="930" ht="12.75" customHeight="1">
      <c r="B930" s="4"/>
      <c r="C930" s="4"/>
      <c r="D930" s="4"/>
      <c r="E930" s="4"/>
      <c r="F930" s="4"/>
      <c r="G930" s="4"/>
      <c r="H930" s="4"/>
      <c r="I930" s="4"/>
      <c r="J930" s="4"/>
      <c r="K930" s="231"/>
      <c r="L930" s="231"/>
      <c r="M930" s="231"/>
      <c r="N930" s="231"/>
      <c r="O930" s="231"/>
      <c r="P930" s="4"/>
      <c r="Q930" s="4"/>
    </row>
    <row r="931" ht="12.75" customHeight="1">
      <c r="B931" s="4"/>
      <c r="C931" s="4"/>
      <c r="D931" s="4"/>
      <c r="E931" s="4"/>
      <c r="F931" s="4"/>
      <c r="G931" s="4"/>
      <c r="H931" s="4"/>
      <c r="I931" s="4"/>
      <c r="J931" s="4"/>
      <c r="K931" s="231"/>
      <c r="L931" s="231"/>
      <c r="M931" s="231"/>
      <c r="N931" s="231"/>
      <c r="O931" s="231"/>
      <c r="P931" s="4"/>
      <c r="Q931" s="4"/>
    </row>
    <row r="932" ht="12.75" customHeight="1">
      <c r="B932" s="4"/>
      <c r="C932" s="4"/>
      <c r="D932" s="4"/>
      <c r="E932" s="4"/>
      <c r="F932" s="4"/>
      <c r="G932" s="4"/>
      <c r="H932" s="4"/>
      <c r="I932" s="4"/>
      <c r="J932" s="4"/>
      <c r="K932" s="231"/>
      <c r="L932" s="231"/>
      <c r="M932" s="231"/>
      <c r="N932" s="231"/>
      <c r="O932" s="231"/>
      <c r="P932" s="4"/>
      <c r="Q932" s="4"/>
    </row>
    <row r="933" ht="12.75" customHeight="1">
      <c r="B933" s="4"/>
      <c r="C933" s="4"/>
      <c r="D933" s="4"/>
      <c r="E933" s="4"/>
      <c r="F933" s="4"/>
      <c r="G933" s="4"/>
      <c r="H933" s="4"/>
      <c r="I933" s="4"/>
      <c r="J933" s="4"/>
      <c r="K933" s="231"/>
      <c r="L933" s="231"/>
      <c r="M933" s="231"/>
      <c r="N933" s="231"/>
      <c r="O933" s="231"/>
      <c r="P933" s="4"/>
      <c r="Q933" s="4"/>
    </row>
    <row r="934" ht="12.75" customHeight="1">
      <c r="B934" s="4"/>
      <c r="C934" s="4"/>
      <c r="D934" s="4"/>
      <c r="E934" s="4"/>
      <c r="F934" s="4"/>
      <c r="G934" s="4"/>
      <c r="H934" s="4"/>
      <c r="I934" s="4"/>
      <c r="J934" s="4"/>
      <c r="K934" s="231"/>
      <c r="L934" s="231"/>
      <c r="M934" s="231"/>
      <c r="N934" s="231"/>
      <c r="O934" s="231"/>
      <c r="P934" s="4"/>
      <c r="Q934" s="4"/>
    </row>
    <row r="935" ht="12.75" customHeight="1">
      <c r="B935" s="4"/>
      <c r="C935" s="4"/>
      <c r="D935" s="4"/>
      <c r="E935" s="4"/>
      <c r="F935" s="4"/>
      <c r="G935" s="4"/>
      <c r="H935" s="4"/>
      <c r="I935" s="4"/>
      <c r="J935" s="4"/>
      <c r="K935" s="231"/>
      <c r="L935" s="231"/>
      <c r="M935" s="231"/>
      <c r="N935" s="231"/>
      <c r="O935" s="231"/>
      <c r="P935" s="4"/>
      <c r="Q935" s="4"/>
    </row>
    <row r="936" ht="12.75" customHeight="1">
      <c r="B936" s="4"/>
      <c r="C936" s="4"/>
      <c r="D936" s="4"/>
      <c r="E936" s="4"/>
      <c r="F936" s="4"/>
      <c r="G936" s="4"/>
      <c r="H936" s="4"/>
      <c r="I936" s="4"/>
      <c r="J936" s="4"/>
      <c r="K936" s="231"/>
      <c r="L936" s="231"/>
      <c r="M936" s="231"/>
      <c r="N936" s="231"/>
      <c r="O936" s="231"/>
      <c r="P936" s="4"/>
      <c r="Q936" s="4"/>
    </row>
    <row r="937" ht="12.75" customHeight="1">
      <c r="B937" s="4"/>
      <c r="C937" s="4"/>
      <c r="D937" s="4"/>
      <c r="E937" s="4"/>
      <c r="F937" s="4"/>
      <c r="G937" s="4"/>
      <c r="H937" s="4"/>
      <c r="I937" s="4"/>
      <c r="J937" s="4"/>
      <c r="K937" s="231"/>
      <c r="L937" s="231"/>
      <c r="M937" s="231"/>
      <c r="N937" s="231"/>
      <c r="O937" s="231"/>
      <c r="P937" s="4"/>
      <c r="Q937" s="4"/>
    </row>
    <row r="938" ht="12.75" customHeight="1">
      <c r="B938" s="4"/>
      <c r="C938" s="4"/>
      <c r="D938" s="4"/>
      <c r="E938" s="4"/>
      <c r="F938" s="4"/>
      <c r="G938" s="4"/>
      <c r="H938" s="4"/>
      <c r="I938" s="4"/>
      <c r="J938" s="4"/>
      <c r="K938" s="231"/>
      <c r="L938" s="231"/>
      <c r="M938" s="231"/>
      <c r="N938" s="231"/>
      <c r="O938" s="231"/>
      <c r="P938" s="4"/>
      <c r="Q938" s="4"/>
    </row>
    <row r="939" ht="12.75" customHeight="1">
      <c r="B939" s="4"/>
      <c r="C939" s="4"/>
      <c r="D939" s="4"/>
      <c r="E939" s="4"/>
      <c r="F939" s="4"/>
      <c r="G939" s="4"/>
      <c r="H939" s="4"/>
      <c r="I939" s="4"/>
      <c r="J939" s="4"/>
      <c r="K939" s="231"/>
      <c r="L939" s="231"/>
      <c r="M939" s="231"/>
      <c r="N939" s="231"/>
      <c r="O939" s="231"/>
      <c r="P939" s="4"/>
      <c r="Q939" s="4"/>
    </row>
    <row r="940" ht="12.75" customHeight="1">
      <c r="B940" s="4"/>
      <c r="C940" s="4"/>
      <c r="D940" s="4"/>
      <c r="E940" s="4"/>
      <c r="F940" s="4"/>
      <c r="G940" s="4"/>
      <c r="H940" s="4"/>
      <c r="I940" s="4"/>
      <c r="J940" s="4"/>
      <c r="K940" s="231"/>
      <c r="L940" s="231"/>
      <c r="M940" s="231"/>
      <c r="N940" s="231"/>
      <c r="O940" s="231"/>
      <c r="P940" s="4"/>
      <c r="Q940" s="4"/>
    </row>
    <row r="941" ht="12.75" customHeight="1">
      <c r="B941" s="4"/>
      <c r="C941" s="4"/>
      <c r="D941" s="4"/>
      <c r="E941" s="4"/>
      <c r="F941" s="4"/>
      <c r="G941" s="4"/>
      <c r="H941" s="4"/>
      <c r="I941" s="4"/>
      <c r="J941" s="4"/>
      <c r="K941" s="231"/>
      <c r="L941" s="231"/>
      <c r="M941" s="231"/>
      <c r="N941" s="231"/>
      <c r="O941" s="231"/>
      <c r="P941" s="4"/>
      <c r="Q941" s="4"/>
    </row>
    <row r="942" ht="12.75" customHeight="1">
      <c r="B942" s="4"/>
      <c r="C942" s="4"/>
      <c r="D942" s="4"/>
      <c r="E942" s="4"/>
      <c r="F942" s="4"/>
      <c r="G942" s="4"/>
      <c r="H942" s="4"/>
      <c r="I942" s="4"/>
      <c r="J942" s="4"/>
      <c r="K942" s="231"/>
      <c r="L942" s="231"/>
      <c r="M942" s="231"/>
      <c r="N942" s="231"/>
      <c r="O942" s="231"/>
      <c r="P942" s="4"/>
      <c r="Q942" s="4"/>
    </row>
    <row r="943" ht="12.75" customHeight="1">
      <c r="B943" s="4"/>
      <c r="C943" s="4"/>
      <c r="D943" s="4"/>
      <c r="E943" s="4"/>
      <c r="F943" s="4"/>
      <c r="G943" s="4"/>
      <c r="H943" s="4"/>
      <c r="I943" s="4"/>
      <c r="J943" s="4"/>
      <c r="K943" s="231"/>
      <c r="L943" s="231"/>
      <c r="M943" s="231"/>
      <c r="N943" s="231"/>
      <c r="O943" s="231"/>
      <c r="P943" s="4"/>
      <c r="Q943" s="4"/>
    </row>
    <row r="944" ht="12.75" customHeight="1">
      <c r="B944" s="4"/>
      <c r="C944" s="4"/>
      <c r="D944" s="4"/>
      <c r="E944" s="4"/>
      <c r="F944" s="4"/>
      <c r="G944" s="4"/>
      <c r="H944" s="4"/>
      <c r="I944" s="4"/>
      <c r="J944" s="4"/>
      <c r="K944" s="231"/>
      <c r="L944" s="231"/>
      <c r="M944" s="231"/>
      <c r="N944" s="231"/>
      <c r="O944" s="231"/>
      <c r="P944" s="4"/>
      <c r="Q944" s="4"/>
    </row>
    <row r="945" ht="12.75" customHeight="1">
      <c r="B945" s="4"/>
      <c r="C945" s="4"/>
      <c r="D945" s="4"/>
      <c r="E945" s="4"/>
      <c r="F945" s="4"/>
      <c r="G945" s="4"/>
      <c r="H945" s="4"/>
      <c r="I945" s="4"/>
      <c r="J945" s="4"/>
      <c r="K945" s="231"/>
      <c r="L945" s="231"/>
      <c r="M945" s="231"/>
      <c r="N945" s="231"/>
      <c r="O945" s="231"/>
      <c r="P945" s="4"/>
      <c r="Q945" s="4"/>
    </row>
    <row r="946" ht="12.75" customHeight="1">
      <c r="B946" s="4"/>
      <c r="C946" s="4"/>
      <c r="D946" s="4"/>
      <c r="E946" s="4"/>
      <c r="F946" s="4"/>
      <c r="G946" s="4"/>
      <c r="H946" s="4"/>
      <c r="I946" s="4"/>
      <c r="J946" s="4"/>
      <c r="K946" s="231"/>
      <c r="L946" s="231"/>
      <c r="M946" s="231"/>
      <c r="N946" s="231"/>
      <c r="O946" s="231"/>
      <c r="P946" s="4"/>
      <c r="Q946" s="4"/>
    </row>
    <row r="947" ht="12.75" customHeight="1">
      <c r="B947" s="4"/>
      <c r="C947" s="4"/>
      <c r="D947" s="4"/>
      <c r="E947" s="4"/>
      <c r="F947" s="4"/>
      <c r="G947" s="4"/>
      <c r="H947" s="4"/>
      <c r="I947" s="4"/>
      <c r="J947" s="4"/>
      <c r="K947" s="231"/>
      <c r="L947" s="231"/>
      <c r="M947" s="231"/>
      <c r="N947" s="231"/>
      <c r="O947" s="231"/>
      <c r="P947" s="4"/>
      <c r="Q947" s="4"/>
    </row>
    <row r="948" ht="12.75" customHeight="1">
      <c r="B948" s="4"/>
      <c r="C948" s="4"/>
      <c r="D948" s="4"/>
      <c r="E948" s="4"/>
      <c r="F948" s="4"/>
      <c r="G948" s="4"/>
      <c r="H948" s="4"/>
      <c r="I948" s="4"/>
      <c r="J948" s="4"/>
      <c r="K948" s="231"/>
      <c r="L948" s="231"/>
      <c r="M948" s="231"/>
      <c r="N948" s="231"/>
      <c r="O948" s="231"/>
      <c r="P948" s="4"/>
      <c r="Q948" s="4"/>
    </row>
    <row r="949" ht="12.75" customHeight="1">
      <c r="B949" s="4"/>
      <c r="C949" s="4"/>
      <c r="D949" s="4"/>
      <c r="E949" s="4"/>
      <c r="F949" s="4"/>
      <c r="G949" s="4"/>
      <c r="H949" s="4"/>
      <c r="I949" s="4"/>
      <c r="J949" s="4"/>
      <c r="K949" s="231"/>
      <c r="L949" s="231"/>
      <c r="M949" s="231"/>
      <c r="N949" s="231"/>
      <c r="O949" s="231"/>
      <c r="P949" s="4"/>
      <c r="Q949" s="4"/>
    </row>
    <row r="950" ht="12.75" customHeight="1">
      <c r="B950" s="4"/>
      <c r="C950" s="4"/>
      <c r="D950" s="4"/>
      <c r="E950" s="4"/>
      <c r="F950" s="4"/>
      <c r="G950" s="4"/>
      <c r="H950" s="4"/>
      <c r="I950" s="4"/>
      <c r="J950" s="4"/>
      <c r="K950" s="231"/>
      <c r="L950" s="231"/>
      <c r="M950" s="231"/>
      <c r="N950" s="231"/>
      <c r="O950" s="231"/>
      <c r="P950" s="4"/>
      <c r="Q950" s="4"/>
    </row>
    <row r="951" ht="12.75" customHeight="1">
      <c r="B951" s="4"/>
      <c r="C951" s="4"/>
      <c r="D951" s="4"/>
      <c r="E951" s="4"/>
      <c r="F951" s="4"/>
      <c r="G951" s="4"/>
      <c r="H951" s="4"/>
      <c r="I951" s="4"/>
      <c r="J951" s="4"/>
      <c r="K951" s="231"/>
      <c r="L951" s="231"/>
      <c r="M951" s="231"/>
      <c r="N951" s="231"/>
      <c r="O951" s="231"/>
      <c r="P951" s="4"/>
      <c r="Q951" s="4"/>
    </row>
    <row r="952" ht="12.75" customHeight="1">
      <c r="B952" s="4"/>
      <c r="C952" s="4"/>
      <c r="D952" s="4"/>
      <c r="E952" s="4"/>
      <c r="F952" s="4"/>
      <c r="G952" s="4"/>
      <c r="H952" s="4"/>
      <c r="I952" s="4"/>
      <c r="J952" s="4"/>
      <c r="K952" s="231"/>
      <c r="L952" s="231"/>
      <c r="M952" s="231"/>
      <c r="N952" s="231"/>
      <c r="O952" s="231"/>
      <c r="P952" s="4"/>
      <c r="Q952" s="4"/>
    </row>
    <row r="953" ht="12.75" customHeight="1">
      <c r="B953" s="4"/>
      <c r="C953" s="4"/>
      <c r="D953" s="4"/>
      <c r="E953" s="4"/>
      <c r="F953" s="4"/>
      <c r="G953" s="4"/>
      <c r="H953" s="4"/>
      <c r="I953" s="4"/>
      <c r="J953" s="4"/>
      <c r="K953" s="231"/>
      <c r="L953" s="231"/>
      <c r="M953" s="231"/>
      <c r="N953" s="231"/>
      <c r="O953" s="231"/>
      <c r="P953" s="4"/>
      <c r="Q953" s="4"/>
    </row>
    <row r="954" ht="12.75" customHeight="1">
      <c r="B954" s="4"/>
      <c r="C954" s="4"/>
      <c r="D954" s="4"/>
      <c r="E954" s="4"/>
      <c r="F954" s="4"/>
      <c r="G954" s="4"/>
      <c r="H954" s="4"/>
      <c r="I954" s="4"/>
      <c r="J954" s="4"/>
      <c r="K954" s="231"/>
      <c r="L954" s="231"/>
      <c r="M954" s="231"/>
      <c r="N954" s="231"/>
      <c r="O954" s="231"/>
      <c r="P954" s="4"/>
      <c r="Q954" s="4"/>
    </row>
    <row r="955" ht="12.75" customHeight="1">
      <c r="B955" s="4"/>
      <c r="C955" s="4"/>
      <c r="D955" s="4"/>
      <c r="E955" s="4"/>
      <c r="F955" s="4"/>
      <c r="G955" s="4"/>
      <c r="H955" s="4"/>
      <c r="I955" s="4"/>
      <c r="J955" s="4"/>
      <c r="K955" s="231"/>
      <c r="L955" s="231"/>
      <c r="M955" s="231"/>
      <c r="N955" s="231"/>
      <c r="O955" s="231"/>
      <c r="P955" s="4"/>
      <c r="Q955" s="4"/>
    </row>
    <row r="956" ht="12.75" customHeight="1">
      <c r="B956" s="4"/>
      <c r="C956" s="4"/>
      <c r="D956" s="4"/>
      <c r="E956" s="4"/>
      <c r="F956" s="4"/>
      <c r="G956" s="4"/>
      <c r="H956" s="4"/>
      <c r="I956" s="4"/>
      <c r="J956" s="4"/>
      <c r="K956" s="231"/>
      <c r="L956" s="231"/>
      <c r="M956" s="231"/>
      <c r="N956" s="231"/>
      <c r="O956" s="231"/>
      <c r="P956" s="4"/>
      <c r="Q956" s="4"/>
    </row>
    <row r="957" ht="12.75" customHeight="1">
      <c r="B957" s="4"/>
      <c r="C957" s="4"/>
      <c r="D957" s="4"/>
      <c r="E957" s="4"/>
      <c r="F957" s="4"/>
      <c r="G957" s="4"/>
      <c r="H957" s="4"/>
      <c r="I957" s="4"/>
      <c r="J957" s="4"/>
      <c r="K957" s="231"/>
      <c r="L957" s="231"/>
      <c r="M957" s="231"/>
      <c r="N957" s="231"/>
      <c r="O957" s="231"/>
      <c r="P957" s="4"/>
      <c r="Q957" s="4"/>
    </row>
    <row r="958" ht="12.75" customHeight="1">
      <c r="B958" s="4"/>
      <c r="C958" s="4"/>
      <c r="D958" s="4"/>
      <c r="E958" s="4"/>
      <c r="F958" s="4"/>
      <c r="G958" s="4"/>
      <c r="H958" s="4"/>
      <c r="I958" s="4"/>
      <c r="J958" s="4"/>
      <c r="K958" s="231"/>
      <c r="L958" s="231"/>
      <c r="M958" s="231"/>
      <c r="N958" s="231"/>
      <c r="O958" s="231"/>
      <c r="P958" s="4"/>
      <c r="Q958" s="4"/>
    </row>
    <row r="959" ht="12.75" customHeight="1">
      <c r="B959" s="4"/>
      <c r="C959" s="4"/>
      <c r="D959" s="4"/>
      <c r="E959" s="4"/>
      <c r="F959" s="4"/>
      <c r="G959" s="4"/>
      <c r="H959" s="4"/>
      <c r="I959" s="4"/>
      <c r="J959" s="4"/>
      <c r="K959" s="231"/>
      <c r="L959" s="231"/>
      <c r="M959" s="231"/>
      <c r="N959" s="231"/>
      <c r="O959" s="231"/>
      <c r="P959" s="4"/>
      <c r="Q959" s="4"/>
    </row>
    <row r="960" ht="12.75" customHeight="1">
      <c r="B960" s="4"/>
      <c r="C960" s="4"/>
      <c r="D960" s="4"/>
      <c r="E960" s="4"/>
      <c r="F960" s="4"/>
      <c r="G960" s="4"/>
      <c r="H960" s="4"/>
      <c r="I960" s="4"/>
      <c r="J960" s="4"/>
      <c r="K960" s="231"/>
      <c r="L960" s="231"/>
      <c r="M960" s="231"/>
      <c r="N960" s="231"/>
      <c r="O960" s="231"/>
      <c r="P960" s="4"/>
      <c r="Q960" s="4"/>
    </row>
    <row r="961" ht="12.75" customHeight="1">
      <c r="B961" s="4"/>
      <c r="C961" s="4"/>
      <c r="D961" s="4"/>
      <c r="E961" s="4"/>
      <c r="F961" s="4"/>
      <c r="G961" s="4"/>
      <c r="H961" s="4"/>
      <c r="I961" s="4"/>
      <c r="J961" s="4"/>
      <c r="K961" s="231"/>
      <c r="L961" s="231"/>
      <c r="M961" s="231"/>
      <c r="N961" s="231"/>
      <c r="O961" s="231"/>
      <c r="P961" s="4"/>
      <c r="Q961" s="4"/>
    </row>
    <row r="962" ht="12.75" customHeight="1">
      <c r="B962" s="4"/>
      <c r="C962" s="4"/>
      <c r="D962" s="4"/>
      <c r="E962" s="4"/>
      <c r="F962" s="4"/>
      <c r="G962" s="4"/>
      <c r="H962" s="4"/>
      <c r="I962" s="4"/>
      <c r="J962" s="4"/>
      <c r="K962" s="231"/>
      <c r="L962" s="231"/>
      <c r="M962" s="231"/>
      <c r="N962" s="231"/>
      <c r="O962" s="231"/>
      <c r="P962" s="4"/>
      <c r="Q962" s="4"/>
    </row>
    <row r="963" ht="12.75" customHeight="1">
      <c r="B963" s="4"/>
      <c r="C963" s="4"/>
      <c r="D963" s="4"/>
      <c r="E963" s="4"/>
      <c r="F963" s="4"/>
      <c r="G963" s="4"/>
      <c r="H963" s="4"/>
      <c r="I963" s="4"/>
      <c r="J963" s="4"/>
      <c r="K963" s="231"/>
      <c r="L963" s="231"/>
      <c r="M963" s="231"/>
      <c r="N963" s="231"/>
      <c r="O963" s="231"/>
      <c r="P963" s="4"/>
      <c r="Q963" s="4"/>
    </row>
    <row r="964" ht="12.75" customHeight="1">
      <c r="B964" s="4"/>
      <c r="C964" s="4"/>
      <c r="D964" s="4"/>
      <c r="E964" s="4"/>
      <c r="F964" s="4"/>
      <c r="G964" s="4"/>
      <c r="H964" s="4"/>
      <c r="I964" s="4"/>
      <c r="J964" s="4"/>
      <c r="K964" s="231"/>
      <c r="L964" s="231"/>
      <c r="M964" s="231"/>
      <c r="N964" s="231"/>
      <c r="O964" s="231"/>
      <c r="P964" s="4"/>
      <c r="Q964" s="4"/>
    </row>
    <row r="965" ht="12.75" customHeight="1">
      <c r="B965" s="4"/>
      <c r="C965" s="4"/>
      <c r="D965" s="4"/>
      <c r="E965" s="4"/>
      <c r="F965" s="4"/>
      <c r="G965" s="4"/>
      <c r="H965" s="4"/>
      <c r="I965" s="4"/>
      <c r="J965" s="4"/>
      <c r="K965" s="231"/>
      <c r="L965" s="231"/>
      <c r="M965" s="231"/>
      <c r="N965" s="231"/>
      <c r="O965" s="231"/>
      <c r="P965" s="4"/>
      <c r="Q965" s="4"/>
    </row>
    <row r="966" ht="12.75" customHeight="1">
      <c r="B966" s="4"/>
      <c r="C966" s="4"/>
      <c r="D966" s="4"/>
      <c r="E966" s="4"/>
      <c r="F966" s="4"/>
      <c r="G966" s="4"/>
      <c r="H966" s="4"/>
      <c r="I966" s="4"/>
      <c r="J966" s="4"/>
      <c r="K966" s="231"/>
      <c r="L966" s="231"/>
      <c r="M966" s="231"/>
      <c r="N966" s="231"/>
      <c r="O966" s="231"/>
      <c r="P966" s="4"/>
      <c r="Q966" s="4"/>
    </row>
    <row r="967" ht="12.75" customHeight="1">
      <c r="B967" s="4"/>
      <c r="C967" s="4"/>
      <c r="D967" s="4"/>
      <c r="E967" s="4"/>
      <c r="F967" s="4"/>
      <c r="G967" s="4"/>
      <c r="H967" s="4"/>
      <c r="I967" s="4"/>
      <c r="J967" s="4"/>
      <c r="K967" s="231"/>
      <c r="L967" s="231"/>
      <c r="M967" s="231"/>
      <c r="N967" s="231"/>
      <c r="O967" s="231"/>
      <c r="P967" s="4"/>
      <c r="Q967" s="4"/>
    </row>
    <row r="968" ht="12.75" customHeight="1">
      <c r="B968" s="4"/>
      <c r="C968" s="4"/>
      <c r="D968" s="4"/>
      <c r="E968" s="4"/>
      <c r="F968" s="4"/>
      <c r="G968" s="4"/>
      <c r="H968" s="4"/>
      <c r="I968" s="4"/>
      <c r="J968" s="4"/>
      <c r="K968" s="231"/>
      <c r="L968" s="231"/>
      <c r="M968" s="231"/>
      <c r="N968" s="231"/>
      <c r="O968" s="231"/>
      <c r="P968" s="4"/>
      <c r="Q968" s="4"/>
    </row>
    <row r="969" ht="12.75" customHeight="1">
      <c r="B969" s="4"/>
      <c r="C969" s="4"/>
      <c r="D969" s="4"/>
      <c r="E969" s="4"/>
      <c r="F969" s="4"/>
      <c r="G969" s="4"/>
      <c r="H969" s="4"/>
      <c r="I969" s="4"/>
      <c r="J969" s="4"/>
      <c r="K969" s="231"/>
      <c r="L969" s="231"/>
      <c r="M969" s="231"/>
      <c r="N969" s="231"/>
      <c r="O969" s="231"/>
      <c r="P969" s="4"/>
      <c r="Q969" s="4"/>
    </row>
    <row r="970" ht="12.75" customHeight="1">
      <c r="B970" s="4"/>
      <c r="C970" s="4"/>
      <c r="D970" s="4"/>
      <c r="E970" s="4"/>
      <c r="F970" s="4"/>
      <c r="G970" s="4"/>
      <c r="H970" s="4"/>
      <c r="I970" s="4"/>
      <c r="J970" s="4"/>
      <c r="K970" s="231"/>
      <c r="L970" s="231"/>
      <c r="M970" s="231"/>
      <c r="N970" s="231"/>
      <c r="O970" s="231"/>
      <c r="P970" s="4"/>
      <c r="Q970" s="4"/>
    </row>
    <row r="971" ht="12.75" customHeight="1">
      <c r="B971" s="4"/>
      <c r="C971" s="4"/>
      <c r="D971" s="4"/>
      <c r="E971" s="4"/>
      <c r="F971" s="4"/>
      <c r="G971" s="4"/>
      <c r="H971" s="4"/>
      <c r="I971" s="4"/>
      <c r="J971" s="4"/>
      <c r="K971" s="231"/>
      <c r="L971" s="231"/>
      <c r="M971" s="231"/>
      <c r="N971" s="231"/>
      <c r="O971" s="231"/>
      <c r="P971" s="4"/>
      <c r="Q971" s="4"/>
    </row>
    <row r="972" ht="12.75" customHeight="1">
      <c r="B972" s="4"/>
      <c r="C972" s="4"/>
      <c r="D972" s="4"/>
      <c r="E972" s="4"/>
      <c r="F972" s="4"/>
      <c r="G972" s="4"/>
      <c r="H972" s="4"/>
      <c r="I972" s="4"/>
      <c r="J972" s="4"/>
      <c r="K972" s="231"/>
      <c r="L972" s="231"/>
      <c r="M972" s="231"/>
      <c r="N972" s="231"/>
      <c r="O972" s="231"/>
      <c r="P972" s="4"/>
      <c r="Q972" s="4"/>
    </row>
    <row r="973" ht="12.75" customHeight="1">
      <c r="B973" s="4"/>
      <c r="C973" s="4"/>
      <c r="D973" s="4"/>
      <c r="E973" s="4"/>
      <c r="F973" s="4"/>
      <c r="G973" s="4"/>
      <c r="H973" s="4"/>
      <c r="I973" s="4"/>
      <c r="J973" s="4"/>
      <c r="K973" s="231"/>
      <c r="L973" s="231"/>
      <c r="M973" s="231"/>
      <c r="N973" s="231"/>
      <c r="O973" s="231"/>
      <c r="P973" s="4"/>
      <c r="Q973" s="4"/>
    </row>
    <row r="974" ht="12.75" customHeight="1">
      <c r="B974" s="4"/>
      <c r="C974" s="4"/>
      <c r="D974" s="4"/>
      <c r="E974" s="4"/>
      <c r="F974" s="4"/>
      <c r="G974" s="4"/>
      <c r="H974" s="4"/>
      <c r="I974" s="4"/>
      <c r="J974" s="4"/>
      <c r="K974" s="231"/>
      <c r="L974" s="231"/>
      <c r="M974" s="231"/>
      <c r="N974" s="231"/>
      <c r="O974" s="231"/>
      <c r="P974" s="4"/>
      <c r="Q974" s="4"/>
    </row>
    <row r="975" ht="12.75" customHeight="1">
      <c r="B975" s="4"/>
      <c r="C975" s="4"/>
      <c r="D975" s="4"/>
      <c r="E975" s="4"/>
      <c r="F975" s="4"/>
      <c r="G975" s="4"/>
      <c r="H975" s="4"/>
      <c r="I975" s="4"/>
      <c r="J975" s="4"/>
      <c r="K975" s="231"/>
      <c r="L975" s="231"/>
      <c r="M975" s="231"/>
      <c r="N975" s="231"/>
      <c r="O975" s="231"/>
      <c r="P975" s="4"/>
      <c r="Q975" s="4"/>
    </row>
    <row r="976" ht="12.75" customHeight="1">
      <c r="B976" s="4"/>
      <c r="C976" s="4"/>
      <c r="D976" s="4"/>
      <c r="E976" s="4"/>
      <c r="F976" s="4"/>
      <c r="G976" s="4"/>
      <c r="H976" s="4"/>
      <c r="I976" s="4"/>
      <c r="J976" s="4"/>
      <c r="K976" s="231"/>
      <c r="L976" s="231"/>
      <c r="M976" s="231"/>
      <c r="N976" s="231"/>
      <c r="O976" s="231"/>
      <c r="P976" s="4"/>
      <c r="Q976" s="4"/>
    </row>
    <row r="977" ht="12.75" customHeight="1">
      <c r="B977" s="4"/>
      <c r="C977" s="4"/>
      <c r="D977" s="4"/>
      <c r="E977" s="4"/>
      <c r="F977" s="4"/>
      <c r="G977" s="4"/>
      <c r="H977" s="4"/>
      <c r="I977" s="4"/>
      <c r="J977" s="4"/>
      <c r="K977" s="231"/>
      <c r="L977" s="231"/>
      <c r="M977" s="231"/>
      <c r="N977" s="231"/>
      <c r="O977" s="231"/>
      <c r="P977" s="4"/>
      <c r="Q977" s="4"/>
    </row>
    <row r="978" ht="12.75" customHeight="1">
      <c r="B978" s="4"/>
      <c r="C978" s="4"/>
      <c r="D978" s="4"/>
      <c r="E978" s="4"/>
      <c r="F978" s="4"/>
      <c r="G978" s="4"/>
      <c r="H978" s="4"/>
      <c r="I978" s="4"/>
      <c r="J978" s="4"/>
      <c r="K978" s="231"/>
      <c r="L978" s="231"/>
      <c r="M978" s="231"/>
      <c r="N978" s="231"/>
      <c r="O978" s="231"/>
      <c r="P978" s="4"/>
      <c r="Q978" s="4"/>
    </row>
    <row r="979" ht="12.75" customHeight="1">
      <c r="B979" s="4"/>
      <c r="C979" s="4"/>
      <c r="D979" s="4"/>
      <c r="E979" s="4"/>
      <c r="F979" s="4"/>
      <c r="G979" s="4"/>
      <c r="H979" s="4"/>
      <c r="I979" s="4"/>
      <c r="J979" s="4"/>
      <c r="K979" s="231"/>
      <c r="L979" s="231"/>
      <c r="M979" s="231"/>
      <c r="N979" s="231"/>
      <c r="O979" s="231"/>
      <c r="P979" s="4"/>
      <c r="Q979" s="4"/>
    </row>
    <row r="980" ht="12.75" customHeight="1">
      <c r="B980" s="4"/>
      <c r="C980" s="4"/>
      <c r="D980" s="4"/>
      <c r="E980" s="4"/>
      <c r="F980" s="4"/>
      <c r="G980" s="4"/>
      <c r="H980" s="4"/>
      <c r="I980" s="4"/>
      <c r="J980" s="4"/>
      <c r="K980" s="231"/>
      <c r="L980" s="231"/>
      <c r="M980" s="231"/>
      <c r="N980" s="231"/>
      <c r="O980" s="231"/>
      <c r="P980" s="4"/>
      <c r="Q980" s="4"/>
    </row>
    <row r="981" ht="12.75" customHeight="1">
      <c r="B981" s="4"/>
      <c r="C981" s="4"/>
      <c r="D981" s="4"/>
      <c r="E981" s="4"/>
      <c r="F981" s="4"/>
      <c r="G981" s="4"/>
      <c r="H981" s="4"/>
      <c r="I981" s="4"/>
      <c r="J981" s="4"/>
      <c r="K981" s="231"/>
      <c r="L981" s="231"/>
      <c r="M981" s="231"/>
      <c r="N981" s="231"/>
      <c r="O981" s="231"/>
      <c r="P981" s="4"/>
      <c r="Q981" s="4"/>
    </row>
    <row r="982" ht="12.75" customHeight="1">
      <c r="B982" s="4"/>
      <c r="C982" s="4"/>
      <c r="D982" s="4"/>
      <c r="E982" s="4"/>
      <c r="F982" s="4"/>
      <c r="G982" s="4"/>
      <c r="H982" s="4"/>
      <c r="I982" s="4"/>
      <c r="J982" s="4"/>
      <c r="K982" s="231"/>
      <c r="L982" s="231"/>
      <c r="M982" s="231"/>
      <c r="N982" s="231"/>
      <c r="O982" s="231"/>
      <c r="P982" s="4"/>
      <c r="Q982" s="4"/>
    </row>
    <row r="983" ht="12.75" customHeight="1">
      <c r="B983" s="4"/>
      <c r="C983" s="4"/>
      <c r="D983" s="4"/>
      <c r="E983" s="4"/>
      <c r="F983" s="4"/>
      <c r="G983" s="4"/>
      <c r="H983" s="4"/>
      <c r="I983" s="4"/>
      <c r="J983" s="4"/>
      <c r="K983" s="231"/>
      <c r="L983" s="231"/>
      <c r="M983" s="231"/>
      <c r="N983" s="231"/>
      <c r="O983" s="231"/>
      <c r="P983" s="4"/>
      <c r="Q983" s="4"/>
    </row>
    <row r="984" ht="12.75" customHeight="1">
      <c r="B984" s="4"/>
      <c r="C984" s="4"/>
      <c r="D984" s="4"/>
      <c r="E984" s="4"/>
      <c r="F984" s="4"/>
      <c r="G984" s="4"/>
      <c r="H984" s="4"/>
      <c r="I984" s="4"/>
      <c r="J984" s="4"/>
      <c r="K984" s="231"/>
      <c r="L984" s="231"/>
      <c r="M984" s="231"/>
      <c r="N984" s="231"/>
      <c r="O984" s="231"/>
      <c r="P984" s="4"/>
      <c r="Q984" s="4"/>
    </row>
    <row r="985" ht="12.75" customHeight="1">
      <c r="B985" s="4"/>
      <c r="C985" s="4"/>
      <c r="D985" s="4"/>
      <c r="E985" s="4"/>
      <c r="F985" s="4"/>
      <c r="G985" s="4"/>
      <c r="H985" s="4"/>
      <c r="I985" s="4"/>
      <c r="J985" s="4"/>
      <c r="K985" s="231"/>
      <c r="L985" s="231"/>
      <c r="M985" s="231"/>
      <c r="N985" s="231"/>
      <c r="O985" s="231"/>
      <c r="P985" s="4"/>
      <c r="Q985" s="4"/>
    </row>
    <row r="986" ht="12.75" customHeight="1">
      <c r="B986" s="4"/>
      <c r="C986" s="4"/>
      <c r="D986" s="4"/>
      <c r="E986" s="4"/>
      <c r="F986" s="4"/>
      <c r="G986" s="4"/>
      <c r="H986" s="4"/>
      <c r="I986" s="4"/>
      <c r="J986" s="4"/>
      <c r="K986" s="231"/>
      <c r="L986" s="231"/>
      <c r="M986" s="231"/>
      <c r="N986" s="231"/>
      <c r="O986" s="231"/>
      <c r="P986" s="4"/>
      <c r="Q986" s="4"/>
    </row>
    <row r="987" ht="12.75" customHeight="1">
      <c r="B987" s="4"/>
      <c r="C987" s="4"/>
      <c r="D987" s="4"/>
      <c r="E987" s="4"/>
      <c r="F987" s="4"/>
      <c r="G987" s="4"/>
      <c r="H987" s="4"/>
      <c r="I987" s="4"/>
      <c r="J987" s="4"/>
      <c r="K987" s="231"/>
      <c r="L987" s="231"/>
      <c r="M987" s="231"/>
      <c r="N987" s="231"/>
      <c r="O987" s="231"/>
      <c r="P987" s="4"/>
      <c r="Q987" s="4"/>
    </row>
    <row r="988" ht="12.75" customHeight="1">
      <c r="B988" s="4"/>
      <c r="C988" s="4"/>
      <c r="D988" s="4"/>
      <c r="E988" s="4"/>
      <c r="F988" s="4"/>
      <c r="G988" s="4"/>
      <c r="H988" s="4"/>
      <c r="I988" s="4"/>
      <c r="J988" s="4"/>
      <c r="K988" s="231"/>
      <c r="L988" s="231"/>
      <c r="M988" s="231"/>
      <c r="N988" s="231"/>
      <c r="O988" s="231"/>
      <c r="P988" s="4"/>
      <c r="Q988" s="4"/>
    </row>
    <row r="989" ht="12.75" customHeight="1">
      <c r="B989" s="4"/>
      <c r="C989" s="4"/>
      <c r="D989" s="4"/>
      <c r="E989" s="4"/>
      <c r="F989" s="4"/>
      <c r="G989" s="4"/>
      <c r="H989" s="4"/>
      <c r="I989" s="4"/>
      <c r="J989" s="4"/>
      <c r="K989" s="231"/>
      <c r="L989" s="231"/>
      <c r="M989" s="231"/>
      <c r="N989" s="231"/>
      <c r="O989" s="231"/>
      <c r="P989" s="4"/>
      <c r="Q989" s="4"/>
    </row>
    <row r="990" ht="12.75" customHeight="1">
      <c r="B990" s="4"/>
      <c r="C990" s="4"/>
      <c r="D990" s="4"/>
      <c r="E990" s="4"/>
      <c r="F990" s="4"/>
      <c r="G990" s="4"/>
      <c r="H990" s="4"/>
      <c r="I990" s="4"/>
      <c r="J990" s="4"/>
      <c r="K990" s="231"/>
      <c r="L990" s="231"/>
      <c r="M990" s="231"/>
      <c r="N990" s="231"/>
      <c r="O990" s="231"/>
      <c r="P990" s="4"/>
      <c r="Q990" s="4"/>
    </row>
    <row r="991" ht="12.75" customHeight="1">
      <c r="B991" s="4"/>
      <c r="C991" s="4"/>
      <c r="D991" s="4"/>
      <c r="E991" s="4"/>
      <c r="F991" s="4"/>
      <c r="G991" s="4"/>
      <c r="H991" s="4"/>
      <c r="I991" s="4"/>
      <c r="J991" s="4"/>
      <c r="K991" s="231"/>
      <c r="L991" s="231"/>
      <c r="M991" s="231"/>
      <c r="N991" s="231"/>
      <c r="O991" s="231"/>
      <c r="P991" s="4"/>
      <c r="Q991" s="4"/>
    </row>
    <row r="992" ht="12.75" customHeight="1">
      <c r="B992" s="4"/>
      <c r="C992" s="4"/>
      <c r="D992" s="4"/>
      <c r="E992" s="4"/>
      <c r="F992" s="4"/>
      <c r="G992" s="4"/>
      <c r="H992" s="4"/>
      <c r="I992" s="4"/>
      <c r="J992" s="4"/>
      <c r="K992" s="231"/>
      <c r="L992" s="231"/>
      <c r="M992" s="231"/>
      <c r="N992" s="231"/>
      <c r="O992" s="231"/>
      <c r="P992" s="4"/>
      <c r="Q992" s="4"/>
    </row>
    <row r="993" ht="12.75" customHeight="1">
      <c r="B993" s="4"/>
      <c r="C993" s="4"/>
      <c r="D993" s="4"/>
      <c r="E993" s="4"/>
      <c r="F993" s="4"/>
      <c r="G993" s="4"/>
      <c r="H993" s="4"/>
      <c r="I993" s="4"/>
      <c r="J993" s="4"/>
      <c r="K993" s="231"/>
      <c r="L993" s="231"/>
      <c r="M993" s="231"/>
      <c r="N993" s="231"/>
      <c r="O993" s="231"/>
      <c r="P993" s="4"/>
      <c r="Q993" s="4"/>
    </row>
    <row r="994" ht="12.75" customHeight="1">
      <c r="B994" s="4"/>
      <c r="C994" s="4"/>
      <c r="D994" s="4"/>
      <c r="E994" s="4"/>
      <c r="F994" s="4"/>
      <c r="G994" s="4"/>
      <c r="H994" s="4"/>
      <c r="I994" s="4"/>
      <c r="J994" s="4"/>
      <c r="K994" s="231"/>
      <c r="L994" s="231"/>
      <c r="M994" s="231"/>
      <c r="N994" s="231"/>
      <c r="O994" s="231"/>
      <c r="P994" s="4"/>
      <c r="Q994" s="4"/>
    </row>
    <row r="995" ht="12.75" customHeight="1">
      <c r="B995" s="4"/>
      <c r="C995" s="4"/>
      <c r="D995" s="4"/>
      <c r="E995" s="4"/>
      <c r="F995" s="4"/>
      <c r="G995" s="4"/>
      <c r="H995" s="4"/>
      <c r="I995" s="4"/>
      <c r="J995" s="4"/>
      <c r="K995" s="231"/>
      <c r="L995" s="231"/>
      <c r="M995" s="231"/>
      <c r="N995" s="231"/>
      <c r="O995" s="231"/>
      <c r="P995" s="4"/>
      <c r="Q995" s="4"/>
    </row>
    <row r="996" ht="12.75" customHeight="1">
      <c r="B996" s="4"/>
      <c r="C996" s="4"/>
      <c r="D996" s="4"/>
      <c r="E996" s="4"/>
      <c r="F996" s="4"/>
      <c r="G996" s="4"/>
      <c r="H996" s="4"/>
      <c r="I996" s="4"/>
      <c r="J996" s="4"/>
      <c r="K996" s="231"/>
      <c r="L996" s="231"/>
      <c r="M996" s="231"/>
      <c r="N996" s="231"/>
      <c r="O996" s="231"/>
      <c r="P996" s="4"/>
      <c r="Q996" s="4"/>
    </row>
    <row r="997" ht="12.75" customHeight="1">
      <c r="B997" s="4"/>
      <c r="C997" s="4"/>
      <c r="D997" s="4"/>
      <c r="E997" s="4"/>
      <c r="F997" s="4"/>
      <c r="G997" s="4"/>
      <c r="H997" s="4"/>
      <c r="I997" s="4"/>
      <c r="J997" s="4"/>
      <c r="K997" s="231"/>
      <c r="L997" s="231"/>
      <c r="M997" s="231"/>
      <c r="N997" s="231"/>
      <c r="O997" s="231"/>
      <c r="P997" s="4"/>
      <c r="Q997" s="4"/>
    </row>
    <row r="998" ht="12.75" customHeight="1">
      <c r="B998" s="4"/>
      <c r="C998" s="4"/>
      <c r="D998" s="4"/>
      <c r="E998" s="4"/>
      <c r="F998" s="4"/>
      <c r="G998" s="4"/>
      <c r="H998" s="4"/>
      <c r="I998" s="4"/>
      <c r="J998" s="4"/>
      <c r="K998" s="231"/>
      <c r="L998" s="231"/>
      <c r="M998" s="231"/>
      <c r="N998" s="231"/>
      <c r="O998" s="231"/>
      <c r="P998" s="4"/>
      <c r="Q998" s="4"/>
    </row>
    <row r="999" ht="12.75" customHeight="1">
      <c r="B999" s="4"/>
      <c r="C999" s="4"/>
      <c r="D999" s="4"/>
      <c r="E999" s="4"/>
      <c r="F999" s="4"/>
      <c r="G999" s="4"/>
      <c r="H999" s="4"/>
      <c r="I999" s="4"/>
      <c r="J999" s="4"/>
      <c r="K999" s="231"/>
      <c r="L999" s="231"/>
      <c r="M999" s="231"/>
      <c r="N999" s="231"/>
      <c r="O999" s="231"/>
      <c r="P999" s="4"/>
      <c r="Q999" s="4"/>
    </row>
    <row r="1000" ht="12.75" customHeight="1">
      <c r="B1000" s="4"/>
      <c r="C1000" s="4"/>
      <c r="D1000" s="4"/>
      <c r="E1000" s="4"/>
      <c r="F1000" s="4"/>
      <c r="G1000" s="4"/>
      <c r="H1000" s="4"/>
      <c r="I1000" s="4"/>
      <c r="J1000" s="4"/>
      <c r="K1000" s="231"/>
      <c r="L1000" s="231"/>
      <c r="M1000" s="231"/>
      <c r="N1000" s="231"/>
      <c r="O1000" s="231"/>
      <c r="P1000" s="4"/>
      <c r="Q1000" s="4"/>
    </row>
  </sheetData>
  <conditionalFormatting sqref="G2:J2">
    <cfRule type="cellIs" dxfId="3" priority="1" stopIfTrue="1" operator="equal">
      <formula>#REF!</formula>
    </cfRule>
  </conditionalFormatting>
  <printOptions gridLines="1"/>
  <pageMargins bottom="1.0" footer="0.0" header="0.0" left="0.75" right="0.75" top="1.0"/>
  <pageSetup fitToHeight="0" paperSize="5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8.71"/>
    <col customWidth="1" min="2" max="2" width="5.71"/>
    <col customWidth="1" min="3" max="3" width="17.43"/>
    <col customWidth="1" min="4" max="4" width="6.57"/>
    <col customWidth="1" min="5" max="10" width="7.57"/>
    <col customWidth="1" min="11" max="13" width="9.71"/>
    <col customWidth="1" min="14" max="14" width="11.71"/>
    <col customWidth="1" min="15" max="15" width="22.14"/>
    <col customWidth="1" min="16" max="17" width="9.14"/>
    <col customWidth="1" min="18" max="37" width="8.71"/>
  </cols>
  <sheetData>
    <row r="1" ht="30.0" customHeight="1">
      <c r="A1" s="215" t="s">
        <v>12</v>
      </c>
      <c r="B1" s="216" t="s">
        <v>717</v>
      </c>
      <c r="C1" s="217"/>
      <c r="D1" s="217"/>
      <c r="E1" s="217"/>
      <c r="F1" s="217"/>
      <c r="G1" s="217"/>
      <c r="H1" s="217"/>
      <c r="I1" s="217"/>
      <c r="J1" s="217"/>
      <c r="K1" s="218"/>
      <c r="L1" s="218"/>
      <c r="M1" s="218"/>
      <c r="N1" s="218"/>
      <c r="O1" s="218"/>
      <c r="P1" s="217"/>
      <c r="Q1" s="217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</row>
    <row r="2" ht="28.5" customHeight="1">
      <c r="A2" s="160" t="s">
        <v>9</v>
      </c>
      <c r="B2" s="161" t="s">
        <v>10</v>
      </c>
      <c r="C2" s="162" t="s">
        <v>11</v>
      </c>
      <c r="D2" s="162" t="s">
        <v>76</v>
      </c>
      <c r="E2" s="162" t="s">
        <v>13</v>
      </c>
      <c r="F2" s="163" t="s">
        <v>255</v>
      </c>
      <c r="G2" s="164" t="s">
        <v>51</v>
      </c>
      <c r="H2" s="164" t="s">
        <v>24</v>
      </c>
      <c r="I2" s="164" t="s">
        <v>25</v>
      </c>
      <c r="J2" s="164" t="s">
        <v>689</v>
      </c>
      <c r="K2" s="219" t="s">
        <v>27</v>
      </c>
      <c r="L2" s="220" t="s">
        <v>34</v>
      </c>
      <c r="M2" s="220" t="s">
        <v>35</v>
      </c>
      <c r="N2" s="220" t="s">
        <v>700</v>
      </c>
      <c r="O2" s="220" t="s">
        <v>37</v>
      </c>
      <c r="P2" s="162" t="s">
        <v>701</v>
      </c>
      <c r="Q2" s="167" t="s">
        <v>39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71"/>
      <c r="AI2" s="171"/>
      <c r="AJ2" s="171"/>
      <c r="AK2" s="171"/>
    </row>
    <row r="3" ht="12.75" customHeight="1">
      <c r="B3" s="4"/>
      <c r="C3" s="4"/>
      <c r="D3" s="4"/>
      <c r="E3" s="4"/>
      <c r="F3" s="4"/>
      <c r="G3" s="4"/>
      <c r="H3" s="4"/>
      <c r="I3" s="4"/>
      <c r="J3" s="4"/>
      <c r="K3" s="231"/>
      <c r="L3" s="231"/>
      <c r="M3" s="231"/>
      <c r="N3" s="231"/>
      <c r="O3" s="231"/>
      <c r="P3" s="4"/>
      <c r="Q3" s="4"/>
    </row>
    <row r="4" ht="12.75" customHeight="1">
      <c r="A4" s="221" t="s">
        <v>70</v>
      </c>
      <c r="B4" s="222">
        <v>21.0</v>
      </c>
      <c r="C4" s="222" t="s">
        <v>71</v>
      </c>
      <c r="D4" s="222">
        <v>47.0</v>
      </c>
      <c r="E4" s="222">
        <v>48.0</v>
      </c>
      <c r="F4" s="222">
        <v>1.198</v>
      </c>
      <c r="G4" s="222">
        <v>-55.0</v>
      </c>
      <c r="H4" s="222">
        <v>-57.5</v>
      </c>
      <c r="I4" s="222">
        <v>57.5</v>
      </c>
      <c r="J4" s="222"/>
      <c r="K4" s="223">
        <v>57.5</v>
      </c>
      <c r="L4" s="223">
        <v>68.88499999999999</v>
      </c>
      <c r="M4" s="223">
        <v>0.0</v>
      </c>
      <c r="N4" s="223">
        <v>1.0</v>
      </c>
      <c r="O4" s="223" t="s">
        <v>772</v>
      </c>
      <c r="P4" s="222">
        <v>3.0</v>
      </c>
      <c r="Q4" s="222" t="s">
        <v>57</v>
      </c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</row>
    <row r="5" ht="12.75" customHeight="1">
      <c r="A5" s="221" t="s">
        <v>150</v>
      </c>
      <c r="B5" s="222">
        <v>35.0</v>
      </c>
      <c r="C5" s="222" t="s">
        <v>151</v>
      </c>
      <c r="D5" s="222">
        <v>67.2</v>
      </c>
      <c r="E5" s="222">
        <v>67.5</v>
      </c>
      <c r="F5" s="222">
        <v>0.9028</v>
      </c>
      <c r="G5" s="222">
        <v>90.0</v>
      </c>
      <c r="H5" s="222">
        <v>95.0</v>
      </c>
      <c r="I5" s="222">
        <v>-100.0</v>
      </c>
      <c r="J5" s="222"/>
      <c r="K5" s="223">
        <v>95.0</v>
      </c>
      <c r="L5" s="223">
        <v>85.766</v>
      </c>
      <c r="M5" s="223">
        <v>0.0</v>
      </c>
      <c r="N5" s="223">
        <v>1.0</v>
      </c>
      <c r="O5" s="223" t="s">
        <v>773</v>
      </c>
      <c r="P5" s="222">
        <v>3.0</v>
      </c>
      <c r="Q5" s="222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</row>
    <row r="6" ht="12.75" customHeight="1">
      <c r="A6" s="224" t="s">
        <v>61</v>
      </c>
      <c r="B6" s="225">
        <v>17.0</v>
      </c>
      <c r="C6" s="225" t="s">
        <v>774</v>
      </c>
      <c r="D6" s="225">
        <v>50.4</v>
      </c>
      <c r="E6" s="225">
        <v>52.0</v>
      </c>
      <c r="F6" s="225">
        <v>1.1352</v>
      </c>
      <c r="G6" s="225">
        <v>35.0</v>
      </c>
      <c r="H6" s="225">
        <v>-40.0</v>
      </c>
      <c r="I6" s="225">
        <v>40.0</v>
      </c>
      <c r="J6" s="225"/>
      <c r="K6" s="226">
        <v>40.0</v>
      </c>
      <c r="L6" s="226">
        <v>45.408</v>
      </c>
      <c r="M6" s="226">
        <v>0.0</v>
      </c>
      <c r="N6" s="226">
        <v>1.0</v>
      </c>
      <c r="O6" s="226" t="s">
        <v>775</v>
      </c>
      <c r="P6" s="225">
        <v>3.0</v>
      </c>
      <c r="Q6" s="225" t="s">
        <v>57</v>
      </c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</row>
    <row r="7" ht="12.75" customHeight="1">
      <c r="A7" s="221" t="s">
        <v>244</v>
      </c>
      <c r="B7" s="222">
        <v>45.0</v>
      </c>
      <c r="C7" s="222" t="s">
        <v>245</v>
      </c>
      <c r="D7" s="222">
        <v>119.1</v>
      </c>
      <c r="E7" s="222">
        <v>125.0</v>
      </c>
      <c r="F7" s="222">
        <v>0.55185</v>
      </c>
      <c r="G7" s="222">
        <v>212.5</v>
      </c>
      <c r="H7" s="222">
        <v>227.5</v>
      </c>
      <c r="I7" s="222">
        <v>-232.5</v>
      </c>
      <c r="J7" s="222"/>
      <c r="K7" s="223">
        <v>227.5</v>
      </c>
      <c r="L7" s="223">
        <v>125.545875</v>
      </c>
      <c r="M7" s="223">
        <v>132.45089812499998</v>
      </c>
      <c r="N7" s="223">
        <v>1.0</v>
      </c>
      <c r="O7" s="223" t="s">
        <v>776</v>
      </c>
      <c r="P7" s="222">
        <v>3.0</v>
      </c>
      <c r="Q7" s="222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  <c r="AK7" s="221"/>
    </row>
    <row r="8" ht="12.75" customHeight="1">
      <c r="A8" s="221" t="s">
        <v>216</v>
      </c>
      <c r="B8" s="222">
        <v>28.0</v>
      </c>
      <c r="C8" s="222" t="s">
        <v>166</v>
      </c>
      <c r="D8" s="222">
        <v>108.2</v>
      </c>
      <c r="E8" s="222">
        <v>110.0</v>
      </c>
      <c r="F8" s="222">
        <v>0.5651999999999999</v>
      </c>
      <c r="G8" s="222">
        <v>187.5</v>
      </c>
      <c r="H8" s="222">
        <v>192.5</v>
      </c>
      <c r="I8" s="222">
        <v>-200.0</v>
      </c>
      <c r="J8" s="222"/>
      <c r="K8" s="223">
        <v>192.5</v>
      </c>
      <c r="L8" s="223">
        <v>108.80099999999999</v>
      </c>
      <c r="M8" s="223">
        <v>0.0</v>
      </c>
      <c r="N8" s="223">
        <v>1.0</v>
      </c>
      <c r="O8" s="223" t="s">
        <v>777</v>
      </c>
      <c r="P8" s="222">
        <v>3.0</v>
      </c>
      <c r="Q8" s="222" t="s">
        <v>86</v>
      </c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</row>
    <row r="9" ht="12.75" customHeight="1">
      <c r="A9" s="221" t="s">
        <v>217</v>
      </c>
      <c r="B9" s="222">
        <v>33.0</v>
      </c>
      <c r="C9" s="222" t="s">
        <v>162</v>
      </c>
      <c r="D9" s="222">
        <v>127.4</v>
      </c>
      <c r="E9" s="222">
        <v>140.0</v>
      </c>
      <c r="F9" s="222">
        <v>0.5428999999999999</v>
      </c>
      <c r="G9" s="222">
        <v>192.5</v>
      </c>
      <c r="H9" s="222">
        <v>205.0</v>
      </c>
      <c r="I9" s="222">
        <v>-215.0</v>
      </c>
      <c r="J9" s="222"/>
      <c r="K9" s="223">
        <v>205.0</v>
      </c>
      <c r="L9" s="223">
        <v>111.29449999999999</v>
      </c>
      <c r="M9" s="223">
        <v>0.0</v>
      </c>
      <c r="N9" s="223">
        <v>1.0</v>
      </c>
      <c r="O9" s="223" t="s">
        <v>778</v>
      </c>
      <c r="P9" s="222">
        <v>3.0</v>
      </c>
      <c r="Q9" s="222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1"/>
      <c r="AK9" s="221"/>
    </row>
    <row r="10" ht="12.75" customHeight="1">
      <c r="A10" s="221" t="s">
        <v>265</v>
      </c>
      <c r="B10" s="222">
        <v>23.0</v>
      </c>
      <c r="C10" s="222" t="s">
        <v>168</v>
      </c>
      <c r="D10" s="222">
        <v>102.4</v>
      </c>
      <c r="E10" s="222">
        <v>110.0</v>
      </c>
      <c r="F10" s="222">
        <v>0.57585</v>
      </c>
      <c r="G10" s="222">
        <v>142.5</v>
      </c>
      <c r="H10" s="222">
        <v>152.5</v>
      </c>
      <c r="I10" s="222">
        <v>167.5</v>
      </c>
      <c r="J10" s="222"/>
      <c r="K10" s="223">
        <v>167.5</v>
      </c>
      <c r="L10" s="223">
        <v>96.454875</v>
      </c>
      <c r="M10" s="223">
        <v>0.0</v>
      </c>
      <c r="N10" s="223">
        <v>1.0</v>
      </c>
      <c r="O10" s="223" t="s">
        <v>779</v>
      </c>
      <c r="P10" s="222">
        <v>3.0</v>
      </c>
      <c r="Q10" s="222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1"/>
      <c r="AK10" s="221"/>
    </row>
    <row r="11" ht="13.5" customHeight="1">
      <c r="A11" s="227" t="s">
        <v>271</v>
      </c>
      <c r="B11" s="228">
        <v>40.0</v>
      </c>
      <c r="C11" s="228" t="s">
        <v>135</v>
      </c>
      <c r="D11" s="228">
        <v>112.0</v>
      </c>
      <c r="E11" s="228">
        <v>125.0</v>
      </c>
      <c r="F11" s="228">
        <v>0.55975</v>
      </c>
      <c r="G11" s="228">
        <v>350.0</v>
      </c>
      <c r="H11" s="228">
        <v>-365.0</v>
      </c>
      <c r="I11" s="228">
        <v>-365.0</v>
      </c>
      <c r="J11" s="228"/>
      <c r="K11" s="229">
        <v>350.0</v>
      </c>
      <c r="L11" s="229">
        <v>195.9125</v>
      </c>
      <c r="M11" s="229">
        <v>195.9125</v>
      </c>
      <c r="N11" s="229">
        <v>1.0</v>
      </c>
      <c r="O11" s="229" t="s">
        <v>780</v>
      </c>
      <c r="P11" s="228">
        <v>3.0</v>
      </c>
      <c r="Q11" s="228" t="s">
        <v>86</v>
      </c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</row>
    <row r="12" ht="12.75" customHeight="1">
      <c r="A12" s="227" t="s">
        <v>203</v>
      </c>
      <c r="B12" s="228">
        <v>32.0</v>
      </c>
      <c r="C12" s="228" t="s">
        <v>129</v>
      </c>
      <c r="D12" s="228">
        <v>99.5</v>
      </c>
      <c r="E12" s="228">
        <v>100.0</v>
      </c>
      <c r="F12" s="228">
        <v>0.58255</v>
      </c>
      <c r="G12" s="228">
        <v>350.0</v>
      </c>
      <c r="H12" s="228">
        <v>-365.0</v>
      </c>
      <c r="I12" s="228">
        <v>365.0</v>
      </c>
      <c r="J12" s="228"/>
      <c r="K12" s="229">
        <v>365.0</v>
      </c>
      <c r="L12" s="229">
        <v>212.63075</v>
      </c>
      <c r="M12" s="229">
        <v>0.0</v>
      </c>
      <c r="N12" s="229">
        <v>1.0</v>
      </c>
      <c r="O12" s="229" t="s">
        <v>781</v>
      </c>
      <c r="P12" s="228">
        <v>3.0</v>
      </c>
      <c r="Q12" s="228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</row>
    <row r="13" ht="12.75" customHeight="1">
      <c r="A13" s="221" t="s">
        <v>215</v>
      </c>
      <c r="B13" s="222">
        <v>28.0</v>
      </c>
      <c r="C13" s="222" t="s">
        <v>105</v>
      </c>
      <c r="D13" s="222">
        <v>108.2</v>
      </c>
      <c r="E13" s="222">
        <v>110.0</v>
      </c>
      <c r="F13" s="222">
        <v>0.5651999999999999</v>
      </c>
      <c r="G13" s="222">
        <v>187.5</v>
      </c>
      <c r="H13" s="222">
        <v>192.5</v>
      </c>
      <c r="I13" s="222">
        <v>-200.0</v>
      </c>
      <c r="J13" s="222"/>
      <c r="K13" s="223">
        <v>192.5</v>
      </c>
      <c r="L13" s="223">
        <v>108.80099999999999</v>
      </c>
      <c r="M13" s="223">
        <v>0.0</v>
      </c>
      <c r="N13" s="223">
        <v>1.0</v>
      </c>
      <c r="O13" s="223" t="s">
        <v>765</v>
      </c>
      <c r="P13" s="222">
        <v>3.0</v>
      </c>
      <c r="Q13" s="222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</row>
    <row r="14" ht="30.0" customHeight="1">
      <c r="A14" s="221" t="s">
        <v>250</v>
      </c>
      <c r="B14" s="222">
        <v>45.0</v>
      </c>
      <c r="C14" s="222" t="s">
        <v>92</v>
      </c>
      <c r="D14" s="222">
        <v>119.1</v>
      </c>
      <c r="E14" s="222">
        <v>125.0</v>
      </c>
      <c r="F14" s="222">
        <v>0.55185</v>
      </c>
      <c r="G14" s="222">
        <v>212.5</v>
      </c>
      <c r="H14" s="222">
        <v>227.5</v>
      </c>
      <c r="I14" s="222">
        <v>-232.5</v>
      </c>
      <c r="J14" s="222"/>
      <c r="K14" s="223">
        <v>227.5</v>
      </c>
      <c r="L14" s="223">
        <v>125.545875</v>
      </c>
      <c r="M14" s="223">
        <v>132.45089812499998</v>
      </c>
      <c r="N14" s="223">
        <v>1.0</v>
      </c>
      <c r="O14" s="223" t="s">
        <v>782</v>
      </c>
      <c r="P14" s="222">
        <v>3.0</v>
      </c>
      <c r="Q14" s="222" t="s">
        <v>86</v>
      </c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</row>
    <row r="15" ht="30.0" customHeight="1">
      <c r="A15" s="221" t="s">
        <v>256</v>
      </c>
      <c r="B15" s="222">
        <v>38.0</v>
      </c>
      <c r="C15" s="222" t="s">
        <v>92</v>
      </c>
      <c r="D15" s="222">
        <v>138.5</v>
      </c>
      <c r="E15" s="222">
        <v>140.0</v>
      </c>
      <c r="F15" s="222">
        <v>0.53235</v>
      </c>
      <c r="G15" s="222">
        <v>222.5</v>
      </c>
      <c r="H15" s="222">
        <v>230.0</v>
      </c>
      <c r="I15" s="222">
        <v>235.0</v>
      </c>
      <c r="J15" s="222"/>
      <c r="K15" s="223">
        <v>235.0</v>
      </c>
      <c r="L15" s="223">
        <v>125.10225</v>
      </c>
      <c r="M15" s="223">
        <v>0.0</v>
      </c>
      <c r="N15" s="223">
        <v>1.0</v>
      </c>
      <c r="O15" s="223" t="s">
        <v>783</v>
      </c>
      <c r="P15" s="222">
        <v>3.0</v>
      </c>
      <c r="Q15" s="222" t="s">
        <v>86</v>
      </c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</row>
    <row r="16" ht="12.75" customHeight="1">
      <c r="B16" s="4"/>
      <c r="C16" s="4"/>
      <c r="D16" s="4"/>
      <c r="E16" s="4"/>
      <c r="F16" s="4"/>
      <c r="G16" s="4"/>
      <c r="H16" s="4"/>
      <c r="I16" s="4"/>
      <c r="J16" s="4"/>
      <c r="K16" s="231"/>
      <c r="L16" s="231"/>
      <c r="M16" s="231"/>
      <c r="N16" s="231"/>
      <c r="O16" s="231"/>
      <c r="P16" s="4"/>
      <c r="Q16" s="4"/>
    </row>
    <row r="17" ht="30.0" customHeight="1">
      <c r="A17" s="215"/>
      <c r="B17" s="216" t="s">
        <v>771</v>
      </c>
      <c r="C17" s="217"/>
      <c r="D17" s="217"/>
      <c r="E17" s="217"/>
      <c r="F17" s="217"/>
      <c r="G17" s="217"/>
      <c r="H17" s="217"/>
      <c r="I17" s="217"/>
      <c r="J17" s="217"/>
      <c r="K17" s="218"/>
      <c r="L17" s="218"/>
      <c r="M17" s="218"/>
      <c r="N17" s="218"/>
      <c r="O17" s="218"/>
      <c r="P17" s="217"/>
      <c r="Q17" s="217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</row>
    <row r="18" ht="12.75" customHeight="1">
      <c r="A18" s="160" t="s">
        <v>9</v>
      </c>
      <c r="B18" s="161" t="s">
        <v>10</v>
      </c>
      <c r="C18" s="162" t="s">
        <v>11</v>
      </c>
      <c r="D18" s="162" t="s">
        <v>76</v>
      </c>
      <c r="E18" s="162" t="s">
        <v>13</v>
      </c>
      <c r="F18" s="163" t="s">
        <v>255</v>
      </c>
      <c r="G18" s="164" t="s">
        <v>51</v>
      </c>
      <c r="H18" s="164" t="s">
        <v>24</v>
      </c>
      <c r="I18" s="164" t="s">
        <v>25</v>
      </c>
      <c r="J18" s="164" t="s">
        <v>689</v>
      </c>
      <c r="K18" s="219" t="s">
        <v>27</v>
      </c>
      <c r="L18" s="220" t="s">
        <v>34</v>
      </c>
      <c r="M18" s="220" t="s">
        <v>35</v>
      </c>
      <c r="N18" s="220" t="s">
        <v>700</v>
      </c>
      <c r="O18" s="220" t="s">
        <v>37</v>
      </c>
      <c r="P18" s="162" t="s">
        <v>701</v>
      </c>
      <c r="Q18" s="167" t="s">
        <v>39</v>
      </c>
    </row>
    <row r="19" ht="13.5" customHeight="1">
      <c r="A19" s="221" t="s">
        <v>70</v>
      </c>
      <c r="B19" s="222">
        <v>21.0</v>
      </c>
      <c r="C19" s="222" t="s">
        <v>71</v>
      </c>
      <c r="D19" s="222">
        <v>47.0</v>
      </c>
      <c r="E19" s="222">
        <v>48.0</v>
      </c>
      <c r="F19" s="222">
        <v>1.198</v>
      </c>
      <c r="G19" s="222">
        <v>-121.253</v>
      </c>
      <c r="H19" s="222">
        <v>-126.76450000000001</v>
      </c>
      <c r="I19" s="222">
        <v>126.76450000000001</v>
      </c>
      <c r="J19" s="222">
        <v>0.0</v>
      </c>
      <c r="K19" s="223">
        <v>126.76450000000001</v>
      </c>
      <c r="L19" s="223">
        <v>68.88499999999999</v>
      </c>
      <c r="M19" s="223">
        <v>0.0</v>
      </c>
      <c r="N19" s="223">
        <v>1.0</v>
      </c>
      <c r="O19" s="223" t="s">
        <v>772</v>
      </c>
      <c r="P19" s="222">
        <v>3.0</v>
      </c>
      <c r="Q19" s="222" t="s">
        <v>57</v>
      </c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</row>
    <row r="20" ht="12.75" customHeight="1">
      <c r="A20" s="221" t="s">
        <v>150</v>
      </c>
      <c r="B20" s="222">
        <v>35.0</v>
      </c>
      <c r="C20" s="222" t="s">
        <v>151</v>
      </c>
      <c r="D20" s="222">
        <v>67.2</v>
      </c>
      <c r="E20" s="222">
        <v>67.5</v>
      </c>
      <c r="F20" s="222">
        <v>0.9028</v>
      </c>
      <c r="G20" s="222">
        <v>198.41400000000002</v>
      </c>
      <c r="H20" s="222">
        <v>209.437</v>
      </c>
      <c r="I20" s="222">
        <v>-220.46</v>
      </c>
      <c r="J20" s="222">
        <v>0.0</v>
      </c>
      <c r="K20" s="223">
        <v>209.437</v>
      </c>
      <c r="L20" s="223">
        <v>85.766</v>
      </c>
      <c r="M20" s="223">
        <v>0.0</v>
      </c>
      <c r="N20" s="223">
        <v>1.0</v>
      </c>
      <c r="O20" s="223" t="s">
        <v>773</v>
      </c>
      <c r="P20" s="222">
        <v>3.0</v>
      </c>
      <c r="Q20" s="222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</row>
    <row r="21" ht="12.75" customHeight="1">
      <c r="A21" s="224" t="s">
        <v>61</v>
      </c>
      <c r="B21" s="225">
        <v>17.0</v>
      </c>
      <c r="C21" s="225" t="s">
        <v>62</v>
      </c>
      <c r="D21" s="225">
        <v>50.4</v>
      </c>
      <c r="E21" s="225">
        <v>52.0</v>
      </c>
      <c r="F21" s="225">
        <v>1.1352</v>
      </c>
      <c r="G21" s="225">
        <v>77.161</v>
      </c>
      <c r="H21" s="225">
        <v>-88.184</v>
      </c>
      <c r="I21" s="225">
        <v>88.184</v>
      </c>
      <c r="J21" s="225">
        <v>0.0</v>
      </c>
      <c r="K21" s="226">
        <v>88.184</v>
      </c>
      <c r="L21" s="226">
        <v>45.408</v>
      </c>
      <c r="M21" s="226">
        <v>0.0</v>
      </c>
      <c r="N21" s="226">
        <v>1.0</v>
      </c>
      <c r="O21" s="226">
        <v>0.0</v>
      </c>
      <c r="P21" s="225">
        <v>3.0</v>
      </c>
      <c r="Q21" s="225" t="s">
        <v>57</v>
      </c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</row>
    <row r="22" ht="11.25" customHeight="1">
      <c r="A22" s="221" t="s">
        <v>244</v>
      </c>
      <c r="B22" s="222">
        <v>45.0</v>
      </c>
      <c r="C22" s="222" t="s">
        <v>245</v>
      </c>
      <c r="D22" s="222">
        <v>119.1</v>
      </c>
      <c r="E22" s="222">
        <v>125.0</v>
      </c>
      <c r="F22" s="222">
        <v>0.55185</v>
      </c>
      <c r="G22" s="222">
        <v>468.4775</v>
      </c>
      <c r="H22" s="222">
        <v>501.54650000000004</v>
      </c>
      <c r="I22" s="222">
        <v>-512.5695000000001</v>
      </c>
      <c r="J22" s="222">
        <v>0.0</v>
      </c>
      <c r="K22" s="223">
        <v>501.54650000000004</v>
      </c>
      <c r="L22" s="223">
        <v>125.545875</v>
      </c>
      <c r="M22" s="223">
        <v>132.45089812499998</v>
      </c>
      <c r="N22" s="223">
        <v>1.0</v>
      </c>
      <c r="O22" s="223" t="s">
        <v>776</v>
      </c>
      <c r="P22" s="222">
        <v>3.0</v>
      </c>
      <c r="Q22" s="222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</row>
    <row r="23" ht="12.75" customHeight="1">
      <c r="A23" s="221" t="s">
        <v>216</v>
      </c>
      <c r="B23" s="222">
        <v>28.0</v>
      </c>
      <c r="C23" s="222" t="s">
        <v>166</v>
      </c>
      <c r="D23" s="222">
        <v>108.2</v>
      </c>
      <c r="E23" s="222">
        <v>110.0</v>
      </c>
      <c r="F23" s="222">
        <v>0.5651999999999999</v>
      </c>
      <c r="G23" s="222">
        <v>413.3625</v>
      </c>
      <c r="H23" s="222">
        <v>424.38550000000004</v>
      </c>
      <c r="I23" s="222">
        <v>-440.92</v>
      </c>
      <c r="J23" s="222">
        <v>0.0</v>
      </c>
      <c r="K23" s="223">
        <v>424.38550000000004</v>
      </c>
      <c r="L23" s="223">
        <v>108.80099999999999</v>
      </c>
      <c r="M23" s="223">
        <v>0.0</v>
      </c>
      <c r="N23" s="223">
        <v>1.0</v>
      </c>
      <c r="O23" s="223" t="s">
        <v>777</v>
      </c>
      <c r="P23" s="222">
        <v>3.0</v>
      </c>
      <c r="Q23" s="222" t="s">
        <v>86</v>
      </c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</row>
    <row r="24" ht="12.75" customHeight="1">
      <c r="A24" s="221" t="s">
        <v>217</v>
      </c>
      <c r="B24" s="222">
        <v>33.0</v>
      </c>
      <c r="C24" s="222" t="s">
        <v>162</v>
      </c>
      <c r="D24" s="222">
        <v>127.4</v>
      </c>
      <c r="E24" s="222">
        <v>140.0</v>
      </c>
      <c r="F24" s="222">
        <v>0.5428999999999999</v>
      </c>
      <c r="G24" s="222">
        <v>424.38550000000004</v>
      </c>
      <c r="H24" s="222">
        <v>451.94300000000004</v>
      </c>
      <c r="I24" s="222">
        <v>-473.98900000000003</v>
      </c>
      <c r="J24" s="222">
        <v>0.0</v>
      </c>
      <c r="K24" s="223">
        <v>451.94300000000004</v>
      </c>
      <c r="L24" s="223">
        <v>111.29449999999999</v>
      </c>
      <c r="M24" s="223">
        <v>0.0</v>
      </c>
      <c r="N24" s="223">
        <v>1.0</v>
      </c>
      <c r="O24" s="223" t="s">
        <v>778</v>
      </c>
      <c r="P24" s="222">
        <v>3.0</v>
      </c>
      <c r="Q24" s="222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1"/>
      <c r="AI24" s="221"/>
      <c r="AJ24" s="221"/>
      <c r="AK24" s="221"/>
    </row>
    <row r="25" ht="12.75" customHeight="1">
      <c r="A25" s="221" t="s">
        <v>265</v>
      </c>
      <c r="B25" s="222">
        <v>23.0</v>
      </c>
      <c r="C25" s="222" t="s">
        <v>168</v>
      </c>
      <c r="D25" s="222">
        <v>102.4</v>
      </c>
      <c r="E25" s="222">
        <v>110.0</v>
      </c>
      <c r="F25" s="222">
        <v>0.57585</v>
      </c>
      <c r="G25" s="222">
        <v>314.1555</v>
      </c>
      <c r="H25" s="222">
        <v>336.2015</v>
      </c>
      <c r="I25" s="222">
        <v>369.2705</v>
      </c>
      <c r="J25" s="222">
        <v>0.0</v>
      </c>
      <c r="K25" s="223">
        <v>369.2705</v>
      </c>
      <c r="L25" s="223">
        <v>96.454875</v>
      </c>
      <c r="M25" s="223">
        <v>0.0</v>
      </c>
      <c r="N25" s="223">
        <v>1.0</v>
      </c>
      <c r="O25" s="223" t="s">
        <v>779</v>
      </c>
      <c r="P25" s="222">
        <v>3.0</v>
      </c>
      <c r="Q25" s="222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</row>
    <row r="26" ht="12.75" customHeight="1">
      <c r="A26" s="227" t="s">
        <v>271</v>
      </c>
      <c r="B26" s="228">
        <v>40.0</v>
      </c>
      <c r="C26" s="228" t="s">
        <v>135</v>
      </c>
      <c r="D26" s="228">
        <v>112.0</v>
      </c>
      <c r="E26" s="228">
        <v>125.0</v>
      </c>
      <c r="F26" s="228">
        <v>0.55975</v>
      </c>
      <c r="G26" s="228">
        <v>771.61</v>
      </c>
      <c r="H26" s="228">
        <v>-804.6790000000001</v>
      </c>
      <c r="I26" s="228">
        <v>-804.6790000000001</v>
      </c>
      <c r="J26" s="228">
        <v>0.0</v>
      </c>
      <c r="K26" s="229">
        <v>771.61</v>
      </c>
      <c r="L26" s="229">
        <v>195.9125</v>
      </c>
      <c r="M26" s="229">
        <v>195.9125</v>
      </c>
      <c r="N26" s="229">
        <v>1.0</v>
      </c>
      <c r="O26" s="229" t="s">
        <v>780</v>
      </c>
      <c r="P26" s="228">
        <v>3.0</v>
      </c>
      <c r="Q26" s="228" t="s">
        <v>86</v>
      </c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</row>
    <row r="27" ht="12.75" customHeight="1">
      <c r="A27" s="227" t="s">
        <v>203</v>
      </c>
      <c r="B27" s="228">
        <v>32.0</v>
      </c>
      <c r="C27" s="228" t="s">
        <v>129</v>
      </c>
      <c r="D27" s="228">
        <v>99.5</v>
      </c>
      <c r="E27" s="228">
        <v>100.0</v>
      </c>
      <c r="F27" s="228">
        <v>0.58255</v>
      </c>
      <c r="G27" s="228">
        <v>771.61</v>
      </c>
      <c r="H27" s="228">
        <v>-804.6790000000001</v>
      </c>
      <c r="I27" s="228">
        <v>804.6790000000001</v>
      </c>
      <c r="J27" s="228">
        <v>0.0</v>
      </c>
      <c r="K27" s="229">
        <v>804.6790000000001</v>
      </c>
      <c r="L27" s="229">
        <v>212.63075</v>
      </c>
      <c r="M27" s="229">
        <v>0.0</v>
      </c>
      <c r="N27" s="229">
        <v>1.0</v>
      </c>
      <c r="O27" s="229" t="s">
        <v>781</v>
      </c>
      <c r="P27" s="228">
        <v>3.0</v>
      </c>
      <c r="Q27" s="228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</row>
    <row r="28" ht="12.75" customHeight="1">
      <c r="A28" s="221" t="s">
        <v>215</v>
      </c>
      <c r="B28" s="222">
        <v>28.0</v>
      </c>
      <c r="C28" s="222" t="s">
        <v>105</v>
      </c>
      <c r="D28" s="222">
        <v>108.2</v>
      </c>
      <c r="E28" s="222">
        <v>110.0</v>
      </c>
      <c r="F28" s="222">
        <v>0.5651999999999999</v>
      </c>
      <c r="G28" s="222">
        <v>413.3625</v>
      </c>
      <c r="H28" s="222">
        <v>424.38550000000004</v>
      </c>
      <c r="I28" s="222">
        <v>-440.92</v>
      </c>
      <c r="J28" s="222">
        <v>0.0</v>
      </c>
      <c r="K28" s="223">
        <v>424.38550000000004</v>
      </c>
      <c r="L28" s="223">
        <v>108.80099999999999</v>
      </c>
      <c r="M28" s="223">
        <v>0.0</v>
      </c>
      <c r="N28" s="223">
        <v>1.0</v>
      </c>
      <c r="O28" s="223" t="s">
        <v>765</v>
      </c>
      <c r="P28" s="222">
        <v>3.0</v>
      </c>
      <c r="Q28" s="222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</row>
    <row r="29" ht="12.75" customHeight="1">
      <c r="A29" s="221" t="s">
        <v>250</v>
      </c>
      <c r="B29" s="222">
        <v>45.0</v>
      </c>
      <c r="C29" s="222" t="s">
        <v>92</v>
      </c>
      <c r="D29" s="222">
        <v>119.1</v>
      </c>
      <c r="E29" s="222">
        <v>125.0</v>
      </c>
      <c r="F29" s="222">
        <v>0.55185</v>
      </c>
      <c r="G29" s="222">
        <v>468.4775</v>
      </c>
      <c r="H29" s="222">
        <v>501.54650000000004</v>
      </c>
      <c r="I29" s="222">
        <v>-512.5695000000001</v>
      </c>
      <c r="J29" s="222">
        <v>0.0</v>
      </c>
      <c r="K29" s="223">
        <v>501.54650000000004</v>
      </c>
      <c r="L29" s="223">
        <v>125.545875</v>
      </c>
      <c r="M29" s="223">
        <v>132.45089812499998</v>
      </c>
      <c r="N29" s="223">
        <v>1.0</v>
      </c>
      <c r="O29" s="223" t="s">
        <v>782</v>
      </c>
      <c r="P29" s="222">
        <v>3.0</v>
      </c>
      <c r="Q29" s="222" t="s">
        <v>86</v>
      </c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</row>
    <row r="30" ht="12.75" customHeight="1">
      <c r="A30" s="221" t="s">
        <v>256</v>
      </c>
      <c r="B30" s="222">
        <v>38.0</v>
      </c>
      <c r="C30" s="222" t="s">
        <v>92</v>
      </c>
      <c r="D30" s="222">
        <v>138.5</v>
      </c>
      <c r="E30" s="222">
        <v>140.0</v>
      </c>
      <c r="F30" s="222">
        <v>0.53235</v>
      </c>
      <c r="G30" s="222">
        <v>490.5235</v>
      </c>
      <c r="H30" s="222">
        <v>507.05800000000005</v>
      </c>
      <c r="I30" s="222">
        <v>518.081</v>
      </c>
      <c r="J30" s="222">
        <v>0.0</v>
      </c>
      <c r="K30" s="223">
        <v>518.081</v>
      </c>
      <c r="L30" s="223">
        <v>125.10225</v>
      </c>
      <c r="M30" s="223">
        <v>0.0</v>
      </c>
      <c r="N30" s="223">
        <v>1.0</v>
      </c>
      <c r="O30" s="223" t="s">
        <v>783</v>
      </c>
      <c r="P30" s="222">
        <v>3.0</v>
      </c>
      <c r="Q30" s="222" t="s">
        <v>86</v>
      </c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</row>
    <row r="31" ht="12.75" customHeight="1">
      <c r="A31" s="221"/>
      <c r="B31" s="222"/>
      <c r="C31" s="222"/>
      <c r="D31" s="222"/>
      <c r="E31" s="222"/>
      <c r="F31" s="222"/>
      <c r="G31" s="222"/>
      <c r="H31" s="222"/>
      <c r="I31" s="222"/>
      <c r="J31" s="222"/>
      <c r="K31" s="223"/>
      <c r="L31" s="223"/>
      <c r="M31" s="223"/>
      <c r="N31" s="223"/>
      <c r="O31" s="223"/>
      <c r="P31" s="222"/>
      <c r="Q31" s="222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</row>
    <row r="32" ht="12.75" customHeight="1">
      <c r="B32" s="4"/>
      <c r="C32" s="4"/>
      <c r="D32" s="4"/>
      <c r="E32" s="4"/>
      <c r="F32" s="4"/>
      <c r="G32" s="4"/>
      <c r="H32" s="4"/>
      <c r="I32" s="4"/>
      <c r="J32" s="4"/>
      <c r="K32" s="231"/>
      <c r="L32" s="231"/>
      <c r="M32" s="231"/>
      <c r="N32" s="231"/>
      <c r="O32" s="231"/>
      <c r="P32" s="4"/>
      <c r="Q32" s="4"/>
    </row>
    <row r="33" ht="12.75" customHeight="1">
      <c r="B33" s="4"/>
      <c r="C33" s="4"/>
      <c r="D33" s="4"/>
      <c r="E33" s="4"/>
      <c r="F33" s="4"/>
      <c r="G33" s="4"/>
      <c r="H33" s="4"/>
      <c r="I33" s="4"/>
      <c r="J33" s="4"/>
      <c r="K33" s="231"/>
      <c r="L33" s="231"/>
      <c r="M33" s="231"/>
      <c r="N33" s="231"/>
      <c r="O33" s="231"/>
      <c r="P33" s="4"/>
      <c r="Q33" s="4"/>
    </row>
    <row r="34" ht="12.75" customHeight="1">
      <c r="B34" s="4"/>
      <c r="C34" s="4"/>
      <c r="D34" s="4"/>
      <c r="E34" s="4"/>
      <c r="F34" s="4"/>
      <c r="G34" s="4"/>
      <c r="H34" s="4"/>
      <c r="I34" s="4"/>
      <c r="J34" s="4"/>
      <c r="K34" s="231"/>
      <c r="L34" s="231"/>
      <c r="M34" s="231"/>
      <c r="N34" s="231"/>
      <c r="O34" s="231"/>
      <c r="P34" s="4"/>
      <c r="Q34" s="4"/>
    </row>
    <row r="35" ht="11.25" customHeight="1">
      <c r="B35" s="4"/>
      <c r="C35" s="4"/>
      <c r="D35" s="4"/>
      <c r="E35" s="4"/>
      <c r="F35" s="4"/>
      <c r="G35" s="4"/>
      <c r="H35" s="4"/>
      <c r="I35" s="4"/>
      <c r="J35" s="4"/>
      <c r="K35" s="231"/>
      <c r="L35" s="231"/>
      <c r="M35" s="231"/>
      <c r="N35" s="231"/>
      <c r="O35" s="231"/>
      <c r="P35" s="4"/>
      <c r="Q35" s="4"/>
    </row>
    <row r="36" ht="12.75" customHeight="1">
      <c r="B36" s="4"/>
      <c r="C36" s="4"/>
      <c r="D36" s="4"/>
      <c r="E36" s="4"/>
      <c r="F36" s="4"/>
      <c r="G36" s="4"/>
      <c r="H36" s="4"/>
      <c r="I36" s="4"/>
      <c r="J36" s="4"/>
      <c r="K36" s="231"/>
      <c r="L36" s="231"/>
      <c r="M36" s="231"/>
      <c r="N36" s="231"/>
      <c r="O36" s="231"/>
      <c r="P36" s="4"/>
      <c r="Q36" s="4"/>
    </row>
    <row r="37" ht="12.75" customHeight="1">
      <c r="B37" s="4"/>
      <c r="C37" s="4"/>
      <c r="D37" s="4"/>
      <c r="E37" s="4"/>
      <c r="F37" s="4"/>
      <c r="G37" s="4"/>
      <c r="H37" s="4"/>
      <c r="I37" s="4"/>
      <c r="J37" s="4"/>
      <c r="K37" s="231"/>
      <c r="L37" s="231"/>
      <c r="M37" s="231"/>
      <c r="N37" s="231"/>
      <c r="O37" s="231"/>
      <c r="P37" s="4"/>
      <c r="Q37" s="4"/>
    </row>
    <row r="38" ht="12.75" customHeight="1">
      <c r="B38" s="4"/>
      <c r="C38" s="4"/>
      <c r="D38" s="4"/>
      <c r="E38" s="4"/>
      <c r="F38" s="4"/>
      <c r="G38" s="4"/>
      <c r="H38" s="4"/>
      <c r="I38" s="4"/>
      <c r="J38" s="4"/>
      <c r="K38" s="231"/>
      <c r="L38" s="231"/>
      <c r="M38" s="231"/>
      <c r="N38" s="231"/>
      <c r="O38" s="231"/>
      <c r="P38" s="4"/>
      <c r="Q38" s="4"/>
    </row>
    <row r="39" ht="12.75" customHeight="1">
      <c r="B39" s="4"/>
      <c r="C39" s="4"/>
      <c r="D39" s="4"/>
      <c r="E39" s="4"/>
      <c r="F39" s="4"/>
      <c r="G39" s="4"/>
      <c r="H39" s="4"/>
      <c r="I39" s="4"/>
      <c r="J39" s="4"/>
      <c r="K39" s="231"/>
      <c r="L39" s="231"/>
      <c r="M39" s="231"/>
      <c r="N39" s="231"/>
      <c r="O39" s="231"/>
      <c r="P39" s="4"/>
      <c r="Q39" s="4"/>
    </row>
    <row r="40" ht="12.75" customHeight="1">
      <c r="B40" s="4"/>
      <c r="C40" s="4"/>
      <c r="D40" s="4"/>
      <c r="E40" s="4"/>
      <c r="F40" s="4"/>
      <c r="G40" s="4"/>
      <c r="H40" s="4"/>
      <c r="I40" s="4"/>
      <c r="J40" s="4"/>
      <c r="K40" s="231"/>
      <c r="L40" s="231"/>
      <c r="M40" s="231"/>
      <c r="N40" s="231"/>
      <c r="O40" s="231"/>
      <c r="P40" s="4"/>
      <c r="Q40" s="4"/>
    </row>
    <row r="41" ht="12.75" customHeight="1">
      <c r="B41" s="4"/>
      <c r="C41" s="4"/>
      <c r="D41" s="4"/>
      <c r="E41" s="4"/>
      <c r="F41" s="4"/>
      <c r="G41" s="4"/>
      <c r="H41" s="4"/>
      <c r="I41" s="4"/>
      <c r="J41" s="4"/>
      <c r="K41" s="231"/>
      <c r="L41" s="231"/>
      <c r="M41" s="231"/>
      <c r="N41" s="231"/>
      <c r="O41" s="231"/>
      <c r="P41" s="4"/>
      <c r="Q41" s="4"/>
    </row>
    <row r="42" ht="12.75" customHeight="1">
      <c r="B42" s="4"/>
      <c r="C42" s="4"/>
      <c r="D42" s="4"/>
      <c r="E42" s="4"/>
      <c r="F42" s="4"/>
      <c r="G42" s="4"/>
      <c r="H42" s="4"/>
      <c r="I42" s="4"/>
      <c r="J42" s="4"/>
      <c r="K42" s="231"/>
      <c r="L42" s="231"/>
      <c r="M42" s="231"/>
      <c r="N42" s="231"/>
      <c r="O42" s="231"/>
      <c r="P42" s="4"/>
      <c r="Q42" s="4"/>
    </row>
    <row r="43" ht="12.75" customHeight="1">
      <c r="B43" s="4"/>
      <c r="C43" s="4"/>
      <c r="D43" s="4"/>
      <c r="E43" s="4"/>
      <c r="F43" s="4"/>
      <c r="G43" s="4"/>
      <c r="H43" s="4"/>
      <c r="I43" s="4"/>
      <c r="J43" s="4"/>
      <c r="K43" s="231"/>
      <c r="L43" s="231"/>
      <c r="M43" s="231"/>
      <c r="N43" s="231"/>
      <c r="O43" s="231"/>
      <c r="P43" s="4"/>
      <c r="Q43" s="4"/>
    </row>
    <row r="44" ht="12.75" customHeight="1">
      <c r="B44" s="4"/>
      <c r="C44" s="4"/>
      <c r="D44" s="4"/>
      <c r="E44" s="4"/>
      <c r="F44" s="4"/>
      <c r="G44" s="4"/>
      <c r="H44" s="4"/>
      <c r="I44" s="4"/>
      <c r="J44" s="4"/>
      <c r="K44" s="231"/>
      <c r="L44" s="231"/>
      <c r="M44" s="231"/>
      <c r="N44" s="231"/>
      <c r="O44" s="231"/>
      <c r="P44" s="4"/>
      <c r="Q44" s="4"/>
    </row>
    <row r="45" ht="13.5" customHeight="1">
      <c r="B45" s="4"/>
      <c r="C45" s="4"/>
      <c r="D45" s="4"/>
      <c r="E45" s="4"/>
      <c r="F45" s="4"/>
      <c r="G45" s="4"/>
      <c r="H45" s="4"/>
      <c r="I45" s="4"/>
      <c r="J45" s="4"/>
      <c r="K45" s="231"/>
      <c r="L45" s="231"/>
      <c r="M45" s="231"/>
      <c r="N45" s="231"/>
      <c r="O45" s="231"/>
      <c r="P45" s="4"/>
      <c r="Q45" s="4"/>
    </row>
    <row r="46" ht="12.75" customHeight="1">
      <c r="B46" s="4"/>
      <c r="C46" s="4"/>
      <c r="D46" s="4"/>
      <c r="E46" s="4"/>
      <c r="F46" s="4"/>
      <c r="G46" s="4"/>
      <c r="H46" s="4"/>
      <c r="I46" s="4"/>
      <c r="J46" s="4"/>
      <c r="K46" s="231"/>
      <c r="L46" s="231"/>
      <c r="M46" s="231"/>
      <c r="N46" s="231"/>
      <c r="O46" s="231"/>
      <c r="P46" s="4"/>
      <c r="Q46" s="4"/>
    </row>
    <row r="47" ht="12.75" customHeight="1">
      <c r="A47" s="216"/>
      <c r="B47" s="217"/>
      <c r="C47" s="217"/>
      <c r="D47" s="217"/>
      <c r="E47" s="217"/>
      <c r="F47" s="217"/>
      <c r="G47" s="217"/>
      <c r="H47" s="217"/>
      <c r="I47" s="217"/>
      <c r="J47" s="217"/>
      <c r="K47" s="218"/>
      <c r="L47" s="218"/>
      <c r="M47" s="218"/>
      <c r="N47" s="218"/>
      <c r="O47" s="218"/>
      <c r="P47" s="217"/>
      <c r="Q47" s="217"/>
    </row>
    <row r="48" ht="12.75" customHeight="1">
      <c r="A48" s="216"/>
      <c r="B48" s="217"/>
      <c r="C48" s="217"/>
      <c r="D48" s="217"/>
      <c r="E48" s="217"/>
      <c r="F48" s="217"/>
      <c r="G48" s="217"/>
      <c r="H48" s="217"/>
      <c r="I48" s="217"/>
      <c r="J48" s="217"/>
      <c r="K48" s="218"/>
      <c r="L48" s="218"/>
      <c r="M48" s="218"/>
      <c r="N48" s="218"/>
      <c r="O48" s="218"/>
      <c r="P48" s="217"/>
      <c r="Q48" s="217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</row>
    <row r="49" ht="12.75" customHeight="1">
      <c r="B49" s="4"/>
      <c r="C49" s="4"/>
      <c r="D49" s="4"/>
      <c r="E49" s="4"/>
      <c r="F49" s="4"/>
      <c r="G49" s="4"/>
      <c r="H49" s="4"/>
      <c r="I49" s="4"/>
      <c r="J49" s="4"/>
      <c r="K49" s="231"/>
      <c r="L49" s="231"/>
      <c r="M49" s="231"/>
      <c r="N49" s="231"/>
      <c r="O49" s="231"/>
      <c r="P49" s="4"/>
      <c r="Q49" s="4"/>
    </row>
    <row r="50" ht="12.75" customHeight="1">
      <c r="B50" s="4"/>
      <c r="C50" s="4"/>
      <c r="D50" s="4"/>
      <c r="E50" s="4"/>
      <c r="F50" s="4"/>
      <c r="G50" s="4"/>
      <c r="H50" s="4"/>
      <c r="I50" s="4"/>
      <c r="J50" s="4"/>
      <c r="K50" s="231"/>
      <c r="L50" s="231"/>
      <c r="M50" s="231"/>
      <c r="N50" s="231"/>
      <c r="O50" s="231"/>
      <c r="P50" s="4"/>
      <c r="Q50" s="4"/>
    </row>
    <row r="51" ht="12.75" customHeight="1">
      <c r="B51" s="4"/>
      <c r="C51" s="4"/>
      <c r="D51" s="4"/>
      <c r="E51" s="4"/>
      <c r="F51" s="4"/>
      <c r="G51" s="4"/>
      <c r="H51" s="4"/>
      <c r="I51" s="4"/>
      <c r="J51" s="4"/>
      <c r="K51" s="231"/>
      <c r="L51" s="231"/>
      <c r="M51" s="231"/>
      <c r="N51" s="231"/>
      <c r="O51" s="231"/>
      <c r="P51" s="4"/>
      <c r="Q51" s="4"/>
    </row>
    <row r="52" ht="12.75" customHeight="1">
      <c r="B52" s="4"/>
      <c r="C52" s="4"/>
      <c r="D52" s="4"/>
      <c r="E52" s="4"/>
      <c r="F52" s="4"/>
      <c r="G52" s="4"/>
      <c r="H52" s="4"/>
      <c r="I52" s="4"/>
      <c r="J52" s="4"/>
      <c r="K52" s="231"/>
      <c r="L52" s="231"/>
      <c r="M52" s="231"/>
      <c r="N52" s="231"/>
      <c r="O52" s="231"/>
      <c r="P52" s="4"/>
      <c r="Q52" s="4"/>
    </row>
    <row r="53" ht="12.75" customHeight="1">
      <c r="B53" s="4"/>
      <c r="C53" s="4"/>
      <c r="D53" s="4"/>
      <c r="E53" s="4"/>
      <c r="F53" s="4"/>
      <c r="G53" s="4"/>
      <c r="H53" s="4"/>
      <c r="I53" s="4"/>
      <c r="J53" s="4"/>
      <c r="K53" s="231"/>
      <c r="L53" s="231"/>
      <c r="M53" s="231"/>
      <c r="N53" s="231"/>
      <c r="O53" s="231"/>
      <c r="P53" s="4"/>
      <c r="Q53" s="4"/>
    </row>
    <row r="54" ht="12.75" customHeight="1">
      <c r="B54" s="4"/>
      <c r="C54" s="4"/>
      <c r="D54" s="4"/>
      <c r="E54" s="4"/>
      <c r="F54" s="4"/>
      <c r="G54" s="4"/>
      <c r="H54" s="4"/>
      <c r="I54" s="4"/>
      <c r="J54" s="4"/>
      <c r="K54" s="231"/>
      <c r="L54" s="231"/>
      <c r="M54" s="231"/>
      <c r="N54" s="231"/>
      <c r="O54" s="231"/>
      <c r="P54" s="4"/>
      <c r="Q54" s="4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6"/>
      <c r="AJ54" s="216"/>
      <c r="AK54" s="216"/>
    </row>
    <row r="55" ht="12.0" customHeight="1">
      <c r="B55" s="4"/>
      <c r="C55" s="4"/>
      <c r="D55" s="4"/>
      <c r="E55" s="4"/>
      <c r="F55" s="4"/>
      <c r="G55" s="4"/>
      <c r="H55" s="4"/>
      <c r="I55" s="4"/>
      <c r="J55" s="4"/>
      <c r="K55" s="231"/>
      <c r="L55" s="231"/>
      <c r="M55" s="231"/>
      <c r="N55" s="231"/>
      <c r="O55" s="231"/>
      <c r="P55" s="4"/>
      <c r="Q55" s="4"/>
    </row>
    <row r="56" ht="12.75" customHeight="1">
      <c r="B56" s="4"/>
      <c r="C56" s="4"/>
      <c r="D56" s="4"/>
      <c r="E56" s="4"/>
      <c r="F56" s="4"/>
      <c r="G56" s="4"/>
      <c r="H56" s="4"/>
      <c r="I56" s="4"/>
      <c r="J56" s="4"/>
      <c r="K56" s="231"/>
      <c r="L56" s="231"/>
      <c r="M56" s="231"/>
      <c r="N56" s="231"/>
      <c r="O56" s="231"/>
      <c r="P56" s="4"/>
      <c r="Q56" s="4"/>
    </row>
    <row r="57" ht="12.75" customHeight="1">
      <c r="B57" s="4"/>
      <c r="C57" s="4"/>
      <c r="D57" s="4"/>
      <c r="E57" s="4"/>
      <c r="F57" s="4"/>
      <c r="G57" s="4"/>
      <c r="H57" s="4"/>
      <c r="I57" s="4"/>
      <c r="J57" s="4"/>
      <c r="K57" s="231"/>
      <c r="L57" s="231"/>
      <c r="M57" s="231"/>
      <c r="N57" s="231"/>
      <c r="O57" s="231"/>
      <c r="P57" s="4"/>
      <c r="Q57" s="4"/>
    </row>
    <row r="58" ht="12.75" customHeight="1">
      <c r="B58" s="4"/>
      <c r="C58" s="4"/>
      <c r="D58" s="4"/>
      <c r="E58" s="4"/>
      <c r="F58" s="4"/>
      <c r="G58" s="4"/>
      <c r="H58" s="4"/>
      <c r="I58" s="4"/>
      <c r="J58" s="4"/>
      <c r="K58" s="231"/>
      <c r="L58" s="231"/>
      <c r="M58" s="231"/>
      <c r="N58" s="231"/>
      <c r="O58" s="231"/>
      <c r="P58" s="4"/>
      <c r="Q58" s="4"/>
      <c r="R58" s="216"/>
      <c r="S58" s="216"/>
      <c r="T58" s="216"/>
      <c r="U58" s="216"/>
      <c r="V58" s="216"/>
      <c r="W58" s="216"/>
      <c r="X58" s="216"/>
      <c r="Y58" s="216"/>
      <c r="Z58" s="216"/>
      <c r="AA58" s="216"/>
      <c r="AB58" s="216"/>
      <c r="AC58" s="216"/>
      <c r="AD58" s="216"/>
      <c r="AE58" s="216"/>
      <c r="AF58" s="216"/>
      <c r="AG58" s="216"/>
      <c r="AH58" s="216"/>
      <c r="AI58" s="216"/>
      <c r="AJ58" s="216"/>
      <c r="AK58" s="216"/>
    </row>
    <row r="59" ht="12.75" customHeight="1">
      <c r="B59" s="4"/>
      <c r="C59" s="4"/>
      <c r="D59" s="4"/>
      <c r="E59" s="4"/>
      <c r="F59" s="4"/>
      <c r="G59" s="4"/>
      <c r="H59" s="4"/>
      <c r="I59" s="4"/>
      <c r="J59" s="4"/>
      <c r="K59" s="231"/>
      <c r="L59" s="231"/>
      <c r="M59" s="231"/>
      <c r="N59" s="231"/>
      <c r="O59" s="231"/>
      <c r="P59" s="4"/>
      <c r="Q59" s="4"/>
    </row>
    <row r="60" ht="14.25" customHeight="1">
      <c r="B60" s="4"/>
      <c r="C60" s="4"/>
      <c r="D60" s="4"/>
      <c r="E60" s="4"/>
      <c r="F60" s="4"/>
      <c r="G60" s="4"/>
      <c r="H60" s="4"/>
      <c r="I60" s="4"/>
      <c r="J60" s="4"/>
      <c r="K60" s="231"/>
      <c r="L60" s="231"/>
      <c r="M60" s="231"/>
      <c r="N60" s="231"/>
      <c r="O60" s="231"/>
      <c r="P60" s="4"/>
      <c r="Q60" s="4"/>
    </row>
    <row r="61" ht="12.75" customHeight="1">
      <c r="B61" s="4"/>
      <c r="C61" s="4"/>
      <c r="D61" s="4"/>
      <c r="E61" s="4"/>
      <c r="F61" s="4"/>
      <c r="G61" s="4"/>
      <c r="H61" s="4"/>
      <c r="I61" s="4"/>
      <c r="J61" s="4"/>
      <c r="K61" s="231"/>
      <c r="L61" s="231"/>
      <c r="M61" s="231"/>
      <c r="N61" s="231"/>
      <c r="O61" s="231"/>
      <c r="P61" s="4"/>
      <c r="Q61" s="4"/>
    </row>
    <row r="62" ht="12.75" customHeight="1">
      <c r="B62" s="4"/>
      <c r="C62" s="4"/>
      <c r="D62" s="4"/>
      <c r="E62" s="4"/>
      <c r="F62" s="4"/>
      <c r="G62" s="4"/>
      <c r="H62" s="4"/>
      <c r="I62" s="4"/>
      <c r="J62" s="4"/>
      <c r="K62" s="231"/>
      <c r="L62" s="231"/>
      <c r="M62" s="231"/>
      <c r="N62" s="231"/>
      <c r="O62" s="231"/>
      <c r="P62" s="4"/>
      <c r="Q62" s="4"/>
    </row>
    <row r="63" ht="12.75" customHeight="1">
      <c r="B63" s="4"/>
      <c r="C63" s="4"/>
      <c r="D63" s="4"/>
      <c r="E63" s="4"/>
      <c r="F63" s="4"/>
      <c r="G63" s="4"/>
      <c r="H63" s="4"/>
      <c r="I63" s="4"/>
      <c r="J63" s="4"/>
      <c r="K63" s="231"/>
      <c r="L63" s="231"/>
      <c r="M63" s="231"/>
      <c r="N63" s="231"/>
      <c r="O63" s="231"/>
      <c r="P63" s="4"/>
      <c r="Q63" s="4"/>
    </row>
    <row r="64" ht="12.75" customHeight="1">
      <c r="B64" s="4"/>
      <c r="C64" s="4"/>
      <c r="D64" s="4"/>
      <c r="E64" s="4"/>
      <c r="F64" s="4"/>
      <c r="G64" s="4"/>
      <c r="H64" s="4"/>
      <c r="I64" s="4"/>
      <c r="J64" s="4"/>
      <c r="K64" s="231"/>
      <c r="L64" s="231"/>
      <c r="M64" s="231"/>
      <c r="N64" s="231"/>
      <c r="O64" s="231"/>
      <c r="P64" s="4"/>
      <c r="Q64" s="4"/>
    </row>
    <row r="65" ht="12.75" customHeight="1">
      <c r="B65" s="4"/>
      <c r="C65" s="4"/>
      <c r="D65" s="4"/>
      <c r="E65" s="4"/>
      <c r="F65" s="4"/>
      <c r="G65" s="4"/>
      <c r="H65" s="4"/>
      <c r="I65" s="4"/>
      <c r="J65" s="4"/>
      <c r="K65" s="231"/>
      <c r="L65" s="231"/>
      <c r="M65" s="231"/>
      <c r="N65" s="231"/>
      <c r="O65" s="231"/>
      <c r="P65" s="4"/>
      <c r="Q65" s="4"/>
    </row>
    <row r="66" ht="12.75" customHeight="1">
      <c r="B66" s="4"/>
      <c r="C66" s="4"/>
      <c r="D66" s="4"/>
      <c r="E66" s="4"/>
      <c r="F66" s="4"/>
      <c r="G66" s="4"/>
      <c r="H66" s="4"/>
      <c r="I66" s="4"/>
      <c r="J66" s="4"/>
      <c r="K66" s="231"/>
      <c r="L66" s="231"/>
      <c r="M66" s="231"/>
      <c r="N66" s="231"/>
      <c r="O66" s="231"/>
      <c r="P66" s="4"/>
      <c r="Q66" s="4"/>
    </row>
    <row r="67" ht="12.75" customHeight="1">
      <c r="B67" s="4"/>
      <c r="C67" s="4"/>
      <c r="D67" s="4"/>
      <c r="E67" s="4"/>
      <c r="F67" s="4"/>
      <c r="G67" s="4"/>
      <c r="H67" s="4"/>
      <c r="I67" s="4"/>
      <c r="J67" s="4"/>
      <c r="K67" s="231"/>
      <c r="L67" s="231"/>
      <c r="M67" s="231"/>
      <c r="N67" s="231"/>
      <c r="O67" s="231"/>
      <c r="P67" s="4"/>
      <c r="Q67" s="4"/>
    </row>
    <row r="68" ht="12.75" customHeight="1">
      <c r="B68" s="4"/>
      <c r="C68" s="4"/>
      <c r="D68" s="4"/>
      <c r="E68" s="4"/>
      <c r="F68" s="4"/>
      <c r="G68" s="4"/>
      <c r="H68" s="4"/>
      <c r="I68" s="4"/>
      <c r="J68" s="4"/>
      <c r="K68" s="231"/>
      <c r="L68" s="231"/>
      <c r="M68" s="231"/>
      <c r="N68" s="231"/>
      <c r="O68" s="231"/>
      <c r="P68" s="4"/>
      <c r="Q68" s="4"/>
    </row>
    <row r="69" ht="12.75" customHeight="1">
      <c r="B69" s="4"/>
      <c r="C69" s="4"/>
      <c r="D69" s="4"/>
      <c r="E69" s="4"/>
      <c r="F69" s="4"/>
      <c r="G69" s="4"/>
      <c r="H69" s="4"/>
      <c r="I69" s="4"/>
      <c r="J69" s="4"/>
      <c r="K69" s="231"/>
      <c r="L69" s="231"/>
      <c r="M69" s="231"/>
      <c r="N69" s="231"/>
      <c r="O69" s="231"/>
      <c r="P69" s="4"/>
      <c r="Q69" s="4"/>
    </row>
    <row r="70" ht="12.75" customHeight="1">
      <c r="B70" s="4"/>
      <c r="C70" s="4"/>
      <c r="D70" s="4"/>
      <c r="E70" s="4"/>
      <c r="F70" s="4"/>
      <c r="G70" s="4"/>
      <c r="H70" s="4"/>
      <c r="I70" s="4"/>
      <c r="J70" s="4"/>
      <c r="K70" s="231"/>
      <c r="L70" s="231"/>
      <c r="M70" s="231"/>
      <c r="N70" s="231"/>
      <c r="O70" s="231"/>
      <c r="P70" s="4"/>
      <c r="Q70" s="4"/>
    </row>
    <row r="71" ht="12.75" customHeight="1">
      <c r="B71" s="4"/>
      <c r="C71" s="4"/>
      <c r="D71" s="4"/>
      <c r="E71" s="4"/>
      <c r="F71" s="4"/>
      <c r="G71" s="4"/>
      <c r="H71" s="4"/>
      <c r="I71" s="4"/>
      <c r="J71" s="4"/>
      <c r="K71" s="231"/>
      <c r="L71" s="231"/>
      <c r="M71" s="231"/>
      <c r="N71" s="231"/>
      <c r="O71" s="231"/>
      <c r="P71" s="4"/>
      <c r="Q71" s="4"/>
    </row>
    <row r="72" ht="12.75" customHeight="1">
      <c r="B72" s="4"/>
      <c r="C72" s="4"/>
      <c r="D72" s="4"/>
      <c r="E72" s="4"/>
      <c r="F72" s="4"/>
      <c r="G72" s="4"/>
      <c r="H72" s="4"/>
      <c r="I72" s="4"/>
      <c r="J72" s="4"/>
      <c r="K72" s="231"/>
      <c r="L72" s="231"/>
      <c r="M72" s="231"/>
      <c r="N72" s="231"/>
      <c r="O72" s="231"/>
      <c r="P72" s="4"/>
      <c r="Q72" s="4"/>
    </row>
    <row r="73" ht="12.75" customHeight="1">
      <c r="B73" s="4"/>
      <c r="C73" s="4"/>
      <c r="D73" s="4"/>
      <c r="E73" s="4"/>
      <c r="F73" s="4"/>
      <c r="G73" s="4"/>
      <c r="H73" s="4"/>
      <c r="I73" s="4"/>
      <c r="J73" s="4"/>
      <c r="K73" s="231"/>
      <c r="L73" s="231"/>
      <c r="M73" s="231"/>
      <c r="N73" s="231"/>
      <c r="O73" s="231"/>
      <c r="P73" s="4"/>
      <c r="Q73" s="4"/>
    </row>
    <row r="74" ht="12.75" customHeight="1">
      <c r="B74" s="4"/>
      <c r="C74" s="4"/>
      <c r="D74" s="4"/>
      <c r="E74" s="4"/>
      <c r="F74" s="4"/>
      <c r="G74" s="4"/>
      <c r="H74" s="4"/>
      <c r="I74" s="4"/>
      <c r="J74" s="4"/>
      <c r="K74" s="231"/>
      <c r="L74" s="231"/>
      <c r="M74" s="231"/>
      <c r="N74" s="231"/>
      <c r="O74" s="231"/>
      <c r="P74" s="4"/>
      <c r="Q74" s="4"/>
    </row>
    <row r="75" ht="12.75" customHeight="1">
      <c r="B75" s="4"/>
      <c r="C75" s="4"/>
      <c r="D75" s="4"/>
      <c r="E75" s="4"/>
      <c r="F75" s="4"/>
      <c r="G75" s="4"/>
      <c r="H75" s="4"/>
      <c r="I75" s="4"/>
      <c r="J75" s="4"/>
      <c r="K75" s="231"/>
      <c r="L75" s="231"/>
      <c r="M75" s="231"/>
      <c r="N75" s="231"/>
      <c r="O75" s="231"/>
      <c r="P75" s="4"/>
      <c r="Q75" s="4"/>
    </row>
    <row r="76" ht="12.75" customHeight="1">
      <c r="B76" s="4"/>
      <c r="C76" s="4"/>
      <c r="D76" s="4"/>
      <c r="E76" s="4"/>
      <c r="F76" s="4"/>
      <c r="G76" s="4"/>
      <c r="H76" s="4"/>
      <c r="I76" s="4"/>
      <c r="J76" s="4"/>
      <c r="K76" s="231"/>
      <c r="L76" s="231"/>
      <c r="M76" s="231"/>
      <c r="N76" s="231"/>
      <c r="O76" s="231"/>
      <c r="P76" s="4"/>
      <c r="Q76" s="4"/>
    </row>
    <row r="77" ht="12.75" customHeight="1">
      <c r="B77" s="4"/>
      <c r="C77" s="4"/>
      <c r="D77" s="4"/>
      <c r="E77" s="4"/>
      <c r="F77" s="4"/>
      <c r="G77" s="4"/>
      <c r="H77" s="4"/>
      <c r="I77" s="4"/>
      <c r="J77" s="4"/>
      <c r="K77" s="231"/>
      <c r="L77" s="231"/>
      <c r="M77" s="231"/>
      <c r="N77" s="231"/>
      <c r="O77" s="231"/>
      <c r="P77" s="4"/>
      <c r="Q77" s="4"/>
    </row>
    <row r="78" ht="12.75" customHeight="1">
      <c r="B78" s="4"/>
      <c r="C78" s="4"/>
      <c r="D78" s="4"/>
      <c r="E78" s="4"/>
      <c r="F78" s="4"/>
      <c r="G78" s="4"/>
      <c r="H78" s="4"/>
      <c r="I78" s="4"/>
      <c r="J78" s="4"/>
      <c r="K78" s="231"/>
      <c r="L78" s="231"/>
      <c r="M78" s="231"/>
      <c r="N78" s="231"/>
      <c r="O78" s="231"/>
      <c r="P78" s="4"/>
      <c r="Q78" s="4"/>
    </row>
    <row r="79" ht="12.75" customHeight="1">
      <c r="B79" s="4"/>
      <c r="C79" s="4"/>
      <c r="D79" s="4"/>
      <c r="E79" s="4"/>
      <c r="F79" s="4"/>
      <c r="G79" s="4"/>
      <c r="H79" s="4"/>
      <c r="I79" s="4"/>
      <c r="J79" s="4"/>
      <c r="K79" s="231"/>
      <c r="L79" s="231"/>
      <c r="M79" s="231"/>
      <c r="N79" s="231"/>
      <c r="O79" s="231"/>
      <c r="P79" s="4"/>
      <c r="Q79" s="4"/>
    </row>
    <row r="80" ht="12.75" customHeight="1">
      <c r="B80" s="4"/>
      <c r="C80" s="4"/>
      <c r="D80" s="4"/>
      <c r="E80" s="4"/>
      <c r="F80" s="4"/>
      <c r="G80" s="4"/>
      <c r="H80" s="4"/>
      <c r="I80" s="4"/>
      <c r="J80" s="4"/>
      <c r="K80" s="231"/>
      <c r="L80" s="231"/>
      <c r="M80" s="231"/>
      <c r="N80" s="231"/>
      <c r="O80" s="231"/>
      <c r="P80" s="4"/>
      <c r="Q80" s="4"/>
    </row>
    <row r="81" ht="12.75" customHeight="1">
      <c r="B81" s="4"/>
      <c r="C81" s="4"/>
      <c r="D81" s="4"/>
      <c r="E81" s="4"/>
      <c r="F81" s="4"/>
      <c r="G81" s="4"/>
      <c r="H81" s="4"/>
      <c r="I81" s="4"/>
      <c r="J81" s="4"/>
      <c r="K81" s="231"/>
      <c r="L81" s="231"/>
      <c r="M81" s="231"/>
      <c r="N81" s="231"/>
      <c r="O81" s="231"/>
      <c r="P81" s="4"/>
      <c r="Q81" s="4"/>
    </row>
    <row r="82" ht="12.75" customHeight="1">
      <c r="B82" s="4"/>
      <c r="C82" s="4"/>
      <c r="D82" s="4"/>
      <c r="E82" s="4"/>
      <c r="F82" s="4"/>
      <c r="G82" s="4"/>
      <c r="H82" s="4"/>
      <c r="I82" s="4"/>
      <c r="J82" s="4"/>
      <c r="K82" s="231"/>
      <c r="L82" s="231"/>
      <c r="M82" s="231"/>
      <c r="N82" s="231"/>
      <c r="O82" s="231"/>
      <c r="P82" s="4"/>
      <c r="Q82" s="4"/>
    </row>
    <row r="83" ht="12.75" customHeight="1">
      <c r="B83" s="4"/>
      <c r="C83" s="4"/>
      <c r="D83" s="4"/>
      <c r="E83" s="4"/>
      <c r="F83" s="4"/>
      <c r="G83" s="4"/>
      <c r="H83" s="4"/>
      <c r="I83" s="4"/>
      <c r="J83" s="4"/>
      <c r="K83" s="231"/>
      <c r="L83" s="231"/>
      <c r="M83" s="231"/>
      <c r="N83" s="231"/>
      <c r="O83" s="231"/>
      <c r="P83" s="4"/>
      <c r="Q83" s="4"/>
    </row>
    <row r="84" ht="12.75" customHeight="1">
      <c r="B84" s="4"/>
      <c r="C84" s="4"/>
      <c r="D84" s="4"/>
      <c r="E84" s="4"/>
      <c r="F84" s="4"/>
      <c r="G84" s="4"/>
      <c r="H84" s="4"/>
      <c r="I84" s="4"/>
      <c r="J84" s="4"/>
      <c r="K84" s="231"/>
      <c r="L84" s="231"/>
      <c r="M84" s="231"/>
      <c r="N84" s="231"/>
      <c r="O84" s="231"/>
      <c r="P84" s="4"/>
      <c r="Q84" s="4"/>
    </row>
    <row r="85" ht="12.75" customHeight="1">
      <c r="B85" s="4"/>
      <c r="C85" s="4"/>
      <c r="D85" s="4"/>
      <c r="E85" s="4"/>
      <c r="F85" s="4"/>
      <c r="G85" s="4"/>
      <c r="H85" s="4"/>
      <c r="I85" s="4"/>
      <c r="J85" s="4"/>
      <c r="K85" s="231"/>
      <c r="L85" s="231"/>
      <c r="M85" s="231"/>
      <c r="N85" s="231"/>
      <c r="O85" s="231"/>
      <c r="P85" s="4"/>
      <c r="Q85" s="4"/>
    </row>
    <row r="86" ht="12.75" customHeight="1">
      <c r="B86" s="4"/>
      <c r="C86" s="4"/>
      <c r="D86" s="4"/>
      <c r="E86" s="4"/>
      <c r="F86" s="4"/>
      <c r="G86" s="4"/>
      <c r="H86" s="4"/>
      <c r="I86" s="4"/>
      <c r="J86" s="4"/>
      <c r="K86" s="231"/>
      <c r="L86" s="231"/>
      <c r="M86" s="231"/>
      <c r="N86" s="231"/>
      <c r="O86" s="231"/>
      <c r="P86" s="4"/>
      <c r="Q86" s="4"/>
    </row>
    <row r="87" ht="12.75" customHeight="1">
      <c r="B87" s="4"/>
      <c r="C87" s="4"/>
      <c r="D87" s="4"/>
      <c r="E87" s="4"/>
      <c r="F87" s="4"/>
      <c r="G87" s="4"/>
      <c r="H87" s="4"/>
      <c r="I87" s="4"/>
      <c r="J87" s="4"/>
      <c r="K87" s="231"/>
      <c r="L87" s="231"/>
      <c r="M87" s="231"/>
      <c r="N87" s="231"/>
      <c r="O87" s="231"/>
      <c r="P87" s="4"/>
      <c r="Q87" s="4"/>
    </row>
    <row r="88" ht="12.75" customHeight="1">
      <c r="B88" s="4"/>
      <c r="C88" s="4"/>
      <c r="D88" s="4"/>
      <c r="E88" s="4"/>
      <c r="F88" s="4"/>
      <c r="G88" s="4"/>
      <c r="H88" s="4"/>
      <c r="I88" s="4"/>
      <c r="J88" s="4"/>
      <c r="K88" s="231"/>
      <c r="L88" s="231"/>
      <c r="M88" s="231"/>
      <c r="N88" s="231"/>
      <c r="O88" s="231"/>
      <c r="P88" s="4"/>
      <c r="Q88" s="4"/>
    </row>
    <row r="89" ht="12.75" customHeight="1">
      <c r="B89" s="4"/>
      <c r="C89" s="4"/>
      <c r="D89" s="4"/>
      <c r="E89" s="4"/>
      <c r="F89" s="4"/>
      <c r="G89" s="4"/>
      <c r="H89" s="4"/>
      <c r="I89" s="4"/>
      <c r="J89" s="4"/>
      <c r="K89" s="231"/>
      <c r="L89" s="231"/>
      <c r="M89" s="231"/>
      <c r="N89" s="231"/>
      <c r="O89" s="231"/>
      <c r="P89" s="4"/>
      <c r="Q89" s="4"/>
    </row>
    <row r="90" ht="12.75" customHeight="1">
      <c r="B90" s="4"/>
      <c r="C90" s="4"/>
      <c r="D90" s="4"/>
      <c r="E90" s="4"/>
      <c r="F90" s="4"/>
      <c r="G90" s="4"/>
      <c r="H90" s="4"/>
      <c r="I90" s="4"/>
      <c r="J90" s="4"/>
      <c r="K90" s="231"/>
      <c r="L90" s="231"/>
      <c r="M90" s="231"/>
      <c r="N90" s="231"/>
      <c r="O90" s="231"/>
      <c r="P90" s="4"/>
      <c r="Q90" s="4"/>
    </row>
    <row r="91" ht="12.75" customHeight="1">
      <c r="B91" s="4"/>
      <c r="C91" s="4"/>
      <c r="D91" s="4"/>
      <c r="E91" s="4"/>
      <c r="F91" s="4"/>
      <c r="G91" s="4"/>
      <c r="H91" s="4"/>
      <c r="I91" s="4"/>
      <c r="J91" s="4"/>
      <c r="K91" s="231"/>
      <c r="L91" s="231"/>
      <c r="M91" s="231"/>
      <c r="N91" s="231"/>
      <c r="O91" s="231"/>
      <c r="P91" s="4"/>
      <c r="Q91" s="4"/>
    </row>
    <row r="92" ht="30.0" customHeight="1">
      <c r="A92" s="216"/>
      <c r="B92" s="217"/>
      <c r="C92" s="217"/>
      <c r="D92" s="217"/>
      <c r="E92" s="217"/>
      <c r="F92" s="217"/>
      <c r="G92" s="217"/>
      <c r="H92" s="217"/>
      <c r="I92" s="217"/>
      <c r="J92" s="217"/>
      <c r="K92" s="218"/>
      <c r="L92" s="218"/>
      <c r="M92" s="218"/>
      <c r="N92" s="218"/>
      <c r="O92" s="218"/>
      <c r="P92" s="217"/>
      <c r="Q92" s="217"/>
      <c r="R92" s="216"/>
      <c r="S92" s="216"/>
      <c r="T92" s="216"/>
      <c r="U92" s="216"/>
      <c r="V92" s="216"/>
      <c r="W92" s="216"/>
      <c r="X92" s="216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</row>
    <row r="93" ht="12.75" customHeight="1">
      <c r="B93" s="4"/>
      <c r="C93" s="4"/>
      <c r="D93" s="4"/>
      <c r="E93" s="4"/>
      <c r="F93" s="4"/>
      <c r="G93" s="4"/>
      <c r="H93" s="4"/>
      <c r="I93" s="4"/>
      <c r="J93" s="4"/>
      <c r="K93" s="231"/>
      <c r="L93" s="231"/>
      <c r="M93" s="231"/>
      <c r="N93" s="231"/>
      <c r="O93" s="231"/>
      <c r="P93" s="4"/>
      <c r="Q93" s="4"/>
    </row>
    <row r="94" ht="12.75" customHeight="1">
      <c r="B94" s="4"/>
      <c r="C94" s="4"/>
      <c r="D94" s="4"/>
      <c r="E94" s="4"/>
      <c r="F94" s="4"/>
      <c r="G94" s="4"/>
      <c r="H94" s="4"/>
      <c r="I94" s="4"/>
      <c r="J94" s="4"/>
      <c r="K94" s="231"/>
      <c r="L94" s="231"/>
      <c r="M94" s="231"/>
      <c r="N94" s="231"/>
      <c r="O94" s="231"/>
      <c r="P94" s="4"/>
      <c r="Q94" s="4"/>
    </row>
    <row r="95" ht="12.75" customHeight="1">
      <c r="B95" s="4"/>
      <c r="C95" s="4"/>
      <c r="D95" s="4"/>
      <c r="E95" s="4"/>
      <c r="F95" s="4"/>
      <c r="G95" s="4"/>
      <c r="H95" s="4"/>
      <c r="I95" s="4"/>
      <c r="J95" s="4"/>
      <c r="K95" s="231"/>
      <c r="L95" s="231"/>
      <c r="M95" s="231"/>
      <c r="N95" s="231"/>
      <c r="O95" s="231"/>
      <c r="P95" s="4"/>
      <c r="Q95" s="4"/>
    </row>
    <row r="96" ht="12.75" customHeight="1">
      <c r="B96" s="4"/>
      <c r="C96" s="4"/>
      <c r="D96" s="4"/>
      <c r="E96" s="4"/>
      <c r="F96" s="4"/>
      <c r="G96" s="4"/>
      <c r="H96" s="4"/>
      <c r="I96" s="4"/>
      <c r="J96" s="4"/>
      <c r="K96" s="231"/>
      <c r="L96" s="231"/>
      <c r="M96" s="231"/>
      <c r="N96" s="231"/>
      <c r="O96" s="231"/>
      <c r="P96" s="4"/>
      <c r="Q96" s="4"/>
    </row>
    <row r="97" ht="12.75" customHeight="1">
      <c r="B97" s="4"/>
      <c r="C97" s="4"/>
      <c r="D97" s="4"/>
      <c r="E97" s="4"/>
      <c r="F97" s="4"/>
      <c r="G97" s="4"/>
      <c r="H97" s="4"/>
      <c r="I97" s="4"/>
      <c r="J97" s="4"/>
      <c r="K97" s="231"/>
      <c r="L97" s="231"/>
      <c r="M97" s="231"/>
      <c r="N97" s="231"/>
      <c r="O97" s="231"/>
      <c r="P97" s="4"/>
      <c r="Q97" s="4"/>
    </row>
    <row r="98" ht="12.75" customHeight="1">
      <c r="B98" s="4"/>
      <c r="C98" s="4"/>
      <c r="D98" s="4"/>
      <c r="E98" s="4"/>
      <c r="F98" s="4"/>
      <c r="G98" s="4"/>
      <c r="H98" s="4"/>
      <c r="I98" s="4"/>
      <c r="J98" s="4"/>
      <c r="K98" s="231"/>
      <c r="L98" s="231"/>
      <c r="M98" s="231"/>
      <c r="N98" s="231"/>
      <c r="O98" s="231"/>
      <c r="P98" s="4"/>
      <c r="Q98" s="4"/>
    </row>
    <row r="99" ht="12.75" customHeight="1">
      <c r="B99" s="4"/>
      <c r="C99" s="4"/>
      <c r="D99" s="4"/>
      <c r="E99" s="4"/>
      <c r="F99" s="4"/>
      <c r="G99" s="4"/>
      <c r="H99" s="4"/>
      <c r="I99" s="4"/>
      <c r="J99" s="4"/>
      <c r="K99" s="231"/>
      <c r="L99" s="231"/>
      <c r="M99" s="231"/>
      <c r="N99" s="231"/>
      <c r="O99" s="231"/>
      <c r="P99" s="4"/>
      <c r="Q99" s="4"/>
    </row>
    <row r="100" ht="12.75" customHeight="1">
      <c r="B100" s="4"/>
      <c r="C100" s="4"/>
      <c r="D100" s="4"/>
      <c r="E100" s="4"/>
      <c r="F100" s="4"/>
      <c r="G100" s="4"/>
      <c r="H100" s="4"/>
      <c r="I100" s="4"/>
      <c r="J100" s="4"/>
      <c r="K100" s="231"/>
      <c r="L100" s="231"/>
      <c r="M100" s="231"/>
      <c r="N100" s="231"/>
      <c r="O100" s="231"/>
      <c r="P100" s="4"/>
      <c r="Q100" s="4"/>
    </row>
    <row r="101" ht="12.75" customHeight="1">
      <c r="B101" s="4"/>
      <c r="C101" s="4"/>
      <c r="D101" s="4"/>
      <c r="E101" s="4"/>
      <c r="F101" s="4"/>
      <c r="G101" s="4"/>
      <c r="H101" s="4"/>
      <c r="I101" s="4"/>
      <c r="J101" s="4"/>
      <c r="K101" s="231"/>
      <c r="L101" s="231"/>
      <c r="M101" s="231"/>
      <c r="N101" s="231"/>
      <c r="O101" s="231"/>
      <c r="P101" s="4"/>
      <c r="Q101" s="4"/>
    </row>
    <row r="102" ht="12.75" customHeight="1">
      <c r="B102" s="4"/>
      <c r="C102" s="4"/>
      <c r="D102" s="4"/>
      <c r="E102" s="4"/>
      <c r="F102" s="4"/>
      <c r="G102" s="4"/>
      <c r="H102" s="4"/>
      <c r="I102" s="4"/>
      <c r="J102" s="4"/>
      <c r="K102" s="231"/>
      <c r="L102" s="231"/>
      <c r="M102" s="231"/>
      <c r="N102" s="231"/>
      <c r="O102" s="231"/>
      <c r="P102" s="4"/>
      <c r="Q102" s="4"/>
    </row>
    <row r="103" ht="12.75" customHeight="1">
      <c r="B103" s="4"/>
      <c r="C103" s="4"/>
      <c r="D103" s="4"/>
      <c r="E103" s="4"/>
      <c r="F103" s="4"/>
      <c r="G103" s="4"/>
      <c r="H103" s="4"/>
      <c r="I103" s="4"/>
      <c r="J103" s="4"/>
      <c r="K103" s="231"/>
      <c r="L103" s="231"/>
      <c r="M103" s="231"/>
      <c r="N103" s="231"/>
      <c r="O103" s="231"/>
      <c r="P103" s="4"/>
      <c r="Q103" s="4"/>
    </row>
    <row r="104" ht="12.75" customHeight="1">
      <c r="B104" s="4"/>
      <c r="C104" s="4"/>
      <c r="D104" s="4"/>
      <c r="E104" s="4"/>
      <c r="F104" s="4"/>
      <c r="G104" s="4"/>
      <c r="H104" s="4"/>
      <c r="I104" s="4"/>
      <c r="J104" s="4"/>
      <c r="K104" s="231"/>
      <c r="L104" s="231"/>
      <c r="M104" s="231"/>
      <c r="N104" s="231"/>
      <c r="O104" s="231"/>
      <c r="P104" s="4"/>
      <c r="Q104" s="4"/>
    </row>
    <row r="105" ht="12.75" customHeight="1">
      <c r="B105" s="4"/>
      <c r="C105" s="4"/>
      <c r="D105" s="4"/>
      <c r="E105" s="4"/>
      <c r="F105" s="4"/>
      <c r="G105" s="4"/>
      <c r="H105" s="4"/>
      <c r="I105" s="4"/>
      <c r="J105" s="4"/>
      <c r="K105" s="231"/>
      <c r="L105" s="231"/>
      <c r="M105" s="231"/>
      <c r="N105" s="231"/>
      <c r="O105" s="231"/>
      <c r="P105" s="4"/>
      <c r="Q105" s="4"/>
    </row>
    <row r="106" ht="12.75" customHeight="1">
      <c r="B106" s="4"/>
      <c r="C106" s="4"/>
      <c r="D106" s="4"/>
      <c r="E106" s="4"/>
      <c r="F106" s="4"/>
      <c r="G106" s="4"/>
      <c r="H106" s="4"/>
      <c r="I106" s="4"/>
      <c r="J106" s="4"/>
      <c r="K106" s="231"/>
      <c r="L106" s="231"/>
      <c r="M106" s="231"/>
      <c r="N106" s="231"/>
      <c r="O106" s="231"/>
      <c r="P106" s="4"/>
      <c r="Q106" s="4"/>
    </row>
    <row r="107" ht="12.75" customHeight="1">
      <c r="B107" s="4"/>
      <c r="C107" s="4"/>
      <c r="D107" s="4"/>
      <c r="E107" s="4"/>
      <c r="F107" s="4"/>
      <c r="G107" s="4"/>
      <c r="H107" s="4"/>
      <c r="I107" s="4"/>
      <c r="J107" s="4"/>
      <c r="K107" s="231"/>
      <c r="L107" s="231"/>
      <c r="M107" s="231"/>
      <c r="N107" s="231"/>
      <c r="O107" s="231"/>
      <c r="P107" s="4"/>
      <c r="Q107" s="4"/>
    </row>
    <row r="108" ht="12.75" customHeight="1">
      <c r="B108" s="4"/>
      <c r="C108" s="4"/>
      <c r="D108" s="4"/>
      <c r="E108" s="4"/>
      <c r="F108" s="4"/>
      <c r="G108" s="4"/>
      <c r="H108" s="4"/>
      <c r="I108" s="4"/>
      <c r="J108" s="4"/>
      <c r="K108" s="231"/>
      <c r="L108" s="231"/>
      <c r="M108" s="231"/>
      <c r="N108" s="231"/>
      <c r="O108" s="231"/>
      <c r="P108" s="4"/>
      <c r="Q108" s="4"/>
    </row>
    <row r="109" ht="12.75" customHeight="1">
      <c r="B109" s="4"/>
      <c r="C109" s="4"/>
      <c r="D109" s="4"/>
      <c r="E109" s="4"/>
      <c r="F109" s="4"/>
      <c r="G109" s="4"/>
      <c r="H109" s="4"/>
      <c r="I109" s="4"/>
      <c r="J109" s="4"/>
      <c r="K109" s="231"/>
      <c r="L109" s="231"/>
      <c r="M109" s="231"/>
      <c r="N109" s="231"/>
      <c r="O109" s="231"/>
      <c r="P109" s="4"/>
      <c r="Q109" s="4"/>
    </row>
    <row r="110" ht="12.75" customHeight="1">
      <c r="B110" s="4"/>
      <c r="C110" s="4"/>
      <c r="D110" s="4"/>
      <c r="E110" s="4"/>
      <c r="F110" s="4"/>
      <c r="G110" s="4"/>
      <c r="H110" s="4"/>
      <c r="I110" s="4"/>
      <c r="J110" s="4"/>
      <c r="K110" s="231"/>
      <c r="L110" s="231"/>
      <c r="M110" s="231"/>
      <c r="N110" s="231"/>
      <c r="O110" s="231"/>
      <c r="P110" s="4"/>
      <c r="Q110" s="4"/>
    </row>
    <row r="111" ht="12.75" customHeight="1">
      <c r="B111" s="4"/>
      <c r="C111" s="4"/>
      <c r="D111" s="4"/>
      <c r="E111" s="4"/>
      <c r="F111" s="4"/>
      <c r="G111" s="4"/>
      <c r="H111" s="4"/>
      <c r="I111" s="4"/>
      <c r="J111" s="4"/>
      <c r="K111" s="231"/>
      <c r="L111" s="231"/>
      <c r="M111" s="231"/>
      <c r="N111" s="231"/>
      <c r="O111" s="231"/>
      <c r="P111" s="4"/>
      <c r="Q111" s="4"/>
    </row>
    <row r="112" ht="12.75" customHeight="1">
      <c r="B112" s="4"/>
      <c r="C112" s="4"/>
      <c r="D112" s="4"/>
      <c r="E112" s="4"/>
      <c r="F112" s="4"/>
      <c r="G112" s="4"/>
      <c r="H112" s="4"/>
      <c r="I112" s="4"/>
      <c r="J112" s="4"/>
      <c r="K112" s="231"/>
      <c r="L112" s="231"/>
      <c r="M112" s="231"/>
      <c r="N112" s="231"/>
      <c r="O112" s="231"/>
      <c r="P112" s="4"/>
      <c r="Q112" s="4"/>
    </row>
    <row r="113" ht="12.75" customHeight="1">
      <c r="B113" s="4"/>
      <c r="C113" s="4"/>
      <c r="D113" s="4"/>
      <c r="E113" s="4"/>
      <c r="F113" s="4"/>
      <c r="G113" s="4"/>
      <c r="H113" s="4"/>
      <c r="I113" s="4"/>
      <c r="J113" s="4"/>
      <c r="K113" s="231"/>
      <c r="L113" s="231"/>
      <c r="M113" s="231"/>
      <c r="N113" s="231"/>
      <c r="O113" s="231"/>
      <c r="P113" s="4"/>
      <c r="Q113" s="4"/>
    </row>
    <row r="114" ht="12.75" customHeight="1">
      <c r="B114" s="4"/>
      <c r="C114" s="4"/>
      <c r="D114" s="4"/>
      <c r="E114" s="4"/>
      <c r="F114" s="4"/>
      <c r="G114" s="4"/>
      <c r="H114" s="4"/>
      <c r="I114" s="4"/>
      <c r="J114" s="4"/>
      <c r="K114" s="231"/>
      <c r="L114" s="231"/>
      <c r="M114" s="231"/>
      <c r="N114" s="231"/>
      <c r="O114" s="231"/>
      <c r="P114" s="4"/>
      <c r="Q114" s="4"/>
    </row>
    <row r="115" ht="12.75" customHeight="1">
      <c r="B115" s="4"/>
      <c r="C115" s="4"/>
      <c r="D115" s="4"/>
      <c r="E115" s="4"/>
      <c r="F115" s="4"/>
      <c r="G115" s="4"/>
      <c r="H115" s="4"/>
      <c r="I115" s="4"/>
      <c r="J115" s="4"/>
      <c r="K115" s="231"/>
      <c r="L115" s="231"/>
      <c r="M115" s="231"/>
      <c r="N115" s="231"/>
      <c r="O115" s="231"/>
      <c r="P115" s="4"/>
      <c r="Q115" s="4"/>
    </row>
    <row r="116" ht="12.75" customHeight="1">
      <c r="B116" s="4"/>
      <c r="C116" s="4"/>
      <c r="D116" s="4"/>
      <c r="E116" s="4"/>
      <c r="F116" s="4"/>
      <c r="G116" s="4"/>
      <c r="H116" s="4"/>
      <c r="I116" s="4"/>
      <c r="J116" s="4"/>
      <c r="K116" s="231"/>
      <c r="L116" s="231"/>
      <c r="M116" s="231"/>
      <c r="N116" s="231"/>
      <c r="O116" s="231"/>
      <c r="P116" s="4"/>
      <c r="Q116" s="4"/>
    </row>
    <row r="117" ht="12.75" customHeight="1">
      <c r="B117" s="4"/>
      <c r="C117" s="4"/>
      <c r="D117" s="4"/>
      <c r="E117" s="4"/>
      <c r="F117" s="4"/>
      <c r="G117" s="4"/>
      <c r="H117" s="4"/>
      <c r="I117" s="4"/>
      <c r="J117" s="4"/>
      <c r="K117" s="231"/>
      <c r="L117" s="231"/>
      <c r="M117" s="231"/>
      <c r="N117" s="231"/>
      <c r="O117" s="231"/>
      <c r="P117" s="4"/>
      <c r="Q117" s="4"/>
    </row>
    <row r="118" ht="12.75" customHeight="1">
      <c r="B118" s="4"/>
      <c r="C118" s="4"/>
      <c r="D118" s="4"/>
      <c r="E118" s="4"/>
      <c r="F118" s="4"/>
      <c r="G118" s="4"/>
      <c r="H118" s="4"/>
      <c r="I118" s="4"/>
      <c r="J118" s="4"/>
      <c r="K118" s="231"/>
      <c r="L118" s="231"/>
      <c r="M118" s="231"/>
      <c r="N118" s="231"/>
      <c r="O118" s="231"/>
      <c r="P118" s="4"/>
      <c r="Q118" s="4"/>
    </row>
    <row r="119" ht="12.75" customHeight="1">
      <c r="B119" s="4"/>
      <c r="C119" s="4"/>
      <c r="D119" s="4"/>
      <c r="E119" s="4"/>
      <c r="F119" s="4"/>
      <c r="G119" s="4"/>
      <c r="H119" s="4"/>
      <c r="I119" s="4"/>
      <c r="J119" s="4"/>
      <c r="K119" s="231"/>
      <c r="L119" s="231"/>
      <c r="M119" s="231"/>
      <c r="N119" s="231"/>
      <c r="O119" s="231"/>
      <c r="P119" s="4"/>
      <c r="Q119" s="4"/>
    </row>
    <row r="120" ht="12.75" customHeight="1">
      <c r="B120" s="4"/>
      <c r="C120" s="4"/>
      <c r="D120" s="4"/>
      <c r="E120" s="4"/>
      <c r="F120" s="4"/>
      <c r="G120" s="4"/>
      <c r="H120" s="4"/>
      <c r="I120" s="4"/>
      <c r="J120" s="4"/>
      <c r="K120" s="231"/>
      <c r="L120" s="231"/>
      <c r="M120" s="231"/>
      <c r="N120" s="231"/>
      <c r="O120" s="231"/>
      <c r="P120" s="4"/>
      <c r="Q120" s="4"/>
    </row>
    <row r="121" ht="12.75" customHeight="1">
      <c r="B121" s="4"/>
      <c r="C121" s="4"/>
      <c r="D121" s="4"/>
      <c r="E121" s="4"/>
      <c r="F121" s="4"/>
      <c r="G121" s="4"/>
      <c r="H121" s="4"/>
      <c r="I121" s="4"/>
      <c r="J121" s="4"/>
      <c r="K121" s="231"/>
      <c r="L121" s="231"/>
      <c r="M121" s="231"/>
      <c r="N121" s="231"/>
      <c r="O121" s="231"/>
      <c r="P121" s="4"/>
      <c r="Q121" s="4"/>
    </row>
    <row r="122" ht="12.75" customHeight="1">
      <c r="B122" s="4"/>
      <c r="C122" s="4"/>
      <c r="D122" s="4"/>
      <c r="E122" s="4"/>
      <c r="F122" s="4"/>
      <c r="G122" s="4"/>
      <c r="H122" s="4"/>
      <c r="I122" s="4"/>
      <c r="J122" s="4"/>
      <c r="K122" s="231"/>
      <c r="L122" s="231"/>
      <c r="M122" s="231"/>
      <c r="N122" s="231"/>
      <c r="O122" s="231"/>
      <c r="P122" s="4"/>
      <c r="Q122" s="4"/>
    </row>
    <row r="123" ht="12.75" customHeight="1">
      <c r="B123" s="4"/>
      <c r="C123" s="4"/>
      <c r="D123" s="4"/>
      <c r="E123" s="4"/>
      <c r="F123" s="4"/>
      <c r="G123" s="4"/>
      <c r="H123" s="4"/>
      <c r="I123" s="4"/>
      <c r="J123" s="4"/>
      <c r="K123" s="231"/>
      <c r="L123" s="231"/>
      <c r="M123" s="231"/>
      <c r="N123" s="231"/>
      <c r="O123" s="231"/>
      <c r="P123" s="4"/>
      <c r="Q123" s="4"/>
    </row>
    <row r="124" ht="12.75" customHeight="1">
      <c r="B124" s="4"/>
      <c r="C124" s="4"/>
      <c r="D124" s="4"/>
      <c r="E124" s="4"/>
      <c r="F124" s="4"/>
      <c r="G124" s="4"/>
      <c r="H124" s="4"/>
      <c r="I124" s="4"/>
      <c r="J124" s="4"/>
      <c r="K124" s="231"/>
      <c r="L124" s="231"/>
      <c r="M124" s="231"/>
      <c r="N124" s="231"/>
      <c r="O124" s="231"/>
      <c r="P124" s="4"/>
      <c r="Q124" s="4"/>
    </row>
    <row r="125" ht="12.75" customHeight="1">
      <c r="B125" s="4"/>
      <c r="C125" s="4"/>
      <c r="D125" s="4"/>
      <c r="E125" s="4"/>
      <c r="F125" s="4"/>
      <c r="G125" s="4"/>
      <c r="H125" s="4"/>
      <c r="I125" s="4"/>
      <c r="J125" s="4"/>
      <c r="K125" s="231"/>
      <c r="L125" s="231"/>
      <c r="M125" s="231"/>
      <c r="N125" s="231"/>
      <c r="O125" s="231"/>
      <c r="P125" s="4"/>
      <c r="Q125" s="4"/>
    </row>
    <row r="126" ht="12.75" customHeight="1">
      <c r="B126" s="4"/>
      <c r="C126" s="4"/>
      <c r="D126" s="4"/>
      <c r="E126" s="4"/>
      <c r="F126" s="4"/>
      <c r="G126" s="4"/>
      <c r="H126" s="4"/>
      <c r="I126" s="4"/>
      <c r="J126" s="4"/>
      <c r="K126" s="231"/>
      <c r="L126" s="231"/>
      <c r="M126" s="231"/>
      <c r="N126" s="231"/>
      <c r="O126" s="231"/>
      <c r="P126" s="4"/>
      <c r="Q126" s="4"/>
    </row>
    <row r="127" ht="12.75" customHeight="1">
      <c r="B127" s="4"/>
      <c r="C127" s="4"/>
      <c r="D127" s="4"/>
      <c r="E127" s="4"/>
      <c r="F127" s="4"/>
      <c r="G127" s="4"/>
      <c r="H127" s="4"/>
      <c r="I127" s="4"/>
      <c r="J127" s="4"/>
      <c r="K127" s="231"/>
      <c r="L127" s="231"/>
      <c r="M127" s="231"/>
      <c r="N127" s="231"/>
      <c r="O127" s="231"/>
      <c r="P127" s="4"/>
      <c r="Q127" s="4"/>
    </row>
    <row r="128" ht="12.75" customHeight="1">
      <c r="B128" s="4"/>
      <c r="C128" s="4"/>
      <c r="D128" s="4"/>
      <c r="E128" s="4"/>
      <c r="F128" s="4"/>
      <c r="G128" s="4"/>
      <c r="H128" s="4"/>
      <c r="I128" s="4"/>
      <c r="J128" s="4"/>
      <c r="K128" s="231"/>
      <c r="L128" s="231"/>
      <c r="M128" s="231"/>
      <c r="N128" s="231"/>
      <c r="O128" s="231"/>
      <c r="P128" s="4"/>
      <c r="Q128" s="4"/>
    </row>
    <row r="129" ht="12.75" customHeight="1">
      <c r="B129" s="4"/>
      <c r="C129" s="4"/>
      <c r="D129" s="4"/>
      <c r="E129" s="4"/>
      <c r="F129" s="4"/>
      <c r="G129" s="4"/>
      <c r="H129" s="4"/>
      <c r="I129" s="4"/>
      <c r="J129" s="4"/>
      <c r="K129" s="231"/>
      <c r="L129" s="231"/>
      <c r="M129" s="231"/>
      <c r="N129" s="231"/>
      <c r="O129" s="231"/>
      <c r="P129" s="4"/>
      <c r="Q129" s="4"/>
    </row>
    <row r="130" ht="12.75" customHeight="1">
      <c r="B130" s="4"/>
      <c r="C130" s="4"/>
      <c r="D130" s="4"/>
      <c r="E130" s="4"/>
      <c r="F130" s="4"/>
      <c r="G130" s="4"/>
      <c r="H130" s="4"/>
      <c r="I130" s="4"/>
      <c r="J130" s="4"/>
      <c r="K130" s="231"/>
      <c r="L130" s="231"/>
      <c r="M130" s="231"/>
      <c r="N130" s="231"/>
      <c r="O130" s="231"/>
      <c r="P130" s="4"/>
      <c r="Q130" s="4"/>
    </row>
    <row r="131" ht="12.75" customHeight="1">
      <c r="B131" s="4"/>
      <c r="C131" s="4"/>
      <c r="D131" s="4"/>
      <c r="E131" s="4"/>
      <c r="F131" s="4"/>
      <c r="G131" s="4"/>
      <c r="H131" s="4"/>
      <c r="I131" s="4"/>
      <c r="J131" s="4"/>
      <c r="K131" s="231"/>
      <c r="L131" s="231"/>
      <c r="M131" s="231"/>
      <c r="N131" s="231"/>
      <c r="O131" s="231"/>
      <c r="P131" s="4"/>
      <c r="Q131" s="4"/>
    </row>
    <row r="132" ht="12.75" customHeight="1">
      <c r="B132" s="4"/>
      <c r="C132" s="4"/>
      <c r="D132" s="4"/>
      <c r="E132" s="4"/>
      <c r="F132" s="4"/>
      <c r="G132" s="4"/>
      <c r="H132" s="4"/>
      <c r="I132" s="4"/>
      <c r="J132" s="4"/>
      <c r="K132" s="231"/>
      <c r="L132" s="231"/>
      <c r="M132" s="231"/>
      <c r="N132" s="231"/>
      <c r="O132" s="231"/>
      <c r="P132" s="4"/>
      <c r="Q132" s="4"/>
    </row>
    <row r="133" ht="12.75" customHeight="1">
      <c r="B133" s="4"/>
      <c r="C133" s="4"/>
      <c r="D133" s="4"/>
      <c r="E133" s="4"/>
      <c r="F133" s="4"/>
      <c r="G133" s="4"/>
      <c r="H133" s="4"/>
      <c r="I133" s="4"/>
      <c r="J133" s="4"/>
      <c r="K133" s="231"/>
      <c r="L133" s="231"/>
      <c r="M133" s="231"/>
      <c r="N133" s="231"/>
      <c r="O133" s="231"/>
      <c r="P133" s="4"/>
      <c r="Q133" s="4"/>
    </row>
    <row r="134" ht="12.75" customHeight="1">
      <c r="B134" s="4"/>
      <c r="C134" s="4"/>
      <c r="D134" s="4"/>
      <c r="E134" s="4"/>
      <c r="F134" s="4"/>
      <c r="G134" s="4"/>
      <c r="H134" s="4"/>
      <c r="I134" s="4"/>
      <c r="J134" s="4"/>
      <c r="K134" s="231"/>
      <c r="L134" s="231"/>
      <c r="M134" s="231"/>
      <c r="N134" s="231"/>
      <c r="O134" s="231"/>
      <c r="P134" s="4"/>
      <c r="Q134" s="4"/>
    </row>
    <row r="135" ht="12.75" customHeight="1">
      <c r="B135" s="4"/>
      <c r="C135" s="4"/>
      <c r="D135" s="4"/>
      <c r="E135" s="4"/>
      <c r="F135" s="4"/>
      <c r="G135" s="4"/>
      <c r="H135" s="4"/>
      <c r="I135" s="4"/>
      <c r="J135" s="4"/>
      <c r="K135" s="231"/>
      <c r="L135" s="231"/>
      <c r="M135" s="231"/>
      <c r="N135" s="231"/>
      <c r="O135" s="231"/>
      <c r="P135" s="4"/>
      <c r="Q135" s="4"/>
    </row>
    <row r="136" ht="12.75" customHeight="1">
      <c r="B136" s="4"/>
      <c r="C136" s="4"/>
      <c r="D136" s="4"/>
      <c r="E136" s="4"/>
      <c r="F136" s="4"/>
      <c r="G136" s="4"/>
      <c r="H136" s="4"/>
      <c r="I136" s="4"/>
      <c r="J136" s="4"/>
      <c r="K136" s="231"/>
      <c r="L136" s="231"/>
      <c r="M136" s="231"/>
      <c r="N136" s="231"/>
      <c r="O136" s="231"/>
      <c r="P136" s="4"/>
      <c r="Q136" s="4"/>
    </row>
    <row r="137" ht="12.75" customHeight="1">
      <c r="B137" s="4"/>
      <c r="C137" s="4"/>
      <c r="D137" s="4"/>
      <c r="E137" s="4"/>
      <c r="F137" s="4"/>
      <c r="G137" s="4"/>
      <c r="H137" s="4"/>
      <c r="I137" s="4"/>
      <c r="J137" s="4"/>
      <c r="K137" s="231"/>
      <c r="L137" s="231"/>
      <c r="M137" s="231"/>
      <c r="N137" s="231"/>
      <c r="O137" s="231"/>
      <c r="P137" s="4"/>
      <c r="Q137" s="4"/>
    </row>
    <row r="138" ht="12.75" customHeight="1">
      <c r="B138" s="4"/>
      <c r="C138" s="4"/>
      <c r="D138" s="4"/>
      <c r="E138" s="4"/>
      <c r="F138" s="4"/>
      <c r="G138" s="4"/>
      <c r="H138" s="4"/>
      <c r="I138" s="4"/>
      <c r="J138" s="4"/>
      <c r="K138" s="231"/>
      <c r="L138" s="231"/>
      <c r="M138" s="231"/>
      <c r="N138" s="231"/>
      <c r="O138" s="231"/>
      <c r="P138" s="4"/>
      <c r="Q138" s="4"/>
    </row>
    <row r="139" ht="12.75" customHeight="1">
      <c r="B139" s="4"/>
      <c r="C139" s="4"/>
      <c r="D139" s="4"/>
      <c r="E139" s="4"/>
      <c r="F139" s="4"/>
      <c r="G139" s="4"/>
      <c r="H139" s="4"/>
      <c r="I139" s="4"/>
      <c r="J139" s="4"/>
      <c r="K139" s="231"/>
      <c r="L139" s="231"/>
      <c r="M139" s="231"/>
      <c r="N139" s="231"/>
      <c r="O139" s="231"/>
      <c r="P139" s="4"/>
      <c r="Q139" s="4"/>
    </row>
    <row r="140" ht="12.75" customHeight="1">
      <c r="B140" s="4"/>
      <c r="C140" s="4"/>
      <c r="D140" s="4"/>
      <c r="E140" s="4"/>
      <c r="F140" s="4"/>
      <c r="G140" s="4"/>
      <c r="H140" s="4"/>
      <c r="I140" s="4"/>
      <c r="J140" s="4"/>
      <c r="K140" s="231"/>
      <c r="L140" s="231"/>
      <c r="M140" s="231"/>
      <c r="N140" s="231"/>
      <c r="O140" s="231"/>
      <c r="P140" s="4"/>
      <c r="Q140" s="4"/>
    </row>
    <row r="141" ht="12.75" customHeight="1">
      <c r="B141" s="4"/>
      <c r="C141" s="4"/>
      <c r="D141" s="4"/>
      <c r="E141" s="4"/>
      <c r="F141" s="4"/>
      <c r="G141" s="4"/>
      <c r="H141" s="4"/>
      <c r="I141" s="4"/>
      <c r="J141" s="4"/>
      <c r="K141" s="231"/>
      <c r="L141" s="231"/>
      <c r="M141" s="231"/>
      <c r="N141" s="231"/>
      <c r="O141" s="231"/>
      <c r="P141" s="4"/>
      <c r="Q141" s="4"/>
    </row>
    <row r="142" ht="12.75" customHeight="1">
      <c r="B142" s="4"/>
      <c r="C142" s="4"/>
      <c r="D142" s="4"/>
      <c r="E142" s="4"/>
      <c r="F142" s="4"/>
      <c r="G142" s="4"/>
      <c r="H142" s="4"/>
      <c r="I142" s="4"/>
      <c r="J142" s="4"/>
      <c r="K142" s="231"/>
      <c r="L142" s="231"/>
      <c r="M142" s="231"/>
      <c r="N142" s="231"/>
      <c r="O142" s="231"/>
      <c r="P142" s="4"/>
      <c r="Q142" s="4"/>
    </row>
    <row r="143" ht="12.75" customHeight="1">
      <c r="B143" s="4"/>
      <c r="C143" s="4"/>
      <c r="D143" s="4"/>
      <c r="E143" s="4"/>
      <c r="F143" s="4"/>
      <c r="G143" s="4"/>
      <c r="H143" s="4"/>
      <c r="I143" s="4"/>
      <c r="J143" s="4"/>
      <c r="K143" s="231"/>
      <c r="L143" s="231"/>
      <c r="M143" s="231"/>
      <c r="N143" s="231"/>
      <c r="O143" s="231"/>
      <c r="P143" s="4"/>
      <c r="Q143" s="4"/>
    </row>
    <row r="144" ht="12.75" customHeight="1">
      <c r="B144" s="4"/>
      <c r="C144" s="4"/>
      <c r="D144" s="4"/>
      <c r="E144" s="4"/>
      <c r="F144" s="4"/>
      <c r="G144" s="4"/>
      <c r="H144" s="4"/>
      <c r="I144" s="4"/>
      <c r="J144" s="4"/>
      <c r="K144" s="231"/>
      <c r="L144" s="231"/>
      <c r="M144" s="231"/>
      <c r="N144" s="231"/>
      <c r="O144" s="231"/>
      <c r="P144" s="4"/>
      <c r="Q144" s="4"/>
    </row>
    <row r="145" ht="12.75" customHeight="1">
      <c r="B145" s="4"/>
      <c r="C145" s="4"/>
      <c r="D145" s="4"/>
      <c r="E145" s="4"/>
      <c r="F145" s="4"/>
      <c r="G145" s="4"/>
      <c r="H145" s="4"/>
      <c r="I145" s="4"/>
      <c r="J145" s="4"/>
      <c r="K145" s="231"/>
      <c r="L145" s="231"/>
      <c r="M145" s="231"/>
      <c r="N145" s="231"/>
      <c r="O145" s="231"/>
      <c r="P145" s="4"/>
      <c r="Q145" s="4"/>
    </row>
    <row r="146" ht="12.75" customHeight="1">
      <c r="B146" s="4"/>
      <c r="C146" s="4"/>
      <c r="D146" s="4"/>
      <c r="E146" s="4"/>
      <c r="F146" s="4"/>
      <c r="G146" s="4"/>
      <c r="H146" s="4"/>
      <c r="I146" s="4"/>
      <c r="J146" s="4"/>
      <c r="K146" s="231"/>
      <c r="L146" s="231"/>
      <c r="M146" s="231"/>
      <c r="N146" s="231"/>
      <c r="O146" s="231"/>
      <c r="P146" s="4"/>
      <c r="Q146" s="4"/>
    </row>
    <row r="147" ht="12.75" customHeight="1">
      <c r="B147" s="4"/>
      <c r="C147" s="4"/>
      <c r="D147" s="4"/>
      <c r="E147" s="4"/>
      <c r="F147" s="4"/>
      <c r="G147" s="4"/>
      <c r="H147" s="4"/>
      <c r="I147" s="4"/>
      <c r="J147" s="4"/>
      <c r="K147" s="231"/>
      <c r="L147" s="231"/>
      <c r="M147" s="231"/>
      <c r="N147" s="231"/>
      <c r="O147" s="231"/>
      <c r="P147" s="4"/>
      <c r="Q147" s="4"/>
    </row>
    <row r="148" ht="12.75" customHeight="1">
      <c r="B148" s="4"/>
      <c r="C148" s="4"/>
      <c r="D148" s="4"/>
      <c r="E148" s="4"/>
      <c r="F148" s="4"/>
      <c r="G148" s="4"/>
      <c r="H148" s="4"/>
      <c r="I148" s="4"/>
      <c r="J148" s="4"/>
      <c r="K148" s="231"/>
      <c r="L148" s="231"/>
      <c r="M148" s="231"/>
      <c r="N148" s="231"/>
      <c r="O148" s="231"/>
      <c r="P148" s="4"/>
      <c r="Q148" s="4"/>
    </row>
    <row r="149" ht="12.75" customHeight="1">
      <c r="B149" s="4"/>
      <c r="C149" s="4"/>
      <c r="D149" s="4"/>
      <c r="E149" s="4"/>
      <c r="F149" s="4"/>
      <c r="G149" s="4"/>
      <c r="H149" s="4"/>
      <c r="I149" s="4"/>
      <c r="J149" s="4"/>
      <c r="K149" s="231"/>
      <c r="L149" s="231"/>
      <c r="M149" s="231"/>
      <c r="N149" s="231"/>
      <c r="O149" s="231"/>
      <c r="P149" s="4"/>
      <c r="Q149" s="4"/>
    </row>
    <row r="150" ht="12.75" customHeight="1">
      <c r="B150" s="4"/>
      <c r="C150" s="4"/>
      <c r="D150" s="4"/>
      <c r="E150" s="4"/>
      <c r="F150" s="4"/>
      <c r="G150" s="4"/>
      <c r="H150" s="4"/>
      <c r="I150" s="4"/>
      <c r="J150" s="4"/>
      <c r="K150" s="231"/>
      <c r="L150" s="231"/>
      <c r="M150" s="231"/>
      <c r="N150" s="231"/>
      <c r="O150" s="231"/>
      <c r="P150" s="4"/>
      <c r="Q150" s="4"/>
    </row>
    <row r="151" ht="12.75" customHeight="1">
      <c r="B151" s="4"/>
      <c r="C151" s="4"/>
      <c r="D151" s="4"/>
      <c r="E151" s="4"/>
      <c r="F151" s="4"/>
      <c r="G151" s="4"/>
      <c r="H151" s="4"/>
      <c r="I151" s="4"/>
      <c r="J151" s="4"/>
      <c r="K151" s="231"/>
      <c r="L151" s="231"/>
      <c r="M151" s="231"/>
      <c r="N151" s="231"/>
      <c r="O151" s="231"/>
      <c r="P151" s="4"/>
      <c r="Q151" s="4"/>
    </row>
    <row r="152" ht="12.75" customHeight="1">
      <c r="B152" s="4"/>
      <c r="C152" s="4"/>
      <c r="D152" s="4"/>
      <c r="E152" s="4"/>
      <c r="F152" s="4"/>
      <c r="G152" s="4"/>
      <c r="H152" s="4"/>
      <c r="I152" s="4"/>
      <c r="J152" s="4"/>
      <c r="K152" s="231"/>
      <c r="L152" s="231"/>
      <c r="M152" s="231"/>
      <c r="N152" s="231"/>
      <c r="O152" s="231"/>
      <c r="P152" s="4"/>
      <c r="Q152" s="4"/>
    </row>
    <row r="153" ht="12.75" customHeight="1">
      <c r="B153" s="4"/>
      <c r="C153" s="4"/>
      <c r="D153" s="4"/>
      <c r="E153" s="4"/>
      <c r="F153" s="4"/>
      <c r="G153" s="4"/>
      <c r="H153" s="4"/>
      <c r="I153" s="4"/>
      <c r="J153" s="4"/>
      <c r="K153" s="231"/>
      <c r="L153" s="231"/>
      <c r="M153" s="231"/>
      <c r="N153" s="231"/>
      <c r="O153" s="231"/>
      <c r="P153" s="4"/>
      <c r="Q153" s="4"/>
    </row>
    <row r="154" ht="12.75" customHeight="1">
      <c r="B154" s="4"/>
      <c r="C154" s="4"/>
      <c r="D154" s="4"/>
      <c r="E154" s="4"/>
      <c r="F154" s="4"/>
      <c r="G154" s="4"/>
      <c r="H154" s="4"/>
      <c r="I154" s="4"/>
      <c r="J154" s="4"/>
      <c r="K154" s="231"/>
      <c r="L154" s="231"/>
      <c r="M154" s="231"/>
      <c r="N154" s="231"/>
      <c r="O154" s="231"/>
      <c r="P154" s="4"/>
      <c r="Q154" s="4"/>
    </row>
    <row r="155" ht="12.75" customHeight="1">
      <c r="B155" s="4"/>
      <c r="C155" s="4"/>
      <c r="D155" s="4"/>
      <c r="E155" s="4"/>
      <c r="F155" s="4"/>
      <c r="G155" s="4"/>
      <c r="H155" s="4"/>
      <c r="I155" s="4"/>
      <c r="J155" s="4"/>
      <c r="K155" s="231"/>
      <c r="L155" s="231"/>
      <c r="M155" s="231"/>
      <c r="N155" s="231"/>
      <c r="O155" s="231"/>
      <c r="P155" s="4"/>
      <c r="Q155" s="4"/>
    </row>
    <row r="156" ht="12.75" customHeight="1">
      <c r="B156" s="4"/>
      <c r="C156" s="4"/>
      <c r="D156" s="4"/>
      <c r="E156" s="4"/>
      <c r="F156" s="4"/>
      <c r="G156" s="4"/>
      <c r="H156" s="4"/>
      <c r="I156" s="4"/>
      <c r="J156" s="4"/>
      <c r="K156" s="231"/>
      <c r="L156" s="231"/>
      <c r="M156" s="231"/>
      <c r="N156" s="231"/>
      <c r="O156" s="231"/>
      <c r="P156" s="4"/>
      <c r="Q156" s="4"/>
    </row>
    <row r="157" ht="12.75" customHeight="1">
      <c r="B157" s="4"/>
      <c r="C157" s="4"/>
      <c r="D157" s="4"/>
      <c r="E157" s="4"/>
      <c r="F157" s="4"/>
      <c r="G157" s="4"/>
      <c r="H157" s="4"/>
      <c r="I157" s="4"/>
      <c r="J157" s="4"/>
      <c r="K157" s="231"/>
      <c r="L157" s="231"/>
      <c r="M157" s="231"/>
      <c r="N157" s="231"/>
      <c r="O157" s="231"/>
      <c r="P157" s="4"/>
      <c r="Q157" s="4"/>
    </row>
    <row r="158" ht="12.75" customHeight="1">
      <c r="B158" s="4"/>
      <c r="C158" s="4"/>
      <c r="D158" s="4"/>
      <c r="E158" s="4"/>
      <c r="F158" s="4"/>
      <c r="G158" s="4"/>
      <c r="H158" s="4"/>
      <c r="I158" s="4"/>
      <c r="J158" s="4"/>
      <c r="K158" s="231"/>
      <c r="L158" s="231"/>
      <c r="M158" s="231"/>
      <c r="N158" s="231"/>
      <c r="O158" s="231"/>
      <c r="P158" s="4"/>
      <c r="Q158" s="4"/>
    </row>
    <row r="159" ht="12.75" customHeight="1">
      <c r="B159" s="4"/>
      <c r="C159" s="4"/>
      <c r="D159" s="4"/>
      <c r="E159" s="4"/>
      <c r="F159" s="4"/>
      <c r="G159" s="4"/>
      <c r="H159" s="4"/>
      <c r="I159" s="4"/>
      <c r="J159" s="4"/>
      <c r="K159" s="231"/>
      <c r="L159" s="231"/>
      <c r="M159" s="231"/>
      <c r="N159" s="231"/>
      <c r="O159" s="231"/>
      <c r="P159" s="4"/>
      <c r="Q159" s="4"/>
    </row>
    <row r="160" ht="12.75" customHeight="1">
      <c r="B160" s="4"/>
      <c r="C160" s="4"/>
      <c r="D160" s="4"/>
      <c r="E160" s="4"/>
      <c r="F160" s="4"/>
      <c r="G160" s="4"/>
      <c r="H160" s="4"/>
      <c r="I160" s="4"/>
      <c r="J160" s="4"/>
      <c r="K160" s="231"/>
      <c r="L160" s="231"/>
      <c r="M160" s="231"/>
      <c r="N160" s="231"/>
      <c r="O160" s="231"/>
      <c r="P160" s="4"/>
      <c r="Q160" s="4"/>
    </row>
    <row r="161" ht="12.75" customHeight="1">
      <c r="B161" s="4"/>
      <c r="C161" s="4"/>
      <c r="D161" s="4"/>
      <c r="E161" s="4"/>
      <c r="F161" s="4"/>
      <c r="G161" s="4"/>
      <c r="H161" s="4"/>
      <c r="I161" s="4"/>
      <c r="J161" s="4"/>
      <c r="K161" s="231"/>
      <c r="L161" s="231"/>
      <c r="M161" s="231"/>
      <c r="N161" s="231"/>
      <c r="O161" s="231"/>
      <c r="P161" s="4"/>
      <c r="Q161" s="4"/>
    </row>
    <row r="162" ht="12.75" customHeight="1">
      <c r="B162" s="4"/>
      <c r="C162" s="4"/>
      <c r="D162" s="4"/>
      <c r="E162" s="4"/>
      <c r="F162" s="4"/>
      <c r="G162" s="4"/>
      <c r="H162" s="4"/>
      <c r="I162" s="4"/>
      <c r="J162" s="4"/>
      <c r="K162" s="231"/>
      <c r="L162" s="231"/>
      <c r="M162" s="231"/>
      <c r="N162" s="231"/>
      <c r="O162" s="231"/>
      <c r="P162" s="4"/>
      <c r="Q162" s="4"/>
    </row>
    <row r="163" ht="12.75" customHeight="1">
      <c r="B163" s="4"/>
      <c r="C163" s="4"/>
      <c r="D163" s="4"/>
      <c r="E163" s="4"/>
      <c r="F163" s="4"/>
      <c r="G163" s="4"/>
      <c r="H163" s="4"/>
      <c r="I163" s="4"/>
      <c r="J163" s="4"/>
      <c r="K163" s="231"/>
      <c r="L163" s="231"/>
      <c r="M163" s="231"/>
      <c r="N163" s="231"/>
      <c r="O163" s="231"/>
      <c r="P163" s="4"/>
      <c r="Q163" s="4"/>
    </row>
    <row r="164" ht="12.75" customHeight="1">
      <c r="B164" s="4"/>
      <c r="C164" s="4"/>
      <c r="D164" s="4"/>
      <c r="E164" s="4"/>
      <c r="F164" s="4"/>
      <c r="G164" s="4"/>
      <c r="H164" s="4"/>
      <c r="I164" s="4"/>
      <c r="J164" s="4"/>
      <c r="K164" s="231"/>
      <c r="L164" s="231"/>
      <c r="M164" s="231"/>
      <c r="N164" s="231"/>
      <c r="O164" s="231"/>
      <c r="P164" s="4"/>
      <c r="Q164" s="4"/>
    </row>
    <row r="165" ht="12.75" customHeight="1">
      <c r="B165" s="4"/>
      <c r="C165" s="4"/>
      <c r="D165" s="4"/>
      <c r="E165" s="4"/>
      <c r="F165" s="4"/>
      <c r="G165" s="4"/>
      <c r="H165" s="4"/>
      <c r="I165" s="4"/>
      <c r="J165" s="4"/>
      <c r="K165" s="231"/>
      <c r="L165" s="231"/>
      <c r="M165" s="231"/>
      <c r="N165" s="231"/>
      <c r="O165" s="231"/>
      <c r="P165" s="4"/>
      <c r="Q165" s="4"/>
    </row>
    <row r="166" ht="12.75" customHeight="1">
      <c r="B166" s="4"/>
      <c r="C166" s="4"/>
      <c r="D166" s="4"/>
      <c r="E166" s="4"/>
      <c r="F166" s="4"/>
      <c r="G166" s="4"/>
      <c r="H166" s="4"/>
      <c r="I166" s="4"/>
      <c r="J166" s="4"/>
      <c r="K166" s="231"/>
      <c r="L166" s="231"/>
      <c r="M166" s="231"/>
      <c r="N166" s="231"/>
      <c r="O166" s="231"/>
      <c r="P166" s="4"/>
      <c r="Q166" s="4"/>
    </row>
    <row r="167" ht="12.75" customHeight="1">
      <c r="B167" s="4"/>
      <c r="C167" s="4"/>
      <c r="D167" s="4"/>
      <c r="E167" s="4"/>
      <c r="F167" s="4"/>
      <c r="G167" s="4"/>
      <c r="H167" s="4"/>
      <c r="I167" s="4"/>
      <c r="J167" s="4"/>
      <c r="K167" s="231"/>
      <c r="L167" s="231"/>
      <c r="M167" s="231"/>
      <c r="N167" s="231"/>
      <c r="O167" s="231"/>
      <c r="P167" s="4"/>
      <c r="Q167" s="4"/>
    </row>
    <row r="168" ht="12.75" customHeight="1">
      <c r="B168" s="4"/>
      <c r="C168" s="4"/>
      <c r="D168" s="4"/>
      <c r="E168" s="4"/>
      <c r="F168" s="4"/>
      <c r="G168" s="4"/>
      <c r="H168" s="4"/>
      <c r="I168" s="4"/>
      <c r="J168" s="4"/>
      <c r="K168" s="231"/>
      <c r="L168" s="231"/>
      <c r="M168" s="231"/>
      <c r="N168" s="231"/>
      <c r="O168" s="231"/>
      <c r="P168" s="4"/>
      <c r="Q168" s="4"/>
    </row>
    <row r="169" ht="12.75" customHeight="1">
      <c r="B169" s="4"/>
      <c r="C169" s="4"/>
      <c r="D169" s="4"/>
      <c r="E169" s="4"/>
      <c r="F169" s="4"/>
      <c r="G169" s="4"/>
      <c r="H169" s="4"/>
      <c r="I169" s="4"/>
      <c r="J169" s="4"/>
      <c r="K169" s="231"/>
      <c r="L169" s="231"/>
      <c r="M169" s="231"/>
      <c r="N169" s="231"/>
      <c r="O169" s="231"/>
      <c r="P169" s="4"/>
      <c r="Q169" s="4"/>
    </row>
    <row r="170" ht="12.75" customHeight="1">
      <c r="B170" s="4"/>
      <c r="C170" s="4"/>
      <c r="D170" s="4"/>
      <c r="E170" s="4"/>
      <c r="F170" s="4"/>
      <c r="G170" s="4"/>
      <c r="H170" s="4"/>
      <c r="I170" s="4"/>
      <c r="J170" s="4"/>
      <c r="K170" s="231"/>
      <c r="L170" s="231"/>
      <c r="M170" s="231"/>
      <c r="N170" s="231"/>
      <c r="O170" s="231"/>
      <c r="P170" s="4"/>
      <c r="Q170" s="4"/>
    </row>
    <row r="171" ht="12.75" customHeight="1">
      <c r="B171" s="4"/>
      <c r="C171" s="4"/>
      <c r="D171" s="4"/>
      <c r="E171" s="4"/>
      <c r="F171" s="4"/>
      <c r="G171" s="4"/>
      <c r="H171" s="4"/>
      <c r="I171" s="4"/>
      <c r="J171" s="4"/>
      <c r="K171" s="231"/>
      <c r="L171" s="231"/>
      <c r="M171" s="231"/>
      <c r="N171" s="231"/>
      <c r="O171" s="231"/>
      <c r="P171" s="4"/>
      <c r="Q171" s="4"/>
    </row>
    <row r="172" ht="12.75" customHeight="1">
      <c r="B172" s="4"/>
      <c r="C172" s="4"/>
      <c r="D172" s="4"/>
      <c r="E172" s="4"/>
      <c r="F172" s="4"/>
      <c r="G172" s="4"/>
      <c r="H172" s="4"/>
      <c r="I172" s="4"/>
      <c r="J172" s="4"/>
      <c r="K172" s="231"/>
      <c r="L172" s="231"/>
      <c r="M172" s="231"/>
      <c r="N172" s="231"/>
      <c r="O172" s="231"/>
      <c r="P172" s="4"/>
      <c r="Q172" s="4"/>
    </row>
    <row r="173" ht="12.75" customHeight="1">
      <c r="B173" s="4"/>
      <c r="C173" s="4"/>
      <c r="D173" s="4"/>
      <c r="E173" s="4"/>
      <c r="F173" s="4"/>
      <c r="G173" s="4"/>
      <c r="H173" s="4"/>
      <c r="I173" s="4"/>
      <c r="J173" s="4"/>
      <c r="K173" s="231"/>
      <c r="L173" s="231"/>
      <c r="M173" s="231"/>
      <c r="N173" s="231"/>
      <c r="O173" s="231"/>
      <c r="P173" s="4"/>
      <c r="Q173" s="4"/>
    </row>
    <row r="174" ht="12.75" customHeight="1">
      <c r="B174" s="4"/>
      <c r="C174" s="4"/>
      <c r="D174" s="4"/>
      <c r="E174" s="4"/>
      <c r="F174" s="4"/>
      <c r="G174" s="4"/>
      <c r="H174" s="4"/>
      <c r="I174" s="4"/>
      <c r="J174" s="4"/>
      <c r="K174" s="231"/>
      <c r="L174" s="231"/>
      <c r="M174" s="231"/>
      <c r="N174" s="231"/>
      <c r="O174" s="231"/>
      <c r="P174" s="4"/>
      <c r="Q174" s="4"/>
    </row>
    <row r="175" ht="12.75" customHeight="1">
      <c r="B175" s="4"/>
      <c r="C175" s="4"/>
      <c r="D175" s="4"/>
      <c r="E175" s="4"/>
      <c r="F175" s="4"/>
      <c r="G175" s="4"/>
      <c r="H175" s="4"/>
      <c r="I175" s="4"/>
      <c r="J175" s="4"/>
      <c r="K175" s="231"/>
      <c r="L175" s="231"/>
      <c r="M175" s="231"/>
      <c r="N175" s="231"/>
      <c r="O175" s="231"/>
      <c r="P175" s="4"/>
      <c r="Q175" s="4"/>
    </row>
    <row r="176" ht="12.75" customHeight="1">
      <c r="B176" s="4"/>
      <c r="C176" s="4"/>
      <c r="D176" s="4"/>
      <c r="E176" s="4"/>
      <c r="F176" s="4"/>
      <c r="G176" s="4"/>
      <c r="H176" s="4"/>
      <c r="I176" s="4"/>
      <c r="J176" s="4"/>
      <c r="K176" s="231"/>
      <c r="L176" s="231"/>
      <c r="M176" s="231"/>
      <c r="N176" s="231"/>
      <c r="O176" s="231"/>
      <c r="P176" s="4"/>
      <c r="Q176" s="4"/>
    </row>
    <row r="177" ht="12.75" customHeight="1">
      <c r="B177" s="4"/>
      <c r="C177" s="4"/>
      <c r="D177" s="4"/>
      <c r="E177" s="4"/>
      <c r="F177" s="4"/>
      <c r="G177" s="4"/>
      <c r="H177" s="4"/>
      <c r="I177" s="4"/>
      <c r="J177" s="4"/>
      <c r="K177" s="231"/>
      <c r="L177" s="231"/>
      <c r="M177" s="231"/>
      <c r="N177" s="231"/>
      <c r="O177" s="231"/>
      <c r="P177" s="4"/>
      <c r="Q177" s="4"/>
    </row>
    <row r="178" ht="12.75" customHeight="1">
      <c r="B178" s="4"/>
      <c r="C178" s="4"/>
      <c r="D178" s="4"/>
      <c r="E178" s="4"/>
      <c r="F178" s="4"/>
      <c r="G178" s="4"/>
      <c r="H178" s="4"/>
      <c r="I178" s="4"/>
      <c r="J178" s="4"/>
      <c r="K178" s="231"/>
      <c r="L178" s="231"/>
      <c r="M178" s="231"/>
      <c r="N178" s="231"/>
      <c r="O178" s="231"/>
      <c r="P178" s="4"/>
      <c r="Q178" s="4"/>
    </row>
    <row r="179" ht="12.75" customHeight="1">
      <c r="B179" s="4"/>
      <c r="C179" s="4"/>
      <c r="D179" s="4"/>
      <c r="E179" s="4"/>
      <c r="F179" s="4"/>
      <c r="G179" s="4"/>
      <c r="H179" s="4"/>
      <c r="I179" s="4"/>
      <c r="J179" s="4"/>
      <c r="K179" s="231"/>
      <c r="L179" s="231"/>
      <c r="M179" s="231"/>
      <c r="N179" s="231"/>
      <c r="O179" s="231"/>
      <c r="P179" s="4"/>
      <c r="Q179" s="4"/>
    </row>
    <row r="180" ht="12.75" customHeight="1">
      <c r="B180" s="4"/>
      <c r="C180" s="4"/>
      <c r="D180" s="4"/>
      <c r="E180" s="4"/>
      <c r="F180" s="4"/>
      <c r="G180" s="4"/>
      <c r="H180" s="4"/>
      <c r="I180" s="4"/>
      <c r="J180" s="4"/>
      <c r="K180" s="231"/>
      <c r="L180" s="231"/>
      <c r="M180" s="231"/>
      <c r="N180" s="231"/>
      <c r="O180" s="231"/>
      <c r="P180" s="4"/>
      <c r="Q180" s="4"/>
    </row>
    <row r="181" ht="12.75" customHeight="1">
      <c r="B181" s="4"/>
      <c r="C181" s="4"/>
      <c r="D181" s="4"/>
      <c r="E181" s="4"/>
      <c r="F181" s="4"/>
      <c r="G181" s="4"/>
      <c r="H181" s="4"/>
      <c r="I181" s="4"/>
      <c r="J181" s="4"/>
      <c r="K181" s="231"/>
      <c r="L181" s="231"/>
      <c r="M181" s="231"/>
      <c r="N181" s="231"/>
      <c r="O181" s="231"/>
      <c r="P181" s="4"/>
      <c r="Q181" s="4"/>
    </row>
    <row r="182" ht="12.75" customHeight="1">
      <c r="B182" s="4"/>
      <c r="C182" s="4"/>
      <c r="D182" s="4"/>
      <c r="E182" s="4"/>
      <c r="F182" s="4"/>
      <c r="G182" s="4"/>
      <c r="H182" s="4"/>
      <c r="I182" s="4"/>
      <c r="J182" s="4"/>
      <c r="K182" s="231"/>
      <c r="L182" s="231"/>
      <c r="M182" s="231"/>
      <c r="N182" s="231"/>
      <c r="O182" s="231"/>
      <c r="P182" s="4"/>
      <c r="Q182" s="4"/>
    </row>
    <row r="183" ht="12.75" customHeight="1">
      <c r="B183" s="4"/>
      <c r="C183" s="4"/>
      <c r="D183" s="4"/>
      <c r="E183" s="4"/>
      <c r="F183" s="4"/>
      <c r="G183" s="4"/>
      <c r="H183" s="4"/>
      <c r="I183" s="4"/>
      <c r="J183" s="4"/>
      <c r="K183" s="231"/>
      <c r="L183" s="231"/>
      <c r="M183" s="231"/>
      <c r="N183" s="231"/>
      <c r="O183" s="231"/>
      <c r="P183" s="4"/>
      <c r="Q183" s="4"/>
    </row>
    <row r="184" ht="12.75" customHeight="1">
      <c r="B184" s="4"/>
      <c r="C184" s="4"/>
      <c r="D184" s="4"/>
      <c r="E184" s="4"/>
      <c r="F184" s="4"/>
      <c r="G184" s="4"/>
      <c r="H184" s="4"/>
      <c r="I184" s="4"/>
      <c r="J184" s="4"/>
      <c r="K184" s="231"/>
      <c r="L184" s="231"/>
      <c r="M184" s="231"/>
      <c r="N184" s="231"/>
      <c r="O184" s="231"/>
      <c r="P184" s="4"/>
      <c r="Q184" s="4"/>
    </row>
    <row r="185" ht="12.75" customHeight="1">
      <c r="B185" s="4"/>
      <c r="C185" s="4"/>
      <c r="D185" s="4"/>
      <c r="E185" s="4"/>
      <c r="F185" s="4"/>
      <c r="G185" s="4"/>
      <c r="H185" s="4"/>
      <c r="I185" s="4"/>
      <c r="J185" s="4"/>
      <c r="K185" s="231"/>
      <c r="L185" s="231"/>
      <c r="M185" s="231"/>
      <c r="N185" s="231"/>
      <c r="O185" s="231"/>
      <c r="P185" s="4"/>
      <c r="Q185" s="4"/>
    </row>
    <row r="186" ht="12.75" customHeight="1">
      <c r="B186" s="4"/>
      <c r="C186" s="4"/>
      <c r="D186" s="4"/>
      <c r="E186" s="4"/>
      <c r="F186" s="4"/>
      <c r="G186" s="4"/>
      <c r="H186" s="4"/>
      <c r="I186" s="4"/>
      <c r="J186" s="4"/>
      <c r="K186" s="231"/>
      <c r="L186" s="231"/>
      <c r="M186" s="231"/>
      <c r="N186" s="231"/>
      <c r="O186" s="231"/>
      <c r="P186" s="4"/>
      <c r="Q186" s="4"/>
    </row>
    <row r="187" ht="12.75" customHeight="1">
      <c r="B187" s="4"/>
      <c r="C187" s="4"/>
      <c r="D187" s="4"/>
      <c r="E187" s="4"/>
      <c r="F187" s="4"/>
      <c r="G187" s="4"/>
      <c r="H187" s="4"/>
      <c r="I187" s="4"/>
      <c r="J187" s="4"/>
      <c r="K187" s="231"/>
      <c r="L187" s="231"/>
      <c r="M187" s="231"/>
      <c r="N187" s="231"/>
      <c r="O187" s="231"/>
      <c r="P187" s="4"/>
      <c r="Q187" s="4"/>
    </row>
    <row r="188" ht="12.75" customHeight="1">
      <c r="B188" s="4"/>
      <c r="C188" s="4"/>
      <c r="D188" s="4"/>
      <c r="E188" s="4"/>
      <c r="F188" s="4"/>
      <c r="G188" s="4"/>
      <c r="H188" s="4"/>
      <c r="I188" s="4"/>
      <c r="J188" s="4"/>
      <c r="K188" s="231"/>
      <c r="L188" s="231"/>
      <c r="M188" s="231"/>
      <c r="N188" s="231"/>
      <c r="O188" s="231"/>
      <c r="P188" s="4"/>
      <c r="Q188" s="4"/>
    </row>
    <row r="189" ht="12.75" customHeight="1">
      <c r="B189" s="4"/>
      <c r="C189" s="4"/>
      <c r="D189" s="4"/>
      <c r="E189" s="4"/>
      <c r="F189" s="4"/>
      <c r="G189" s="4"/>
      <c r="H189" s="4"/>
      <c r="I189" s="4"/>
      <c r="J189" s="4"/>
      <c r="K189" s="231"/>
      <c r="L189" s="231"/>
      <c r="M189" s="231"/>
      <c r="N189" s="231"/>
      <c r="O189" s="231"/>
      <c r="P189" s="4"/>
      <c r="Q189" s="4"/>
    </row>
    <row r="190" ht="12.75" customHeight="1">
      <c r="B190" s="4"/>
      <c r="C190" s="4"/>
      <c r="D190" s="4"/>
      <c r="E190" s="4"/>
      <c r="F190" s="4"/>
      <c r="G190" s="4"/>
      <c r="H190" s="4"/>
      <c r="I190" s="4"/>
      <c r="J190" s="4"/>
      <c r="K190" s="231"/>
      <c r="L190" s="231"/>
      <c r="M190" s="231"/>
      <c r="N190" s="231"/>
      <c r="O190" s="231"/>
      <c r="P190" s="4"/>
      <c r="Q190" s="4"/>
    </row>
    <row r="191" ht="12.75" customHeight="1">
      <c r="B191" s="4"/>
      <c r="C191" s="4"/>
      <c r="D191" s="4"/>
      <c r="E191" s="4"/>
      <c r="F191" s="4"/>
      <c r="G191" s="4"/>
      <c r="H191" s="4"/>
      <c r="I191" s="4"/>
      <c r="J191" s="4"/>
      <c r="K191" s="231"/>
      <c r="L191" s="231"/>
      <c r="M191" s="231"/>
      <c r="N191" s="231"/>
      <c r="O191" s="231"/>
      <c r="P191" s="4"/>
      <c r="Q191" s="4"/>
    </row>
    <row r="192" ht="12.75" customHeight="1">
      <c r="B192" s="4"/>
      <c r="C192" s="4"/>
      <c r="D192" s="4"/>
      <c r="E192" s="4"/>
      <c r="F192" s="4"/>
      <c r="G192" s="4"/>
      <c r="H192" s="4"/>
      <c r="I192" s="4"/>
      <c r="J192" s="4"/>
      <c r="K192" s="231"/>
      <c r="L192" s="231"/>
      <c r="M192" s="231"/>
      <c r="N192" s="231"/>
      <c r="O192" s="231"/>
      <c r="P192" s="4"/>
      <c r="Q192" s="4"/>
    </row>
    <row r="193" ht="12.75" customHeight="1">
      <c r="B193" s="4"/>
      <c r="C193" s="4"/>
      <c r="D193" s="4"/>
      <c r="E193" s="4"/>
      <c r="F193" s="4"/>
      <c r="G193" s="4"/>
      <c r="H193" s="4"/>
      <c r="I193" s="4"/>
      <c r="J193" s="4"/>
      <c r="K193" s="231"/>
      <c r="L193" s="231"/>
      <c r="M193" s="231"/>
      <c r="N193" s="231"/>
      <c r="O193" s="231"/>
      <c r="P193" s="4"/>
      <c r="Q193" s="4"/>
    </row>
    <row r="194" ht="12.75" customHeight="1">
      <c r="B194" s="4"/>
      <c r="C194" s="4"/>
      <c r="D194" s="4"/>
      <c r="E194" s="4"/>
      <c r="F194" s="4"/>
      <c r="G194" s="4"/>
      <c r="H194" s="4"/>
      <c r="I194" s="4"/>
      <c r="J194" s="4"/>
      <c r="K194" s="231"/>
      <c r="L194" s="231"/>
      <c r="M194" s="231"/>
      <c r="N194" s="231"/>
      <c r="O194" s="231"/>
      <c r="P194" s="4"/>
      <c r="Q194" s="4"/>
    </row>
    <row r="195" ht="12.75" customHeight="1">
      <c r="B195" s="4"/>
      <c r="C195" s="4"/>
      <c r="D195" s="4"/>
      <c r="E195" s="4"/>
      <c r="F195" s="4"/>
      <c r="G195" s="4"/>
      <c r="H195" s="4"/>
      <c r="I195" s="4"/>
      <c r="J195" s="4"/>
      <c r="K195" s="231"/>
      <c r="L195" s="231"/>
      <c r="M195" s="231"/>
      <c r="N195" s="231"/>
      <c r="O195" s="231"/>
      <c r="P195" s="4"/>
      <c r="Q195" s="4"/>
    </row>
    <row r="196" ht="12.75" customHeight="1">
      <c r="B196" s="4"/>
      <c r="C196" s="4"/>
      <c r="D196" s="4"/>
      <c r="E196" s="4"/>
      <c r="F196" s="4"/>
      <c r="G196" s="4"/>
      <c r="H196" s="4"/>
      <c r="I196" s="4"/>
      <c r="J196" s="4"/>
      <c r="K196" s="231"/>
      <c r="L196" s="231"/>
      <c r="M196" s="231"/>
      <c r="N196" s="231"/>
      <c r="O196" s="231"/>
      <c r="P196" s="4"/>
      <c r="Q196" s="4"/>
    </row>
    <row r="197" ht="12.75" customHeight="1">
      <c r="B197" s="4"/>
      <c r="C197" s="4"/>
      <c r="D197" s="4"/>
      <c r="E197" s="4"/>
      <c r="F197" s="4"/>
      <c r="G197" s="4"/>
      <c r="H197" s="4"/>
      <c r="I197" s="4"/>
      <c r="J197" s="4"/>
      <c r="K197" s="231"/>
      <c r="L197" s="231"/>
      <c r="M197" s="231"/>
      <c r="N197" s="231"/>
      <c r="O197" s="231"/>
      <c r="P197" s="4"/>
      <c r="Q197" s="4"/>
    </row>
    <row r="198" ht="12.75" customHeight="1">
      <c r="B198" s="4"/>
      <c r="C198" s="4"/>
      <c r="D198" s="4"/>
      <c r="E198" s="4"/>
      <c r="F198" s="4"/>
      <c r="G198" s="4"/>
      <c r="H198" s="4"/>
      <c r="I198" s="4"/>
      <c r="J198" s="4"/>
      <c r="K198" s="231"/>
      <c r="L198" s="231"/>
      <c r="M198" s="231"/>
      <c r="N198" s="231"/>
      <c r="O198" s="231"/>
      <c r="P198" s="4"/>
      <c r="Q198" s="4"/>
    </row>
    <row r="199" ht="12.75" customHeight="1">
      <c r="B199" s="4"/>
      <c r="C199" s="4"/>
      <c r="D199" s="4"/>
      <c r="E199" s="4"/>
      <c r="F199" s="4"/>
      <c r="G199" s="4"/>
      <c r="H199" s="4"/>
      <c r="I199" s="4"/>
      <c r="J199" s="4"/>
      <c r="K199" s="231"/>
      <c r="L199" s="231"/>
      <c r="M199" s="231"/>
      <c r="N199" s="231"/>
      <c r="O199" s="231"/>
      <c r="P199" s="4"/>
      <c r="Q199" s="4"/>
    </row>
    <row r="200" ht="12.75" customHeight="1">
      <c r="B200" s="4"/>
      <c r="C200" s="4"/>
      <c r="D200" s="4"/>
      <c r="E200" s="4"/>
      <c r="F200" s="4"/>
      <c r="G200" s="4"/>
      <c r="H200" s="4"/>
      <c r="I200" s="4"/>
      <c r="J200" s="4"/>
      <c r="K200" s="231"/>
      <c r="L200" s="231"/>
      <c r="M200" s="231"/>
      <c r="N200" s="231"/>
      <c r="O200" s="231"/>
      <c r="P200" s="4"/>
      <c r="Q200" s="4"/>
    </row>
    <row r="201" ht="12.75" customHeight="1">
      <c r="B201" s="4"/>
      <c r="C201" s="4"/>
      <c r="D201" s="4"/>
      <c r="E201" s="4"/>
      <c r="F201" s="4"/>
      <c r="G201" s="4"/>
      <c r="H201" s="4"/>
      <c r="I201" s="4"/>
      <c r="J201" s="4"/>
      <c r="K201" s="231"/>
      <c r="L201" s="231"/>
      <c r="M201" s="231"/>
      <c r="N201" s="231"/>
      <c r="O201" s="231"/>
      <c r="P201" s="4"/>
      <c r="Q201" s="4"/>
    </row>
    <row r="202" ht="12.75" customHeight="1">
      <c r="B202" s="4"/>
      <c r="C202" s="4"/>
      <c r="D202" s="4"/>
      <c r="E202" s="4"/>
      <c r="F202" s="4"/>
      <c r="G202" s="4"/>
      <c r="H202" s="4"/>
      <c r="I202" s="4"/>
      <c r="J202" s="4"/>
      <c r="K202" s="231"/>
      <c r="L202" s="231"/>
      <c r="M202" s="231"/>
      <c r="N202" s="231"/>
      <c r="O202" s="231"/>
      <c r="P202" s="4"/>
      <c r="Q202" s="4"/>
    </row>
    <row r="203" ht="12.75" customHeight="1">
      <c r="B203" s="4"/>
      <c r="C203" s="4"/>
      <c r="D203" s="4"/>
      <c r="E203" s="4"/>
      <c r="F203" s="4"/>
      <c r="G203" s="4"/>
      <c r="H203" s="4"/>
      <c r="I203" s="4"/>
      <c r="J203" s="4"/>
      <c r="K203" s="231"/>
      <c r="L203" s="231"/>
      <c r="M203" s="231"/>
      <c r="N203" s="231"/>
      <c r="O203" s="231"/>
      <c r="P203" s="4"/>
      <c r="Q203" s="4"/>
    </row>
    <row r="204" ht="12.75" customHeight="1">
      <c r="B204" s="4"/>
      <c r="C204" s="4"/>
      <c r="D204" s="4"/>
      <c r="E204" s="4"/>
      <c r="F204" s="4"/>
      <c r="G204" s="4"/>
      <c r="H204" s="4"/>
      <c r="I204" s="4"/>
      <c r="J204" s="4"/>
      <c r="K204" s="231"/>
      <c r="L204" s="231"/>
      <c r="M204" s="231"/>
      <c r="N204" s="231"/>
      <c r="O204" s="231"/>
      <c r="P204" s="4"/>
      <c r="Q204" s="4"/>
    </row>
    <row r="205" ht="12.75" customHeight="1">
      <c r="B205" s="4"/>
      <c r="C205" s="4"/>
      <c r="D205" s="4"/>
      <c r="E205" s="4"/>
      <c r="F205" s="4"/>
      <c r="G205" s="4"/>
      <c r="H205" s="4"/>
      <c r="I205" s="4"/>
      <c r="J205" s="4"/>
      <c r="K205" s="231"/>
      <c r="L205" s="231"/>
      <c r="M205" s="231"/>
      <c r="N205" s="231"/>
      <c r="O205" s="231"/>
      <c r="P205" s="4"/>
      <c r="Q205" s="4"/>
    </row>
    <row r="206" ht="12.75" customHeight="1">
      <c r="B206" s="4"/>
      <c r="C206" s="4"/>
      <c r="D206" s="4"/>
      <c r="E206" s="4"/>
      <c r="F206" s="4"/>
      <c r="G206" s="4"/>
      <c r="H206" s="4"/>
      <c r="I206" s="4"/>
      <c r="J206" s="4"/>
      <c r="K206" s="231"/>
      <c r="L206" s="231"/>
      <c r="M206" s="231"/>
      <c r="N206" s="231"/>
      <c r="O206" s="231"/>
      <c r="P206" s="4"/>
      <c r="Q206" s="4"/>
    </row>
    <row r="207" ht="12.75" customHeight="1">
      <c r="B207" s="4"/>
      <c r="C207" s="4"/>
      <c r="D207" s="4"/>
      <c r="E207" s="4"/>
      <c r="F207" s="4"/>
      <c r="G207" s="4"/>
      <c r="H207" s="4"/>
      <c r="I207" s="4"/>
      <c r="J207" s="4"/>
      <c r="K207" s="231"/>
      <c r="L207" s="231"/>
      <c r="M207" s="231"/>
      <c r="N207" s="231"/>
      <c r="O207" s="231"/>
      <c r="P207" s="4"/>
      <c r="Q207" s="4"/>
    </row>
    <row r="208" ht="12.75" customHeight="1">
      <c r="B208" s="4"/>
      <c r="C208" s="4"/>
      <c r="D208" s="4"/>
      <c r="E208" s="4"/>
      <c r="F208" s="4"/>
      <c r="G208" s="4"/>
      <c r="H208" s="4"/>
      <c r="I208" s="4"/>
      <c r="J208" s="4"/>
      <c r="K208" s="231"/>
      <c r="L208" s="231"/>
      <c r="M208" s="231"/>
      <c r="N208" s="231"/>
      <c r="O208" s="231"/>
      <c r="P208" s="4"/>
      <c r="Q208" s="4"/>
    </row>
    <row r="209" ht="12.75" customHeight="1">
      <c r="B209" s="4"/>
      <c r="C209" s="4"/>
      <c r="D209" s="4"/>
      <c r="E209" s="4"/>
      <c r="F209" s="4"/>
      <c r="G209" s="4"/>
      <c r="H209" s="4"/>
      <c r="I209" s="4"/>
      <c r="J209" s="4"/>
      <c r="K209" s="231"/>
      <c r="L209" s="231"/>
      <c r="M209" s="231"/>
      <c r="N209" s="231"/>
      <c r="O209" s="231"/>
      <c r="P209" s="4"/>
      <c r="Q209" s="4"/>
    </row>
    <row r="210" ht="12.75" customHeight="1">
      <c r="B210" s="4"/>
      <c r="C210" s="4"/>
      <c r="D210" s="4"/>
      <c r="E210" s="4"/>
      <c r="F210" s="4"/>
      <c r="G210" s="4"/>
      <c r="H210" s="4"/>
      <c r="I210" s="4"/>
      <c r="J210" s="4"/>
      <c r="K210" s="231"/>
      <c r="L210" s="231"/>
      <c r="M210" s="231"/>
      <c r="N210" s="231"/>
      <c r="O210" s="231"/>
      <c r="P210" s="4"/>
      <c r="Q210" s="4"/>
    </row>
    <row r="211" ht="12.75" customHeight="1">
      <c r="B211" s="4"/>
      <c r="C211" s="4"/>
      <c r="D211" s="4"/>
      <c r="E211" s="4"/>
      <c r="F211" s="4"/>
      <c r="G211" s="4"/>
      <c r="H211" s="4"/>
      <c r="I211" s="4"/>
      <c r="J211" s="4"/>
      <c r="K211" s="231"/>
      <c r="L211" s="231"/>
      <c r="M211" s="231"/>
      <c r="N211" s="231"/>
      <c r="O211" s="231"/>
      <c r="P211" s="4"/>
      <c r="Q211" s="4"/>
    </row>
    <row r="212" ht="12.75" customHeight="1">
      <c r="B212" s="4"/>
      <c r="C212" s="4"/>
      <c r="D212" s="4"/>
      <c r="E212" s="4"/>
      <c r="F212" s="4"/>
      <c r="G212" s="4"/>
      <c r="H212" s="4"/>
      <c r="I212" s="4"/>
      <c r="J212" s="4"/>
      <c r="K212" s="231"/>
      <c r="L212" s="231"/>
      <c r="M212" s="231"/>
      <c r="N212" s="231"/>
      <c r="O212" s="231"/>
      <c r="P212" s="4"/>
      <c r="Q212" s="4"/>
    </row>
    <row r="213" ht="12.75" customHeight="1">
      <c r="B213" s="4"/>
      <c r="C213" s="4"/>
      <c r="D213" s="4"/>
      <c r="E213" s="4"/>
      <c r="F213" s="4"/>
      <c r="G213" s="4"/>
      <c r="H213" s="4"/>
      <c r="I213" s="4"/>
      <c r="J213" s="4"/>
      <c r="K213" s="231"/>
      <c r="L213" s="231"/>
      <c r="M213" s="231"/>
      <c r="N213" s="231"/>
      <c r="O213" s="231"/>
      <c r="P213" s="4"/>
      <c r="Q213" s="4"/>
    </row>
    <row r="214" ht="12.75" customHeight="1">
      <c r="B214" s="4"/>
      <c r="C214" s="4"/>
      <c r="D214" s="4"/>
      <c r="E214" s="4"/>
      <c r="F214" s="4"/>
      <c r="G214" s="4"/>
      <c r="H214" s="4"/>
      <c r="I214" s="4"/>
      <c r="J214" s="4"/>
      <c r="K214" s="231"/>
      <c r="L214" s="231"/>
      <c r="M214" s="231"/>
      <c r="N214" s="231"/>
      <c r="O214" s="231"/>
      <c r="P214" s="4"/>
      <c r="Q214" s="4"/>
    </row>
    <row r="215" ht="12.75" customHeight="1">
      <c r="B215" s="4"/>
      <c r="C215" s="4"/>
      <c r="D215" s="4"/>
      <c r="E215" s="4"/>
      <c r="F215" s="4"/>
      <c r="G215" s="4"/>
      <c r="H215" s="4"/>
      <c r="I215" s="4"/>
      <c r="J215" s="4"/>
      <c r="K215" s="231"/>
      <c r="L215" s="231"/>
      <c r="M215" s="231"/>
      <c r="N215" s="231"/>
      <c r="O215" s="231"/>
      <c r="P215" s="4"/>
      <c r="Q215" s="4"/>
    </row>
    <row r="216" ht="12.75" customHeight="1">
      <c r="B216" s="4"/>
      <c r="C216" s="4"/>
      <c r="D216" s="4"/>
      <c r="E216" s="4"/>
      <c r="F216" s="4"/>
      <c r="G216" s="4"/>
      <c r="H216" s="4"/>
      <c r="I216" s="4"/>
      <c r="J216" s="4"/>
      <c r="K216" s="231"/>
      <c r="L216" s="231"/>
      <c r="M216" s="231"/>
      <c r="N216" s="231"/>
      <c r="O216" s="231"/>
      <c r="P216" s="4"/>
      <c r="Q216" s="4"/>
    </row>
    <row r="217" ht="12.75" customHeight="1">
      <c r="B217" s="4"/>
      <c r="C217" s="4"/>
      <c r="D217" s="4"/>
      <c r="E217" s="4"/>
      <c r="F217" s="4"/>
      <c r="G217" s="4"/>
      <c r="H217" s="4"/>
      <c r="I217" s="4"/>
      <c r="J217" s="4"/>
      <c r="K217" s="231"/>
      <c r="L217" s="231"/>
      <c r="M217" s="231"/>
      <c r="N217" s="231"/>
      <c r="O217" s="231"/>
      <c r="P217" s="4"/>
      <c r="Q217" s="4"/>
    </row>
    <row r="218" ht="12.75" customHeight="1">
      <c r="B218" s="4"/>
      <c r="C218" s="4"/>
      <c r="D218" s="4"/>
      <c r="E218" s="4"/>
      <c r="F218" s="4"/>
      <c r="G218" s="4"/>
      <c r="H218" s="4"/>
      <c r="I218" s="4"/>
      <c r="J218" s="4"/>
      <c r="K218" s="231"/>
      <c r="L218" s="231"/>
      <c r="M218" s="231"/>
      <c r="N218" s="231"/>
      <c r="O218" s="231"/>
      <c r="P218" s="4"/>
      <c r="Q218" s="4"/>
    </row>
    <row r="219" ht="12.75" customHeight="1">
      <c r="B219" s="4"/>
      <c r="C219" s="4"/>
      <c r="D219" s="4"/>
      <c r="E219" s="4"/>
      <c r="F219" s="4"/>
      <c r="G219" s="4"/>
      <c r="H219" s="4"/>
      <c r="I219" s="4"/>
      <c r="J219" s="4"/>
      <c r="K219" s="231"/>
      <c r="L219" s="231"/>
      <c r="M219" s="231"/>
      <c r="N219" s="231"/>
      <c r="O219" s="231"/>
      <c r="P219" s="4"/>
      <c r="Q219" s="4"/>
    </row>
    <row r="220" ht="12.75" customHeight="1">
      <c r="B220" s="4"/>
      <c r="C220" s="4"/>
      <c r="D220" s="4"/>
      <c r="E220" s="4"/>
      <c r="F220" s="4"/>
      <c r="G220" s="4"/>
      <c r="H220" s="4"/>
      <c r="I220" s="4"/>
      <c r="J220" s="4"/>
      <c r="K220" s="231"/>
      <c r="L220" s="231"/>
      <c r="M220" s="231"/>
      <c r="N220" s="231"/>
      <c r="O220" s="231"/>
      <c r="P220" s="4"/>
      <c r="Q220" s="4"/>
    </row>
    <row r="221" ht="12.75" customHeight="1">
      <c r="B221" s="4"/>
      <c r="C221" s="4"/>
      <c r="D221" s="4"/>
      <c r="E221" s="4"/>
      <c r="F221" s="4"/>
      <c r="G221" s="4"/>
      <c r="H221" s="4"/>
      <c r="I221" s="4"/>
      <c r="J221" s="4"/>
      <c r="K221" s="231"/>
      <c r="L221" s="231"/>
      <c r="M221" s="231"/>
      <c r="N221" s="231"/>
      <c r="O221" s="231"/>
      <c r="P221" s="4"/>
      <c r="Q221" s="4"/>
    </row>
    <row r="222" ht="12.75" customHeight="1">
      <c r="B222" s="4"/>
      <c r="C222" s="4"/>
      <c r="D222" s="4"/>
      <c r="E222" s="4"/>
      <c r="F222" s="4"/>
      <c r="G222" s="4"/>
      <c r="H222" s="4"/>
      <c r="I222" s="4"/>
      <c r="J222" s="4"/>
      <c r="K222" s="231"/>
      <c r="L222" s="231"/>
      <c r="M222" s="231"/>
      <c r="N222" s="231"/>
      <c r="O222" s="231"/>
      <c r="P222" s="4"/>
      <c r="Q222" s="4"/>
    </row>
    <row r="223" ht="12.75" customHeight="1">
      <c r="B223" s="4"/>
      <c r="C223" s="4"/>
      <c r="D223" s="4"/>
      <c r="E223" s="4"/>
      <c r="F223" s="4"/>
      <c r="G223" s="4"/>
      <c r="H223" s="4"/>
      <c r="I223" s="4"/>
      <c r="J223" s="4"/>
      <c r="K223" s="231"/>
      <c r="L223" s="231"/>
      <c r="M223" s="231"/>
      <c r="N223" s="231"/>
      <c r="O223" s="231"/>
      <c r="P223" s="4"/>
      <c r="Q223" s="4"/>
    </row>
    <row r="224" ht="12.75" customHeight="1">
      <c r="B224" s="4"/>
      <c r="C224" s="4"/>
      <c r="D224" s="4"/>
      <c r="E224" s="4"/>
      <c r="F224" s="4"/>
      <c r="G224" s="4"/>
      <c r="H224" s="4"/>
      <c r="I224" s="4"/>
      <c r="J224" s="4"/>
      <c r="K224" s="231"/>
      <c r="L224" s="231"/>
      <c r="M224" s="231"/>
      <c r="N224" s="231"/>
      <c r="O224" s="231"/>
      <c r="P224" s="4"/>
      <c r="Q224" s="4"/>
    </row>
    <row r="225" ht="12.75" customHeight="1">
      <c r="B225" s="4"/>
      <c r="C225" s="4"/>
      <c r="D225" s="4"/>
      <c r="E225" s="4"/>
      <c r="F225" s="4"/>
      <c r="G225" s="4"/>
      <c r="H225" s="4"/>
      <c r="I225" s="4"/>
      <c r="J225" s="4"/>
      <c r="K225" s="231"/>
      <c r="L225" s="231"/>
      <c r="M225" s="231"/>
      <c r="N225" s="231"/>
      <c r="O225" s="231"/>
      <c r="P225" s="4"/>
      <c r="Q225" s="4"/>
    </row>
    <row r="226" ht="12.75" customHeight="1">
      <c r="B226" s="4"/>
      <c r="C226" s="4"/>
      <c r="D226" s="4"/>
      <c r="E226" s="4"/>
      <c r="F226" s="4"/>
      <c r="G226" s="4"/>
      <c r="H226" s="4"/>
      <c r="I226" s="4"/>
      <c r="J226" s="4"/>
      <c r="K226" s="231"/>
      <c r="L226" s="231"/>
      <c r="M226" s="231"/>
      <c r="N226" s="231"/>
      <c r="O226" s="231"/>
      <c r="P226" s="4"/>
      <c r="Q226" s="4"/>
    </row>
    <row r="227" ht="12.75" customHeight="1">
      <c r="B227" s="4"/>
      <c r="C227" s="4"/>
      <c r="D227" s="4"/>
      <c r="E227" s="4"/>
      <c r="F227" s="4"/>
      <c r="G227" s="4"/>
      <c r="H227" s="4"/>
      <c r="I227" s="4"/>
      <c r="J227" s="4"/>
      <c r="K227" s="231"/>
      <c r="L227" s="231"/>
      <c r="M227" s="231"/>
      <c r="N227" s="231"/>
      <c r="O227" s="231"/>
      <c r="P227" s="4"/>
      <c r="Q227" s="4"/>
    </row>
    <row r="228" ht="12.75" customHeight="1">
      <c r="B228" s="4"/>
      <c r="C228" s="4"/>
      <c r="D228" s="4"/>
      <c r="E228" s="4"/>
      <c r="F228" s="4"/>
      <c r="G228" s="4"/>
      <c r="H228" s="4"/>
      <c r="I228" s="4"/>
      <c r="J228" s="4"/>
      <c r="K228" s="231"/>
      <c r="L228" s="231"/>
      <c r="M228" s="231"/>
      <c r="N228" s="231"/>
      <c r="O228" s="231"/>
      <c r="P228" s="4"/>
      <c r="Q228" s="4"/>
    </row>
    <row r="229" ht="12.75" customHeight="1">
      <c r="B229" s="4"/>
      <c r="C229" s="4"/>
      <c r="D229" s="4"/>
      <c r="E229" s="4"/>
      <c r="F229" s="4"/>
      <c r="G229" s="4"/>
      <c r="H229" s="4"/>
      <c r="I229" s="4"/>
      <c r="J229" s="4"/>
      <c r="K229" s="231"/>
      <c r="L229" s="231"/>
      <c r="M229" s="231"/>
      <c r="N229" s="231"/>
      <c r="O229" s="231"/>
      <c r="P229" s="4"/>
      <c r="Q229" s="4"/>
    </row>
    <row r="230" ht="12.75" customHeight="1">
      <c r="B230" s="4"/>
      <c r="C230" s="4"/>
      <c r="D230" s="4"/>
      <c r="E230" s="4"/>
      <c r="F230" s="4"/>
      <c r="G230" s="4"/>
      <c r="H230" s="4"/>
      <c r="I230" s="4"/>
      <c r="J230" s="4"/>
      <c r="K230" s="231"/>
      <c r="L230" s="231"/>
      <c r="M230" s="231"/>
      <c r="N230" s="231"/>
      <c r="O230" s="231"/>
      <c r="P230" s="4"/>
      <c r="Q230" s="4"/>
    </row>
    <row r="231" ht="12.75" customHeight="1">
      <c r="B231" s="4"/>
      <c r="C231" s="4"/>
      <c r="D231" s="4"/>
      <c r="E231" s="4"/>
      <c r="F231" s="4"/>
      <c r="G231" s="4"/>
      <c r="H231" s="4"/>
      <c r="I231" s="4"/>
      <c r="J231" s="4"/>
      <c r="K231" s="231"/>
      <c r="L231" s="231"/>
      <c r="M231" s="231"/>
      <c r="N231" s="231"/>
      <c r="O231" s="231"/>
      <c r="P231" s="4"/>
      <c r="Q231" s="4"/>
    </row>
    <row r="232" ht="12.75" customHeight="1">
      <c r="B232" s="4"/>
      <c r="C232" s="4"/>
      <c r="D232" s="4"/>
      <c r="E232" s="4"/>
      <c r="F232" s="4"/>
      <c r="G232" s="4"/>
      <c r="H232" s="4"/>
      <c r="I232" s="4"/>
      <c r="J232" s="4"/>
      <c r="K232" s="231"/>
      <c r="L232" s="231"/>
      <c r="M232" s="231"/>
      <c r="N232" s="231"/>
      <c r="O232" s="231"/>
      <c r="P232" s="4"/>
      <c r="Q232" s="4"/>
    </row>
    <row r="233" ht="12.75" customHeight="1">
      <c r="B233" s="4"/>
      <c r="C233" s="4"/>
      <c r="D233" s="4"/>
      <c r="E233" s="4"/>
      <c r="F233" s="4"/>
      <c r="G233" s="4"/>
      <c r="H233" s="4"/>
      <c r="I233" s="4"/>
      <c r="J233" s="4"/>
      <c r="K233" s="231"/>
      <c r="L233" s="231"/>
      <c r="M233" s="231"/>
      <c r="N233" s="231"/>
      <c r="O233" s="231"/>
      <c r="P233" s="4"/>
      <c r="Q233" s="4"/>
    </row>
    <row r="234" ht="12.75" customHeight="1">
      <c r="B234" s="4"/>
      <c r="C234" s="4"/>
      <c r="D234" s="4"/>
      <c r="E234" s="4"/>
      <c r="F234" s="4"/>
      <c r="G234" s="4"/>
      <c r="H234" s="4"/>
      <c r="I234" s="4"/>
      <c r="J234" s="4"/>
      <c r="K234" s="231"/>
      <c r="L234" s="231"/>
      <c r="M234" s="231"/>
      <c r="N234" s="231"/>
      <c r="O234" s="231"/>
      <c r="P234" s="4"/>
      <c r="Q234" s="4"/>
    </row>
    <row r="235" ht="12.75" customHeight="1">
      <c r="B235" s="4"/>
      <c r="C235" s="4"/>
      <c r="D235" s="4"/>
      <c r="E235" s="4"/>
      <c r="F235" s="4"/>
      <c r="G235" s="4"/>
      <c r="H235" s="4"/>
      <c r="I235" s="4"/>
      <c r="J235" s="4"/>
      <c r="K235" s="231"/>
      <c r="L235" s="231"/>
      <c r="M235" s="231"/>
      <c r="N235" s="231"/>
      <c r="O235" s="231"/>
      <c r="P235" s="4"/>
      <c r="Q235" s="4"/>
    </row>
    <row r="236" ht="12.75" customHeight="1">
      <c r="B236" s="4"/>
      <c r="C236" s="4"/>
      <c r="D236" s="4"/>
      <c r="E236" s="4"/>
      <c r="F236" s="4"/>
      <c r="G236" s="4"/>
      <c r="H236" s="4"/>
      <c r="I236" s="4"/>
      <c r="J236" s="4"/>
      <c r="K236" s="231"/>
      <c r="L236" s="231"/>
      <c r="M236" s="231"/>
      <c r="N236" s="231"/>
      <c r="O236" s="231"/>
      <c r="P236" s="4"/>
      <c r="Q236" s="4"/>
    </row>
    <row r="237" ht="12.75" customHeight="1">
      <c r="B237" s="4"/>
      <c r="C237" s="4"/>
      <c r="D237" s="4"/>
      <c r="E237" s="4"/>
      <c r="F237" s="4"/>
      <c r="G237" s="4"/>
      <c r="H237" s="4"/>
      <c r="I237" s="4"/>
      <c r="J237" s="4"/>
      <c r="K237" s="231"/>
      <c r="L237" s="231"/>
      <c r="M237" s="231"/>
      <c r="N237" s="231"/>
      <c r="O237" s="231"/>
      <c r="P237" s="4"/>
      <c r="Q237" s="4"/>
    </row>
    <row r="238" ht="12.75" customHeight="1">
      <c r="B238" s="4"/>
      <c r="C238" s="4"/>
      <c r="D238" s="4"/>
      <c r="E238" s="4"/>
      <c r="F238" s="4"/>
      <c r="G238" s="4"/>
      <c r="H238" s="4"/>
      <c r="I238" s="4"/>
      <c r="J238" s="4"/>
      <c r="K238" s="231"/>
      <c r="L238" s="231"/>
      <c r="M238" s="231"/>
      <c r="N238" s="231"/>
      <c r="O238" s="231"/>
      <c r="P238" s="4"/>
      <c r="Q238" s="4"/>
    </row>
    <row r="239" ht="12.75" customHeight="1">
      <c r="B239" s="4"/>
      <c r="C239" s="4"/>
      <c r="D239" s="4"/>
      <c r="E239" s="4"/>
      <c r="F239" s="4"/>
      <c r="G239" s="4"/>
      <c r="H239" s="4"/>
      <c r="I239" s="4"/>
      <c r="J239" s="4"/>
      <c r="K239" s="231"/>
      <c r="L239" s="231"/>
      <c r="M239" s="231"/>
      <c r="N239" s="231"/>
      <c r="O239" s="231"/>
      <c r="P239" s="4"/>
      <c r="Q239" s="4"/>
    </row>
    <row r="240" ht="12.75" customHeight="1">
      <c r="B240" s="4"/>
      <c r="C240" s="4"/>
      <c r="D240" s="4"/>
      <c r="E240" s="4"/>
      <c r="F240" s="4"/>
      <c r="G240" s="4"/>
      <c r="H240" s="4"/>
      <c r="I240" s="4"/>
      <c r="J240" s="4"/>
      <c r="K240" s="231"/>
      <c r="L240" s="231"/>
      <c r="M240" s="231"/>
      <c r="N240" s="231"/>
      <c r="O240" s="231"/>
      <c r="P240" s="4"/>
      <c r="Q240" s="4"/>
    </row>
    <row r="241" ht="12.75" customHeight="1">
      <c r="B241" s="4"/>
      <c r="C241" s="4"/>
      <c r="D241" s="4"/>
      <c r="E241" s="4"/>
      <c r="F241" s="4"/>
      <c r="G241" s="4"/>
      <c r="H241" s="4"/>
      <c r="I241" s="4"/>
      <c r="J241" s="4"/>
      <c r="K241" s="231"/>
      <c r="L241" s="231"/>
      <c r="M241" s="231"/>
      <c r="N241" s="231"/>
      <c r="O241" s="231"/>
      <c r="P241" s="4"/>
      <c r="Q241" s="4"/>
    </row>
    <row r="242" ht="12.75" customHeight="1">
      <c r="B242" s="4"/>
      <c r="C242" s="4"/>
      <c r="D242" s="4"/>
      <c r="E242" s="4"/>
      <c r="F242" s="4"/>
      <c r="G242" s="4"/>
      <c r="H242" s="4"/>
      <c r="I242" s="4"/>
      <c r="J242" s="4"/>
      <c r="K242" s="231"/>
      <c r="L242" s="231"/>
      <c r="M242" s="231"/>
      <c r="N242" s="231"/>
      <c r="O242" s="231"/>
      <c r="P242" s="4"/>
      <c r="Q242" s="4"/>
    </row>
    <row r="243" ht="12.75" customHeight="1">
      <c r="B243" s="4"/>
      <c r="C243" s="4"/>
      <c r="D243" s="4"/>
      <c r="E243" s="4"/>
      <c r="F243" s="4"/>
      <c r="G243" s="4"/>
      <c r="H243" s="4"/>
      <c r="I243" s="4"/>
      <c r="J243" s="4"/>
      <c r="K243" s="231"/>
      <c r="L243" s="231"/>
      <c r="M243" s="231"/>
      <c r="N243" s="231"/>
      <c r="O243" s="231"/>
      <c r="P243" s="4"/>
      <c r="Q243" s="4"/>
    </row>
    <row r="244" ht="12.75" customHeight="1">
      <c r="B244" s="4"/>
      <c r="C244" s="4"/>
      <c r="D244" s="4"/>
      <c r="E244" s="4"/>
      <c r="F244" s="4"/>
      <c r="G244" s="4"/>
      <c r="H244" s="4"/>
      <c r="I244" s="4"/>
      <c r="J244" s="4"/>
      <c r="K244" s="231"/>
      <c r="L244" s="231"/>
      <c r="M244" s="231"/>
      <c r="N244" s="231"/>
      <c r="O244" s="231"/>
      <c r="P244" s="4"/>
      <c r="Q244" s="4"/>
    </row>
    <row r="245" ht="12.75" customHeight="1">
      <c r="B245" s="4"/>
      <c r="C245" s="4"/>
      <c r="D245" s="4"/>
      <c r="E245" s="4"/>
      <c r="F245" s="4"/>
      <c r="G245" s="4"/>
      <c r="H245" s="4"/>
      <c r="I245" s="4"/>
      <c r="J245" s="4"/>
      <c r="K245" s="231"/>
      <c r="L245" s="231"/>
      <c r="M245" s="231"/>
      <c r="N245" s="231"/>
      <c r="O245" s="231"/>
      <c r="P245" s="4"/>
      <c r="Q245" s="4"/>
    </row>
    <row r="246" ht="12.75" customHeight="1">
      <c r="B246" s="4"/>
      <c r="C246" s="4"/>
      <c r="D246" s="4"/>
      <c r="E246" s="4"/>
      <c r="F246" s="4"/>
      <c r="G246" s="4"/>
      <c r="H246" s="4"/>
      <c r="I246" s="4"/>
      <c r="J246" s="4"/>
      <c r="K246" s="231"/>
      <c r="L246" s="231"/>
      <c r="M246" s="231"/>
      <c r="N246" s="231"/>
      <c r="O246" s="231"/>
      <c r="P246" s="4"/>
      <c r="Q246" s="4"/>
    </row>
    <row r="247" ht="12.75" customHeight="1">
      <c r="B247" s="4"/>
      <c r="C247" s="4"/>
      <c r="D247" s="4"/>
      <c r="E247" s="4"/>
      <c r="F247" s="4"/>
      <c r="G247" s="4"/>
      <c r="H247" s="4"/>
      <c r="I247" s="4"/>
      <c r="J247" s="4"/>
      <c r="K247" s="231"/>
      <c r="L247" s="231"/>
      <c r="M247" s="231"/>
      <c r="N247" s="231"/>
      <c r="O247" s="231"/>
      <c r="P247" s="4"/>
      <c r="Q247" s="4"/>
    </row>
    <row r="248" ht="12.75" customHeight="1">
      <c r="B248" s="4"/>
      <c r="C248" s="4"/>
      <c r="D248" s="4"/>
      <c r="E248" s="4"/>
      <c r="F248" s="4"/>
      <c r="G248" s="4"/>
      <c r="H248" s="4"/>
      <c r="I248" s="4"/>
      <c r="J248" s="4"/>
      <c r="K248" s="231"/>
      <c r="L248" s="231"/>
      <c r="M248" s="231"/>
      <c r="N248" s="231"/>
      <c r="O248" s="231"/>
      <c r="P248" s="4"/>
      <c r="Q248" s="4"/>
    </row>
    <row r="249" ht="12.75" customHeight="1">
      <c r="B249" s="4"/>
      <c r="C249" s="4"/>
      <c r="D249" s="4"/>
      <c r="E249" s="4"/>
      <c r="F249" s="4"/>
      <c r="G249" s="4"/>
      <c r="H249" s="4"/>
      <c r="I249" s="4"/>
      <c r="J249" s="4"/>
      <c r="K249" s="231"/>
      <c r="L249" s="231"/>
      <c r="M249" s="231"/>
      <c r="N249" s="231"/>
      <c r="O249" s="231"/>
      <c r="P249" s="4"/>
      <c r="Q249" s="4"/>
    </row>
    <row r="250" ht="12.75" customHeight="1">
      <c r="B250" s="4"/>
      <c r="C250" s="4"/>
      <c r="D250" s="4"/>
      <c r="E250" s="4"/>
      <c r="F250" s="4"/>
      <c r="G250" s="4"/>
      <c r="H250" s="4"/>
      <c r="I250" s="4"/>
      <c r="J250" s="4"/>
      <c r="K250" s="231"/>
      <c r="L250" s="231"/>
      <c r="M250" s="231"/>
      <c r="N250" s="231"/>
      <c r="O250" s="231"/>
      <c r="P250" s="4"/>
      <c r="Q250" s="4"/>
    </row>
    <row r="251" ht="12.75" customHeight="1">
      <c r="B251" s="4"/>
      <c r="C251" s="4"/>
      <c r="D251" s="4"/>
      <c r="E251" s="4"/>
      <c r="F251" s="4"/>
      <c r="G251" s="4"/>
      <c r="H251" s="4"/>
      <c r="I251" s="4"/>
      <c r="J251" s="4"/>
      <c r="K251" s="231"/>
      <c r="L251" s="231"/>
      <c r="M251" s="231"/>
      <c r="N251" s="231"/>
      <c r="O251" s="231"/>
      <c r="P251" s="4"/>
      <c r="Q251" s="4"/>
    </row>
    <row r="252" ht="12.75" customHeight="1">
      <c r="B252" s="4"/>
      <c r="C252" s="4"/>
      <c r="D252" s="4"/>
      <c r="E252" s="4"/>
      <c r="F252" s="4"/>
      <c r="G252" s="4"/>
      <c r="H252" s="4"/>
      <c r="I252" s="4"/>
      <c r="J252" s="4"/>
      <c r="K252" s="231"/>
      <c r="L252" s="231"/>
      <c r="M252" s="231"/>
      <c r="N252" s="231"/>
      <c r="O252" s="231"/>
      <c r="P252" s="4"/>
      <c r="Q252" s="4"/>
    </row>
    <row r="253" ht="12.75" customHeight="1">
      <c r="B253" s="4"/>
      <c r="C253" s="4"/>
      <c r="D253" s="4"/>
      <c r="E253" s="4"/>
      <c r="F253" s="4"/>
      <c r="G253" s="4"/>
      <c r="H253" s="4"/>
      <c r="I253" s="4"/>
      <c r="J253" s="4"/>
      <c r="K253" s="231"/>
      <c r="L253" s="231"/>
      <c r="M253" s="231"/>
      <c r="N253" s="231"/>
      <c r="O253" s="231"/>
      <c r="P253" s="4"/>
      <c r="Q253" s="4"/>
    </row>
    <row r="254" ht="12.75" customHeight="1">
      <c r="B254" s="4"/>
      <c r="C254" s="4"/>
      <c r="D254" s="4"/>
      <c r="E254" s="4"/>
      <c r="F254" s="4"/>
      <c r="G254" s="4"/>
      <c r="H254" s="4"/>
      <c r="I254" s="4"/>
      <c r="J254" s="4"/>
      <c r="K254" s="231"/>
      <c r="L254" s="231"/>
      <c r="M254" s="231"/>
      <c r="N254" s="231"/>
      <c r="O254" s="231"/>
      <c r="P254" s="4"/>
      <c r="Q254" s="4"/>
    </row>
    <row r="255" ht="12.75" customHeight="1">
      <c r="B255" s="4"/>
      <c r="C255" s="4"/>
      <c r="D255" s="4"/>
      <c r="E255" s="4"/>
      <c r="F255" s="4"/>
      <c r="G255" s="4"/>
      <c r="H255" s="4"/>
      <c r="I255" s="4"/>
      <c r="J255" s="4"/>
      <c r="K255" s="231"/>
      <c r="L255" s="231"/>
      <c r="M255" s="231"/>
      <c r="N255" s="231"/>
      <c r="O255" s="231"/>
      <c r="P255" s="4"/>
      <c r="Q255" s="4"/>
    </row>
    <row r="256" ht="12.75" customHeight="1">
      <c r="B256" s="4"/>
      <c r="C256" s="4"/>
      <c r="D256" s="4"/>
      <c r="E256" s="4"/>
      <c r="F256" s="4"/>
      <c r="G256" s="4"/>
      <c r="H256" s="4"/>
      <c r="I256" s="4"/>
      <c r="J256" s="4"/>
      <c r="K256" s="231"/>
      <c r="L256" s="231"/>
      <c r="M256" s="231"/>
      <c r="N256" s="231"/>
      <c r="O256" s="231"/>
      <c r="P256" s="4"/>
      <c r="Q256" s="4"/>
    </row>
    <row r="257" ht="12.75" customHeight="1">
      <c r="B257" s="4"/>
      <c r="C257" s="4"/>
      <c r="D257" s="4"/>
      <c r="E257" s="4"/>
      <c r="F257" s="4"/>
      <c r="G257" s="4"/>
      <c r="H257" s="4"/>
      <c r="I257" s="4"/>
      <c r="J257" s="4"/>
      <c r="K257" s="231"/>
      <c r="L257" s="231"/>
      <c r="M257" s="231"/>
      <c r="N257" s="231"/>
      <c r="O257" s="231"/>
      <c r="P257" s="4"/>
      <c r="Q257" s="4"/>
    </row>
    <row r="258" ht="12.75" customHeight="1">
      <c r="B258" s="4"/>
      <c r="C258" s="4"/>
      <c r="D258" s="4"/>
      <c r="E258" s="4"/>
      <c r="F258" s="4"/>
      <c r="G258" s="4"/>
      <c r="H258" s="4"/>
      <c r="I258" s="4"/>
      <c r="J258" s="4"/>
      <c r="K258" s="231"/>
      <c r="L258" s="231"/>
      <c r="M258" s="231"/>
      <c r="N258" s="231"/>
      <c r="O258" s="231"/>
      <c r="P258" s="4"/>
      <c r="Q258" s="4"/>
    </row>
    <row r="259" ht="12.75" customHeight="1">
      <c r="B259" s="4"/>
      <c r="C259" s="4"/>
      <c r="D259" s="4"/>
      <c r="E259" s="4"/>
      <c r="F259" s="4"/>
      <c r="G259" s="4"/>
      <c r="H259" s="4"/>
      <c r="I259" s="4"/>
      <c r="J259" s="4"/>
      <c r="K259" s="231"/>
      <c r="L259" s="231"/>
      <c r="M259" s="231"/>
      <c r="N259" s="231"/>
      <c r="O259" s="231"/>
      <c r="P259" s="4"/>
      <c r="Q259" s="4"/>
    </row>
    <row r="260" ht="12.75" customHeight="1">
      <c r="B260" s="4"/>
      <c r="C260" s="4"/>
      <c r="D260" s="4"/>
      <c r="E260" s="4"/>
      <c r="F260" s="4"/>
      <c r="G260" s="4"/>
      <c r="H260" s="4"/>
      <c r="I260" s="4"/>
      <c r="J260" s="4"/>
      <c r="K260" s="231"/>
      <c r="L260" s="231"/>
      <c r="M260" s="231"/>
      <c r="N260" s="231"/>
      <c r="O260" s="231"/>
      <c r="P260" s="4"/>
      <c r="Q260" s="4"/>
    </row>
    <row r="261" ht="12.75" customHeight="1">
      <c r="B261" s="4"/>
      <c r="C261" s="4"/>
      <c r="D261" s="4"/>
      <c r="E261" s="4"/>
      <c r="F261" s="4"/>
      <c r="G261" s="4"/>
      <c r="H261" s="4"/>
      <c r="I261" s="4"/>
      <c r="J261" s="4"/>
      <c r="K261" s="231"/>
      <c r="L261" s="231"/>
      <c r="M261" s="231"/>
      <c r="N261" s="231"/>
      <c r="O261" s="231"/>
      <c r="P261" s="4"/>
      <c r="Q261" s="4"/>
    </row>
    <row r="262" ht="12.75" customHeight="1">
      <c r="B262" s="4"/>
      <c r="C262" s="4"/>
      <c r="D262" s="4"/>
      <c r="E262" s="4"/>
      <c r="F262" s="4"/>
      <c r="G262" s="4"/>
      <c r="H262" s="4"/>
      <c r="I262" s="4"/>
      <c r="J262" s="4"/>
      <c r="K262" s="231"/>
      <c r="L262" s="231"/>
      <c r="M262" s="231"/>
      <c r="N262" s="231"/>
      <c r="O262" s="231"/>
      <c r="P262" s="4"/>
      <c r="Q262" s="4"/>
    </row>
    <row r="263" ht="12.75" customHeight="1">
      <c r="B263" s="4"/>
      <c r="C263" s="4"/>
      <c r="D263" s="4"/>
      <c r="E263" s="4"/>
      <c r="F263" s="4"/>
      <c r="G263" s="4"/>
      <c r="H263" s="4"/>
      <c r="I263" s="4"/>
      <c r="J263" s="4"/>
      <c r="K263" s="231"/>
      <c r="L263" s="231"/>
      <c r="M263" s="231"/>
      <c r="N263" s="231"/>
      <c r="O263" s="231"/>
      <c r="P263" s="4"/>
      <c r="Q263" s="4"/>
    </row>
    <row r="264" ht="12.75" customHeight="1">
      <c r="B264" s="4"/>
      <c r="C264" s="4"/>
      <c r="D264" s="4"/>
      <c r="E264" s="4"/>
      <c r="F264" s="4"/>
      <c r="G264" s="4"/>
      <c r="H264" s="4"/>
      <c r="I264" s="4"/>
      <c r="J264" s="4"/>
      <c r="K264" s="231"/>
      <c r="L264" s="231"/>
      <c r="M264" s="231"/>
      <c r="N264" s="231"/>
      <c r="O264" s="231"/>
      <c r="P264" s="4"/>
      <c r="Q264" s="4"/>
    </row>
    <row r="265" ht="12.75" customHeight="1">
      <c r="B265" s="4"/>
      <c r="C265" s="4"/>
      <c r="D265" s="4"/>
      <c r="E265" s="4"/>
      <c r="F265" s="4"/>
      <c r="G265" s="4"/>
      <c r="H265" s="4"/>
      <c r="I265" s="4"/>
      <c r="J265" s="4"/>
      <c r="K265" s="231"/>
      <c r="L265" s="231"/>
      <c r="M265" s="231"/>
      <c r="N265" s="231"/>
      <c r="O265" s="231"/>
      <c r="P265" s="4"/>
      <c r="Q265" s="4"/>
    </row>
    <row r="266" ht="12.75" customHeight="1">
      <c r="B266" s="4"/>
      <c r="C266" s="4"/>
      <c r="D266" s="4"/>
      <c r="E266" s="4"/>
      <c r="F266" s="4"/>
      <c r="G266" s="4"/>
      <c r="H266" s="4"/>
      <c r="I266" s="4"/>
      <c r="J266" s="4"/>
      <c r="K266" s="231"/>
      <c r="L266" s="231"/>
      <c r="M266" s="231"/>
      <c r="N266" s="231"/>
      <c r="O266" s="231"/>
      <c r="P266" s="4"/>
      <c r="Q266" s="4"/>
    </row>
    <row r="267" ht="12.75" customHeight="1">
      <c r="B267" s="4"/>
      <c r="C267" s="4"/>
      <c r="D267" s="4"/>
      <c r="E267" s="4"/>
      <c r="F267" s="4"/>
      <c r="G267" s="4"/>
      <c r="H267" s="4"/>
      <c r="I267" s="4"/>
      <c r="J267" s="4"/>
      <c r="K267" s="231"/>
      <c r="L267" s="231"/>
      <c r="M267" s="231"/>
      <c r="N267" s="231"/>
      <c r="O267" s="231"/>
      <c r="P267" s="4"/>
      <c r="Q267" s="4"/>
    </row>
    <row r="268" ht="12.75" customHeight="1">
      <c r="B268" s="4"/>
      <c r="C268" s="4"/>
      <c r="D268" s="4"/>
      <c r="E268" s="4"/>
      <c r="F268" s="4"/>
      <c r="G268" s="4"/>
      <c r="H268" s="4"/>
      <c r="I268" s="4"/>
      <c r="J268" s="4"/>
      <c r="K268" s="231"/>
      <c r="L268" s="231"/>
      <c r="M268" s="231"/>
      <c r="N268" s="231"/>
      <c r="O268" s="231"/>
      <c r="P268" s="4"/>
      <c r="Q268" s="4"/>
    </row>
    <row r="269" ht="12.75" customHeight="1">
      <c r="B269" s="4"/>
      <c r="C269" s="4"/>
      <c r="D269" s="4"/>
      <c r="E269" s="4"/>
      <c r="F269" s="4"/>
      <c r="G269" s="4"/>
      <c r="H269" s="4"/>
      <c r="I269" s="4"/>
      <c r="J269" s="4"/>
      <c r="K269" s="231"/>
      <c r="L269" s="231"/>
      <c r="M269" s="231"/>
      <c r="N269" s="231"/>
      <c r="O269" s="231"/>
      <c r="P269" s="4"/>
      <c r="Q269" s="4"/>
    </row>
    <row r="270" ht="12.75" customHeight="1">
      <c r="B270" s="4"/>
      <c r="C270" s="4"/>
      <c r="D270" s="4"/>
      <c r="E270" s="4"/>
      <c r="F270" s="4"/>
      <c r="G270" s="4"/>
      <c r="H270" s="4"/>
      <c r="I270" s="4"/>
      <c r="J270" s="4"/>
      <c r="K270" s="231"/>
      <c r="L270" s="231"/>
      <c r="M270" s="231"/>
      <c r="N270" s="231"/>
      <c r="O270" s="231"/>
      <c r="P270" s="4"/>
      <c r="Q270" s="4"/>
    </row>
    <row r="271" ht="12.75" customHeight="1">
      <c r="B271" s="4"/>
      <c r="C271" s="4"/>
      <c r="D271" s="4"/>
      <c r="E271" s="4"/>
      <c r="F271" s="4"/>
      <c r="G271" s="4"/>
      <c r="H271" s="4"/>
      <c r="I271" s="4"/>
      <c r="J271" s="4"/>
      <c r="K271" s="231"/>
      <c r="L271" s="231"/>
      <c r="M271" s="231"/>
      <c r="N271" s="231"/>
      <c r="O271" s="231"/>
      <c r="P271" s="4"/>
      <c r="Q271" s="4"/>
    </row>
    <row r="272" ht="12.75" customHeight="1">
      <c r="B272" s="4"/>
      <c r="C272" s="4"/>
      <c r="D272" s="4"/>
      <c r="E272" s="4"/>
      <c r="F272" s="4"/>
      <c r="G272" s="4"/>
      <c r="H272" s="4"/>
      <c r="I272" s="4"/>
      <c r="J272" s="4"/>
      <c r="K272" s="231"/>
      <c r="L272" s="231"/>
      <c r="M272" s="231"/>
      <c r="N272" s="231"/>
      <c r="O272" s="231"/>
      <c r="P272" s="4"/>
      <c r="Q272" s="4"/>
    </row>
    <row r="273" ht="12.75" customHeight="1">
      <c r="B273" s="4"/>
      <c r="C273" s="4"/>
      <c r="D273" s="4"/>
      <c r="E273" s="4"/>
      <c r="F273" s="4"/>
      <c r="G273" s="4"/>
      <c r="H273" s="4"/>
      <c r="I273" s="4"/>
      <c r="J273" s="4"/>
      <c r="K273" s="231"/>
      <c r="L273" s="231"/>
      <c r="M273" s="231"/>
      <c r="N273" s="231"/>
      <c r="O273" s="231"/>
      <c r="P273" s="4"/>
      <c r="Q273" s="4"/>
    </row>
    <row r="274" ht="12.75" customHeight="1">
      <c r="B274" s="4"/>
      <c r="C274" s="4"/>
      <c r="D274" s="4"/>
      <c r="E274" s="4"/>
      <c r="F274" s="4"/>
      <c r="G274" s="4"/>
      <c r="H274" s="4"/>
      <c r="I274" s="4"/>
      <c r="J274" s="4"/>
      <c r="K274" s="231"/>
      <c r="L274" s="231"/>
      <c r="M274" s="231"/>
      <c r="N274" s="231"/>
      <c r="O274" s="231"/>
      <c r="P274" s="4"/>
      <c r="Q274" s="4"/>
    </row>
    <row r="275" ht="12.75" customHeight="1">
      <c r="B275" s="4"/>
      <c r="C275" s="4"/>
      <c r="D275" s="4"/>
      <c r="E275" s="4"/>
      <c r="F275" s="4"/>
      <c r="G275" s="4"/>
      <c r="H275" s="4"/>
      <c r="I275" s="4"/>
      <c r="J275" s="4"/>
      <c r="K275" s="231"/>
      <c r="L275" s="231"/>
      <c r="M275" s="231"/>
      <c r="N275" s="231"/>
      <c r="O275" s="231"/>
      <c r="P275" s="4"/>
      <c r="Q275" s="4"/>
    </row>
    <row r="276" ht="12.75" customHeight="1">
      <c r="B276" s="4"/>
      <c r="C276" s="4"/>
      <c r="D276" s="4"/>
      <c r="E276" s="4"/>
      <c r="F276" s="4"/>
      <c r="G276" s="4"/>
      <c r="H276" s="4"/>
      <c r="I276" s="4"/>
      <c r="J276" s="4"/>
      <c r="K276" s="231"/>
      <c r="L276" s="231"/>
      <c r="M276" s="231"/>
      <c r="N276" s="231"/>
      <c r="O276" s="231"/>
      <c r="P276" s="4"/>
      <c r="Q276" s="4"/>
    </row>
    <row r="277" ht="12.75" customHeight="1">
      <c r="B277" s="4"/>
      <c r="C277" s="4"/>
      <c r="D277" s="4"/>
      <c r="E277" s="4"/>
      <c r="F277" s="4"/>
      <c r="G277" s="4"/>
      <c r="H277" s="4"/>
      <c r="I277" s="4"/>
      <c r="J277" s="4"/>
      <c r="K277" s="231"/>
      <c r="L277" s="231"/>
      <c r="M277" s="231"/>
      <c r="N277" s="231"/>
      <c r="O277" s="231"/>
      <c r="P277" s="4"/>
      <c r="Q277" s="4"/>
    </row>
    <row r="278" ht="12.75" customHeight="1">
      <c r="B278" s="4"/>
      <c r="C278" s="4"/>
      <c r="D278" s="4"/>
      <c r="E278" s="4"/>
      <c r="F278" s="4"/>
      <c r="G278" s="4"/>
      <c r="H278" s="4"/>
      <c r="I278" s="4"/>
      <c r="J278" s="4"/>
      <c r="K278" s="231"/>
      <c r="L278" s="231"/>
      <c r="M278" s="231"/>
      <c r="N278" s="231"/>
      <c r="O278" s="231"/>
      <c r="P278" s="4"/>
      <c r="Q278" s="4"/>
    </row>
    <row r="279" ht="12.75" customHeight="1">
      <c r="B279" s="4"/>
      <c r="C279" s="4"/>
      <c r="D279" s="4"/>
      <c r="E279" s="4"/>
      <c r="F279" s="4"/>
      <c r="G279" s="4"/>
      <c r="H279" s="4"/>
      <c r="I279" s="4"/>
      <c r="J279" s="4"/>
      <c r="K279" s="231"/>
      <c r="L279" s="231"/>
      <c r="M279" s="231"/>
      <c r="N279" s="231"/>
      <c r="O279" s="231"/>
      <c r="P279" s="4"/>
      <c r="Q279" s="4"/>
    </row>
    <row r="280" ht="12.75" customHeight="1">
      <c r="B280" s="4"/>
      <c r="C280" s="4"/>
      <c r="D280" s="4"/>
      <c r="E280" s="4"/>
      <c r="F280" s="4"/>
      <c r="G280" s="4"/>
      <c r="H280" s="4"/>
      <c r="I280" s="4"/>
      <c r="J280" s="4"/>
      <c r="K280" s="231"/>
      <c r="L280" s="231"/>
      <c r="M280" s="231"/>
      <c r="N280" s="231"/>
      <c r="O280" s="231"/>
      <c r="P280" s="4"/>
      <c r="Q280" s="4"/>
    </row>
    <row r="281" ht="12.75" customHeight="1">
      <c r="B281" s="4"/>
      <c r="C281" s="4"/>
      <c r="D281" s="4"/>
      <c r="E281" s="4"/>
      <c r="F281" s="4"/>
      <c r="G281" s="4"/>
      <c r="H281" s="4"/>
      <c r="I281" s="4"/>
      <c r="J281" s="4"/>
      <c r="K281" s="231"/>
      <c r="L281" s="231"/>
      <c r="M281" s="231"/>
      <c r="N281" s="231"/>
      <c r="O281" s="231"/>
      <c r="P281" s="4"/>
      <c r="Q281" s="4"/>
    </row>
    <row r="282" ht="12.75" customHeight="1">
      <c r="B282" s="4"/>
      <c r="C282" s="4"/>
      <c r="D282" s="4"/>
      <c r="E282" s="4"/>
      <c r="F282" s="4"/>
      <c r="G282" s="4"/>
      <c r="H282" s="4"/>
      <c r="I282" s="4"/>
      <c r="J282" s="4"/>
      <c r="K282" s="231"/>
      <c r="L282" s="231"/>
      <c r="M282" s="231"/>
      <c r="N282" s="231"/>
      <c r="O282" s="231"/>
      <c r="P282" s="4"/>
      <c r="Q282" s="4"/>
    </row>
    <row r="283" ht="12.75" customHeight="1">
      <c r="B283" s="4"/>
      <c r="C283" s="4"/>
      <c r="D283" s="4"/>
      <c r="E283" s="4"/>
      <c r="F283" s="4"/>
      <c r="G283" s="4"/>
      <c r="H283" s="4"/>
      <c r="I283" s="4"/>
      <c r="J283" s="4"/>
      <c r="K283" s="231"/>
      <c r="L283" s="231"/>
      <c r="M283" s="231"/>
      <c r="N283" s="231"/>
      <c r="O283" s="231"/>
      <c r="P283" s="4"/>
      <c r="Q283" s="4"/>
    </row>
    <row r="284" ht="12.75" customHeight="1">
      <c r="B284" s="4"/>
      <c r="C284" s="4"/>
      <c r="D284" s="4"/>
      <c r="E284" s="4"/>
      <c r="F284" s="4"/>
      <c r="G284" s="4"/>
      <c r="H284" s="4"/>
      <c r="I284" s="4"/>
      <c r="J284" s="4"/>
      <c r="K284" s="231"/>
      <c r="L284" s="231"/>
      <c r="M284" s="231"/>
      <c r="N284" s="231"/>
      <c r="O284" s="231"/>
      <c r="P284" s="4"/>
      <c r="Q284" s="4"/>
    </row>
    <row r="285" ht="12.75" customHeight="1">
      <c r="B285" s="4"/>
      <c r="C285" s="4"/>
      <c r="D285" s="4"/>
      <c r="E285" s="4"/>
      <c r="F285" s="4"/>
      <c r="G285" s="4"/>
      <c r="H285" s="4"/>
      <c r="I285" s="4"/>
      <c r="J285" s="4"/>
      <c r="K285" s="231"/>
      <c r="L285" s="231"/>
      <c r="M285" s="231"/>
      <c r="N285" s="231"/>
      <c r="O285" s="231"/>
      <c r="P285" s="4"/>
      <c r="Q285" s="4"/>
    </row>
    <row r="286" ht="12.75" customHeight="1">
      <c r="B286" s="4"/>
      <c r="C286" s="4"/>
      <c r="D286" s="4"/>
      <c r="E286" s="4"/>
      <c r="F286" s="4"/>
      <c r="G286" s="4"/>
      <c r="H286" s="4"/>
      <c r="I286" s="4"/>
      <c r="J286" s="4"/>
      <c r="K286" s="231"/>
      <c r="L286" s="231"/>
      <c r="M286" s="231"/>
      <c r="N286" s="231"/>
      <c r="O286" s="231"/>
      <c r="P286" s="4"/>
      <c r="Q286" s="4"/>
    </row>
    <row r="287" ht="12.75" customHeight="1">
      <c r="B287" s="4"/>
      <c r="C287" s="4"/>
      <c r="D287" s="4"/>
      <c r="E287" s="4"/>
      <c r="F287" s="4"/>
      <c r="G287" s="4"/>
      <c r="H287" s="4"/>
      <c r="I287" s="4"/>
      <c r="J287" s="4"/>
      <c r="K287" s="231"/>
      <c r="L287" s="231"/>
      <c r="M287" s="231"/>
      <c r="N287" s="231"/>
      <c r="O287" s="231"/>
      <c r="P287" s="4"/>
      <c r="Q287" s="4"/>
    </row>
    <row r="288" ht="12.75" customHeight="1">
      <c r="B288" s="4"/>
      <c r="C288" s="4"/>
      <c r="D288" s="4"/>
      <c r="E288" s="4"/>
      <c r="F288" s="4"/>
      <c r="G288" s="4"/>
      <c r="H288" s="4"/>
      <c r="I288" s="4"/>
      <c r="J288" s="4"/>
      <c r="K288" s="231"/>
      <c r="L288" s="231"/>
      <c r="M288" s="231"/>
      <c r="N288" s="231"/>
      <c r="O288" s="231"/>
      <c r="P288" s="4"/>
      <c r="Q288" s="4"/>
    </row>
    <row r="289" ht="12.75" customHeight="1">
      <c r="B289" s="4"/>
      <c r="C289" s="4"/>
      <c r="D289" s="4"/>
      <c r="E289" s="4"/>
      <c r="F289" s="4"/>
      <c r="G289" s="4"/>
      <c r="H289" s="4"/>
      <c r="I289" s="4"/>
      <c r="J289" s="4"/>
      <c r="K289" s="231"/>
      <c r="L289" s="231"/>
      <c r="M289" s="231"/>
      <c r="N289" s="231"/>
      <c r="O289" s="231"/>
      <c r="P289" s="4"/>
      <c r="Q289" s="4"/>
    </row>
    <row r="290" ht="12.75" customHeight="1">
      <c r="B290" s="4"/>
      <c r="C290" s="4"/>
      <c r="D290" s="4"/>
      <c r="E290" s="4"/>
      <c r="F290" s="4"/>
      <c r="G290" s="4"/>
      <c r="H290" s="4"/>
      <c r="I290" s="4"/>
      <c r="J290" s="4"/>
      <c r="K290" s="231"/>
      <c r="L290" s="231"/>
      <c r="M290" s="231"/>
      <c r="N290" s="231"/>
      <c r="O290" s="231"/>
      <c r="P290" s="4"/>
      <c r="Q290" s="4"/>
    </row>
    <row r="291" ht="12.75" customHeight="1">
      <c r="B291" s="4"/>
      <c r="C291" s="4"/>
      <c r="D291" s="4"/>
      <c r="E291" s="4"/>
      <c r="F291" s="4"/>
      <c r="G291" s="4"/>
      <c r="H291" s="4"/>
      <c r="I291" s="4"/>
      <c r="J291" s="4"/>
      <c r="K291" s="231"/>
      <c r="L291" s="231"/>
      <c r="M291" s="231"/>
      <c r="N291" s="231"/>
      <c r="O291" s="231"/>
      <c r="P291" s="4"/>
      <c r="Q291" s="4"/>
    </row>
    <row r="292" ht="12.75" customHeight="1">
      <c r="B292" s="4"/>
      <c r="C292" s="4"/>
      <c r="D292" s="4"/>
      <c r="E292" s="4"/>
      <c r="F292" s="4"/>
      <c r="G292" s="4"/>
      <c r="H292" s="4"/>
      <c r="I292" s="4"/>
      <c r="J292" s="4"/>
      <c r="K292" s="231"/>
      <c r="L292" s="231"/>
      <c r="M292" s="231"/>
      <c r="N292" s="231"/>
      <c r="O292" s="231"/>
      <c r="P292" s="4"/>
      <c r="Q292" s="4"/>
    </row>
    <row r="293" ht="12.75" customHeight="1">
      <c r="B293" s="4"/>
      <c r="C293" s="4"/>
      <c r="D293" s="4"/>
      <c r="E293" s="4"/>
      <c r="F293" s="4"/>
      <c r="G293" s="4"/>
      <c r="H293" s="4"/>
      <c r="I293" s="4"/>
      <c r="J293" s="4"/>
      <c r="K293" s="231"/>
      <c r="L293" s="231"/>
      <c r="M293" s="231"/>
      <c r="N293" s="231"/>
      <c r="O293" s="231"/>
      <c r="P293" s="4"/>
      <c r="Q293" s="4"/>
    </row>
    <row r="294" ht="12.75" customHeight="1">
      <c r="B294" s="4"/>
      <c r="C294" s="4"/>
      <c r="D294" s="4"/>
      <c r="E294" s="4"/>
      <c r="F294" s="4"/>
      <c r="G294" s="4"/>
      <c r="H294" s="4"/>
      <c r="I294" s="4"/>
      <c r="J294" s="4"/>
      <c r="K294" s="231"/>
      <c r="L294" s="231"/>
      <c r="M294" s="231"/>
      <c r="N294" s="231"/>
      <c r="O294" s="231"/>
      <c r="P294" s="4"/>
      <c r="Q294" s="4"/>
    </row>
    <row r="295" ht="12.75" customHeight="1">
      <c r="B295" s="4"/>
      <c r="C295" s="4"/>
      <c r="D295" s="4"/>
      <c r="E295" s="4"/>
      <c r="F295" s="4"/>
      <c r="G295" s="4"/>
      <c r="H295" s="4"/>
      <c r="I295" s="4"/>
      <c r="J295" s="4"/>
      <c r="K295" s="231"/>
      <c r="L295" s="231"/>
      <c r="M295" s="231"/>
      <c r="N295" s="231"/>
      <c r="O295" s="231"/>
      <c r="P295" s="4"/>
      <c r="Q295" s="4"/>
    </row>
    <row r="296" ht="12.75" customHeight="1">
      <c r="B296" s="4"/>
      <c r="C296" s="4"/>
      <c r="D296" s="4"/>
      <c r="E296" s="4"/>
      <c r="F296" s="4"/>
      <c r="G296" s="4"/>
      <c r="H296" s="4"/>
      <c r="I296" s="4"/>
      <c r="J296" s="4"/>
      <c r="K296" s="231"/>
      <c r="L296" s="231"/>
      <c r="M296" s="231"/>
      <c r="N296" s="231"/>
      <c r="O296" s="231"/>
      <c r="P296" s="4"/>
      <c r="Q296" s="4"/>
    </row>
    <row r="297" ht="12.75" customHeight="1">
      <c r="B297" s="4"/>
      <c r="C297" s="4"/>
      <c r="D297" s="4"/>
      <c r="E297" s="4"/>
      <c r="F297" s="4"/>
      <c r="G297" s="4"/>
      <c r="H297" s="4"/>
      <c r="I297" s="4"/>
      <c r="J297" s="4"/>
      <c r="K297" s="231"/>
      <c r="L297" s="231"/>
      <c r="M297" s="231"/>
      <c r="N297" s="231"/>
      <c r="O297" s="231"/>
      <c r="P297" s="4"/>
      <c r="Q297" s="4"/>
    </row>
    <row r="298" ht="12.75" customHeight="1">
      <c r="B298" s="4"/>
      <c r="C298" s="4"/>
      <c r="D298" s="4"/>
      <c r="E298" s="4"/>
      <c r="F298" s="4"/>
      <c r="G298" s="4"/>
      <c r="H298" s="4"/>
      <c r="I298" s="4"/>
      <c r="J298" s="4"/>
      <c r="K298" s="231"/>
      <c r="L298" s="231"/>
      <c r="M298" s="231"/>
      <c r="N298" s="231"/>
      <c r="O298" s="231"/>
      <c r="P298" s="4"/>
      <c r="Q298" s="4"/>
    </row>
    <row r="299" ht="12.75" customHeight="1">
      <c r="B299" s="4"/>
      <c r="C299" s="4"/>
      <c r="D299" s="4"/>
      <c r="E299" s="4"/>
      <c r="F299" s="4"/>
      <c r="G299" s="4"/>
      <c r="H299" s="4"/>
      <c r="I299" s="4"/>
      <c r="J299" s="4"/>
      <c r="K299" s="231"/>
      <c r="L299" s="231"/>
      <c r="M299" s="231"/>
      <c r="N299" s="231"/>
      <c r="O299" s="231"/>
      <c r="P299" s="4"/>
      <c r="Q299" s="4"/>
    </row>
    <row r="300" ht="12.75" customHeight="1">
      <c r="B300" s="4"/>
      <c r="C300" s="4"/>
      <c r="D300" s="4"/>
      <c r="E300" s="4"/>
      <c r="F300" s="4"/>
      <c r="G300" s="4"/>
      <c r="H300" s="4"/>
      <c r="I300" s="4"/>
      <c r="J300" s="4"/>
      <c r="K300" s="231"/>
      <c r="L300" s="231"/>
      <c r="M300" s="231"/>
      <c r="N300" s="231"/>
      <c r="O300" s="231"/>
      <c r="P300" s="4"/>
      <c r="Q300" s="4"/>
    </row>
    <row r="301" ht="12.75" customHeight="1">
      <c r="B301" s="4"/>
      <c r="C301" s="4"/>
      <c r="D301" s="4"/>
      <c r="E301" s="4"/>
      <c r="F301" s="4"/>
      <c r="G301" s="4"/>
      <c r="H301" s="4"/>
      <c r="I301" s="4"/>
      <c r="J301" s="4"/>
      <c r="K301" s="231"/>
      <c r="L301" s="231"/>
      <c r="M301" s="231"/>
      <c r="N301" s="231"/>
      <c r="O301" s="231"/>
      <c r="P301" s="4"/>
      <c r="Q301" s="4"/>
    </row>
    <row r="302" ht="12.75" customHeight="1">
      <c r="B302" s="4"/>
      <c r="C302" s="4"/>
      <c r="D302" s="4"/>
      <c r="E302" s="4"/>
      <c r="F302" s="4"/>
      <c r="G302" s="4"/>
      <c r="H302" s="4"/>
      <c r="I302" s="4"/>
      <c r="J302" s="4"/>
      <c r="K302" s="231"/>
      <c r="L302" s="231"/>
      <c r="M302" s="231"/>
      <c r="N302" s="231"/>
      <c r="O302" s="231"/>
      <c r="P302" s="4"/>
      <c r="Q302" s="4"/>
    </row>
    <row r="303" ht="12.75" customHeight="1">
      <c r="B303" s="4"/>
      <c r="C303" s="4"/>
      <c r="D303" s="4"/>
      <c r="E303" s="4"/>
      <c r="F303" s="4"/>
      <c r="G303" s="4"/>
      <c r="H303" s="4"/>
      <c r="I303" s="4"/>
      <c r="J303" s="4"/>
      <c r="K303" s="231"/>
      <c r="L303" s="231"/>
      <c r="M303" s="231"/>
      <c r="N303" s="231"/>
      <c r="O303" s="231"/>
      <c r="P303" s="4"/>
      <c r="Q303" s="4"/>
    </row>
    <row r="304" ht="12.75" customHeight="1">
      <c r="B304" s="4"/>
      <c r="C304" s="4"/>
      <c r="D304" s="4"/>
      <c r="E304" s="4"/>
      <c r="F304" s="4"/>
      <c r="G304" s="4"/>
      <c r="H304" s="4"/>
      <c r="I304" s="4"/>
      <c r="J304" s="4"/>
      <c r="K304" s="231"/>
      <c r="L304" s="231"/>
      <c r="M304" s="231"/>
      <c r="N304" s="231"/>
      <c r="O304" s="231"/>
      <c r="P304" s="4"/>
      <c r="Q304" s="4"/>
    </row>
    <row r="305" ht="12.75" customHeight="1">
      <c r="B305" s="4"/>
      <c r="C305" s="4"/>
      <c r="D305" s="4"/>
      <c r="E305" s="4"/>
      <c r="F305" s="4"/>
      <c r="G305" s="4"/>
      <c r="H305" s="4"/>
      <c r="I305" s="4"/>
      <c r="J305" s="4"/>
      <c r="K305" s="231"/>
      <c r="L305" s="231"/>
      <c r="M305" s="231"/>
      <c r="N305" s="231"/>
      <c r="O305" s="231"/>
      <c r="P305" s="4"/>
      <c r="Q305" s="4"/>
    </row>
    <row r="306" ht="12.75" customHeight="1">
      <c r="B306" s="4"/>
      <c r="C306" s="4"/>
      <c r="D306" s="4"/>
      <c r="E306" s="4"/>
      <c r="F306" s="4"/>
      <c r="G306" s="4"/>
      <c r="H306" s="4"/>
      <c r="I306" s="4"/>
      <c r="J306" s="4"/>
      <c r="K306" s="231"/>
      <c r="L306" s="231"/>
      <c r="M306" s="231"/>
      <c r="N306" s="231"/>
      <c r="O306" s="231"/>
      <c r="P306" s="4"/>
      <c r="Q306" s="4"/>
    </row>
    <row r="307" ht="12.75" customHeight="1">
      <c r="B307" s="4"/>
      <c r="C307" s="4"/>
      <c r="D307" s="4"/>
      <c r="E307" s="4"/>
      <c r="F307" s="4"/>
      <c r="G307" s="4"/>
      <c r="H307" s="4"/>
      <c r="I307" s="4"/>
      <c r="J307" s="4"/>
      <c r="K307" s="231"/>
      <c r="L307" s="231"/>
      <c r="M307" s="231"/>
      <c r="N307" s="231"/>
      <c r="O307" s="231"/>
      <c r="P307" s="4"/>
      <c r="Q307" s="4"/>
    </row>
    <row r="308" ht="12.75" customHeight="1">
      <c r="B308" s="4"/>
      <c r="C308" s="4"/>
      <c r="D308" s="4"/>
      <c r="E308" s="4"/>
      <c r="F308" s="4"/>
      <c r="G308" s="4"/>
      <c r="H308" s="4"/>
      <c r="I308" s="4"/>
      <c r="J308" s="4"/>
      <c r="K308" s="231"/>
      <c r="L308" s="231"/>
      <c r="M308" s="231"/>
      <c r="N308" s="231"/>
      <c r="O308" s="231"/>
      <c r="P308" s="4"/>
      <c r="Q308" s="4"/>
    </row>
    <row r="309" ht="12.75" customHeight="1">
      <c r="B309" s="4"/>
      <c r="C309" s="4"/>
      <c r="D309" s="4"/>
      <c r="E309" s="4"/>
      <c r="F309" s="4"/>
      <c r="G309" s="4"/>
      <c r="H309" s="4"/>
      <c r="I309" s="4"/>
      <c r="J309" s="4"/>
      <c r="K309" s="231"/>
      <c r="L309" s="231"/>
      <c r="M309" s="231"/>
      <c r="N309" s="231"/>
      <c r="O309" s="231"/>
      <c r="P309" s="4"/>
      <c r="Q309" s="4"/>
    </row>
    <row r="310" ht="12.75" customHeight="1">
      <c r="B310" s="4"/>
      <c r="C310" s="4"/>
      <c r="D310" s="4"/>
      <c r="E310" s="4"/>
      <c r="F310" s="4"/>
      <c r="G310" s="4"/>
      <c r="H310" s="4"/>
      <c r="I310" s="4"/>
      <c r="J310" s="4"/>
      <c r="K310" s="231"/>
      <c r="L310" s="231"/>
      <c r="M310" s="231"/>
      <c r="N310" s="231"/>
      <c r="O310" s="231"/>
      <c r="P310" s="4"/>
      <c r="Q310" s="4"/>
    </row>
    <row r="311" ht="12.75" customHeight="1">
      <c r="B311" s="4"/>
      <c r="C311" s="4"/>
      <c r="D311" s="4"/>
      <c r="E311" s="4"/>
      <c r="F311" s="4"/>
      <c r="G311" s="4"/>
      <c r="H311" s="4"/>
      <c r="I311" s="4"/>
      <c r="J311" s="4"/>
      <c r="K311" s="231"/>
      <c r="L311" s="231"/>
      <c r="M311" s="231"/>
      <c r="N311" s="231"/>
      <c r="O311" s="231"/>
      <c r="P311" s="4"/>
      <c r="Q311" s="4"/>
    </row>
    <row r="312" ht="12.75" customHeight="1">
      <c r="B312" s="4"/>
      <c r="C312" s="4"/>
      <c r="D312" s="4"/>
      <c r="E312" s="4"/>
      <c r="F312" s="4"/>
      <c r="G312" s="4"/>
      <c r="H312" s="4"/>
      <c r="I312" s="4"/>
      <c r="J312" s="4"/>
      <c r="K312" s="231"/>
      <c r="L312" s="231"/>
      <c r="M312" s="231"/>
      <c r="N312" s="231"/>
      <c r="O312" s="231"/>
      <c r="P312" s="4"/>
      <c r="Q312" s="4"/>
    </row>
    <row r="313" ht="12.75" customHeight="1">
      <c r="B313" s="4"/>
      <c r="C313" s="4"/>
      <c r="D313" s="4"/>
      <c r="E313" s="4"/>
      <c r="F313" s="4"/>
      <c r="G313" s="4"/>
      <c r="H313" s="4"/>
      <c r="I313" s="4"/>
      <c r="J313" s="4"/>
      <c r="K313" s="231"/>
      <c r="L313" s="231"/>
      <c r="M313" s="231"/>
      <c r="N313" s="231"/>
      <c r="O313" s="231"/>
      <c r="P313" s="4"/>
      <c r="Q313" s="4"/>
    </row>
    <row r="314" ht="12.75" customHeight="1">
      <c r="B314" s="4"/>
      <c r="C314" s="4"/>
      <c r="D314" s="4"/>
      <c r="E314" s="4"/>
      <c r="F314" s="4"/>
      <c r="G314" s="4"/>
      <c r="H314" s="4"/>
      <c r="I314" s="4"/>
      <c r="J314" s="4"/>
      <c r="K314" s="231"/>
      <c r="L314" s="231"/>
      <c r="M314" s="231"/>
      <c r="N314" s="231"/>
      <c r="O314" s="231"/>
      <c r="P314" s="4"/>
      <c r="Q314" s="4"/>
    </row>
    <row r="315" ht="12.75" customHeight="1">
      <c r="B315" s="4"/>
      <c r="C315" s="4"/>
      <c r="D315" s="4"/>
      <c r="E315" s="4"/>
      <c r="F315" s="4"/>
      <c r="G315" s="4"/>
      <c r="H315" s="4"/>
      <c r="I315" s="4"/>
      <c r="J315" s="4"/>
      <c r="K315" s="231"/>
      <c r="L315" s="231"/>
      <c r="M315" s="231"/>
      <c r="N315" s="231"/>
      <c r="O315" s="231"/>
      <c r="P315" s="4"/>
      <c r="Q315" s="4"/>
    </row>
    <row r="316" ht="12.75" customHeight="1">
      <c r="B316" s="4"/>
      <c r="C316" s="4"/>
      <c r="D316" s="4"/>
      <c r="E316" s="4"/>
      <c r="F316" s="4"/>
      <c r="G316" s="4"/>
      <c r="H316" s="4"/>
      <c r="I316" s="4"/>
      <c r="J316" s="4"/>
      <c r="K316" s="231"/>
      <c r="L316" s="231"/>
      <c r="M316" s="231"/>
      <c r="N316" s="231"/>
      <c r="O316" s="231"/>
      <c r="P316" s="4"/>
      <c r="Q316" s="4"/>
    </row>
    <row r="317" ht="12.75" customHeight="1">
      <c r="B317" s="4"/>
      <c r="C317" s="4"/>
      <c r="D317" s="4"/>
      <c r="E317" s="4"/>
      <c r="F317" s="4"/>
      <c r="G317" s="4"/>
      <c r="H317" s="4"/>
      <c r="I317" s="4"/>
      <c r="J317" s="4"/>
      <c r="K317" s="231"/>
      <c r="L317" s="231"/>
      <c r="M317" s="231"/>
      <c r="N317" s="231"/>
      <c r="O317" s="231"/>
      <c r="P317" s="4"/>
      <c r="Q317" s="4"/>
    </row>
    <row r="318" ht="12.75" customHeight="1">
      <c r="B318" s="4"/>
      <c r="C318" s="4"/>
      <c r="D318" s="4"/>
      <c r="E318" s="4"/>
      <c r="F318" s="4"/>
      <c r="G318" s="4"/>
      <c r="H318" s="4"/>
      <c r="I318" s="4"/>
      <c r="J318" s="4"/>
      <c r="K318" s="231"/>
      <c r="L318" s="231"/>
      <c r="M318" s="231"/>
      <c r="N318" s="231"/>
      <c r="O318" s="231"/>
      <c r="P318" s="4"/>
      <c r="Q318" s="4"/>
    </row>
    <row r="319" ht="12.75" customHeight="1">
      <c r="B319" s="4"/>
      <c r="C319" s="4"/>
      <c r="D319" s="4"/>
      <c r="E319" s="4"/>
      <c r="F319" s="4"/>
      <c r="G319" s="4"/>
      <c r="H319" s="4"/>
      <c r="I319" s="4"/>
      <c r="J319" s="4"/>
      <c r="K319" s="231"/>
      <c r="L319" s="231"/>
      <c r="M319" s="231"/>
      <c r="N319" s="231"/>
      <c r="O319" s="231"/>
      <c r="P319" s="4"/>
      <c r="Q319" s="4"/>
    </row>
    <row r="320" ht="12.75" customHeight="1">
      <c r="B320" s="4"/>
      <c r="C320" s="4"/>
      <c r="D320" s="4"/>
      <c r="E320" s="4"/>
      <c r="F320" s="4"/>
      <c r="G320" s="4"/>
      <c r="H320" s="4"/>
      <c r="I320" s="4"/>
      <c r="J320" s="4"/>
      <c r="K320" s="231"/>
      <c r="L320" s="231"/>
      <c r="M320" s="231"/>
      <c r="N320" s="231"/>
      <c r="O320" s="231"/>
      <c r="P320" s="4"/>
      <c r="Q320" s="4"/>
    </row>
    <row r="321" ht="12.75" customHeight="1">
      <c r="B321" s="4"/>
      <c r="C321" s="4"/>
      <c r="D321" s="4"/>
      <c r="E321" s="4"/>
      <c r="F321" s="4"/>
      <c r="G321" s="4"/>
      <c r="H321" s="4"/>
      <c r="I321" s="4"/>
      <c r="J321" s="4"/>
      <c r="K321" s="231"/>
      <c r="L321" s="231"/>
      <c r="M321" s="231"/>
      <c r="N321" s="231"/>
      <c r="O321" s="231"/>
      <c r="P321" s="4"/>
      <c r="Q321" s="4"/>
    </row>
    <row r="322" ht="12.75" customHeight="1">
      <c r="B322" s="4"/>
      <c r="C322" s="4"/>
      <c r="D322" s="4"/>
      <c r="E322" s="4"/>
      <c r="F322" s="4"/>
      <c r="G322" s="4"/>
      <c r="H322" s="4"/>
      <c r="I322" s="4"/>
      <c r="J322" s="4"/>
      <c r="K322" s="231"/>
      <c r="L322" s="231"/>
      <c r="M322" s="231"/>
      <c r="N322" s="231"/>
      <c r="O322" s="231"/>
      <c r="P322" s="4"/>
      <c r="Q322" s="4"/>
    </row>
    <row r="323" ht="12.75" customHeight="1">
      <c r="B323" s="4"/>
      <c r="C323" s="4"/>
      <c r="D323" s="4"/>
      <c r="E323" s="4"/>
      <c r="F323" s="4"/>
      <c r="G323" s="4"/>
      <c r="H323" s="4"/>
      <c r="I323" s="4"/>
      <c r="J323" s="4"/>
      <c r="K323" s="231"/>
      <c r="L323" s="231"/>
      <c r="M323" s="231"/>
      <c r="N323" s="231"/>
      <c r="O323" s="231"/>
      <c r="P323" s="4"/>
      <c r="Q323" s="4"/>
    </row>
    <row r="324" ht="12.75" customHeight="1">
      <c r="B324" s="4"/>
      <c r="C324" s="4"/>
      <c r="D324" s="4"/>
      <c r="E324" s="4"/>
      <c r="F324" s="4"/>
      <c r="G324" s="4"/>
      <c r="H324" s="4"/>
      <c r="I324" s="4"/>
      <c r="J324" s="4"/>
      <c r="K324" s="231"/>
      <c r="L324" s="231"/>
      <c r="M324" s="231"/>
      <c r="N324" s="231"/>
      <c r="O324" s="231"/>
      <c r="P324" s="4"/>
      <c r="Q324" s="4"/>
    </row>
    <row r="325" ht="12.75" customHeight="1">
      <c r="B325" s="4"/>
      <c r="C325" s="4"/>
      <c r="D325" s="4"/>
      <c r="E325" s="4"/>
      <c r="F325" s="4"/>
      <c r="G325" s="4"/>
      <c r="H325" s="4"/>
      <c r="I325" s="4"/>
      <c r="J325" s="4"/>
      <c r="K325" s="231"/>
      <c r="L325" s="231"/>
      <c r="M325" s="231"/>
      <c r="N325" s="231"/>
      <c r="O325" s="231"/>
      <c r="P325" s="4"/>
      <c r="Q325" s="4"/>
    </row>
    <row r="326" ht="12.75" customHeight="1">
      <c r="B326" s="4"/>
      <c r="C326" s="4"/>
      <c r="D326" s="4"/>
      <c r="E326" s="4"/>
      <c r="F326" s="4"/>
      <c r="G326" s="4"/>
      <c r="H326" s="4"/>
      <c r="I326" s="4"/>
      <c r="J326" s="4"/>
      <c r="K326" s="231"/>
      <c r="L326" s="231"/>
      <c r="M326" s="231"/>
      <c r="N326" s="231"/>
      <c r="O326" s="231"/>
      <c r="P326" s="4"/>
      <c r="Q326" s="4"/>
    </row>
    <row r="327" ht="12.75" customHeight="1">
      <c r="B327" s="4"/>
      <c r="C327" s="4"/>
      <c r="D327" s="4"/>
      <c r="E327" s="4"/>
      <c r="F327" s="4"/>
      <c r="G327" s="4"/>
      <c r="H327" s="4"/>
      <c r="I327" s="4"/>
      <c r="J327" s="4"/>
      <c r="K327" s="231"/>
      <c r="L327" s="231"/>
      <c r="M327" s="231"/>
      <c r="N327" s="231"/>
      <c r="O327" s="231"/>
      <c r="P327" s="4"/>
      <c r="Q327" s="4"/>
    </row>
    <row r="328" ht="12.75" customHeight="1">
      <c r="B328" s="4"/>
      <c r="C328" s="4"/>
      <c r="D328" s="4"/>
      <c r="E328" s="4"/>
      <c r="F328" s="4"/>
      <c r="G328" s="4"/>
      <c r="H328" s="4"/>
      <c r="I328" s="4"/>
      <c r="J328" s="4"/>
      <c r="K328" s="231"/>
      <c r="L328" s="231"/>
      <c r="M328" s="231"/>
      <c r="N328" s="231"/>
      <c r="O328" s="231"/>
      <c r="P328" s="4"/>
      <c r="Q328" s="4"/>
    </row>
    <row r="329" ht="12.75" customHeight="1">
      <c r="B329" s="4"/>
      <c r="C329" s="4"/>
      <c r="D329" s="4"/>
      <c r="E329" s="4"/>
      <c r="F329" s="4"/>
      <c r="G329" s="4"/>
      <c r="H329" s="4"/>
      <c r="I329" s="4"/>
      <c r="J329" s="4"/>
      <c r="K329" s="231"/>
      <c r="L329" s="231"/>
      <c r="M329" s="231"/>
      <c r="N329" s="231"/>
      <c r="O329" s="231"/>
      <c r="P329" s="4"/>
      <c r="Q329" s="4"/>
    </row>
    <row r="330" ht="12.75" customHeight="1">
      <c r="B330" s="4"/>
      <c r="C330" s="4"/>
      <c r="D330" s="4"/>
      <c r="E330" s="4"/>
      <c r="F330" s="4"/>
      <c r="G330" s="4"/>
      <c r="H330" s="4"/>
      <c r="I330" s="4"/>
      <c r="J330" s="4"/>
      <c r="K330" s="231"/>
      <c r="L330" s="231"/>
      <c r="M330" s="231"/>
      <c r="N330" s="231"/>
      <c r="O330" s="231"/>
      <c r="P330" s="4"/>
      <c r="Q330" s="4"/>
    </row>
    <row r="331" ht="12.75" customHeight="1">
      <c r="B331" s="4"/>
      <c r="C331" s="4"/>
      <c r="D331" s="4"/>
      <c r="E331" s="4"/>
      <c r="F331" s="4"/>
      <c r="G331" s="4"/>
      <c r="H331" s="4"/>
      <c r="I331" s="4"/>
      <c r="J331" s="4"/>
      <c r="K331" s="231"/>
      <c r="L331" s="231"/>
      <c r="M331" s="231"/>
      <c r="N331" s="231"/>
      <c r="O331" s="231"/>
      <c r="P331" s="4"/>
      <c r="Q331" s="4"/>
    </row>
    <row r="332" ht="12.75" customHeight="1">
      <c r="B332" s="4"/>
      <c r="C332" s="4"/>
      <c r="D332" s="4"/>
      <c r="E332" s="4"/>
      <c r="F332" s="4"/>
      <c r="G332" s="4"/>
      <c r="H332" s="4"/>
      <c r="I332" s="4"/>
      <c r="J332" s="4"/>
      <c r="K332" s="231"/>
      <c r="L332" s="231"/>
      <c r="M332" s="231"/>
      <c r="N332" s="231"/>
      <c r="O332" s="231"/>
      <c r="P332" s="4"/>
      <c r="Q332" s="4"/>
    </row>
    <row r="333" ht="12.75" customHeight="1">
      <c r="B333" s="4"/>
      <c r="C333" s="4"/>
      <c r="D333" s="4"/>
      <c r="E333" s="4"/>
      <c r="F333" s="4"/>
      <c r="G333" s="4"/>
      <c r="H333" s="4"/>
      <c r="I333" s="4"/>
      <c r="J333" s="4"/>
      <c r="K333" s="231"/>
      <c r="L333" s="231"/>
      <c r="M333" s="231"/>
      <c r="N333" s="231"/>
      <c r="O333" s="231"/>
      <c r="P333" s="4"/>
      <c r="Q333" s="4"/>
    </row>
    <row r="334" ht="12.75" customHeight="1">
      <c r="B334" s="4"/>
      <c r="C334" s="4"/>
      <c r="D334" s="4"/>
      <c r="E334" s="4"/>
      <c r="F334" s="4"/>
      <c r="G334" s="4"/>
      <c r="H334" s="4"/>
      <c r="I334" s="4"/>
      <c r="J334" s="4"/>
      <c r="K334" s="231"/>
      <c r="L334" s="231"/>
      <c r="M334" s="231"/>
      <c r="N334" s="231"/>
      <c r="O334" s="231"/>
      <c r="P334" s="4"/>
      <c r="Q334" s="4"/>
    </row>
    <row r="335" ht="12.75" customHeight="1">
      <c r="B335" s="4"/>
      <c r="C335" s="4"/>
      <c r="D335" s="4"/>
      <c r="E335" s="4"/>
      <c r="F335" s="4"/>
      <c r="G335" s="4"/>
      <c r="H335" s="4"/>
      <c r="I335" s="4"/>
      <c r="J335" s="4"/>
      <c r="K335" s="231"/>
      <c r="L335" s="231"/>
      <c r="M335" s="231"/>
      <c r="N335" s="231"/>
      <c r="O335" s="231"/>
      <c r="P335" s="4"/>
      <c r="Q335" s="4"/>
    </row>
    <row r="336" ht="12.75" customHeight="1">
      <c r="B336" s="4"/>
      <c r="C336" s="4"/>
      <c r="D336" s="4"/>
      <c r="E336" s="4"/>
      <c r="F336" s="4"/>
      <c r="G336" s="4"/>
      <c r="H336" s="4"/>
      <c r="I336" s="4"/>
      <c r="J336" s="4"/>
      <c r="K336" s="231"/>
      <c r="L336" s="231"/>
      <c r="M336" s="231"/>
      <c r="N336" s="231"/>
      <c r="O336" s="231"/>
      <c r="P336" s="4"/>
      <c r="Q336" s="4"/>
    </row>
    <row r="337" ht="12.75" customHeight="1">
      <c r="B337" s="4"/>
      <c r="C337" s="4"/>
      <c r="D337" s="4"/>
      <c r="E337" s="4"/>
      <c r="F337" s="4"/>
      <c r="G337" s="4"/>
      <c r="H337" s="4"/>
      <c r="I337" s="4"/>
      <c r="J337" s="4"/>
      <c r="K337" s="231"/>
      <c r="L337" s="231"/>
      <c r="M337" s="231"/>
      <c r="N337" s="231"/>
      <c r="O337" s="231"/>
      <c r="P337" s="4"/>
      <c r="Q337" s="4"/>
    </row>
    <row r="338" ht="12.75" customHeight="1">
      <c r="B338" s="4"/>
      <c r="C338" s="4"/>
      <c r="D338" s="4"/>
      <c r="E338" s="4"/>
      <c r="F338" s="4"/>
      <c r="G338" s="4"/>
      <c r="H338" s="4"/>
      <c r="I338" s="4"/>
      <c r="J338" s="4"/>
      <c r="K338" s="231"/>
      <c r="L338" s="231"/>
      <c r="M338" s="231"/>
      <c r="N338" s="231"/>
      <c r="O338" s="231"/>
      <c r="P338" s="4"/>
      <c r="Q338" s="4"/>
    </row>
    <row r="339" ht="12.75" customHeight="1">
      <c r="B339" s="4"/>
      <c r="C339" s="4"/>
      <c r="D339" s="4"/>
      <c r="E339" s="4"/>
      <c r="F339" s="4"/>
      <c r="G339" s="4"/>
      <c r="H339" s="4"/>
      <c r="I339" s="4"/>
      <c r="J339" s="4"/>
      <c r="K339" s="231"/>
      <c r="L339" s="231"/>
      <c r="M339" s="231"/>
      <c r="N339" s="231"/>
      <c r="O339" s="231"/>
      <c r="P339" s="4"/>
      <c r="Q339" s="4"/>
    </row>
    <row r="340" ht="12.75" customHeight="1">
      <c r="B340" s="4"/>
      <c r="C340" s="4"/>
      <c r="D340" s="4"/>
      <c r="E340" s="4"/>
      <c r="F340" s="4"/>
      <c r="G340" s="4"/>
      <c r="H340" s="4"/>
      <c r="I340" s="4"/>
      <c r="J340" s="4"/>
      <c r="K340" s="231"/>
      <c r="L340" s="231"/>
      <c r="M340" s="231"/>
      <c r="N340" s="231"/>
      <c r="O340" s="231"/>
      <c r="P340" s="4"/>
      <c r="Q340" s="4"/>
    </row>
    <row r="341" ht="12.75" customHeight="1">
      <c r="B341" s="4"/>
      <c r="C341" s="4"/>
      <c r="D341" s="4"/>
      <c r="E341" s="4"/>
      <c r="F341" s="4"/>
      <c r="G341" s="4"/>
      <c r="H341" s="4"/>
      <c r="I341" s="4"/>
      <c r="J341" s="4"/>
      <c r="K341" s="231"/>
      <c r="L341" s="231"/>
      <c r="M341" s="231"/>
      <c r="N341" s="231"/>
      <c r="O341" s="231"/>
      <c r="P341" s="4"/>
      <c r="Q341" s="4"/>
    </row>
    <row r="342" ht="12.75" customHeight="1">
      <c r="B342" s="4"/>
      <c r="C342" s="4"/>
      <c r="D342" s="4"/>
      <c r="E342" s="4"/>
      <c r="F342" s="4"/>
      <c r="G342" s="4"/>
      <c r="H342" s="4"/>
      <c r="I342" s="4"/>
      <c r="J342" s="4"/>
      <c r="K342" s="231"/>
      <c r="L342" s="231"/>
      <c r="M342" s="231"/>
      <c r="N342" s="231"/>
      <c r="O342" s="231"/>
      <c r="P342" s="4"/>
      <c r="Q342" s="4"/>
    </row>
    <row r="343" ht="12.75" customHeight="1">
      <c r="B343" s="4"/>
      <c r="C343" s="4"/>
      <c r="D343" s="4"/>
      <c r="E343" s="4"/>
      <c r="F343" s="4"/>
      <c r="G343" s="4"/>
      <c r="H343" s="4"/>
      <c r="I343" s="4"/>
      <c r="J343" s="4"/>
      <c r="K343" s="231"/>
      <c r="L343" s="231"/>
      <c r="M343" s="231"/>
      <c r="N343" s="231"/>
      <c r="O343" s="231"/>
      <c r="P343" s="4"/>
      <c r="Q343" s="4"/>
    </row>
    <row r="344" ht="12.75" customHeight="1">
      <c r="B344" s="4"/>
      <c r="C344" s="4"/>
      <c r="D344" s="4"/>
      <c r="E344" s="4"/>
      <c r="F344" s="4"/>
      <c r="G344" s="4"/>
      <c r="H344" s="4"/>
      <c r="I344" s="4"/>
      <c r="J344" s="4"/>
      <c r="K344" s="231"/>
      <c r="L344" s="231"/>
      <c r="M344" s="231"/>
      <c r="N344" s="231"/>
      <c r="O344" s="231"/>
      <c r="P344" s="4"/>
      <c r="Q344" s="4"/>
    </row>
    <row r="345" ht="12.75" customHeight="1">
      <c r="B345" s="4"/>
      <c r="C345" s="4"/>
      <c r="D345" s="4"/>
      <c r="E345" s="4"/>
      <c r="F345" s="4"/>
      <c r="G345" s="4"/>
      <c r="H345" s="4"/>
      <c r="I345" s="4"/>
      <c r="J345" s="4"/>
      <c r="K345" s="231"/>
      <c r="L345" s="231"/>
      <c r="M345" s="231"/>
      <c r="N345" s="231"/>
      <c r="O345" s="231"/>
      <c r="P345" s="4"/>
      <c r="Q345" s="4"/>
    </row>
    <row r="346" ht="12.75" customHeight="1">
      <c r="B346" s="4"/>
      <c r="C346" s="4"/>
      <c r="D346" s="4"/>
      <c r="E346" s="4"/>
      <c r="F346" s="4"/>
      <c r="G346" s="4"/>
      <c r="H346" s="4"/>
      <c r="I346" s="4"/>
      <c r="J346" s="4"/>
      <c r="K346" s="231"/>
      <c r="L346" s="231"/>
      <c r="M346" s="231"/>
      <c r="N346" s="231"/>
      <c r="O346" s="231"/>
      <c r="P346" s="4"/>
      <c r="Q346" s="4"/>
    </row>
    <row r="347" ht="12.75" customHeight="1">
      <c r="B347" s="4"/>
      <c r="C347" s="4"/>
      <c r="D347" s="4"/>
      <c r="E347" s="4"/>
      <c r="F347" s="4"/>
      <c r="G347" s="4"/>
      <c r="H347" s="4"/>
      <c r="I347" s="4"/>
      <c r="J347" s="4"/>
      <c r="K347" s="231"/>
      <c r="L347" s="231"/>
      <c r="M347" s="231"/>
      <c r="N347" s="231"/>
      <c r="O347" s="231"/>
      <c r="P347" s="4"/>
      <c r="Q347" s="4"/>
    </row>
    <row r="348" ht="12.75" customHeight="1">
      <c r="B348" s="4"/>
      <c r="C348" s="4"/>
      <c r="D348" s="4"/>
      <c r="E348" s="4"/>
      <c r="F348" s="4"/>
      <c r="G348" s="4"/>
      <c r="H348" s="4"/>
      <c r="I348" s="4"/>
      <c r="J348" s="4"/>
      <c r="K348" s="231"/>
      <c r="L348" s="231"/>
      <c r="M348" s="231"/>
      <c r="N348" s="231"/>
      <c r="O348" s="231"/>
      <c r="P348" s="4"/>
      <c r="Q348" s="4"/>
    </row>
    <row r="349" ht="12.75" customHeight="1">
      <c r="B349" s="4"/>
      <c r="C349" s="4"/>
      <c r="D349" s="4"/>
      <c r="E349" s="4"/>
      <c r="F349" s="4"/>
      <c r="G349" s="4"/>
      <c r="H349" s="4"/>
      <c r="I349" s="4"/>
      <c r="J349" s="4"/>
      <c r="K349" s="231"/>
      <c r="L349" s="231"/>
      <c r="M349" s="231"/>
      <c r="N349" s="231"/>
      <c r="O349" s="231"/>
      <c r="P349" s="4"/>
      <c r="Q349" s="4"/>
    </row>
    <row r="350" ht="12.75" customHeight="1">
      <c r="B350" s="4"/>
      <c r="C350" s="4"/>
      <c r="D350" s="4"/>
      <c r="E350" s="4"/>
      <c r="F350" s="4"/>
      <c r="G350" s="4"/>
      <c r="H350" s="4"/>
      <c r="I350" s="4"/>
      <c r="J350" s="4"/>
      <c r="K350" s="231"/>
      <c r="L350" s="231"/>
      <c r="M350" s="231"/>
      <c r="N350" s="231"/>
      <c r="O350" s="231"/>
      <c r="P350" s="4"/>
      <c r="Q350" s="4"/>
    </row>
    <row r="351" ht="12.75" customHeight="1">
      <c r="B351" s="4"/>
      <c r="C351" s="4"/>
      <c r="D351" s="4"/>
      <c r="E351" s="4"/>
      <c r="F351" s="4"/>
      <c r="G351" s="4"/>
      <c r="H351" s="4"/>
      <c r="I351" s="4"/>
      <c r="J351" s="4"/>
      <c r="K351" s="231"/>
      <c r="L351" s="231"/>
      <c r="M351" s="231"/>
      <c r="N351" s="231"/>
      <c r="O351" s="231"/>
      <c r="P351" s="4"/>
      <c r="Q351" s="4"/>
    </row>
    <row r="352" ht="12.75" customHeight="1">
      <c r="B352" s="4"/>
      <c r="C352" s="4"/>
      <c r="D352" s="4"/>
      <c r="E352" s="4"/>
      <c r="F352" s="4"/>
      <c r="G352" s="4"/>
      <c r="H352" s="4"/>
      <c r="I352" s="4"/>
      <c r="J352" s="4"/>
      <c r="K352" s="231"/>
      <c r="L352" s="231"/>
      <c r="M352" s="231"/>
      <c r="N352" s="231"/>
      <c r="O352" s="231"/>
      <c r="P352" s="4"/>
      <c r="Q352" s="4"/>
    </row>
    <row r="353" ht="12.75" customHeight="1">
      <c r="B353" s="4"/>
      <c r="C353" s="4"/>
      <c r="D353" s="4"/>
      <c r="E353" s="4"/>
      <c r="F353" s="4"/>
      <c r="G353" s="4"/>
      <c r="H353" s="4"/>
      <c r="I353" s="4"/>
      <c r="J353" s="4"/>
      <c r="K353" s="231"/>
      <c r="L353" s="231"/>
      <c r="M353" s="231"/>
      <c r="N353" s="231"/>
      <c r="O353" s="231"/>
      <c r="P353" s="4"/>
      <c r="Q353" s="4"/>
    </row>
    <row r="354" ht="12.75" customHeight="1">
      <c r="B354" s="4"/>
      <c r="C354" s="4"/>
      <c r="D354" s="4"/>
      <c r="E354" s="4"/>
      <c r="F354" s="4"/>
      <c r="G354" s="4"/>
      <c r="H354" s="4"/>
      <c r="I354" s="4"/>
      <c r="J354" s="4"/>
      <c r="K354" s="231"/>
      <c r="L354" s="231"/>
      <c r="M354" s="231"/>
      <c r="N354" s="231"/>
      <c r="O354" s="231"/>
      <c r="P354" s="4"/>
      <c r="Q354" s="4"/>
    </row>
    <row r="355" ht="12.75" customHeight="1">
      <c r="B355" s="4"/>
      <c r="C355" s="4"/>
      <c r="D355" s="4"/>
      <c r="E355" s="4"/>
      <c r="F355" s="4"/>
      <c r="G355" s="4"/>
      <c r="H355" s="4"/>
      <c r="I355" s="4"/>
      <c r="J355" s="4"/>
      <c r="K355" s="231"/>
      <c r="L355" s="231"/>
      <c r="M355" s="231"/>
      <c r="N355" s="231"/>
      <c r="O355" s="231"/>
      <c r="P355" s="4"/>
      <c r="Q355" s="4"/>
    </row>
    <row r="356" ht="12.75" customHeight="1">
      <c r="B356" s="4"/>
      <c r="C356" s="4"/>
      <c r="D356" s="4"/>
      <c r="E356" s="4"/>
      <c r="F356" s="4"/>
      <c r="G356" s="4"/>
      <c r="H356" s="4"/>
      <c r="I356" s="4"/>
      <c r="J356" s="4"/>
      <c r="K356" s="231"/>
      <c r="L356" s="231"/>
      <c r="M356" s="231"/>
      <c r="N356" s="231"/>
      <c r="O356" s="231"/>
      <c r="P356" s="4"/>
      <c r="Q356" s="4"/>
    </row>
    <row r="357" ht="12.75" customHeight="1">
      <c r="B357" s="4"/>
      <c r="C357" s="4"/>
      <c r="D357" s="4"/>
      <c r="E357" s="4"/>
      <c r="F357" s="4"/>
      <c r="G357" s="4"/>
      <c r="H357" s="4"/>
      <c r="I357" s="4"/>
      <c r="J357" s="4"/>
      <c r="K357" s="231"/>
      <c r="L357" s="231"/>
      <c r="M357" s="231"/>
      <c r="N357" s="231"/>
      <c r="O357" s="231"/>
      <c r="P357" s="4"/>
      <c r="Q357" s="4"/>
    </row>
    <row r="358" ht="12.75" customHeight="1">
      <c r="B358" s="4"/>
      <c r="C358" s="4"/>
      <c r="D358" s="4"/>
      <c r="E358" s="4"/>
      <c r="F358" s="4"/>
      <c r="G358" s="4"/>
      <c r="H358" s="4"/>
      <c r="I358" s="4"/>
      <c r="J358" s="4"/>
      <c r="K358" s="231"/>
      <c r="L358" s="231"/>
      <c r="M358" s="231"/>
      <c r="N358" s="231"/>
      <c r="O358" s="231"/>
      <c r="P358" s="4"/>
      <c r="Q358" s="4"/>
    </row>
    <row r="359" ht="12.75" customHeight="1">
      <c r="B359" s="4"/>
      <c r="C359" s="4"/>
      <c r="D359" s="4"/>
      <c r="E359" s="4"/>
      <c r="F359" s="4"/>
      <c r="G359" s="4"/>
      <c r="H359" s="4"/>
      <c r="I359" s="4"/>
      <c r="J359" s="4"/>
      <c r="K359" s="231"/>
      <c r="L359" s="231"/>
      <c r="M359" s="231"/>
      <c r="N359" s="231"/>
      <c r="O359" s="231"/>
      <c r="P359" s="4"/>
      <c r="Q359" s="4"/>
    </row>
    <row r="360" ht="12.75" customHeight="1">
      <c r="B360" s="4"/>
      <c r="C360" s="4"/>
      <c r="D360" s="4"/>
      <c r="E360" s="4"/>
      <c r="F360" s="4"/>
      <c r="G360" s="4"/>
      <c r="H360" s="4"/>
      <c r="I360" s="4"/>
      <c r="J360" s="4"/>
      <c r="K360" s="231"/>
      <c r="L360" s="231"/>
      <c r="M360" s="231"/>
      <c r="N360" s="231"/>
      <c r="O360" s="231"/>
      <c r="P360" s="4"/>
      <c r="Q360" s="4"/>
    </row>
    <row r="361" ht="12.75" customHeight="1">
      <c r="B361" s="4"/>
      <c r="C361" s="4"/>
      <c r="D361" s="4"/>
      <c r="E361" s="4"/>
      <c r="F361" s="4"/>
      <c r="G361" s="4"/>
      <c r="H361" s="4"/>
      <c r="I361" s="4"/>
      <c r="J361" s="4"/>
      <c r="K361" s="231"/>
      <c r="L361" s="231"/>
      <c r="M361" s="231"/>
      <c r="N361" s="231"/>
      <c r="O361" s="231"/>
      <c r="P361" s="4"/>
      <c r="Q361" s="4"/>
    </row>
    <row r="362" ht="12.75" customHeight="1">
      <c r="B362" s="4"/>
      <c r="C362" s="4"/>
      <c r="D362" s="4"/>
      <c r="E362" s="4"/>
      <c r="F362" s="4"/>
      <c r="G362" s="4"/>
      <c r="H362" s="4"/>
      <c r="I362" s="4"/>
      <c r="J362" s="4"/>
      <c r="K362" s="231"/>
      <c r="L362" s="231"/>
      <c r="M362" s="231"/>
      <c r="N362" s="231"/>
      <c r="O362" s="231"/>
      <c r="P362" s="4"/>
      <c r="Q362" s="4"/>
    </row>
    <row r="363" ht="12.75" customHeight="1">
      <c r="B363" s="4"/>
      <c r="C363" s="4"/>
      <c r="D363" s="4"/>
      <c r="E363" s="4"/>
      <c r="F363" s="4"/>
      <c r="G363" s="4"/>
      <c r="H363" s="4"/>
      <c r="I363" s="4"/>
      <c r="J363" s="4"/>
      <c r="K363" s="231"/>
      <c r="L363" s="231"/>
      <c r="M363" s="231"/>
      <c r="N363" s="231"/>
      <c r="O363" s="231"/>
      <c r="P363" s="4"/>
      <c r="Q363" s="4"/>
    </row>
    <row r="364" ht="12.75" customHeight="1">
      <c r="B364" s="4"/>
      <c r="C364" s="4"/>
      <c r="D364" s="4"/>
      <c r="E364" s="4"/>
      <c r="F364" s="4"/>
      <c r="G364" s="4"/>
      <c r="H364" s="4"/>
      <c r="I364" s="4"/>
      <c r="J364" s="4"/>
      <c r="K364" s="231"/>
      <c r="L364" s="231"/>
      <c r="M364" s="231"/>
      <c r="N364" s="231"/>
      <c r="O364" s="231"/>
      <c r="P364" s="4"/>
      <c r="Q364" s="4"/>
    </row>
    <row r="365" ht="12.75" customHeight="1">
      <c r="B365" s="4"/>
      <c r="C365" s="4"/>
      <c r="D365" s="4"/>
      <c r="E365" s="4"/>
      <c r="F365" s="4"/>
      <c r="G365" s="4"/>
      <c r="H365" s="4"/>
      <c r="I365" s="4"/>
      <c r="J365" s="4"/>
      <c r="K365" s="231"/>
      <c r="L365" s="231"/>
      <c r="M365" s="231"/>
      <c r="N365" s="231"/>
      <c r="O365" s="231"/>
      <c r="P365" s="4"/>
      <c r="Q365" s="4"/>
    </row>
    <row r="366" ht="12.75" customHeight="1">
      <c r="B366" s="4"/>
      <c r="C366" s="4"/>
      <c r="D366" s="4"/>
      <c r="E366" s="4"/>
      <c r="F366" s="4"/>
      <c r="G366" s="4"/>
      <c r="H366" s="4"/>
      <c r="I366" s="4"/>
      <c r="J366" s="4"/>
      <c r="K366" s="231"/>
      <c r="L366" s="231"/>
      <c r="M366" s="231"/>
      <c r="N366" s="231"/>
      <c r="O366" s="231"/>
      <c r="P366" s="4"/>
      <c r="Q366" s="4"/>
    </row>
    <row r="367" ht="12.75" customHeight="1">
      <c r="B367" s="4"/>
      <c r="C367" s="4"/>
      <c r="D367" s="4"/>
      <c r="E367" s="4"/>
      <c r="F367" s="4"/>
      <c r="G367" s="4"/>
      <c r="H367" s="4"/>
      <c r="I367" s="4"/>
      <c r="J367" s="4"/>
      <c r="K367" s="231"/>
      <c r="L367" s="231"/>
      <c r="M367" s="231"/>
      <c r="N367" s="231"/>
      <c r="O367" s="231"/>
      <c r="P367" s="4"/>
      <c r="Q367" s="4"/>
    </row>
    <row r="368" ht="12.75" customHeight="1">
      <c r="B368" s="4"/>
      <c r="C368" s="4"/>
      <c r="D368" s="4"/>
      <c r="E368" s="4"/>
      <c r="F368" s="4"/>
      <c r="G368" s="4"/>
      <c r="H368" s="4"/>
      <c r="I368" s="4"/>
      <c r="J368" s="4"/>
      <c r="K368" s="231"/>
      <c r="L368" s="231"/>
      <c r="M368" s="231"/>
      <c r="N368" s="231"/>
      <c r="O368" s="231"/>
      <c r="P368" s="4"/>
      <c r="Q368" s="4"/>
    </row>
    <row r="369" ht="12.75" customHeight="1">
      <c r="B369" s="4"/>
      <c r="C369" s="4"/>
      <c r="D369" s="4"/>
      <c r="E369" s="4"/>
      <c r="F369" s="4"/>
      <c r="G369" s="4"/>
      <c r="H369" s="4"/>
      <c r="I369" s="4"/>
      <c r="J369" s="4"/>
      <c r="K369" s="231"/>
      <c r="L369" s="231"/>
      <c r="M369" s="231"/>
      <c r="N369" s="231"/>
      <c r="O369" s="231"/>
      <c r="P369" s="4"/>
      <c r="Q369" s="4"/>
    </row>
    <row r="370" ht="12.75" customHeight="1">
      <c r="B370" s="4"/>
      <c r="C370" s="4"/>
      <c r="D370" s="4"/>
      <c r="E370" s="4"/>
      <c r="F370" s="4"/>
      <c r="G370" s="4"/>
      <c r="H370" s="4"/>
      <c r="I370" s="4"/>
      <c r="J370" s="4"/>
      <c r="K370" s="231"/>
      <c r="L370" s="231"/>
      <c r="M370" s="231"/>
      <c r="N370" s="231"/>
      <c r="O370" s="231"/>
      <c r="P370" s="4"/>
      <c r="Q370" s="4"/>
    </row>
    <row r="371" ht="12.75" customHeight="1">
      <c r="B371" s="4"/>
      <c r="C371" s="4"/>
      <c r="D371" s="4"/>
      <c r="E371" s="4"/>
      <c r="F371" s="4"/>
      <c r="G371" s="4"/>
      <c r="H371" s="4"/>
      <c r="I371" s="4"/>
      <c r="J371" s="4"/>
      <c r="K371" s="231"/>
      <c r="L371" s="231"/>
      <c r="M371" s="231"/>
      <c r="N371" s="231"/>
      <c r="O371" s="231"/>
      <c r="P371" s="4"/>
      <c r="Q371" s="4"/>
    </row>
    <row r="372" ht="12.75" customHeight="1">
      <c r="B372" s="4"/>
      <c r="C372" s="4"/>
      <c r="D372" s="4"/>
      <c r="E372" s="4"/>
      <c r="F372" s="4"/>
      <c r="G372" s="4"/>
      <c r="H372" s="4"/>
      <c r="I372" s="4"/>
      <c r="J372" s="4"/>
      <c r="K372" s="231"/>
      <c r="L372" s="231"/>
      <c r="M372" s="231"/>
      <c r="N372" s="231"/>
      <c r="O372" s="231"/>
      <c r="P372" s="4"/>
      <c r="Q372" s="4"/>
    </row>
    <row r="373" ht="12.75" customHeight="1">
      <c r="B373" s="4"/>
      <c r="C373" s="4"/>
      <c r="D373" s="4"/>
      <c r="E373" s="4"/>
      <c r="F373" s="4"/>
      <c r="G373" s="4"/>
      <c r="H373" s="4"/>
      <c r="I373" s="4"/>
      <c r="J373" s="4"/>
      <c r="K373" s="231"/>
      <c r="L373" s="231"/>
      <c r="M373" s="231"/>
      <c r="N373" s="231"/>
      <c r="O373" s="231"/>
      <c r="P373" s="4"/>
      <c r="Q373" s="4"/>
    </row>
    <row r="374" ht="12.75" customHeight="1">
      <c r="B374" s="4"/>
      <c r="C374" s="4"/>
      <c r="D374" s="4"/>
      <c r="E374" s="4"/>
      <c r="F374" s="4"/>
      <c r="G374" s="4"/>
      <c r="H374" s="4"/>
      <c r="I374" s="4"/>
      <c r="J374" s="4"/>
      <c r="K374" s="231"/>
      <c r="L374" s="231"/>
      <c r="M374" s="231"/>
      <c r="N374" s="231"/>
      <c r="O374" s="231"/>
      <c r="P374" s="4"/>
      <c r="Q374" s="4"/>
    </row>
    <row r="375" ht="12.75" customHeight="1">
      <c r="B375" s="4"/>
      <c r="C375" s="4"/>
      <c r="D375" s="4"/>
      <c r="E375" s="4"/>
      <c r="F375" s="4"/>
      <c r="G375" s="4"/>
      <c r="H375" s="4"/>
      <c r="I375" s="4"/>
      <c r="J375" s="4"/>
      <c r="K375" s="231"/>
      <c r="L375" s="231"/>
      <c r="M375" s="231"/>
      <c r="N375" s="231"/>
      <c r="O375" s="231"/>
      <c r="P375" s="4"/>
      <c r="Q375" s="4"/>
    </row>
    <row r="376" ht="12.75" customHeight="1">
      <c r="B376" s="4"/>
      <c r="C376" s="4"/>
      <c r="D376" s="4"/>
      <c r="E376" s="4"/>
      <c r="F376" s="4"/>
      <c r="G376" s="4"/>
      <c r="H376" s="4"/>
      <c r="I376" s="4"/>
      <c r="J376" s="4"/>
      <c r="K376" s="231"/>
      <c r="L376" s="231"/>
      <c r="M376" s="231"/>
      <c r="N376" s="231"/>
      <c r="O376" s="231"/>
      <c r="P376" s="4"/>
      <c r="Q376" s="4"/>
    </row>
    <row r="377" ht="12.75" customHeight="1">
      <c r="B377" s="4"/>
      <c r="C377" s="4"/>
      <c r="D377" s="4"/>
      <c r="E377" s="4"/>
      <c r="F377" s="4"/>
      <c r="G377" s="4"/>
      <c r="H377" s="4"/>
      <c r="I377" s="4"/>
      <c r="J377" s="4"/>
      <c r="K377" s="231"/>
      <c r="L377" s="231"/>
      <c r="M377" s="231"/>
      <c r="N377" s="231"/>
      <c r="O377" s="231"/>
      <c r="P377" s="4"/>
      <c r="Q377" s="4"/>
    </row>
    <row r="378" ht="12.75" customHeight="1">
      <c r="B378" s="4"/>
      <c r="C378" s="4"/>
      <c r="D378" s="4"/>
      <c r="E378" s="4"/>
      <c r="F378" s="4"/>
      <c r="G378" s="4"/>
      <c r="H378" s="4"/>
      <c r="I378" s="4"/>
      <c r="J378" s="4"/>
      <c r="K378" s="231"/>
      <c r="L378" s="231"/>
      <c r="M378" s="231"/>
      <c r="N378" s="231"/>
      <c r="O378" s="231"/>
      <c r="P378" s="4"/>
      <c r="Q378" s="4"/>
    </row>
    <row r="379" ht="12.75" customHeight="1">
      <c r="B379" s="4"/>
      <c r="C379" s="4"/>
      <c r="D379" s="4"/>
      <c r="E379" s="4"/>
      <c r="F379" s="4"/>
      <c r="G379" s="4"/>
      <c r="H379" s="4"/>
      <c r="I379" s="4"/>
      <c r="J379" s="4"/>
      <c r="K379" s="231"/>
      <c r="L379" s="231"/>
      <c r="M379" s="231"/>
      <c r="N379" s="231"/>
      <c r="O379" s="231"/>
      <c r="P379" s="4"/>
      <c r="Q379" s="4"/>
    </row>
    <row r="380" ht="12.75" customHeight="1">
      <c r="B380" s="4"/>
      <c r="C380" s="4"/>
      <c r="D380" s="4"/>
      <c r="E380" s="4"/>
      <c r="F380" s="4"/>
      <c r="G380" s="4"/>
      <c r="H380" s="4"/>
      <c r="I380" s="4"/>
      <c r="J380" s="4"/>
      <c r="K380" s="231"/>
      <c r="L380" s="231"/>
      <c r="M380" s="231"/>
      <c r="N380" s="231"/>
      <c r="O380" s="231"/>
      <c r="P380" s="4"/>
      <c r="Q380" s="4"/>
    </row>
    <row r="381" ht="12.75" customHeight="1">
      <c r="B381" s="4"/>
      <c r="C381" s="4"/>
      <c r="D381" s="4"/>
      <c r="E381" s="4"/>
      <c r="F381" s="4"/>
      <c r="G381" s="4"/>
      <c r="H381" s="4"/>
      <c r="I381" s="4"/>
      <c r="J381" s="4"/>
      <c r="K381" s="231"/>
      <c r="L381" s="231"/>
      <c r="M381" s="231"/>
      <c r="N381" s="231"/>
      <c r="O381" s="231"/>
      <c r="P381" s="4"/>
      <c r="Q381" s="4"/>
    </row>
    <row r="382" ht="12.75" customHeight="1">
      <c r="B382" s="4"/>
      <c r="C382" s="4"/>
      <c r="D382" s="4"/>
      <c r="E382" s="4"/>
      <c r="F382" s="4"/>
      <c r="G382" s="4"/>
      <c r="H382" s="4"/>
      <c r="I382" s="4"/>
      <c r="J382" s="4"/>
      <c r="K382" s="231"/>
      <c r="L382" s="231"/>
      <c r="M382" s="231"/>
      <c r="N382" s="231"/>
      <c r="O382" s="231"/>
      <c r="P382" s="4"/>
      <c r="Q382" s="4"/>
    </row>
    <row r="383" ht="12.75" customHeight="1">
      <c r="B383" s="4"/>
      <c r="C383" s="4"/>
      <c r="D383" s="4"/>
      <c r="E383" s="4"/>
      <c r="F383" s="4"/>
      <c r="G383" s="4"/>
      <c r="H383" s="4"/>
      <c r="I383" s="4"/>
      <c r="J383" s="4"/>
      <c r="K383" s="231"/>
      <c r="L383" s="231"/>
      <c r="M383" s="231"/>
      <c r="N383" s="231"/>
      <c r="O383" s="231"/>
      <c r="P383" s="4"/>
      <c r="Q383" s="4"/>
    </row>
    <row r="384" ht="12.75" customHeight="1">
      <c r="B384" s="4"/>
      <c r="C384" s="4"/>
      <c r="D384" s="4"/>
      <c r="E384" s="4"/>
      <c r="F384" s="4"/>
      <c r="G384" s="4"/>
      <c r="H384" s="4"/>
      <c r="I384" s="4"/>
      <c r="J384" s="4"/>
      <c r="K384" s="231"/>
      <c r="L384" s="231"/>
      <c r="M384" s="231"/>
      <c r="N384" s="231"/>
      <c r="O384" s="231"/>
      <c r="P384" s="4"/>
      <c r="Q384" s="4"/>
    </row>
    <row r="385" ht="12.75" customHeight="1">
      <c r="B385" s="4"/>
      <c r="C385" s="4"/>
      <c r="D385" s="4"/>
      <c r="E385" s="4"/>
      <c r="F385" s="4"/>
      <c r="G385" s="4"/>
      <c r="H385" s="4"/>
      <c r="I385" s="4"/>
      <c r="J385" s="4"/>
      <c r="K385" s="231"/>
      <c r="L385" s="231"/>
      <c r="M385" s="231"/>
      <c r="N385" s="231"/>
      <c r="O385" s="231"/>
      <c r="P385" s="4"/>
      <c r="Q385" s="4"/>
    </row>
    <row r="386" ht="12.75" customHeight="1">
      <c r="B386" s="4"/>
      <c r="C386" s="4"/>
      <c r="D386" s="4"/>
      <c r="E386" s="4"/>
      <c r="F386" s="4"/>
      <c r="G386" s="4"/>
      <c r="H386" s="4"/>
      <c r="I386" s="4"/>
      <c r="J386" s="4"/>
      <c r="K386" s="231"/>
      <c r="L386" s="231"/>
      <c r="M386" s="231"/>
      <c r="N386" s="231"/>
      <c r="O386" s="231"/>
      <c r="P386" s="4"/>
      <c r="Q386" s="4"/>
    </row>
    <row r="387" ht="12.75" customHeight="1">
      <c r="B387" s="4"/>
      <c r="C387" s="4"/>
      <c r="D387" s="4"/>
      <c r="E387" s="4"/>
      <c r="F387" s="4"/>
      <c r="G387" s="4"/>
      <c r="H387" s="4"/>
      <c r="I387" s="4"/>
      <c r="J387" s="4"/>
      <c r="K387" s="231"/>
      <c r="L387" s="231"/>
      <c r="M387" s="231"/>
      <c r="N387" s="231"/>
      <c r="O387" s="231"/>
      <c r="P387" s="4"/>
      <c r="Q387" s="4"/>
    </row>
    <row r="388" ht="12.75" customHeight="1">
      <c r="B388" s="4"/>
      <c r="C388" s="4"/>
      <c r="D388" s="4"/>
      <c r="E388" s="4"/>
      <c r="F388" s="4"/>
      <c r="G388" s="4"/>
      <c r="H388" s="4"/>
      <c r="I388" s="4"/>
      <c r="J388" s="4"/>
      <c r="K388" s="231"/>
      <c r="L388" s="231"/>
      <c r="M388" s="231"/>
      <c r="N388" s="231"/>
      <c r="O388" s="231"/>
      <c r="P388" s="4"/>
      <c r="Q388" s="4"/>
    </row>
    <row r="389" ht="12.75" customHeight="1">
      <c r="B389" s="4"/>
      <c r="C389" s="4"/>
      <c r="D389" s="4"/>
      <c r="E389" s="4"/>
      <c r="F389" s="4"/>
      <c r="G389" s="4"/>
      <c r="H389" s="4"/>
      <c r="I389" s="4"/>
      <c r="J389" s="4"/>
      <c r="K389" s="231"/>
      <c r="L389" s="231"/>
      <c r="M389" s="231"/>
      <c r="N389" s="231"/>
      <c r="O389" s="231"/>
      <c r="P389" s="4"/>
      <c r="Q389" s="4"/>
    </row>
    <row r="390" ht="12.75" customHeight="1">
      <c r="B390" s="4"/>
      <c r="C390" s="4"/>
      <c r="D390" s="4"/>
      <c r="E390" s="4"/>
      <c r="F390" s="4"/>
      <c r="G390" s="4"/>
      <c r="H390" s="4"/>
      <c r="I390" s="4"/>
      <c r="J390" s="4"/>
      <c r="K390" s="231"/>
      <c r="L390" s="231"/>
      <c r="M390" s="231"/>
      <c r="N390" s="231"/>
      <c r="O390" s="231"/>
      <c r="P390" s="4"/>
      <c r="Q390" s="4"/>
    </row>
    <row r="391" ht="12.75" customHeight="1">
      <c r="B391" s="4"/>
      <c r="C391" s="4"/>
      <c r="D391" s="4"/>
      <c r="E391" s="4"/>
      <c r="F391" s="4"/>
      <c r="G391" s="4"/>
      <c r="H391" s="4"/>
      <c r="I391" s="4"/>
      <c r="J391" s="4"/>
      <c r="K391" s="231"/>
      <c r="L391" s="231"/>
      <c r="M391" s="231"/>
      <c r="N391" s="231"/>
      <c r="O391" s="231"/>
      <c r="P391" s="4"/>
      <c r="Q391" s="4"/>
    </row>
    <row r="392" ht="12.75" customHeight="1">
      <c r="B392" s="4"/>
      <c r="C392" s="4"/>
      <c r="D392" s="4"/>
      <c r="E392" s="4"/>
      <c r="F392" s="4"/>
      <c r="G392" s="4"/>
      <c r="H392" s="4"/>
      <c r="I392" s="4"/>
      <c r="J392" s="4"/>
      <c r="K392" s="231"/>
      <c r="L392" s="231"/>
      <c r="M392" s="231"/>
      <c r="N392" s="231"/>
      <c r="O392" s="231"/>
      <c r="P392" s="4"/>
      <c r="Q392" s="4"/>
    </row>
    <row r="393" ht="12.75" customHeight="1">
      <c r="B393" s="4"/>
      <c r="C393" s="4"/>
      <c r="D393" s="4"/>
      <c r="E393" s="4"/>
      <c r="F393" s="4"/>
      <c r="G393" s="4"/>
      <c r="H393" s="4"/>
      <c r="I393" s="4"/>
      <c r="J393" s="4"/>
      <c r="K393" s="231"/>
      <c r="L393" s="231"/>
      <c r="M393" s="231"/>
      <c r="N393" s="231"/>
      <c r="O393" s="231"/>
      <c r="P393" s="4"/>
      <c r="Q393" s="4"/>
    </row>
    <row r="394" ht="12.75" customHeight="1">
      <c r="B394" s="4"/>
      <c r="C394" s="4"/>
      <c r="D394" s="4"/>
      <c r="E394" s="4"/>
      <c r="F394" s="4"/>
      <c r="G394" s="4"/>
      <c r="H394" s="4"/>
      <c r="I394" s="4"/>
      <c r="J394" s="4"/>
      <c r="K394" s="231"/>
      <c r="L394" s="231"/>
      <c r="M394" s="231"/>
      <c r="N394" s="231"/>
      <c r="O394" s="231"/>
      <c r="P394" s="4"/>
      <c r="Q394" s="4"/>
    </row>
    <row r="395" ht="12.75" customHeight="1">
      <c r="B395" s="4"/>
      <c r="C395" s="4"/>
      <c r="D395" s="4"/>
      <c r="E395" s="4"/>
      <c r="F395" s="4"/>
      <c r="G395" s="4"/>
      <c r="H395" s="4"/>
      <c r="I395" s="4"/>
      <c r="J395" s="4"/>
      <c r="K395" s="231"/>
      <c r="L395" s="231"/>
      <c r="M395" s="231"/>
      <c r="N395" s="231"/>
      <c r="O395" s="231"/>
      <c r="P395" s="4"/>
      <c r="Q395" s="4"/>
    </row>
    <row r="396" ht="12.75" customHeight="1">
      <c r="B396" s="4"/>
      <c r="C396" s="4"/>
      <c r="D396" s="4"/>
      <c r="E396" s="4"/>
      <c r="F396" s="4"/>
      <c r="G396" s="4"/>
      <c r="H396" s="4"/>
      <c r="I396" s="4"/>
      <c r="J396" s="4"/>
      <c r="K396" s="231"/>
      <c r="L396" s="231"/>
      <c r="M396" s="231"/>
      <c r="N396" s="231"/>
      <c r="O396" s="231"/>
      <c r="P396" s="4"/>
      <c r="Q396" s="4"/>
    </row>
    <row r="397" ht="12.75" customHeight="1">
      <c r="B397" s="4"/>
      <c r="C397" s="4"/>
      <c r="D397" s="4"/>
      <c r="E397" s="4"/>
      <c r="F397" s="4"/>
      <c r="G397" s="4"/>
      <c r="H397" s="4"/>
      <c r="I397" s="4"/>
      <c r="J397" s="4"/>
      <c r="K397" s="231"/>
      <c r="L397" s="231"/>
      <c r="M397" s="231"/>
      <c r="N397" s="231"/>
      <c r="O397" s="231"/>
      <c r="P397" s="4"/>
      <c r="Q397" s="4"/>
    </row>
    <row r="398" ht="12.75" customHeight="1">
      <c r="B398" s="4"/>
      <c r="C398" s="4"/>
      <c r="D398" s="4"/>
      <c r="E398" s="4"/>
      <c r="F398" s="4"/>
      <c r="G398" s="4"/>
      <c r="H398" s="4"/>
      <c r="I398" s="4"/>
      <c r="J398" s="4"/>
      <c r="K398" s="231"/>
      <c r="L398" s="231"/>
      <c r="M398" s="231"/>
      <c r="N398" s="231"/>
      <c r="O398" s="231"/>
      <c r="P398" s="4"/>
      <c r="Q398" s="4"/>
    </row>
    <row r="399" ht="12.75" customHeight="1">
      <c r="B399" s="4"/>
      <c r="C399" s="4"/>
      <c r="D399" s="4"/>
      <c r="E399" s="4"/>
      <c r="F399" s="4"/>
      <c r="G399" s="4"/>
      <c r="H399" s="4"/>
      <c r="I399" s="4"/>
      <c r="J399" s="4"/>
      <c r="K399" s="231"/>
      <c r="L399" s="231"/>
      <c r="M399" s="231"/>
      <c r="N399" s="231"/>
      <c r="O399" s="231"/>
      <c r="P399" s="4"/>
      <c r="Q399" s="4"/>
    </row>
    <row r="400" ht="12.75" customHeight="1">
      <c r="B400" s="4"/>
      <c r="C400" s="4"/>
      <c r="D400" s="4"/>
      <c r="E400" s="4"/>
      <c r="F400" s="4"/>
      <c r="G400" s="4"/>
      <c r="H400" s="4"/>
      <c r="I400" s="4"/>
      <c r="J400" s="4"/>
      <c r="K400" s="231"/>
      <c r="L400" s="231"/>
      <c r="M400" s="231"/>
      <c r="N400" s="231"/>
      <c r="O400" s="231"/>
      <c r="P400" s="4"/>
      <c r="Q400" s="4"/>
    </row>
    <row r="401" ht="12.75" customHeight="1">
      <c r="B401" s="4"/>
      <c r="C401" s="4"/>
      <c r="D401" s="4"/>
      <c r="E401" s="4"/>
      <c r="F401" s="4"/>
      <c r="G401" s="4"/>
      <c r="H401" s="4"/>
      <c r="I401" s="4"/>
      <c r="J401" s="4"/>
      <c r="K401" s="231"/>
      <c r="L401" s="231"/>
      <c r="M401" s="231"/>
      <c r="N401" s="231"/>
      <c r="O401" s="231"/>
      <c r="P401" s="4"/>
      <c r="Q401" s="4"/>
    </row>
    <row r="402" ht="12.75" customHeight="1">
      <c r="B402" s="4"/>
      <c r="C402" s="4"/>
      <c r="D402" s="4"/>
      <c r="E402" s="4"/>
      <c r="F402" s="4"/>
      <c r="G402" s="4"/>
      <c r="H402" s="4"/>
      <c r="I402" s="4"/>
      <c r="J402" s="4"/>
      <c r="K402" s="231"/>
      <c r="L402" s="231"/>
      <c r="M402" s="231"/>
      <c r="N402" s="231"/>
      <c r="O402" s="231"/>
      <c r="P402" s="4"/>
      <c r="Q402" s="4"/>
    </row>
    <row r="403" ht="12.75" customHeight="1">
      <c r="B403" s="4"/>
      <c r="C403" s="4"/>
      <c r="D403" s="4"/>
      <c r="E403" s="4"/>
      <c r="F403" s="4"/>
      <c r="G403" s="4"/>
      <c r="H403" s="4"/>
      <c r="I403" s="4"/>
      <c r="J403" s="4"/>
      <c r="K403" s="231"/>
      <c r="L403" s="231"/>
      <c r="M403" s="231"/>
      <c r="N403" s="231"/>
      <c r="O403" s="231"/>
      <c r="P403" s="4"/>
      <c r="Q403" s="4"/>
    </row>
    <row r="404" ht="12.75" customHeight="1">
      <c r="B404" s="4"/>
      <c r="C404" s="4"/>
      <c r="D404" s="4"/>
      <c r="E404" s="4"/>
      <c r="F404" s="4"/>
      <c r="G404" s="4"/>
      <c r="H404" s="4"/>
      <c r="I404" s="4"/>
      <c r="J404" s="4"/>
      <c r="K404" s="231"/>
      <c r="L404" s="231"/>
      <c r="M404" s="231"/>
      <c r="N404" s="231"/>
      <c r="O404" s="231"/>
      <c r="P404" s="4"/>
      <c r="Q404" s="4"/>
    </row>
    <row r="405" ht="12.75" customHeight="1">
      <c r="B405" s="4"/>
      <c r="C405" s="4"/>
      <c r="D405" s="4"/>
      <c r="E405" s="4"/>
      <c r="F405" s="4"/>
      <c r="G405" s="4"/>
      <c r="H405" s="4"/>
      <c r="I405" s="4"/>
      <c r="J405" s="4"/>
      <c r="K405" s="231"/>
      <c r="L405" s="231"/>
      <c r="M405" s="231"/>
      <c r="N405" s="231"/>
      <c r="O405" s="231"/>
      <c r="P405" s="4"/>
      <c r="Q405" s="4"/>
    </row>
    <row r="406" ht="12.75" customHeight="1">
      <c r="B406" s="4"/>
      <c r="C406" s="4"/>
      <c r="D406" s="4"/>
      <c r="E406" s="4"/>
      <c r="F406" s="4"/>
      <c r="G406" s="4"/>
      <c r="H406" s="4"/>
      <c r="I406" s="4"/>
      <c r="J406" s="4"/>
      <c r="K406" s="231"/>
      <c r="L406" s="231"/>
      <c r="M406" s="231"/>
      <c r="N406" s="231"/>
      <c r="O406" s="231"/>
      <c r="P406" s="4"/>
      <c r="Q406" s="4"/>
    </row>
    <row r="407" ht="12.75" customHeight="1">
      <c r="B407" s="4"/>
      <c r="C407" s="4"/>
      <c r="D407" s="4"/>
      <c r="E407" s="4"/>
      <c r="F407" s="4"/>
      <c r="G407" s="4"/>
      <c r="H407" s="4"/>
      <c r="I407" s="4"/>
      <c r="J407" s="4"/>
      <c r="K407" s="231"/>
      <c r="L407" s="231"/>
      <c r="M407" s="231"/>
      <c r="N407" s="231"/>
      <c r="O407" s="231"/>
      <c r="P407" s="4"/>
      <c r="Q407" s="4"/>
    </row>
    <row r="408" ht="12.75" customHeight="1">
      <c r="B408" s="4"/>
      <c r="C408" s="4"/>
      <c r="D408" s="4"/>
      <c r="E408" s="4"/>
      <c r="F408" s="4"/>
      <c r="G408" s="4"/>
      <c r="H408" s="4"/>
      <c r="I408" s="4"/>
      <c r="J408" s="4"/>
      <c r="K408" s="231"/>
      <c r="L408" s="231"/>
      <c r="M408" s="231"/>
      <c r="N408" s="231"/>
      <c r="O408" s="231"/>
      <c r="P408" s="4"/>
      <c r="Q408" s="4"/>
    </row>
    <row r="409" ht="12.75" customHeight="1">
      <c r="B409" s="4"/>
      <c r="C409" s="4"/>
      <c r="D409" s="4"/>
      <c r="E409" s="4"/>
      <c r="F409" s="4"/>
      <c r="G409" s="4"/>
      <c r="H409" s="4"/>
      <c r="I409" s="4"/>
      <c r="J409" s="4"/>
      <c r="K409" s="231"/>
      <c r="L409" s="231"/>
      <c r="M409" s="231"/>
      <c r="N409" s="231"/>
      <c r="O409" s="231"/>
      <c r="P409" s="4"/>
      <c r="Q409" s="4"/>
    </row>
    <row r="410" ht="12.75" customHeight="1">
      <c r="B410" s="4"/>
      <c r="C410" s="4"/>
      <c r="D410" s="4"/>
      <c r="E410" s="4"/>
      <c r="F410" s="4"/>
      <c r="G410" s="4"/>
      <c r="H410" s="4"/>
      <c r="I410" s="4"/>
      <c r="J410" s="4"/>
      <c r="K410" s="231"/>
      <c r="L410" s="231"/>
      <c r="M410" s="231"/>
      <c r="N410" s="231"/>
      <c r="O410" s="231"/>
      <c r="P410" s="4"/>
      <c r="Q410" s="4"/>
    </row>
    <row r="411" ht="12.75" customHeight="1">
      <c r="B411" s="4"/>
      <c r="C411" s="4"/>
      <c r="D411" s="4"/>
      <c r="E411" s="4"/>
      <c r="F411" s="4"/>
      <c r="G411" s="4"/>
      <c r="H411" s="4"/>
      <c r="I411" s="4"/>
      <c r="J411" s="4"/>
      <c r="K411" s="231"/>
      <c r="L411" s="231"/>
      <c r="M411" s="231"/>
      <c r="N411" s="231"/>
      <c r="O411" s="231"/>
      <c r="P411" s="4"/>
      <c r="Q411" s="4"/>
    </row>
    <row r="412" ht="12.75" customHeight="1">
      <c r="B412" s="4"/>
      <c r="C412" s="4"/>
      <c r="D412" s="4"/>
      <c r="E412" s="4"/>
      <c r="F412" s="4"/>
      <c r="G412" s="4"/>
      <c r="H412" s="4"/>
      <c r="I412" s="4"/>
      <c r="J412" s="4"/>
      <c r="K412" s="231"/>
      <c r="L412" s="231"/>
      <c r="M412" s="231"/>
      <c r="N412" s="231"/>
      <c r="O412" s="231"/>
      <c r="P412" s="4"/>
      <c r="Q412" s="4"/>
    </row>
    <row r="413" ht="12.75" customHeight="1">
      <c r="B413" s="4"/>
      <c r="C413" s="4"/>
      <c r="D413" s="4"/>
      <c r="E413" s="4"/>
      <c r="F413" s="4"/>
      <c r="G413" s="4"/>
      <c r="H413" s="4"/>
      <c r="I413" s="4"/>
      <c r="J413" s="4"/>
      <c r="K413" s="231"/>
      <c r="L413" s="231"/>
      <c r="M413" s="231"/>
      <c r="N413" s="231"/>
      <c r="O413" s="231"/>
      <c r="P413" s="4"/>
      <c r="Q413" s="4"/>
    </row>
    <row r="414" ht="12.75" customHeight="1">
      <c r="B414" s="4"/>
      <c r="C414" s="4"/>
      <c r="D414" s="4"/>
      <c r="E414" s="4"/>
      <c r="F414" s="4"/>
      <c r="G414" s="4"/>
      <c r="H414" s="4"/>
      <c r="I414" s="4"/>
      <c r="J414" s="4"/>
      <c r="K414" s="231"/>
      <c r="L414" s="231"/>
      <c r="M414" s="231"/>
      <c r="N414" s="231"/>
      <c r="O414" s="231"/>
      <c r="P414" s="4"/>
      <c r="Q414" s="4"/>
    </row>
    <row r="415" ht="12.75" customHeight="1">
      <c r="B415" s="4"/>
      <c r="C415" s="4"/>
      <c r="D415" s="4"/>
      <c r="E415" s="4"/>
      <c r="F415" s="4"/>
      <c r="G415" s="4"/>
      <c r="H415" s="4"/>
      <c r="I415" s="4"/>
      <c r="J415" s="4"/>
      <c r="K415" s="231"/>
      <c r="L415" s="231"/>
      <c r="M415" s="231"/>
      <c r="N415" s="231"/>
      <c r="O415" s="231"/>
      <c r="P415" s="4"/>
      <c r="Q415" s="4"/>
    </row>
    <row r="416" ht="12.75" customHeight="1">
      <c r="B416" s="4"/>
      <c r="C416" s="4"/>
      <c r="D416" s="4"/>
      <c r="E416" s="4"/>
      <c r="F416" s="4"/>
      <c r="G416" s="4"/>
      <c r="H416" s="4"/>
      <c r="I416" s="4"/>
      <c r="J416" s="4"/>
      <c r="K416" s="231"/>
      <c r="L416" s="231"/>
      <c r="M416" s="231"/>
      <c r="N416" s="231"/>
      <c r="O416" s="231"/>
      <c r="P416" s="4"/>
      <c r="Q416" s="4"/>
    </row>
    <row r="417" ht="12.75" customHeight="1">
      <c r="B417" s="4"/>
      <c r="C417" s="4"/>
      <c r="D417" s="4"/>
      <c r="E417" s="4"/>
      <c r="F417" s="4"/>
      <c r="G417" s="4"/>
      <c r="H417" s="4"/>
      <c r="I417" s="4"/>
      <c r="J417" s="4"/>
      <c r="K417" s="231"/>
      <c r="L417" s="231"/>
      <c r="M417" s="231"/>
      <c r="N417" s="231"/>
      <c r="O417" s="231"/>
      <c r="P417" s="4"/>
      <c r="Q417" s="4"/>
    </row>
    <row r="418" ht="12.75" customHeight="1">
      <c r="B418" s="4"/>
      <c r="C418" s="4"/>
      <c r="D418" s="4"/>
      <c r="E418" s="4"/>
      <c r="F418" s="4"/>
      <c r="G418" s="4"/>
      <c r="H418" s="4"/>
      <c r="I418" s="4"/>
      <c r="J418" s="4"/>
      <c r="K418" s="231"/>
      <c r="L418" s="231"/>
      <c r="M418" s="231"/>
      <c r="N418" s="231"/>
      <c r="O418" s="231"/>
      <c r="P418" s="4"/>
      <c r="Q418" s="4"/>
    </row>
    <row r="419" ht="12.75" customHeight="1">
      <c r="B419" s="4"/>
      <c r="C419" s="4"/>
      <c r="D419" s="4"/>
      <c r="E419" s="4"/>
      <c r="F419" s="4"/>
      <c r="G419" s="4"/>
      <c r="H419" s="4"/>
      <c r="I419" s="4"/>
      <c r="J419" s="4"/>
      <c r="K419" s="231"/>
      <c r="L419" s="231"/>
      <c r="M419" s="231"/>
      <c r="N419" s="231"/>
      <c r="O419" s="231"/>
      <c r="P419" s="4"/>
      <c r="Q419" s="4"/>
    </row>
    <row r="420" ht="12.75" customHeight="1">
      <c r="B420" s="4"/>
      <c r="C420" s="4"/>
      <c r="D420" s="4"/>
      <c r="E420" s="4"/>
      <c r="F420" s="4"/>
      <c r="G420" s="4"/>
      <c r="H420" s="4"/>
      <c r="I420" s="4"/>
      <c r="J420" s="4"/>
      <c r="K420" s="231"/>
      <c r="L420" s="231"/>
      <c r="M420" s="231"/>
      <c r="N420" s="231"/>
      <c r="O420" s="231"/>
      <c r="P420" s="4"/>
      <c r="Q420" s="4"/>
    </row>
    <row r="421" ht="12.75" customHeight="1">
      <c r="B421" s="4"/>
      <c r="C421" s="4"/>
      <c r="D421" s="4"/>
      <c r="E421" s="4"/>
      <c r="F421" s="4"/>
      <c r="G421" s="4"/>
      <c r="H421" s="4"/>
      <c r="I421" s="4"/>
      <c r="J421" s="4"/>
      <c r="K421" s="231"/>
      <c r="L421" s="231"/>
      <c r="M421" s="231"/>
      <c r="N421" s="231"/>
      <c r="O421" s="231"/>
      <c r="P421" s="4"/>
      <c r="Q421" s="4"/>
    </row>
    <row r="422" ht="12.75" customHeight="1">
      <c r="B422" s="4"/>
      <c r="C422" s="4"/>
      <c r="D422" s="4"/>
      <c r="E422" s="4"/>
      <c r="F422" s="4"/>
      <c r="G422" s="4"/>
      <c r="H422" s="4"/>
      <c r="I422" s="4"/>
      <c r="J422" s="4"/>
      <c r="K422" s="231"/>
      <c r="L422" s="231"/>
      <c r="M422" s="231"/>
      <c r="N422" s="231"/>
      <c r="O422" s="231"/>
      <c r="P422" s="4"/>
      <c r="Q422" s="4"/>
    </row>
    <row r="423" ht="12.75" customHeight="1">
      <c r="B423" s="4"/>
      <c r="C423" s="4"/>
      <c r="D423" s="4"/>
      <c r="E423" s="4"/>
      <c r="F423" s="4"/>
      <c r="G423" s="4"/>
      <c r="H423" s="4"/>
      <c r="I423" s="4"/>
      <c r="J423" s="4"/>
      <c r="K423" s="231"/>
      <c r="L423" s="231"/>
      <c r="M423" s="231"/>
      <c r="N423" s="231"/>
      <c r="O423" s="231"/>
      <c r="P423" s="4"/>
      <c r="Q423" s="4"/>
    </row>
    <row r="424" ht="12.75" customHeight="1">
      <c r="B424" s="4"/>
      <c r="C424" s="4"/>
      <c r="D424" s="4"/>
      <c r="E424" s="4"/>
      <c r="F424" s="4"/>
      <c r="G424" s="4"/>
      <c r="H424" s="4"/>
      <c r="I424" s="4"/>
      <c r="J424" s="4"/>
      <c r="K424" s="231"/>
      <c r="L424" s="231"/>
      <c r="M424" s="231"/>
      <c r="N424" s="231"/>
      <c r="O424" s="231"/>
      <c r="P424" s="4"/>
      <c r="Q424" s="4"/>
    </row>
    <row r="425" ht="12.75" customHeight="1">
      <c r="B425" s="4"/>
      <c r="C425" s="4"/>
      <c r="D425" s="4"/>
      <c r="E425" s="4"/>
      <c r="F425" s="4"/>
      <c r="G425" s="4"/>
      <c r="H425" s="4"/>
      <c r="I425" s="4"/>
      <c r="J425" s="4"/>
      <c r="K425" s="231"/>
      <c r="L425" s="231"/>
      <c r="M425" s="231"/>
      <c r="N425" s="231"/>
      <c r="O425" s="231"/>
      <c r="P425" s="4"/>
      <c r="Q425" s="4"/>
    </row>
    <row r="426" ht="12.75" customHeight="1">
      <c r="B426" s="4"/>
      <c r="C426" s="4"/>
      <c r="D426" s="4"/>
      <c r="E426" s="4"/>
      <c r="F426" s="4"/>
      <c r="G426" s="4"/>
      <c r="H426" s="4"/>
      <c r="I426" s="4"/>
      <c r="J426" s="4"/>
      <c r="K426" s="231"/>
      <c r="L426" s="231"/>
      <c r="M426" s="231"/>
      <c r="N426" s="231"/>
      <c r="O426" s="231"/>
      <c r="P426" s="4"/>
      <c r="Q426" s="4"/>
    </row>
    <row r="427" ht="12.75" customHeight="1">
      <c r="B427" s="4"/>
      <c r="C427" s="4"/>
      <c r="D427" s="4"/>
      <c r="E427" s="4"/>
      <c r="F427" s="4"/>
      <c r="G427" s="4"/>
      <c r="H427" s="4"/>
      <c r="I427" s="4"/>
      <c r="J427" s="4"/>
      <c r="K427" s="231"/>
      <c r="L427" s="231"/>
      <c r="M427" s="231"/>
      <c r="N427" s="231"/>
      <c r="O427" s="231"/>
      <c r="P427" s="4"/>
      <c r="Q427" s="4"/>
    </row>
    <row r="428" ht="12.75" customHeight="1">
      <c r="B428" s="4"/>
      <c r="C428" s="4"/>
      <c r="D428" s="4"/>
      <c r="E428" s="4"/>
      <c r="F428" s="4"/>
      <c r="G428" s="4"/>
      <c r="H428" s="4"/>
      <c r="I428" s="4"/>
      <c r="J428" s="4"/>
      <c r="K428" s="231"/>
      <c r="L428" s="231"/>
      <c r="M428" s="231"/>
      <c r="N428" s="231"/>
      <c r="O428" s="231"/>
      <c r="P428" s="4"/>
      <c r="Q428" s="4"/>
    </row>
    <row r="429" ht="12.75" customHeight="1">
      <c r="B429" s="4"/>
      <c r="C429" s="4"/>
      <c r="D429" s="4"/>
      <c r="E429" s="4"/>
      <c r="F429" s="4"/>
      <c r="G429" s="4"/>
      <c r="H429" s="4"/>
      <c r="I429" s="4"/>
      <c r="J429" s="4"/>
      <c r="K429" s="231"/>
      <c r="L429" s="231"/>
      <c r="M429" s="231"/>
      <c r="N429" s="231"/>
      <c r="O429" s="231"/>
      <c r="P429" s="4"/>
      <c r="Q429" s="4"/>
    </row>
    <row r="430" ht="12.75" customHeight="1">
      <c r="B430" s="4"/>
      <c r="C430" s="4"/>
      <c r="D430" s="4"/>
      <c r="E430" s="4"/>
      <c r="F430" s="4"/>
      <c r="G430" s="4"/>
      <c r="H430" s="4"/>
      <c r="I430" s="4"/>
      <c r="J430" s="4"/>
      <c r="K430" s="231"/>
      <c r="L430" s="231"/>
      <c r="M430" s="231"/>
      <c r="N430" s="231"/>
      <c r="O430" s="231"/>
      <c r="P430" s="4"/>
      <c r="Q430" s="4"/>
    </row>
    <row r="431" ht="12.75" customHeight="1">
      <c r="B431" s="4"/>
      <c r="C431" s="4"/>
      <c r="D431" s="4"/>
      <c r="E431" s="4"/>
      <c r="F431" s="4"/>
      <c r="G431" s="4"/>
      <c r="H431" s="4"/>
      <c r="I431" s="4"/>
      <c r="J431" s="4"/>
      <c r="K431" s="231"/>
      <c r="L431" s="231"/>
      <c r="M431" s="231"/>
      <c r="N431" s="231"/>
      <c r="O431" s="231"/>
      <c r="P431" s="4"/>
      <c r="Q431" s="4"/>
    </row>
    <row r="432" ht="12.75" customHeight="1">
      <c r="B432" s="4"/>
      <c r="C432" s="4"/>
      <c r="D432" s="4"/>
      <c r="E432" s="4"/>
      <c r="F432" s="4"/>
      <c r="G432" s="4"/>
      <c r="H432" s="4"/>
      <c r="I432" s="4"/>
      <c r="J432" s="4"/>
      <c r="K432" s="231"/>
      <c r="L432" s="231"/>
      <c r="M432" s="231"/>
      <c r="N432" s="231"/>
      <c r="O432" s="231"/>
      <c r="P432" s="4"/>
      <c r="Q432" s="4"/>
    </row>
    <row r="433" ht="12.75" customHeight="1">
      <c r="B433" s="4"/>
      <c r="C433" s="4"/>
      <c r="D433" s="4"/>
      <c r="E433" s="4"/>
      <c r="F433" s="4"/>
      <c r="G433" s="4"/>
      <c r="H433" s="4"/>
      <c r="I433" s="4"/>
      <c r="J433" s="4"/>
      <c r="K433" s="231"/>
      <c r="L433" s="231"/>
      <c r="M433" s="231"/>
      <c r="N433" s="231"/>
      <c r="O433" s="231"/>
      <c r="P433" s="4"/>
      <c r="Q433" s="4"/>
    </row>
    <row r="434" ht="12.75" customHeight="1">
      <c r="B434" s="4"/>
      <c r="C434" s="4"/>
      <c r="D434" s="4"/>
      <c r="E434" s="4"/>
      <c r="F434" s="4"/>
      <c r="G434" s="4"/>
      <c r="H434" s="4"/>
      <c r="I434" s="4"/>
      <c r="J434" s="4"/>
      <c r="K434" s="231"/>
      <c r="L434" s="231"/>
      <c r="M434" s="231"/>
      <c r="N434" s="231"/>
      <c r="O434" s="231"/>
      <c r="P434" s="4"/>
      <c r="Q434" s="4"/>
    </row>
    <row r="435" ht="12.75" customHeight="1">
      <c r="B435" s="4"/>
      <c r="C435" s="4"/>
      <c r="D435" s="4"/>
      <c r="E435" s="4"/>
      <c r="F435" s="4"/>
      <c r="G435" s="4"/>
      <c r="H435" s="4"/>
      <c r="I435" s="4"/>
      <c r="J435" s="4"/>
      <c r="K435" s="231"/>
      <c r="L435" s="231"/>
      <c r="M435" s="231"/>
      <c r="N435" s="231"/>
      <c r="O435" s="231"/>
      <c r="P435" s="4"/>
      <c r="Q435" s="4"/>
    </row>
    <row r="436" ht="12.75" customHeight="1">
      <c r="B436" s="4"/>
      <c r="C436" s="4"/>
      <c r="D436" s="4"/>
      <c r="E436" s="4"/>
      <c r="F436" s="4"/>
      <c r="G436" s="4"/>
      <c r="H436" s="4"/>
      <c r="I436" s="4"/>
      <c r="J436" s="4"/>
      <c r="K436" s="231"/>
      <c r="L436" s="231"/>
      <c r="M436" s="231"/>
      <c r="N436" s="231"/>
      <c r="O436" s="231"/>
      <c r="P436" s="4"/>
      <c r="Q436" s="4"/>
    </row>
    <row r="437" ht="12.75" customHeight="1">
      <c r="B437" s="4"/>
      <c r="C437" s="4"/>
      <c r="D437" s="4"/>
      <c r="E437" s="4"/>
      <c r="F437" s="4"/>
      <c r="G437" s="4"/>
      <c r="H437" s="4"/>
      <c r="I437" s="4"/>
      <c r="J437" s="4"/>
      <c r="K437" s="231"/>
      <c r="L437" s="231"/>
      <c r="M437" s="231"/>
      <c r="N437" s="231"/>
      <c r="O437" s="231"/>
      <c r="P437" s="4"/>
      <c r="Q437" s="4"/>
    </row>
    <row r="438" ht="12.75" customHeight="1">
      <c r="B438" s="4"/>
      <c r="C438" s="4"/>
      <c r="D438" s="4"/>
      <c r="E438" s="4"/>
      <c r="F438" s="4"/>
      <c r="G438" s="4"/>
      <c r="H438" s="4"/>
      <c r="I438" s="4"/>
      <c r="J438" s="4"/>
      <c r="K438" s="231"/>
      <c r="L438" s="231"/>
      <c r="M438" s="231"/>
      <c r="N438" s="231"/>
      <c r="O438" s="231"/>
      <c r="P438" s="4"/>
      <c r="Q438" s="4"/>
    </row>
    <row r="439" ht="12.75" customHeight="1">
      <c r="B439" s="4"/>
      <c r="C439" s="4"/>
      <c r="D439" s="4"/>
      <c r="E439" s="4"/>
      <c r="F439" s="4"/>
      <c r="G439" s="4"/>
      <c r="H439" s="4"/>
      <c r="I439" s="4"/>
      <c r="J439" s="4"/>
      <c r="K439" s="231"/>
      <c r="L439" s="231"/>
      <c r="M439" s="231"/>
      <c r="N439" s="231"/>
      <c r="O439" s="231"/>
      <c r="P439" s="4"/>
      <c r="Q439" s="4"/>
    </row>
    <row r="440" ht="12.75" customHeight="1">
      <c r="B440" s="4"/>
      <c r="C440" s="4"/>
      <c r="D440" s="4"/>
      <c r="E440" s="4"/>
      <c r="F440" s="4"/>
      <c r="G440" s="4"/>
      <c r="H440" s="4"/>
      <c r="I440" s="4"/>
      <c r="J440" s="4"/>
      <c r="K440" s="231"/>
      <c r="L440" s="231"/>
      <c r="M440" s="231"/>
      <c r="N440" s="231"/>
      <c r="O440" s="231"/>
      <c r="P440" s="4"/>
      <c r="Q440" s="4"/>
    </row>
    <row r="441" ht="12.75" customHeight="1">
      <c r="B441" s="4"/>
      <c r="C441" s="4"/>
      <c r="D441" s="4"/>
      <c r="E441" s="4"/>
      <c r="F441" s="4"/>
      <c r="G441" s="4"/>
      <c r="H441" s="4"/>
      <c r="I441" s="4"/>
      <c r="J441" s="4"/>
      <c r="K441" s="231"/>
      <c r="L441" s="231"/>
      <c r="M441" s="231"/>
      <c r="N441" s="231"/>
      <c r="O441" s="231"/>
      <c r="P441" s="4"/>
      <c r="Q441" s="4"/>
    </row>
    <row r="442" ht="12.75" customHeight="1">
      <c r="B442" s="4"/>
      <c r="C442" s="4"/>
      <c r="D442" s="4"/>
      <c r="E442" s="4"/>
      <c r="F442" s="4"/>
      <c r="G442" s="4"/>
      <c r="H442" s="4"/>
      <c r="I442" s="4"/>
      <c r="J442" s="4"/>
      <c r="K442" s="231"/>
      <c r="L442" s="231"/>
      <c r="M442" s="231"/>
      <c r="N442" s="231"/>
      <c r="O442" s="231"/>
      <c r="P442" s="4"/>
      <c r="Q442" s="4"/>
    </row>
    <row r="443" ht="12.75" customHeight="1">
      <c r="B443" s="4"/>
      <c r="C443" s="4"/>
      <c r="D443" s="4"/>
      <c r="E443" s="4"/>
      <c r="F443" s="4"/>
      <c r="G443" s="4"/>
      <c r="H443" s="4"/>
      <c r="I443" s="4"/>
      <c r="J443" s="4"/>
      <c r="K443" s="231"/>
      <c r="L443" s="231"/>
      <c r="M443" s="231"/>
      <c r="N443" s="231"/>
      <c r="O443" s="231"/>
      <c r="P443" s="4"/>
      <c r="Q443" s="4"/>
    </row>
    <row r="444" ht="12.75" customHeight="1">
      <c r="B444" s="4"/>
      <c r="C444" s="4"/>
      <c r="D444" s="4"/>
      <c r="E444" s="4"/>
      <c r="F444" s="4"/>
      <c r="G444" s="4"/>
      <c r="H444" s="4"/>
      <c r="I444" s="4"/>
      <c r="J444" s="4"/>
      <c r="K444" s="231"/>
      <c r="L444" s="231"/>
      <c r="M444" s="231"/>
      <c r="N444" s="231"/>
      <c r="O444" s="231"/>
      <c r="P444" s="4"/>
      <c r="Q444" s="4"/>
    </row>
    <row r="445" ht="12.75" customHeight="1">
      <c r="B445" s="4"/>
      <c r="C445" s="4"/>
      <c r="D445" s="4"/>
      <c r="E445" s="4"/>
      <c r="F445" s="4"/>
      <c r="G445" s="4"/>
      <c r="H445" s="4"/>
      <c r="I445" s="4"/>
      <c r="J445" s="4"/>
      <c r="K445" s="231"/>
      <c r="L445" s="231"/>
      <c r="M445" s="231"/>
      <c r="N445" s="231"/>
      <c r="O445" s="231"/>
      <c r="P445" s="4"/>
      <c r="Q445" s="4"/>
    </row>
    <row r="446" ht="12.75" customHeight="1">
      <c r="B446" s="4"/>
      <c r="C446" s="4"/>
      <c r="D446" s="4"/>
      <c r="E446" s="4"/>
      <c r="F446" s="4"/>
      <c r="G446" s="4"/>
      <c r="H446" s="4"/>
      <c r="I446" s="4"/>
      <c r="J446" s="4"/>
      <c r="K446" s="231"/>
      <c r="L446" s="231"/>
      <c r="M446" s="231"/>
      <c r="N446" s="231"/>
      <c r="O446" s="231"/>
      <c r="P446" s="4"/>
      <c r="Q446" s="4"/>
    </row>
    <row r="447" ht="12.75" customHeight="1">
      <c r="B447" s="4"/>
      <c r="C447" s="4"/>
      <c r="D447" s="4"/>
      <c r="E447" s="4"/>
      <c r="F447" s="4"/>
      <c r="G447" s="4"/>
      <c r="H447" s="4"/>
      <c r="I447" s="4"/>
      <c r="J447" s="4"/>
      <c r="K447" s="231"/>
      <c r="L447" s="231"/>
      <c r="M447" s="231"/>
      <c r="N447" s="231"/>
      <c r="O447" s="231"/>
      <c r="P447" s="4"/>
      <c r="Q447" s="4"/>
    </row>
    <row r="448" ht="12.75" customHeight="1">
      <c r="B448" s="4"/>
      <c r="C448" s="4"/>
      <c r="D448" s="4"/>
      <c r="E448" s="4"/>
      <c r="F448" s="4"/>
      <c r="G448" s="4"/>
      <c r="H448" s="4"/>
      <c r="I448" s="4"/>
      <c r="J448" s="4"/>
      <c r="K448" s="231"/>
      <c r="L448" s="231"/>
      <c r="M448" s="231"/>
      <c r="N448" s="231"/>
      <c r="O448" s="231"/>
      <c r="P448" s="4"/>
      <c r="Q448" s="4"/>
    </row>
    <row r="449" ht="12.75" customHeight="1">
      <c r="B449" s="4"/>
      <c r="C449" s="4"/>
      <c r="D449" s="4"/>
      <c r="E449" s="4"/>
      <c r="F449" s="4"/>
      <c r="G449" s="4"/>
      <c r="H449" s="4"/>
      <c r="I449" s="4"/>
      <c r="J449" s="4"/>
      <c r="K449" s="231"/>
      <c r="L449" s="231"/>
      <c r="M449" s="231"/>
      <c r="N449" s="231"/>
      <c r="O449" s="231"/>
      <c r="P449" s="4"/>
      <c r="Q449" s="4"/>
    </row>
    <row r="450" ht="12.75" customHeight="1">
      <c r="B450" s="4"/>
      <c r="C450" s="4"/>
      <c r="D450" s="4"/>
      <c r="E450" s="4"/>
      <c r="F450" s="4"/>
      <c r="G450" s="4"/>
      <c r="H450" s="4"/>
      <c r="I450" s="4"/>
      <c r="J450" s="4"/>
      <c r="K450" s="231"/>
      <c r="L450" s="231"/>
      <c r="M450" s="231"/>
      <c r="N450" s="231"/>
      <c r="O450" s="231"/>
      <c r="P450" s="4"/>
      <c r="Q450" s="4"/>
    </row>
    <row r="451" ht="12.75" customHeight="1">
      <c r="B451" s="4"/>
      <c r="C451" s="4"/>
      <c r="D451" s="4"/>
      <c r="E451" s="4"/>
      <c r="F451" s="4"/>
      <c r="G451" s="4"/>
      <c r="H451" s="4"/>
      <c r="I451" s="4"/>
      <c r="J451" s="4"/>
      <c r="K451" s="231"/>
      <c r="L451" s="231"/>
      <c r="M451" s="231"/>
      <c r="N451" s="231"/>
      <c r="O451" s="231"/>
      <c r="P451" s="4"/>
      <c r="Q451" s="4"/>
    </row>
    <row r="452" ht="12.75" customHeight="1">
      <c r="B452" s="4"/>
      <c r="C452" s="4"/>
      <c r="D452" s="4"/>
      <c r="E452" s="4"/>
      <c r="F452" s="4"/>
      <c r="G452" s="4"/>
      <c r="H452" s="4"/>
      <c r="I452" s="4"/>
      <c r="J452" s="4"/>
      <c r="K452" s="231"/>
      <c r="L452" s="231"/>
      <c r="M452" s="231"/>
      <c r="N452" s="231"/>
      <c r="O452" s="231"/>
      <c r="P452" s="4"/>
      <c r="Q452" s="4"/>
    </row>
    <row r="453" ht="12.75" customHeight="1">
      <c r="B453" s="4"/>
      <c r="C453" s="4"/>
      <c r="D453" s="4"/>
      <c r="E453" s="4"/>
      <c r="F453" s="4"/>
      <c r="G453" s="4"/>
      <c r="H453" s="4"/>
      <c r="I453" s="4"/>
      <c r="J453" s="4"/>
      <c r="K453" s="231"/>
      <c r="L453" s="231"/>
      <c r="M453" s="231"/>
      <c r="N453" s="231"/>
      <c r="O453" s="231"/>
      <c r="P453" s="4"/>
      <c r="Q453" s="4"/>
    </row>
    <row r="454" ht="12.75" customHeight="1">
      <c r="B454" s="4"/>
      <c r="C454" s="4"/>
      <c r="D454" s="4"/>
      <c r="E454" s="4"/>
      <c r="F454" s="4"/>
      <c r="G454" s="4"/>
      <c r="H454" s="4"/>
      <c r="I454" s="4"/>
      <c r="J454" s="4"/>
      <c r="K454" s="231"/>
      <c r="L454" s="231"/>
      <c r="M454" s="231"/>
      <c r="N454" s="231"/>
      <c r="O454" s="231"/>
      <c r="P454" s="4"/>
      <c r="Q454" s="4"/>
    </row>
    <row r="455" ht="12.75" customHeight="1">
      <c r="B455" s="4"/>
      <c r="C455" s="4"/>
      <c r="D455" s="4"/>
      <c r="E455" s="4"/>
      <c r="F455" s="4"/>
      <c r="G455" s="4"/>
      <c r="H455" s="4"/>
      <c r="I455" s="4"/>
      <c r="J455" s="4"/>
      <c r="K455" s="231"/>
      <c r="L455" s="231"/>
      <c r="M455" s="231"/>
      <c r="N455" s="231"/>
      <c r="O455" s="231"/>
      <c r="P455" s="4"/>
      <c r="Q455" s="4"/>
    </row>
    <row r="456" ht="12.75" customHeight="1">
      <c r="B456" s="4"/>
      <c r="C456" s="4"/>
      <c r="D456" s="4"/>
      <c r="E456" s="4"/>
      <c r="F456" s="4"/>
      <c r="G456" s="4"/>
      <c r="H456" s="4"/>
      <c r="I456" s="4"/>
      <c r="J456" s="4"/>
      <c r="K456" s="231"/>
      <c r="L456" s="231"/>
      <c r="M456" s="231"/>
      <c r="N456" s="231"/>
      <c r="O456" s="231"/>
      <c r="P456" s="4"/>
      <c r="Q456" s="4"/>
    </row>
    <row r="457" ht="12.75" customHeight="1">
      <c r="B457" s="4"/>
      <c r="C457" s="4"/>
      <c r="D457" s="4"/>
      <c r="E457" s="4"/>
      <c r="F457" s="4"/>
      <c r="G457" s="4"/>
      <c r="H457" s="4"/>
      <c r="I457" s="4"/>
      <c r="J457" s="4"/>
      <c r="K457" s="231"/>
      <c r="L457" s="231"/>
      <c r="M457" s="231"/>
      <c r="N457" s="231"/>
      <c r="O457" s="231"/>
      <c r="P457" s="4"/>
      <c r="Q457" s="4"/>
    </row>
    <row r="458" ht="12.75" customHeight="1">
      <c r="B458" s="4"/>
      <c r="C458" s="4"/>
      <c r="D458" s="4"/>
      <c r="E458" s="4"/>
      <c r="F458" s="4"/>
      <c r="G458" s="4"/>
      <c r="H458" s="4"/>
      <c r="I458" s="4"/>
      <c r="J458" s="4"/>
      <c r="K458" s="231"/>
      <c r="L458" s="231"/>
      <c r="M458" s="231"/>
      <c r="N458" s="231"/>
      <c r="O458" s="231"/>
      <c r="P458" s="4"/>
      <c r="Q458" s="4"/>
    </row>
    <row r="459" ht="12.75" customHeight="1">
      <c r="B459" s="4"/>
      <c r="C459" s="4"/>
      <c r="D459" s="4"/>
      <c r="E459" s="4"/>
      <c r="F459" s="4"/>
      <c r="G459" s="4"/>
      <c r="H459" s="4"/>
      <c r="I459" s="4"/>
      <c r="J459" s="4"/>
      <c r="K459" s="231"/>
      <c r="L459" s="231"/>
      <c r="M459" s="231"/>
      <c r="N459" s="231"/>
      <c r="O459" s="231"/>
      <c r="P459" s="4"/>
      <c r="Q459" s="4"/>
    </row>
    <row r="460" ht="12.75" customHeight="1">
      <c r="B460" s="4"/>
      <c r="C460" s="4"/>
      <c r="D460" s="4"/>
      <c r="E460" s="4"/>
      <c r="F460" s="4"/>
      <c r="G460" s="4"/>
      <c r="H460" s="4"/>
      <c r="I460" s="4"/>
      <c r="J460" s="4"/>
      <c r="K460" s="231"/>
      <c r="L460" s="231"/>
      <c r="M460" s="231"/>
      <c r="N460" s="231"/>
      <c r="O460" s="231"/>
      <c r="P460" s="4"/>
      <c r="Q460" s="4"/>
    </row>
    <row r="461" ht="12.75" customHeight="1">
      <c r="B461" s="4"/>
      <c r="C461" s="4"/>
      <c r="D461" s="4"/>
      <c r="E461" s="4"/>
      <c r="F461" s="4"/>
      <c r="G461" s="4"/>
      <c r="H461" s="4"/>
      <c r="I461" s="4"/>
      <c r="J461" s="4"/>
      <c r="K461" s="231"/>
      <c r="L461" s="231"/>
      <c r="M461" s="231"/>
      <c r="N461" s="231"/>
      <c r="O461" s="231"/>
      <c r="P461" s="4"/>
      <c r="Q461" s="4"/>
    </row>
    <row r="462" ht="12.75" customHeight="1">
      <c r="B462" s="4"/>
      <c r="C462" s="4"/>
      <c r="D462" s="4"/>
      <c r="E462" s="4"/>
      <c r="F462" s="4"/>
      <c r="G462" s="4"/>
      <c r="H462" s="4"/>
      <c r="I462" s="4"/>
      <c r="J462" s="4"/>
      <c r="K462" s="231"/>
      <c r="L462" s="231"/>
      <c r="M462" s="231"/>
      <c r="N462" s="231"/>
      <c r="O462" s="231"/>
      <c r="P462" s="4"/>
      <c r="Q462" s="4"/>
    </row>
    <row r="463" ht="12.75" customHeight="1">
      <c r="B463" s="4"/>
      <c r="C463" s="4"/>
      <c r="D463" s="4"/>
      <c r="E463" s="4"/>
      <c r="F463" s="4"/>
      <c r="G463" s="4"/>
      <c r="H463" s="4"/>
      <c r="I463" s="4"/>
      <c r="J463" s="4"/>
      <c r="K463" s="231"/>
      <c r="L463" s="231"/>
      <c r="M463" s="231"/>
      <c r="N463" s="231"/>
      <c r="O463" s="231"/>
      <c r="P463" s="4"/>
      <c r="Q463" s="4"/>
    </row>
    <row r="464" ht="12.75" customHeight="1">
      <c r="B464" s="4"/>
      <c r="C464" s="4"/>
      <c r="D464" s="4"/>
      <c r="E464" s="4"/>
      <c r="F464" s="4"/>
      <c r="G464" s="4"/>
      <c r="H464" s="4"/>
      <c r="I464" s="4"/>
      <c r="J464" s="4"/>
      <c r="K464" s="231"/>
      <c r="L464" s="231"/>
      <c r="M464" s="231"/>
      <c r="N464" s="231"/>
      <c r="O464" s="231"/>
      <c r="P464" s="4"/>
      <c r="Q464" s="4"/>
    </row>
    <row r="465" ht="12.75" customHeight="1">
      <c r="B465" s="4"/>
      <c r="C465" s="4"/>
      <c r="D465" s="4"/>
      <c r="E465" s="4"/>
      <c r="F465" s="4"/>
      <c r="G465" s="4"/>
      <c r="H465" s="4"/>
      <c r="I465" s="4"/>
      <c r="J465" s="4"/>
      <c r="K465" s="231"/>
      <c r="L465" s="231"/>
      <c r="M465" s="231"/>
      <c r="N465" s="231"/>
      <c r="O465" s="231"/>
      <c r="P465" s="4"/>
      <c r="Q465" s="4"/>
    </row>
    <row r="466" ht="12.75" customHeight="1">
      <c r="B466" s="4"/>
      <c r="C466" s="4"/>
      <c r="D466" s="4"/>
      <c r="E466" s="4"/>
      <c r="F466" s="4"/>
      <c r="G466" s="4"/>
      <c r="H466" s="4"/>
      <c r="I466" s="4"/>
      <c r="J466" s="4"/>
      <c r="K466" s="231"/>
      <c r="L466" s="231"/>
      <c r="M466" s="231"/>
      <c r="N466" s="231"/>
      <c r="O466" s="231"/>
      <c r="P466" s="4"/>
      <c r="Q466" s="4"/>
    </row>
    <row r="467" ht="12.75" customHeight="1">
      <c r="B467" s="4"/>
      <c r="C467" s="4"/>
      <c r="D467" s="4"/>
      <c r="E467" s="4"/>
      <c r="F467" s="4"/>
      <c r="G467" s="4"/>
      <c r="H467" s="4"/>
      <c r="I467" s="4"/>
      <c r="J467" s="4"/>
      <c r="K467" s="231"/>
      <c r="L467" s="231"/>
      <c r="M467" s="231"/>
      <c r="N467" s="231"/>
      <c r="O467" s="231"/>
      <c r="P467" s="4"/>
      <c r="Q467" s="4"/>
    </row>
    <row r="468" ht="12.75" customHeight="1">
      <c r="B468" s="4"/>
      <c r="C468" s="4"/>
      <c r="D468" s="4"/>
      <c r="E468" s="4"/>
      <c r="F468" s="4"/>
      <c r="G468" s="4"/>
      <c r="H468" s="4"/>
      <c r="I468" s="4"/>
      <c r="J468" s="4"/>
      <c r="K468" s="231"/>
      <c r="L468" s="231"/>
      <c r="M468" s="231"/>
      <c r="N468" s="231"/>
      <c r="O468" s="231"/>
      <c r="P468" s="4"/>
      <c r="Q468" s="4"/>
    </row>
    <row r="469" ht="12.75" customHeight="1">
      <c r="B469" s="4"/>
      <c r="C469" s="4"/>
      <c r="D469" s="4"/>
      <c r="E469" s="4"/>
      <c r="F469" s="4"/>
      <c r="G469" s="4"/>
      <c r="H469" s="4"/>
      <c r="I469" s="4"/>
      <c r="J469" s="4"/>
      <c r="K469" s="231"/>
      <c r="L469" s="231"/>
      <c r="M469" s="231"/>
      <c r="N469" s="231"/>
      <c r="O469" s="231"/>
      <c r="P469" s="4"/>
      <c r="Q469" s="4"/>
    </row>
    <row r="470" ht="12.75" customHeight="1">
      <c r="B470" s="4"/>
      <c r="C470" s="4"/>
      <c r="D470" s="4"/>
      <c r="E470" s="4"/>
      <c r="F470" s="4"/>
      <c r="G470" s="4"/>
      <c r="H470" s="4"/>
      <c r="I470" s="4"/>
      <c r="J470" s="4"/>
      <c r="K470" s="231"/>
      <c r="L470" s="231"/>
      <c r="M470" s="231"/>
      <c r="N470" s="231"/>
      <c r="O470" s="231"/>
      <c r="P470" s="4"/>
      <c r="Q470" s="4"/>
    </row>
    <row r="471" ht="12.75" customHeight="1">
      <c r="B471" s="4"/>
      <c r="C471" s="4"/>
      <c r="D471" s="4"/>
      <c r="E471" s="4"/>
      <c r="F471" s="4"/>
      <c r="G471" s="4"/>
      <c r="H471" s="4"/>
      <c r="I471" s="4"/>
      <c r="J471" s="4"/>
      <c r="K471" s="231"/>
      <c r="L471" s="231"/>
      <c r="M471" s="231"/>
      <c r="N471" s="231"/>
      <c r="O471" s="231"/>
      <c r="P471" s="4"/>
      <c r="Q471" s="4"/>
    </row>
    <row r="472" ht="12.75" customHeight="1">
      <c r="B472" s="4"/>
      <c r="C472" s="4"/>
      <c r="D472" s="4"/>
      <c r="E472" s="4"/>
      <c r="F472" s="4"/>
      <c r="G472" s="4"/>
      <c r="H472" s="4"/>
      <c r="I472" s="4"/>
      <c r="J472" s="4"/>
      <c r="K472" s="231"/>
      <c r="L472" s="231"/>
      <c r="M472" s="231"/>
      <c r="N472" s="231"/>
      <c r="O472" s="231"/>
      <c r="P472" s="4"/>
      <c r="Q472" s="4"/>
    </row>
    <row r="473" ht="12.75" customHeight="1">
      <c r="B473" s="4"/>
      <c r="C473" s="4"/>
      <c r="D473" s="4"/>
      <c r="E473" s="4"/>
      <c r="F473" s="4"/>
      <c r="G473" s="4"/>
      <c r="H473" s="4"/>
      <c r="I473" s="4"/>
      <c r="J473" s="4"/>
      <c r="K473" s="231"/>
      <c r="L473" s="231"/>
      <c r="M473" s="231"/>
      <c r="N473" s="231"/>
      <c r="O473" s="231"/>
      <c r="P473" s="4"/>
      <c r="Q473" s="4"/>
    </row>
    <row r="474" ht="12.75" customHeight="1">
      <c r="B474" s="4"/>
      <c r="C474" s="4"/>
      <c r="D474" s="4"/>
      <c r="E474" s="4"/>
      <c r="F474" s="4"/>
      <c r="G474" s="4"/>
      <c r="H474" s="4"/>
      <c r="I474" s="4"/>
      <c r="J474" s="4"/>
      <c r="K474" s="231"/>
      <c r="L474" s="231"/>
      <c r="M474" s="231"/>
      <c r="N474" s="231"/>
      <c r="O474" s="231"/>
      <c r="P474" s="4"/>
      <c r="Q474" s="4"/>
    </row>
    <row r="475" ht="12.75" customHeight="1">
      <c r="B475" s="4"/>
      <c r="C475" s="4"/>
      <c r="D475" s="4"/>
      <c r="E475" s="4"/>
      <c r="F475" s="4"/>
      <c r="G475" s="4"/>
      <c r="H475" s="4"/>
      <c r="I475" s="4"/>
      <c r="J475" s="4"/>
      <c r="K475" s="231"/>
      <c r="L475" s="231"/>
      <c r="M475" s="231"/>
      <c r="N475" s="231"/>
      <c r="O475" s="231"/>
      <c r="P475" s="4"/>
      <c r="Q475" s="4"/>
    </row>
    <row r="476" ht="12.75" customHeight="1">
      <c r="B476" s="4"/>
      <c r="C476" s="4"/>
      <c r="D476" s="4"/>
      <c r="E476" s="4"/>
      <c r="F476" s="4"/>
      <c r="G476" s="4"/>
      <c r="H476" s="4"/>
      <c r="I476" s="4"/>
      <c r="J476" s="4"/>
      <c r="K476" s="231"/>
      <c r="L476" s="231"/>
      <c r="M476" s="231"/>
      <c r="N476" s="231"/>
      <c r="O476" s="231"/>
      <c r="P476" s="4"/>
      <c r="Q476" s="4"/>
    </row>
    <row r="477" ht="12.75" customHeight="1">
      <c r="B477" s="4"/>
      <c r="C477" s="4"/>
      <c r="D477" s="4"/>
      <c r="E477" s="4"/>
      <c r="F477" s="4"/>
      <c r="G477" s="4"/>
      <c r="H477" s="4"/>
      <c r="I477" s="4"/>
      <c r="J477" s="4"/>
      <c r="K477" s="231"/>
      <c r="L477" s="231"/>
      <c r="M477" s="231"/>
      <c r="N477" s="231"/>
      <c r="O477" s="231"/>
      <c r="P477" s="4"/>
      <c r="Q477" s="4"/>
    </row>
    <row r="478" ht="12.75" customHeight="1">
      <c r="B478" s="4"/>
      <c r="C478" s="4"/>
      <c r="D478" s="4"/>
      <c r="E478" s="4"/>
      <c r="F478" s="4"/>
      <c r="G478" s="4"/>
      <c r="H478" s="4"/>
      <c r="I478" s="4"/>
      <c r="J478" s="4"/>
      <c r="K478" s="231"/>
      <c r="L478" s="231"/>
      <c r="M478" s="231"/>
      <c r="N478" s="231"/>
      <c r="O478" s="231"/>
      <c r="P478" s="4"/>
      <c r="Q478" s="4"/>
    </row>
    <row r="479" ht="12.75" customHeight="1">
      <c r="B479" s="4"/>
      <c r="C479" s="4"/>
      <c r="D479" s="4"/>
      <c r="E479" s="4"/>
      <c r="F479" s="4"/>
      <c r="G479" s="4"/>
      <c r="H479" s="4"/>
      <c r="I479" s="4"/>
      <c r="J479" s="4"/>
      <c r="K479" s="231"/>
      <c r="L479" s="231"/>
      <c r="M479" s="231"/>
      <c r="N479" s="231"/>
      <c r="O479" s="231"/>
      <c r="P479" s="4"/>
      <c r="Q479" s="4"/>
    </row>
    <row r="480" ht="12.75" customHeight="1">
      <c r="B480" s="4"/>
      <c r="C480" s="4"/>
      <c r="D480" s="4"/>
      <c r="E480" s="4"/>
      <c r="F480" s="4"/>
      <c r="G480" s="4"/>
      <c r="H480" s="4"/>
      <c r="I480" s="4"/>
      <c r="J480" s="4"/>
      <c r="K480" s="231"/>
      <c r="L480" s="231"/>
      <c r="M480" s="231"/>
      <c r="N480" s="231"/>
      <c r="O480" s="231"/>
      <c r="P480" s="4"/>
      <c r="Q480" s="4"/>
    </row>
    <row r="481" ht="12.75" customHeight="1">
      <c r="B481" s="4"/>
      <c r="C481" s="4"/>
      <c r="D481" s="4"/>
      <c r="E481" s="4"/>
      <c r="F481" s="4"/>
      <c r="G481" s="4"/>
      <c r="H481" s="4"/>
      <c r="I481" s="4"/>
      <c r="J481" s="4"/>
      <c r="K481" s="231"/>
      <c r="L481" s="231"/>
      <c r="M481" s="231"/>
      <c r="N481" s="231"/>
      <c r="O481" s="231"/>
      <c r="P481" s="4"/>
      <c r="Q481" s="4"/>
    </row>
    <row r="482" ht="12.75" customHeight="1">
      <c r="B482" s="4"/>
      <c r="C482" s="4"/>
      <c r="D482" s="4"/>
      <c r="E482" s="4"/>
      <c r="F482" s="4"/>
      <c r="G482" s="4"/>
      <c r="H482" s="4"/>
      <c r="I482" s="4"/>
      <c r="J482" s="4"/>
      <c r="K482" s="231"/>
      <c r="L482" s="231"/>
      <c r="M482" s="231"/>
      <c r="N482" s="231"/>
      <c r="O482" s="231"/>
      <c r="P482" s="4"/>
      <c r="Q482" s="4"/>
    </row>
    <row r="483" ht="12.75" customHeight="1">
      <c r="B483" s="4"/>
      <c r="C483" s="4"/>
      <c r="D483" s="4"/>
      <c r="E483" s="4"/>
      <c r="F483" s="4"/>
      <c r="G483" s="4"/>
      <c r="H483" s="4"/>
      <c r="I483" s="4"/>
      <c r="J483" s="4"/>
      <c r="K483" s="231"/>
      <c r="L483" s="231"/>
      <c r="M483" s="231"/>
      <c r="N483" s="231"/>
      <c r="O483" s="231"/>
      <c r="P483" s="4"/>
      <c r="Q483" s="4"/>
    </row>
    <row r="484" ht="12.75" customHeight="1">
      <c r="B484" s="4"/>
      <c r="C484" s="4"/>
      <c r="D484" s="4"/>
      <c r="E484" s="4"/>
      <c r="F484" s="4"/>
      <c r="G484" s="4"/>
      <c r="H484" s="4"/>
      <c r="I484" s="4"/>
      <c r="J484" s="4"/>
      <c r="K484" s="231"/>
      <c r="L484" s="231"/>
      <c r="M484" s="231"/>
      <c r="N484" s="231"/>
      <c r="O484" s="231"/>
      <c r="P484" s="4"/>
      <c r="Q484" s="4"/>
    </row>
    <row r="485" ht="12.75" customHeight="1">
      <c r="B485" s="4"/>
      <c r="C485" s="4"/>
      <c r="D485" s="4"/>
      <c r="E485" s="4"/>
      <c r="F485" s="4"/>
      <c r="G485" s="4"/>
      <c r="H485" s="4"/>
      <c r="I485" s="4"/>
      <c r="J485" s="4"/>
      <c r="K485" s="231"/>
      <c r="L485" s="231"/>
      <c r="M485" s="231"/>
      <c r="N485" s="231"/>
      <c r="O485" s="231"/>
      <c r="P485" s="4"/>
      <c r="Q485" s="4"/>
    </row>
    <row r="486" ht="12.75" customHeight="1">
      <c r="B486" s="4"/>
      <c r="C486" s="4"/>
      <c r="D486" s="4"/>
      <c r="E486" s="4"/>
      <c r="F486" s="4"/>
      <c r="G486" s="4"/>
      <c r="H486" s="4"/>
      <c r="I486" s="4"/>
      <c r="J486" s="4"/>
      <c r="K486" s="231"/>
      <c r="L486" s="231"/>
      <c r="M486" s="231"/>
      <c r="N486" s="231"/>
      <c r="O486" s="231"/>
      <c r="P486" s="4"/>
      <c r="Q486" s="4"/>
    </row>
    <row r="487" ht="12.75" customHeight="1">
      <c r="B487" s="4"/>
      <c r="C487" s="4"/>
      <c r="D487" s="4"/>
      <c r="E487" s="4"/>
      <c r="F487" s="4"/>
      <c r="G487" s="4"/>
      <c r="H487" s="4"/>
      <c r="I487" s="4"/>
      <c r="J487" s="4"/>
      <c r="K487" s="231"/>
      <c r="L487" s="231"/>
      <c r="M487" s="231"/>
      <c r="N487" s="231"/>
      <c r="O487" s="231"/>
      <c r="P487" s="4"/>
      <c r="Q487" s="4"/>
    </row>
    <row r="488" ht="12.75" customHeight="1">
      <c r="B488" s="4"/>
      <c r="C488" s="4"/>
      <c r="D488" s="4"/>
      <c r="E488" s="4"/>
      <c r="F488" s="4"/>
      <c r="G488" s="4"/>
      <c r="H488" s="4"/>
      <c r="I488" s="4"/>
      <c r="J488" s="4"/>
      <c r="K488" s="231"/>
      <c r="L488" s="231"/>
      <c r="M488" s="231"/>
      <c r="N488" s="231"/>
      <c r="O488" s="231"/>
      <c r="P488" s="4"/>
      <c r="Q488" s="4"/>
    </row>
    <row r="489" ht="12.75" customHeight="1">
      <c r="B489" s="4"/>
      <c r="C489" s="4"/>
      <c r="D489" s="4"/>
      <c r="E489" s="4"/>
      <c r="F489" s="4"/>
      <c r="G489" s="4"/>
      <c r="H489" s="4"/>
      <c r="I489" s="4"/>
      <c r="J489" s="4"/>
      <c r="K489" s="231"/>
      <c r="L489" s="231"/>
      <c r="M489" s="231"/>
      <c r="N489" s="231"/>
      <c r="O489" s="231"/>
      <c r="P489" s="4"/>
      <c r="Q489" s="4"/>
    </row>
    <row r="490" ht="12.75" customHeight="1">
      <c r="B490" s="4"/>
      <c r="C490" s="4"/>
      <c r="D490" s="4"/>
      <c r="E490" s="4"/>
      <c r="F490" s="4"/>
      <c r="G490" s="4"/>
      <c r="H490" s="4"/>
      <c r="I490" s="4"/>
      <c r="J490" s="4"/>
      <c r="K490" s="231"/>
      <c r="L490" s="231"/>
      <c r="M490" s="231"/>
      <c r="N490" s="231"/>
      <c r="O490" s="231"/>
      <c r="P490" s="4"/>
      <c r="Q490" s="4"/>
    </row>
    <row r="491" ht="12.75" customHeight="1">
      <c r="B491" s="4"/>
      <c r="C491" s="4"/>
      <c r="D491" s="4"/>
      <c r="E491" s="4"/>
      <c r="F491" s="4"/>
      <c r="G491" s="4"/>
      <c r="H491" s="4"/>
      <c r="I491" s="4"/>
      <c r="J491" s="4"/>
      <c r="K491" s="231"/>
      <c r="L491" s="231"/>
      <c r="M491" s="231"/>
      <c r="N491" s="231"/>
      <c r="O491" s="231"/>
      <c r="P491" s="4"/>
      <c r="Q491" s="4"/>
    </row>
    <row r="492" ht="12.75" customHeight="1">
      <c r="B492" s="4"/>
      <c r="C492" s="4"/>
      <c r="D492" s="4"/>
      <c r="E492" s="4"/>
      <c r="F492" s="4"/>
      <c r="G492" s="4"/>
      <c r="H492" s="4"/>
      <c r="I492" s="4"/>
      <c r="J492" s="4"/>
      <c r="K492" s="231"/>
      <c r="L492" s="231"/>
      <c r="M492" s="231"/>
      <c r="N492" s="231"/>
      <c r="O492" s="231"/>
      <c r="P492" s="4"/>
      <c r="Q492" s="4"/>
    </row>
    <row r="493" ht="12.75" customHeight="1">
      <c r="B493" s="4"/>
      <c r="C493" s="4"/>
      <c r="D493" s="4"/>
      <c r="E493" s="4"/>
      <c r="F493" s="4"/>
      <c r="G493" s="4"/>
      <c r="H493" s="4"/>
      <c r="I493" s="4"/>
      <c r="J493" s="4"/>
      <c r="K493" s="231"/>
      <c r="L493" s="231"/>
      <c r="M493" s="231"/>
      <c r="N493" s="231"/>
      <c r="O493" s="231"/>
      <c r="P493" s="4"/>
      <c r="Q493" s="4"/>
    </row>
    <row r="494" ht="12.75" customHeight="1">
      <c r="B494" s="4"/>
      <c r="C494" s="4"/>
      <c r="D494" s="4"/>
      <c r="E494" s="4"/>
      <c r="F494" s="4"/>
      <c r="G494" s="4"/>
      <c r="H494" s="4"/>
      <c r="I494" s="4"/>
      <c r="J494" s="4"/>
      <c r="K494" s="231"/>
      <c r="L494" s="231"/>
      <c r="M494" s="231"/>
      <c r="N494" s="231"/>
      <c r="O494" s="231"/>
      <c r="P494" s="4"/>
      <c r="Q494" s="4"/>
    </row>
    <row r="495" ht="12.75" customHeight="1">
      <c r="B495" s="4"/>
      <c r="C495" s="4"/>
      <c r="D495" s="4"/>
      <c r="E495" s="4"/>
      <c r="F495" s="4"/>
      <c r="G495" s="4"/>
      <c r="H495" s="4"/>
      <c r="I495" s="4"/>
      <c r="J495" s="4"/>
      <c r="K495" s="231"/>
      <c r="L495" s="231"/>
      <c r="M495" s="231"/>
      <c r="N495" s="231"/>
      <c r="O495" s="231"/>
      <c r="P495" s="4"/>
      <c r="Q495" s="4"/>
    </row>
    <row r="496" ht="12.75" customHeight="1">
      <c r="B496" s="4"/>
      <c r="C496" s="4"/>
      <c r="D496" s="4"/>
      <c r="E496" s="4"/>
      <c r="F496" s="4"/>
      <c r="G496" s="4"/>
      <c r="H496" s="4"/>
      <c r="I496" s="4"/>
      <c r="J496" s="4"/>
      <c r="K496" s="231"/>
      <c r="L496" s="231"/>
      <c r="M496" s="231"/>
      <c r="N496" s="231"/>
      <c r="O496" s="231"/>
      <c r="P496" s="4"/>
      <c r="Q496" s="4"/>
    </row>
    <row r="497" ht="12.75" customHeight="1">
      <c r="B497" s="4"/>
      <c r="C497" s="4"/>
      <c r="D497" s="4"/>
      <c r="E497" s="4"/>
      <c r="F497" s="4"/>
      <c r="G497" s="4"/>
      <c r="H497" s="4"/>
      <c r="I497" s="4"/>
      <c r="J497" s="4"/>
      <c r="K497" s="231"/>
      <c r="L497" s="231"/>
      <c r="M497" s="231"/>
      <c r="N497" s="231"/>
      <c r="O497" s="231"/>
      <c r="P497" s="4"/>
      <c r="Q497" s="4"/>
    </row>
    <row r="498" ht="12.75" customHeight="1">
      <c r="B498" s="4"/>
      <c r="C498" s="4"/>
      <c r="D498" s="4"/>
      <c r="E498" s="4"/>
      <c r="F498" s="4"/>
      <c r="G498" s="4"/>
      <c r="H498" s="4"/>
      <c r="I498" s="4"/>
      <c r="J498" s="4"/>
      <c r="K498" s="231"/>
      <c r="L498" s="231"/>
      <c r="M498" s="231"/>
      <c r="N498" s="231"/>
      <c r="O498" s="231"/>
      <c r="P498" s="4"/>
      <c r="Q498" s="4"/>
    </row>
    <row r="499" ht="12.75" customHeight="1">
      <c r="B499" s="4"/>
      <c r="C499" s="4"/>
      <c r="D499" s="4"/>
      <c r="E499" s="4"/>
      <c r="F499" s="4"/>
      <c r="G499" s="4"/>
      <c r="H499" s="4"/>
      <c r="I499" s="4"/>
      <c r="J499" s="4"/>
      <c r="K499" s="231"/>
      <c r="L499" s="231"/>
      <c r="M499" s="231"/>
      <c r="N499" s="231"/>
      <c r="O499" s="231"/>
      <c r="P499" s="4"/>
      <c r="Q499" s="4"/>
    </row>
    <row r="500" ht="12.75" customHeight="1">
      <c r="B500" s="4"/>
      <c r="C500" s="4"/>
      <c r="D500" s="4"/>
      <c r="E500" s="4"/>
      <c r="F500" s="4"/>
      <c r="G500" s="4"/>
      <c r="H500" s="4"/>
      <c r="I500" s="4"/>
      <c r="J500" s="4"/>
      <c r="K500" s="231"/>
      <c r="L500" s="231"/>
      <c r="M500" s="231"/>
      <c r="N500" s="231"/>
      <c r="O500" s="231"/>
      <c r="P500" s="4"/>
      <c r="Q500" s="4"/>
    </row>
    <row r="501" ht="12.75" customHeight="1">
      <c r="B501" s="4"/>
      <c r="C501" s="4"/>
      <c r="D501" s="4"/>
      <c r="E501" s="4"/>
      <c r="F501" s="4"/>
      <c r="G501" s="4"/>
      <c r="H501" s="4"/>
      <c r="I501" s="4"/>
      <c r="J501" s="4"/>
      <c r="K501" s="231"/>
      <c r="L501" s="231"/>
      <c r="M501" s="231"/>
      <c r="N501" s="231"/>
      <c r="O501" s="231"/>
      <c r="P501" s="4"/>
      <c r="Q501" s="4"/>
    </row>
    <row r="502" ht="12.75" customHeight="1">
      <c r="B502" s="4"/>
      <c r="C502" s="4"/>
      <c r="D502" s="4"/>
      <c r="E502" s="4"/>
      <c r="F502" s="4"/>
      <c r="G502" s="4"/>
      <c r="H502" s="4"/>
      <c r="I502" s="4"/>
      <c r="J502" s="4"/>
      <c r="K502" s="231"/>
      <c r="L502" s="231"/>
      <c r="M502" s="231"/>
      <c r="N502" s="231"/>
      <c r="O502" s="231"/>
      <c r="P502" s="4"/>
      <c r="Q502" s="4"/>
    </row>
    <row r="503" ht="12.75" customHeight="1">
      <c r="B503" s="4"/>
      <c r="C503" s="4"/>
      <c r="D503" s="4"/>
      <c r="E503" s="4"/>
      <c r="F503" s="4"/>
      <c r="G503" s="4"/>
      <c r="H503" s="4"/>
      <c r="I503" s="4"/>
      <c r="J503" s="4"/>
      <c r="K503" s="231"/>
      <c r="L503" s="231"/>
      <c r="M503" s="231"/>
      <c r="N503" s="231"/>
      <c r="O503" s="231"/>
      <c r="P503" s="4"/>
      <c r="Q503" s="4"/>
    </row>
    <row r="504" ht="12.75" customHeight="1">
      <c r="B504" s="4"/>
      <c r="C504" s="4"/>
      <c r="D504" s="4"/>
      <c r="E504" s="4"/>
      <c r="F504" s="4"/>
      <c r="G504" s="4"/>
      <c r="H504" s="4"/>
      <c r="I504" s="4"/>
      <c r="J504" s="4"/>
      <c r="K504" s="231"/>
      <c r="L504" s="231"/>
      <c r="M504" s="231"/>
      <c r="N504" s="231"/>
      <c r="O504" s="231"/>
      <c r="P504" s="4"/>
      <c r="Q504" s="4"/>
    </row>
    <row r="505" ht="12.75" customHeight="1">
      <c r="B505" s="4"/>
      <c r="C505" s="4"/>
      <c r="D505" s="4"/>
      <c r="E505" s="4"/>
      <c r="F505" s="4"/>
      <c r="G505" s="4"/>
      <c r="H505" s="4"/>
      <c r="I505" s="4"/>
      <c r="J505" s="4"/>
      <c r="K505" s="231"/>
      <c r="L505" s="231"/>
      <c r="M505" s="231"/>
      <c r="N505" s="231"/>
      <c r="O505" s="231"/>
      <c r="P505" s="4"/>
      <c r="Q505" s="4"/>
    </row>
    <row r="506" ht="12.75" customHeight="1">
      <c r="B506" s="4"/>
      <c r="C506" s="4"/>
      <c r="D506" s="4"/>
      <c r="E506" s="4"/>
      <c r="F506" s="4"/>
      <c r="G506" s="4"/>
      <c r="H506" s="4"/>
      <c r="I506" s="4"/>
      <c r="J506" s="4"/>
      <c r="K506" s="231"/>
      <c r="L506" s="231"/>
      <c r="M506" s="231"/>
      <c r="N506" s="231"/>
      <c r="O506" s="231"/>
      <c r="P506" s="4"/>
      <c r="Q506" s="4"/>
    </row>
    <row r="507" ht="12.75" customHeight="1">
      <c r="B507" s="4"/>
      <c r="C507" s="4"/>
      <c r="D507" s="4"/>
      <c r="E507" s="4"/>
      <c r="F507" s="4"/>
      <c r="G507" s="4"/>
      <c r="H507" s="4"/>
      <c r="I507" s="4"/>
      <c r="J507" s="4"/>
      <c r="K507" s="231"/>
      <c r="L507" s="231"/>
      <c r="M507" s="231"/>
      <c r="N507" s="231"/>
      <c r="O507" s="231"/>
      <c r="P507" s="4"/>
      <c r="Q507" s="4"/>
    </row>
    <row r="508" ht="12.75" customHeight="1">
      <c r="B508" s="4"/>
      <c r="C508" s="4"/>
      <c r="D508" s="4"/>
      <c r="E508" s="4"/>
      <c r="F508" s="4"/>
      <c r="G508" s="4"/>
      <c r="H508" s="4"/>
      <c r="I508" s="4"/>
      <c r="J508" s="4"/>
      <c r="K508" s="231"/>
      <c r="L508" s="231"/>
      <c r="M508" s="231"/>
      <c r="N508" s="231"/>
      <c r="O508" s="231"/>
      <c r="P508" s="4"/>
      <c r="Q508" s="4"/>
    </row>
    <row r="509" ht="12.75" customHeight="1">
      <c r="B509" s="4"/>
      <c r="C509" s="4"/>
      <c r="D509" s="4"/>
      <c r="E509" s="4"/>
      <c r="F509" s="4"/>
      <c r="G509" s="4"/>
      <c r="H509" s="4"/>
      <c r="I509" s="4"/>
      <c r="J509" s="4"/>
      <c r="K509" s="231"/>
      <c r="L509" s="231"/>
      <c r="M509" s="231"/>
      <c r="N509" s="231"/>
      <c r="O509" s="231"/>
      <c r="P509" s="4"/>
      <c r="Q509" s="4"/>
    </row>
    <row r="510" ht="12.75" customHeight="1">
      <c r="B510" s="4"/>
      <c r="C510" s="4"/>
      <c r="D510" s="4"/>
      <c r="E510" s="4"/>
      <c r="F510" s="4"/>
      <c r="G510" s="4"/>
      <c r="H510" s="4"/>
      <c r="I510" s="4"/>
      <c r="J510" s="4"/>
      <c r="K510" s="231"/>
      <c r="L510" s="231"/>
      <c r="M510" s="231"/>
      <c r="N510" s="231"/>
      <c r="O510" s="231"/>
      <c r="P510" s="4"/>
      <c r="Q510" s="4"/>
    </row>
    <row r="511" ht="12.75" customHeight="1">
      <c r="B511" s="4"/>
      <c r="C511" s="4"/>
      <c r="D511" s="4"/>
      <c r="E511" s="4"/>
      <c r="F511" s="4"/>
      <c r="G511" s="4"/>
      <c r="H511" s="4"/>
      <c r="I511" s="4"/>
      <c r="J511" s="4"/>
      <c r="K511" s="231"/>
      <c r="L511" s="231"/>
      <c r="M511" s="231"/>
      <c r="N511" s="231"/>
      <c r="O511" s="231"/>
      <c r="P511" s="4"/>
      <c r="Q511" s="4"/>
    </row>
    <row r="512" ht="12.75" customHeight="1">
      <c r="B512" s="4"/>
      <c r="C512" s="4"/>
      <c r="D512" s="4"/>
      <c r="E512" s="4"/>
      <c r="F512" s="4"/>
      <c r="G512" s="4"/>
      <c r="H512" s="4"/>
      <c r="I512" s="4"/>
      <c r="J512" s="4"/>
      <c r="K512" s="231"/>
      <c r="L512" s="231"/>
      <c r="M512" s="231"/>
      <c r="N512" s="231"/>
      <c r="O512" s="231"/>
      <c r="P512" s="4"/>
      <c r="Q512" s="4"/>
    </row>
    <row r="513" ht="12.75" customHeight="1">
      <c r="B513" s="4"/>
      <c r="C513" s="4"/>
      <c r="D513" s="4"/>
      <c r="E513" s="4"/>
      <c r="F513" s="4"/>
      <c r="G513" s="4"/>
      <c r="H513" s="4"/>
      <c r="I513" s="4"/>
      <c r="J513" s="4"/>
      <c r="K513" s="231"/>
      <c r="L513" s="231"/>
      <c r="M513" s="231"/>
      <c r="N513" s="231"/>
      <c r="O513" s="231"/>
      <c r="P513" s="4"/>
      <c r="Q513" s="4"/>
    </row>
    <row r="514" ht="12.75" customHeight="1">
      <c r="B514" s="4"/>
      <c r="C514" s="4"/>
      <c r="D514" s="4"/>
      <c r="E514" s="4"/>
      <c r="F514" s="4"/>
      <c r="G514" s="4"/>
      <c r="H514" s="4"/>
      <c r="I514" s="4"/>
      <c r="J514" s="4"/>
      <c r="K514" s="231"/>
      <c r="L514" s="231"/>
      <c r="M514" s="231"/>
      <c r="N514" s="231"/>
      <c r="O514" s="231"/>
      <c r="P514" s="4"/>
      <c r="Q514" s="4"/>
    </row>
    <row r="515" ht="12.75" customHeight="1">
      <c r="B515" s="4"/>
      <c r="C515" s="4"/>
      <c r="D515" s="4"/>
      <c r="E515" s="4"/>
      <c r="F515" s="4"/>
      <c r="G515" s="4"/>
      <c r="H515" s="4"/>
      <c r="I515" s="4"/>
      <c r="J515" s="4"/>
      <c r="K515" s="231"/>
      <c r="L515" s="231"/>
      <c r="M515" s="231"/>
      <c r="N515" s="231"/>
      <c r="O515" s="231"/>
      <c r="P515" s="4"/>
      <c r="Q515" s="4"/>
    </row>
    <row r="516" ht="12.75" customHeight="1">
      <c r="B516" s="4"/>
      <c r="C516" s="4"/>
      <c r="D516" s="4"/>
      <c r="E516" s="4"/>
      <c r="F516" s="4"/>
      <c r="G516" s="4"/>
      <c r="H516" s="4"/>
      <c r="I516" s="4"/>
      <c r="J516" s="4"/>
      <c r="K516" s="231"/>
      <c r="L516" s="231"/>
      <c r="M516" s="231"/>
      <c r="N516" s="231"/>
      <c r="O516" s="231"/>
      <c r="P516" s="4"/>
      <c r="Q516" s="4"/>
    </row>
    <row r="517" ht="12.75" customHeight="1">
      <c r="B517" s="4"/>
      <c r="C517" s="4"/>
      <c r="D517" s="4"/>
      <c r="E517" s="4"/>
      <c r="F517" s="4"/>
      <c r="G517" s="4"/>
      <c r="H517" s="4"/>
      <c r="I517" s="4"/>
      <c r="J517" s="4"/>
      <c r="K517" s="231"/>
      <c r="L517" s="231"/>
      <c r="M517" s="231"/>
      <c r="N517" s="231"/>
      <c r="O517" s="231"/>
      <c r="P517" s="4"/>
      <c r="Q517" s="4"/>
    </row>
    <row r="518" ht="12.75" customHeight="1">
      <c r="B518" s="4"/>
      <c r="C518" s="4"/>
      <c r="D518" s="4"/>
      <c r="E518" s="4"/>
      <c r="F518" s="4"/>
      <c r="G518" s="4"/>
      <c r="H518" s="4"/>
      <c r="I518" s="4"/>
      <c r="J518" s="4"/>
      <c r="K518" s="231"/>
      <c r="L518" s="231"/>
      <c r="M518" s="231"/>
      <c r="N518" s="231"/>
      <c r="O518" s="231"/>
      <c r="P518" s="4"/>
      <c r="Q518" s="4"/>
    </row>
    <row r="519" ht="12.75" customHeight="1">
      <c r="B519" s="4"/>
      <c r="C519" s="4"/>
      <c r="D519" s="4"/>
      <c r="E519" s="4"/>
      <c r="F519" s="4"/>
      <c r="G519" s="4"/>
      <c r="H519" s="4"/>
      <c r="I519" s="4"/>
      <c r="J519" s="4"/>
      <c r="K519" s="231"/>
      <c r="L519" s="231"/>
      <c r="M519" s="231"/>
      <c r="N519" s="231"/>
      <c r="O519" s="231"/>
      <c r="P519" s="4"/>
      <c r="Q519" s="4"/>
    </row>
    <row r="520" ht="12.75" customHeight="1">
      <c r="B520" s="4"/>
      <c r="C520" s="4"/>
      <c r="D520" s="4"/>
      <c r="E520" s="4"/>
      <c r="F520" s="4"/>
      <c r="G520" s="4"/>
      <c r="H520" s="4"/>
      <c r="I520" s="4"/>
      <c r="J520" s="4"/>
      <c r="K520" s="231"/>
      <c r="L520" s="231"/>
      <c r="M520" s="231"/>
      <c r="N520" s="231"/>
      <c r="O520" s="231"/>
      <c r="P520" s="4"/>
      <c r="Q520" s="4"/>
    </row>
    <row r="521" ht="12.75" customHeight="1">
      <c r="B521" s="4"/>
      <c r="C521" s="4"/>
      <c r="D521" s="4"/>
      <c r="E521" s="4"/>
      <c r="F521" s="4"/>
      <c r="G521" s="4"/>
      <c r="H521" s="4"/>
      <c r="I521" s="4"/>
      <c r="J521" s="4"/>
      <c r="K521" s="231"/>
      <c r="L521" s="231"/>
      <c r="M521" s="231"/>
      <c r="N521" s="231"/>
      <c r="O521" s="231"/>
      <c r="P521" s="4"/>
      <c r="Q521" s="4"/>
    </row>
    <row r="522" ht="12.75" customHeight="1">
      <c r="B522" s="4"/>
      <c r="C522" s="4"/>
      <c r="D522" s="4"/>
      <c r="E522" s="4"/>
      <c r="F522" s="4"/>
      <c r="G522" s="4"/>
      <c r="H522" s="4"/>
      <c r="I522" s="4"/>
      <c r="J522" s="4"/>
      <c r="K522" s="231"/>
      <c r="L522" s="231"/>
      <c r="M522" s="231"/>
      <c r="N522" s="231"/>
      <c r="O522" s="231"/>
      <c r="P522" s="4"/>
      <c r="Q522" s="4"/>
    </row>
    <row r="523" ht="12.75" customHeight="1">
      <c r="B523" s="4"/>
      <c r="C523" s="4"/>
      <c r="D523" s="4"/>
      <c r="E523" s="4"/>
      <c r="F523" s="4"/>
      <c r="G523" s="4"/>
      <c r="H523" s="4"/>
      <c r="I523" s="4"/>
      <c r="J523" s="4"/>
      <c r="K523" s="231"/>
      <c r="L523" s="231"/>
      <c r="M523" s="231"/>
      <c r="N523" s="231"/>
      <c r="O523" s="231"/>
      <c r="P523" s="4"/>
      <c r="Q523" s="4"/>
    </row>
    <row r="524" ht="12.75" customHeight="1">
      <c r="B524" s="4"/>
      <c r="C524" s="4"/>
      <c r="D524" s="4"/>
      <c r="E524" s="4"/>
      <c r="F524" s="4"/>
      <c r="G524" s="4"/>
      <c r="H524" s="4"/>
      <c r="I524" s="4"/>
      <c r="J524" s="4"/>
      <c r="K524" s="231"/>
      <c r="L524" s="231"/>
      <c r="M524" s="231"/>
      <c r="N524" s="231"/>
      <c r="O524" s="231"/>
      <c r="P524" s="4"/>
      <c r="Q524" s="4"/>
    </row>
    <row r="525" ht="12.75" customHeight="1">
      <c r="B525" s="4"/>
      <c r="C525" s="4"/>
      <c r="D525" s="4"/>
      <c r="E525" s="4"/>
      <c r="F525" s="4"/>
      <c r="G525" s="4"/>
      <c r="H525" s="4"/>
      <c r="I525" s="4"/>
      <c r="J525" s="4"/>
      <c r="K525" s="231"/>
      <c r="L525" s="231"/>
      <c r="M525" s="231"/>
      <c r="N525" s="231"/>
      <c r="O525" s="231"/>
      <c r="P525" s="4"/>
      <c r="Q525" s="4"/>
    </row>
    <row r="526" ht="12.75" customHeight="1">
      <c r="B526" s="4"/>
      <c r="C526" s="4"/>
      <c r="D526" s="4"/>
      <c r="E526" s="4"/>
      <c r="F526" s="4"/>
      <c r="G526" s="4"/>
      <c r="H526" s="4"/>
      <c r="I526" s="4"/>
      <c r="J526" s="4"/>
      <c r="K526" s="231"/>
      <c r="L526" s="231"/>
      <c r="M526" s="231"/>
      <c r="N526" s="231"/>
      <c r="O526" s="231"/>
      <c r="P526" s="4"/>
      <c r="Q526" s="4"/>
    </row>
    <row r="527" ht="12.75" customHeight="1">
      <c r="B527" s="4"/>
      <c r="C527" s="4"/>
      <c r="D527" s="4"/>
      <c r="E527" s="4"/>
      <c r="F527" s="4"/>
      <c r="G527" s="4"/>
      <c r="H527" s="4"/>
      <c r="I527" s="4"/>
      <c r="J527" s="4"/>
      <c r="K527" s="231"/>
      <c r="L527" s="231"/>
      <c r="M527" s="231"/>
      <c r="N527" s="231"/>
      <c r="O527" s="231"/>
      <c r="P527" s="4"/>
      <c r="Q527" s="4"/>
    </row>
    <row r="528" ht="12.75" customHeight="1">
      <c r="B528" s="4"/>
      <c r="C528" s="4"/>
      <c r="D528" s="4"/>
      <c r="E528" s="4"/>
      <c r="F528" s="4"/>
      <c r="G528" s="4"/>
      <c r="H528" s="4"/>
      <c r="I528" s="4"/>
      <c r="J528" s="4"/>
      <c r="K528" s="231"/>
      <c r="L528" s="231"/>
      <c r="M528" s="231"/>
      <c r="N528" s="231"/>
      <c r="O528" s="231"/>
      <c r="P528" s="4"/>
      <c r="Q528" s="4"/>
    </row>
    <row r="529" ht="12.75" customHeight="1">
      <c r="B529" s="4"/>
      <c r="C529" s="4"/>
      <c r="D529" s="4"/>
      <c r="E529" s="4"/>
      <c r="F529" s="4"/>
      <c r="G529" s="4"/>
      <c r="H529" s="4"/>
      <c r="I529" s="4"/>
      <c r="J529" s="4"/>
      <c r="K529" s="231"/>
      <c r="L529" s="231"/>
      <c r="M529" s="231"/>
      <c r="N529" s="231"/>
      <c r="O529" s="231"/>
      <c r="P529" s="4"/>
      <c r="Q529" s="4"/>
    </row>
    <row r="530" ht="12.75" customHeight="1">
      <c r="B530" s="4"/>
      <c r="C530" s="4"/>
      <c r="D530" s="4"/>
      <c r="E530" s="4"/>
      <c r="F530" s="4"/>
      <c r="G530" s="4"/>
      <c r="H530" s="4"/>
      <c r="I530" s="4"/>
      <c r="J530" s="4"/>
      <c r="K530" s="231"/>
      <c r="L530" s="231"/>
      <c r="M530" s="231"/>
      <c r="N530" s="231"/>
      <c r="O530" s="231"/>
      <c r="P530" s="4"/>
      <c r="Q530" s="4"/>
    </row>
    <row r="531" ht="12.75" customHeight="1">
      <c r="B531" s="4"/>
      <c r="C531" s="4"/>
      <c r="D531" s="4"/>
      <c r="E531" s="4"/>
      <c r="F531" s="4"/>
      <c r="G531" s="4"/>
      <c r="H531" s="4"/>
      <c r="I531" s="4"/>
      <c r="J531" s="4"/>
      <c r="K531" s="231"/>
      <c r="L531" s="231"/>
      <c r="M531" s="231"/>
      <c r="N531" s="231"/>
      <c r="O531" s="231"/>
      <c r="P531" s="4"/>
      <c r="Q531" s="4"/>
    </row>
    <row r="532" ht="12.75" customHeight="1">
      <c r="B532" s="4"/>
      <c r="C532" s="4"/>
      <c r="D532" s="4"/>
      <c r="E532" s="4"/>
      <c r="F532" s="4"/>
      <c r="G532" s="4"/>
      <c r="H532" s="4"/>
      <c r="I532" s="4"/>
      <c r="J532" s="4"/>
      <c r="K532" s="231"/>
      <c r="L532" s="231"/>
      <c r="M532" s="231"/>
      <c r="N532" s="231"/>
      <c r="O532" s="231"/>
      <c r="P532" s="4"/>
      <c r="Q532" s="4"/>
    </row>
    <row r="533" ht="12.75" customHeight="1">
      <c r="B533" s="4"/>
      <c r="C533" s="4"/>
      <c r="D533" s="4"/>
      <c r="E533" s="4"/>
      <c r="F533" s="4"/>
      <c r="G533" s="4"/>
      <c r="H533" s="4"/>
      <c r="I533" s="4"/>
      <c r="J533" s="4"/>
      <c r="K533" s="231"/>
      <c r="L533" s="231"/>
      <c r="M533" s="231"/>
      <c r="N533" s="231"/>
      <c r="O533" s="231"/>
      <c r="P533" s="4"/>
      <c r="Q533" s="4"/>
    </row>
    <row r="534" ht="12.75" customHeight="1">
      <c r="B534" s="4"/>
      <c r="C534" s="4"/>
      <c r="D534" s="4"/>
      <c r="E534" s="4"/>
      <c r="F534" s="4"/>
      <c r="G534" s="4"/>
      <c r="H534" s="4"/>
      <c r="I534" s="4"/>
      <c r="J534" s="4"/>
      <c r="K534" s="231"/>
      <c r="L534" s="231"/>
      <c r="M534" s="231"/>
      <c r="N534" s="231"/>
      <c r="O534" s="231"/>
      <c r="P534" s="4"/>
      <c r="Q534" s="4"/>
    </row>
    <row r="535" ht="12.75" customHeight="1">
      <c r="B535" s="4"/>
      <c r="C535" s="4"/>
      <c r="D535" s="4"/>
      <c r="E535" s="4"/>
      <c r="F535" s="4"/>
      <c r="G535" s="4"/>
      <c r="H535" s="4"/>
      <c r="I535" s="4"/>
      <c r="J535" s="4"/>
      <c r="K535" s="231"/>
      <c r="L535" s="231"/>
      <c r="M535" s="231"/>
      <c r="N535" s="231"/>
      <c r="O535" s="231"/>
      <c r="P535" s="4"/>
      <c r="Q535" s="4"/>
    </row>
    <row r="536" ht="12.75" customHeight="1">
      <c r="B536" s="4"/>
      <c r="C536" s="4"/>
      <c r="D536" s="4"/>
      <c r="E536" s="4"/>
      <c r="F536" s="4"/>
      <c r="G536" s="4"/>
      <c r="H536" s="4"/>
      <c r="I536" s="4"/>
      <c r="J536" s="4"/>
      <c r="K536" s="231"/>
      <c r="L536" s="231"/>
      <c r="M536" s="231"/>
      <c r="N536" s="231"/>
      <c r="O536" s="231"/>
      <c r="P536" s="4"/>
      <c r="Q536" s="4"/>
    </row>
    <row r="537" ht="12.75" customHeight="1">
      <c r="B537" s="4"/>
      <c r="C537" s="4"/>
      <c r="D537" s="4"/>
      <c r="E537" s="4"/>
      <c r="F537" s="4"/>
      <c r="G537" s="4"/>
      <c r="H537" s="4"/>
      <c r="I537" s="4"/>
      <c r="J537" s="4"/>
      <c r="K537" s="231"/>
      <c r="L537" s="231"/>
      <c r="M537" s="231"/>
      <c r="N537" s="231"/>
      <c r="O537" s="231"/>
      <c r="P537" s="4"/>
      <c r="Q537" s="4"/>
    </row>
    <row r="538" ht="12.75" customHeight="1">
      <c r="B538" s="4"/>
      <c r="C538" s="4"/>
      <c r="D538" s="4"/>
      <c r="E538" s="4"/>
      <c r="F538" s="4"/>
      <c r="G538" s="4"/>
      <c r="H538" s="4"/>
      <c r="I538" s="4"/>
      <c r="J538" s="4"/>
      <c r="K538" s="231"/>
      <c r="L538" s="231"/>
      <c r="M538" s="231"/>
      <c r="N538" s="231"/>
      <c r="O538" s="231"/>
      <c r="P538" s="4"/>
      <c r="Q538" s="4"/>
    </row>
    <row r="539" ht="12.75" customHeight="1">
      <c r="B539" s="4"/>
      <c r="C539" s="4"/>
      <c r="D539" s="4"/>
      <c r="E539" s="4"/>
      <c r="F539" s="4"/>
      <c r="G539" s="4"/>
      <c r="H539" s="4"/>
      <c r="I539" s="4"/>
      <c r="J539" s="4"/>
      <c r="K539" s="231"/>
      <c r="L539" s="231"/>
      <c r="M539" s="231"/>
      <c r="N539" s="231"/>
      <c r="O539" s="231"/>
      <c r="P539" s="4"/>
      <c r="Q539" s="4"/>
    </row>
    <row r="540" ht="12.75" customHeight="1">
      <c r="B540" s="4"/>
      <c r="C540" s="4"/>
      <c r="D540" s="4"/>
      <c r="E540" s="4"/>
      <c r="F540" s="4"/>
      <c r="G540" s="4"/>
      <c r="H540" s="4"/>
      <c r="I540" s="4"/>
      <c r="J540" s="4"/>
      <c r="K540" s="231"/>
      <c r="L540" s="231"/>
      <c r="M540" s="231"/>
      <c r="N540" s="231"/>
      <c r="O540" s="231"/>
      <c r="P540" s="4"/>
      <c r="Q540" s="4"/>
    </row>
    <row r="541" ht="12.75" customHeight="1">
      <c r="B541" s="4"/>
      <c r="C541" s="4"/>
      <c r="D541" s="4"/>
      <c r="E541" s="4"/>
      <c r="F541" s="4"/>
      <c r="G541" s="4"/>
      <c r="H541" s="4"/>
      <c r="I541" s="4"/>
      <c r="J541" s="4"/>
      <c r="K541" s="231"/>
      <c r="L541" s="231"/>
      <c r="M541" s="231"/>
      <c r="N541" s="231"/>
      <c r="O541" s="231"/>
      <c r="P541" s="4"/>
      <c r="Q541" s="4"/>
    </row>
    <row r="542" ht="12.75" customHeight="1">
      <c r="B542" s="4"/>
      <c r="C542" s="4"/>
      <c r="D542" s="4"/>
      <c r="E542" s="4"/>
      <c r="F542" s="4"/>
      <c r="G542" s="4"/>
      <c r="H542" s="4"/>
      <c r="I542" s="4"/>
      <c r="J542" s="4"/>
      <c r="K542" s="231"/>
      <c r="L542" s="231"/>
      <c r="M542" s="231"/>
      <c r="N542" s="231"/>
      <c r="O542" s="231"/>
      <c r="P542" s="4"/>
      <c r="Q542" s="4"/>
    </row>
    <row r="543" ht="12.75" customHeight="1">
      <c r="B543" s="4"/>
      <c r="C543" s="4"/>
      <c r="D543" s="4"/>
      <c r="E543" s="4"/>
      <c r="F543" s="4"/>
      <c r="G543" s="4"/>
      <c r="H543" s="4"/>
      <c r="I543" s="4"/>
      <c r="J543" s="4"/>
      <c r="K543" s="231"/>
      <c r="L543" s="231"/>
      <c r="M543" s="231"/>
      <c r="N543" s="231"/>
      <c r="O543" s="231"/>
      <c r="P543" s="4"/>
      <c r="Q543" s="4"/>
    </row>
    <row r="544" ht="12.75" customHeight="1">
      <c r="B544" s="4"/>
      <c r="C544" s="4"/>
      <c r="D544" s="4"/>
      <c r="E544" s="4"/>
      <c r="F544" s="4"/>
      <c r="G544" s="4"/>
      <c r="H544" s="4"/>
      <c r="I544" s="4"/>
      <c r="J544" s="4"/>
      <c r="K544" s="231"/>
      <c r="L544" s="231"/>
      <c r="M544" s="231"/>
      <c r="N544" s="231"/>
      <c r="O544" s="231"/>
      <c r="P544" s="4"/>
      <c r="Q544" s="4"/>
    </row>
    <row r="545" ht="12.75" customHeight="1">
      <c r="B545" s="4"/>
      <c r="C545" s="4"/>
      <c r="D545" s="4"/>
      <c r="E545" s="4"/>
      <c r="F545" s="4"/>
      <c r="G545" s="4"/>
      <c r="H545" s="4"/>
      <c r="I545" s="4"/>
      <c r="J545" s="4"/>
      <c r="K545" s="231"/>
      <c r="L545" s="231"/>
      <c r="M545" s="231"/>
      <c r="N545" s="231"/>
      <c r="O545" s="231"/>
      <c r="P545" s="4"/>
      <c r="Q545" s="4"/>
    </row>
    <row r="546" ht="12.75" customHeight="1">
      <c r="B546" s="4"/>
      <c r="C546" s="4"/>
      <c r="D546" s="4"/>
      <c r="E546" s="4"/>
      <c r="F546" s="4"/>
      <c r="G546" s="4"/>
      <c r="H546" s="4"/>
      <c r="I546" s="4"/>
      <c r="J546" s="4"/>
      <c r="K546" s="231"/>
      <c r="L546" s="231"/>
      <c r="M546" s="231"/>
      <c r="N546" s="231"/>
      <c r="O546" s="231"/>
      <c r="P546" s="4"/>
      <c r="Q546" s="4"/>
    </row>
    <row r="547" ht="12.75" customHeight="1">
      <c r="B547" s="4"/>
      <c r="C547" s="4"/>
      <c r="D547" s="4"/>
      <c r="E547" s="4"/>
      <c r="F547" s="4"/>
      <c r="G547" s="4"/>
      <c r="H547" s="4"/>
      <c r="I547" s="4"/>
      <c r="J547" s="4"/>
      <c r="K547" s="231"/>
      <c r="L547" s="231"/>
      <c r="M547" s="231"/>
      <c r="N547" s="231"/>
      <c r="O547" s="231"/>
      <c r="P547" s="4"/>
      <c r="Q547" s="4"/>
    </row>
    <row r="548" ht="12.75" customHeight="1">
      <c r="B548" s="4"/>
      <c r="C548" s="4"/>
      <c r="D548" s="4"/>
      <c r="E548" s="4"/>
      <c r="F548" s="4"/>
      <c r="G548" s="4"/>
      <c r="H548" s="4"/>
      <c r="I548" s="4"/>
      <c r="J548" s="4"/>
      <c r="K548" s="231"/>
      <c r="L548" s="231"/>
      <c r="M548" s="231"/>
      <c r="N548" s="231"/>
      <c r="O548" s="231"/>
      <c r="P548" s="4"/>
      <c r="Q548" s="4"/>
    </row>
    <row r="549" ht="12.75" customHeight="1">
      <c r="B549" s="4"/>
      <c r="C549" s="4"/>
      <c r="D549" s="4"/>
      <c r="E549" s="4"/>
      <c r="F549" s="4"/>
      <c r="G549" s="4"/>
      <c r="H549" s="4"/>
      <c r="I549" s="4"/>
      <c r="J549" s="4"/>
      <c r="K549" s="231"/>
      <c r="L549" s="231"/>
      <c r="M549" s="231"/>
      <c r="N549" s="231"/>
      <c r="O549" s="231"/>
      <c r="P549" s="4"/>
      <c r="Q549" s="4"/>
    </row>
    <row r="550" ht="12.75" customHeight="1">
      <c r="B550" s="4"/>
      <c r="C550" s="4"/>
      <c r="D550" s="4"/>
      <c r="E550" s="4"/>
      <c r="F550" s="4"/>
      <c r="G550" s="4"/>
      <c r="H550" s="4"/>
      <c r="I550" s="4"/>
      <c r="J550" s="4"/>
      <c r="K550" s="231"/>
      <c r="L550" s="231"/>
      <c r="M550" s="231"/>
      <c r="N550" s="231"/>
      <c r="O550" s="231"/>
      <c r="P550" s="4"/>
      <c r="Q550" s="4"/>
    </row>
    <row r="551" ht="12.75" customHeight="1">
      <c r="B551" s="4"/>
      <c r="C551" s="4"/>
      <c r="D551" s="4"/>
      <c r="E551" s="4"/>
      <c r="F551" s="4"/>
      <c r="G551" s="4"/>
      <c r="H551" s="4"/>
      <c r="I551" s="4"/>
      <c r="J551" s="4"/>
      <c r="K551" s="231"/>
      <c r="L551" s="231"/>
      <c r="M551" s="231"/>
      <c r="N551" s="231"/>
      <c r="O551" s="231"/>
      <c r="P551" s="4"/>
      <c r="Q551" s="4"/>
    </row>
    <row r="552" ht="12.75" customHeight="1">
      <c r="B552" s="4"/>
      <c r="C552" s="4"/>
      <c r="D552" s="4"/>
      <c r="E552" s="4"/>
      <c r="F552" s="4"/>
      <c r="G552" s="4"/>
      <c r="H552" s="4"/>
      <c r="I552" s="4"/>
      <c r="J552" s="4"/>
      <c r="K552" s="231"/>
      <c r="L552" s="231"/>
      <c r="M552" s="231"/>
      <c r="N552" s="231"/>
      <c r="O552" s="231"/>
      <c r="P552" s="4"/>
      <c r="Q552" s="4"/>
    </row>
    <row r="553" ht="12.75" customHeight="1">
      <c r="B553" s="4"/>
      <c r="C553" s="4"/>
      <c r="D553" s="4"/>
      <c r="E553" s="4"/>
      <c r="F553" s="4"/>
      <c r="G553" s="4"/>
      <c r="H553" s="4"/>
      <c r="I553" s="4"/>
      <c r="J553" s="4"/>
      <c r="K553" s="231"/>
      <c r="L553" s="231"/>
      <c r="M553" s="231"/>
      <c r="N553" s="231"/>
      <c r="O553" s="231"/>
      <c r="P553" s="4"/>
      <c r="Q553" s="4"/>
    </row>
    <row r="554" ht="12.75" customHeight="1">
      <c r="B554" s="4"/>
      <c r="C554" s="4"/>
      <c r="D554" s="4"/>
      <c r="E554" s="4"/>
      <c r="F554" s="4"/>
      <c r="G554" s="4"/>
      <c r="H554" s="4"/>
      <c r="I554" s="4"/>
      <c r="J554" s="4"/>
      <c r="K554" s="231"/>
      <c r="L554" s="231"/>
      <c r="M554" s="231"/>
      <c r="N554" s="231"/>
      <c r="O554" s="231"/>
      <c r="P554" s="4"/>
      <c r="Q554" s="4"/>
    </row>
    <row r="555" ht="12.75" customHeight="1">
      <c r="B555" s="4"/>
      <c r="C555" s="4"/>
      <c r="D555" s="4"/>
      <c r="E555" s="4"/>
      <c r="F555" s="4"/>
      <c r="G555" s="4"/>
      <c r="H555" s="4"/>
      <c r="I555" s="4"/>
      <c r="J555" s="4"/>
      <c r="K555" s="231"/>
      <c r="L555" s="231"/>
      <c r="M555" s="231"/>
      <c r="N555" s="231"/>
      <c r="O555" s="231"/>
      <c r="P555" s="4"/>
      <c r="Q555" s="4"/>
    </row>
    <row r="556" ht="12.75" customHeight="1">
      <c r="B556" s="4"/>
      <c r="C556" s="4"/>
      <c r="D556" s="4"/>
      <c r="E556" s="4"/>
      <c r="F556" s="4"/>
      <c r="G556" s="4"/>
      <c r="H556" s="4"/>
      <c r="I556" s="4"/>
      <c r="J556" s="4"/>
      <c r="K556" s="231"/>
      <c r="L556" s="231"/>
      <c r="M556" s="231"/>
      <c r="N556" s="231"/>
      <c r="O556" s="231"/>
      <c r="P556" s="4"/>
      <c r="Q556" s="4"/>
    </row>
    <row r="557" ht="12.75" customHeight="1">
      <c r="B557" s="4"/>
      <c r="C557" s="4"/>
      <c r="D557" s="4"/>
      <c r="E557" s="4"/>
      <c r="F557" s="4"/>
      <c r="G557" s="4"/>
      <c r="H557" s="4"/>
      <c r="I557" s="4"/>
      <c r="J557" s="4"/>
      <c r="K557" s="231"/>
      <c r="L557" s="231"/>
      <c r="M557" s="231"/>
      <c r="N557" s="231"/>
      <c r="O557" s="231"/>
      <c r="P557" s="4"/>
      <c r="Q557" s="4"/>
    </row>
    <row r="558" ht="12.75" customHeight="1">
      <c r="B558" s="4"/>
      <c r="C558" s="4"/>
      <c r="D558" s="4"/>
      <c r="E558" s="4"/>
      <c r="F558" s="4"/>
      <c r="G558" s="4"/>
      <c r="H558" s="4"/>
      <c r="I558" s="4"/>
      <c r="J558" s="4"/>
      <c r="K558" s="231"/>
      <c r="L558" s="231"/>
      <c r="M558" s="231"/>
      <c r="N558" s="231"/>
      <c r="O558" s="231"/>
      <c r="P558" s="4"/>
      <c r="Q558" s="4"/>
    </row>
    <row r="559" ht="12.75" customHeight="1">
      <c r="B559" s="4"/>
      <c r="C559" s="4"/>
      <c r="D559" s="4"/>
      <c r="E559" s="4"/>
      <c r="F559" s="4"/>
      <c r="G559" s="4"/>
      <c r="H559" s="4"/>
      <c r="I559" s="4"/>
      <c r="J559" s="4"/>
      <c r="K559" s="231"/>
      <c r="L559" s="231"/>
      <c r="M559" s="231"/>
      <c r="N559" s="231"/>
      <c r="O559" s="231"/>
      <c r="P559" s="4"/>
      <c r="Q559" s="4"/>
    </row>
    <row r="560" ht="12.75" customHeight="1">
      <c r="B560" s="4"/>
      <c r="C560" s="4"/>
      <c r="D560" s="4"/>
      <c r="E560" s="4"/>
      <c r="F560" s="4"/>
      <c r="G560" s="4"/>
      <c r="H560" s="4"/>
      <c r="I560" s="4"/>
      <c r="J560" s="4"/>
      <c r="K560" s="231"/>
      <c r="L560" s="231"/>
      <c r="M560" s="231"/>
      <c r="N560" s="231"/>
      <c r="O560" s="231"/>
      <c r="P560" s="4"/>
      <c r="Q560" s="4"/>
    </row>
    <row r="561" ht="12.75" customHeight="1">
      <c r="B561" s="4"/>
      <c r="C561" s="4"/>
      <c r="D561" s="4"/>
      <c r="E561" s="4"/>
      <c r="F561" s="4"/>
      <c r="G561" s="4"/>
      <c r="H561" s="4"/>
      <c r="I561" s="4"/>
      <c r="J561" s="4"/>
      <c r="K561" s="231"/>
      <c r="L561" s="231"/>
      <c r="M561" s="231"/>
      <c r="N561" s="231"/>
      <c r="O561" s="231"/>
      <c r="P561" s="4"/>
      <c r="Q561" s="4"/>
    </row>
    <row r="562" ht="12.75" customHeight="1">
      <c r="B562" s="4"/>
      <c r="C562" s="4"/>
      <c r="D562" s="4"/>
      <c r="E562" s="4"/>
      <c r="F562" s="4"/>
      <c r="G562" s="4"/>
      <c r="H562" s="4"/>
      <c r="I562" s="4"/>
      <c r="J562" s="4"/>
      <c r="K562" s="231"/>
      <c r="L562" s="231"/>
      <c r="M562" s="231"/>
      <c r="N562" s="231"/>
      <c r="O562" s="231"/>
      <c r="P562" s="4"/>
      <c r="Q562" s="4"/>
    </row>
    <row r="563" ht="12.75" customHeight="1">
      <c r="B563" s="4"/>
      <c r="C563" s="4"/>
      <c r="D563" s="4"/>
      <c r="E563" s="4"/>
      <c r="F563" s="4"/>
      <c r="G563" s="4"/>
      <c r="H563" s="4"/>
      <c r="I563" s="4"/>
      <c r="J563" s="4"/>
      <c r="K563" s="231"/>
      <c r="L563" s="231"/>
      <c r="M563" s="231"/>
      <c r="N563" s="231"/>
      <c r="O563" s="231"/>
      <c r="P563" s="4"/>
      <c r="Q563" s="4"/>
    </row>
    <row r="564" ht="12.75" customHeight="1">
      <c r="B564" s="4"/>
      <c r="C564" s="4"/>
      <c r="D564" s="4"/>
      <c r="E564" s="4"/>
      <c r="F564" s="4"/>
      <c r="G564" s="4"/>
      <c r="H564" s="4"/>
      <c r="I564" s="4"/>
      <c r="J564" s="4"/>
      <c r="K564" s="231"/>
      <c r="L564" s="231"/>
      <c r="M564" s="231"/>
      <c r="N564" s="231"/>
      <c r="O564" s="231"/>
      <c r="P564" s="4"/>
      <c r="Q564" s="4"/>
    </row>
    <row r="565" ht="12.75" customHeight="1">
      <c r="B565" s="4"/>
      <c r="C565" s="4"/>
      <c r="D565" s="4"/>
      <c r="E565" s="4"/>
      <c r="F565" s="4"/>
      <c r="G565" s="4"/>
      <c r="H565" s="4"/>
      <c r="I565" s="4"/>
      <c r="J565" s="4"/>
      <c r="K565" s="231"/>
      <c r="L565" s="231"/>
      <c r="M565" s="231"/>
      <c r="N565" s="231"/>
      <c r="O565" s="231"/>
      <c r="P565" s="4"/>
      <c r="Q565" s="4"/>
    </row>
    <row r="566" ht="12.75" customHeight="1">
      <c r="B566" s="4"/>
      <c r="C566" s="4"/>
      <c r="D566" s="4"/>
      <c r="E566" s="4"/>
      <c r="F566" s="4"/>
      <c r="G566" s="4"/>
      <c r="H566" s="4"/>
      <c r="I566" s="4"/>
      <c r="J566" s="4"/>
      <c r="K566" s="231"/>
      <c r="L566" s="231"/>
      <c r="M566" s="231"/>
      <c r="N566" s="231"/>
      <c r="O566" s="231"/>
      <c r="P566" s="4"/>
      <c r="Q566" s="4"/>
    </row>
    <row r="567" ht="12.75" customHeight="1">
      <c r="B567" s="4"/>
      <c r="C567" s="4"/>
      <c r="D567" s="4"/>
      <c r="E567" s="4"/>
      <c r="F567" s="4"/>
      <c r="G567" s="4"/>
      <c r="H567" s="4"/>
      <c r="I567" s="4"/>
      <c r="J567" s="4"/>
      <c r="K567" s="231"/>
      <c r="L567" s="231"/>
      <c r="M567" s="231"/>
      <c r="N567" s="231"/>
      <c r="O567" s="231"/>
      <c r="P567" s="4"/>
      <c r="Q567" s="4"/>
    </row>
    <row r="568" ht="12.75" customHeight="1">
      <c r="B568" s="4"/>
      <c r="C568" s="4"/>
      <c r="D568" s="4"/>
      <c r="E568" s="4"/>
      <c r="F568" s="4"/>
      <c r="G568" s="4"/>
      <c r="H568" s="4"/>
      <c r="I568" s="4"/>
      <c r="J568" s="4"/>
      <c r="K568" s="231"/>
      <c r="L568" s="231"/>
      <c r="M568" s="231"/>
      <c r="N568" s="231"/>
      <c r="O568" s="231"/>
      <c r="P568" s="4"/>
      <c r="Q568" s="4"/>
    </row>
    <row r="569" ht="12.75" customHeight="1">
      <c r="B569" s="4"/>
      <c r="C569" s="4"/>
      <c r="D569" s="4"/>
      <c r="E569" s="4"/>
      <c r="F569" s="4"/>
      <c r="G569" s="4"/>
      <c r="H569" s="4"/>
      <c r="I569" s="4"/>
      <c r="J569" s="4"/>
      <c r="K569" s="231"/>
      <c r="L569" s="231"/>
      <c r="M569" s="231"/>
      <c r="N569" s="231"/>
      <c r="O569" s="231"/>
      <c r="P569" s="4"/>
      <c r="Q569" s="4"/>
    </row>
    <row r="570" ht="12.75" customHeight="1">
      <c r="B570" s="4"/>
      <c r="C570" s="4"/>
      <c r="D570" s="4"/>
      <c r="E570" s="4"/>
      <c r="F570" s="4"/>
      <c r="G570" s="4"/>
      <c r="H570" s="4"/>
      <c r="I570" s="4"/>
      <c r="J570" s="4"/>
      <c r="K570" s="231"/>
      <c r="L570" s="231"/>
      <c r="M570" s="231"/>
      <c r="N570" s="231"/>
      <c r="O570" s="231"/>
      <c r="P570" s="4"/>
      <c r="Q570" s="4"/>
    </row>
    <row r="571" ht="12.75" customHeight="1">
      <c r="B571" s="4"/>
      <c r="C571" s="4"/>
      <c r="D571" s="4"/>
      <c r="E571" s="4"/>
      <c r="F571" s="4"/>
      <c r="G571" s="4"/>
      <c r="H571" s="4"/>
      <c r="I571" s="4"/>
      <c r="J571" s="4"/>
      <c r="K571" s="231"/>
      <c r="L571" s="231"/>
      <c r="M571" s="231"/>
      <c r="N571" s="231"/>
      <c r="O571" s="231"/>
      <c r="P571" s="4"/>
      <c r="Q571" s="4"/>
    </row>
    <row r="572" ht="12.75" customHeight="1">
      <c r="B572" s="4"/>
      <c r="C572" s="4"/>
      <c r="D572" s="4"/>
      <c r="E572" s="4"/>
      <c r="F572" s="4"/>
      <c r="G572" s="4"/>
      <c r="H572" s="4"/>
      <c r="I572" s="4"/>
      <c r="J572" s="4"/>
      <c r="K572" s="231"/>
      <c r="L572" s="231"/>
      <c r="M572" s="231"/>
      <c r="N572" s="231"/>
      <c r="O572" s="231"/>
      <c r="P572" s="4"/>
      <c r="Q572" s="4"/>
    </row>
    <row r="573" ht="12.75" customHeight="1">
      <c r="B573" s="4"/>
      <c r="C573" s="4"/>
      <c r="D573" s="4"/>
      <c r="E573" s="4"/>
      <c r="F573" s="4"/>
      <c r="G573" s="4"/>
      <c r="H573" s="4"/>
      <c r="I573" s="4"/>
      <c r="J573" s="4"/>
      <c r="K573" s="231"/>
      <c r="L573" s="231"/>
      <c r="M573" s="231"/>
      <c r="N573" s="231"/>
      <c r="O573" s="231"/>
      <c r="P573" s="4"/>
      <c r="Q573" s="4"/>
    </row>
    <row r="574" ht="12.75" customHeight="1">
      <c r="B574" s="4"/>
      <c r="C574" s="4"/>
      <c r="D574" s="4"/>
      <c r="E574" s="4"/>
      <c r="F574" s="4"/>
      <c r="G574" s="4"/>
      <c r="H574" s="4"/>
      <c r="I574" s="4"/>
      <c r="J574" s="4"/>
      <c r="K574" s="231"/>
      <c r="L574" s="231"/>
      <c r="M574" s="231"/>
      <c r="N574" s="231"/>
      <c r="O574" s="231"/>
      <c r="P574" s="4"/>
      <c r="Q574" s="4"/>
    </row>
    <row r="575" ht="12.75" customHeight="1">
      <c r="B575" s="4"/>
      <c r="C575" s="4"/>
      <c r="D575" s="4"/>
      <c r="E575" s="4"/>
      <c r="F575" s="4"/>
      <c r="G575" s="4"/>
      <c r="H575" s="4"/>
      <c r="I575" s="4"/>
      <c r="J575" s="4"/>
      <c r="K575" s="231"/>
      <c r="L575" s="231"/>
      <c r="M575" s="231"/>
      <c r="N575" s="231"/>
      <c r="O575" s="231"/>
      <c r="P575" s="4"/>
      <c r="Q575" s="4"/>
    </row>
    <row r="576" ht="12.75" customHeight="1">
      <c r="B576" s="4"/>
      <c r="C576" s="4"/>
      <c r="D576" s="4"/>
      <c r="E576" s="4"/>
      <c r="F576" s="4"/>
      <c r="G576" s="4"/>
      <c r="H576" s="4"/>
      <c r="I576" s="4"/>
      <c r="J576" s="4"/>
      <c r="K576" s="231"/>
      <c r="L576" s="231"/>
      <c r="M576" s="231"/>
      <c r="N576" s="231"/>
      <c r="O576" s="231"/>
      <c r="P576" s="4"/>
      <c r="Q576" s="4"/>
    </row>
    <row r="577" ht="12.75" customHeight="1">
      <c r="B577" s="4"/>
      <c r="C577" s="4"/>
      <c r="D577" s="4"/>
      <c r="E577" s="4"/>
      <c r="F577" s="4"/>
      <c r="G577" s="4"/>
      <c r="H577" s="4"/>
      <c r="I577" s="4"/>
      <c r="J577" s="4"/>
      <c r="K577" s="231"/>
      <c r="L577" s="231"/>
      <c r="M577" s="231"/>
      <c r="N577" s="231"/>
      <c r="O577" s="231"/>
      <c r="P577" s="4"/>
      <c r="Q577" s="4"/>
    </row>
    <row r="578" ht="12.75" customHeight="1">
      <c r="B578" s="4"/>
      <c r="C578" s="4"/>
      <c r="D578" s="4"/>
      <c r="E578" s="4"/>
      <c r="F578" s="4"/>
      <c r="G578" s="4"/>
      <c r="H578" s="4"/>
      <c r="I578" s="4"/>
      <c r="J578" s="4"/>
      <c r="K578" s="231"/>
      <c r="L578" s="231"/>
      <c r="M578" s="231"/>
      <c r="N578" s="231"/>
      <c r="O578" s="231"/>
      <c r="P578" s="4"/>
      <c r="Q578" s="4"/>
    </row>
    <row r="579" ht="12.75" customHeight="1">
      <c r="B579" s="4"/>
      <c r="C579" s="4"/>
      <c r="D579" s="4"/>
      <c r="E579" s="4"/>
      <c r="F579" s="4"/>
      <c r="G579" s="4"/>
      <c r="H579" s="4"/>
      <c r="I579" s="4"/>
      <c r="J579" s="4"/>
      <c r="K579" s="231"/>
      <c r="L579" s="231"/>
      <c r="M579" s="231"/>
      <c r="N579" s="231"/>
      <c r="O579" s="231"/>
      <c r="P579" s="4"/>
      <c r="Q579" s="4"/>
    </row>
    <row r="580" ht="12.75" customHeight="1">
      <c r="B580" s="4"/>
      <c r="C580" s="4"/>
      <c r="D580" s="4"/>
      <c r="E580" s="4"/>
      <c r="F580" s="4"/>
      <c r="G580" s="4"/>
      <c r="H580" s="4"/>
      <c r="I580" s="4"/>
      <c r="J580" s="4"/>
      <c r="K580" s="231"/>
      <c r="L580" s="231"/>
      <c r="M580" s="231"/>
      <c r="N580" s="231"/>
      <c r="O580" s="231"/>
      <c r="P580" s="4"/>
      <c r="Q580" s="4"/>
    </row>
    <row r="581" ht="12.75" customHeight="1">
      <c r="B581" s="4"/>
      <c r="C581" s="4"/>
      <c r="D581" s="4"/>
      <c r="E581" s="4"/>
      <c r="F581" s="4"/>
      <c r="G581" s="4"/>
      <c r="H581" s="4"/>
      <c r="I581" s="4"/>
      <c r="J581" s="4"/>
      <c r="K581" s="231"/>
      <c r="L581" s="231"/>
      <c r="M581" s="231"/>
      <c r="N581" s="231"/>
      <c r="O581" s="231"/>
      <c r="P581" s="4"/>
      <c r="Q581" s="4"/>
    </row>
    <row r="582" ht="12.75" customHeight="1">
      <c r="B582" s="4"/>
      <c r="C582" s="4"/>
      <c r="D582" s="4"/>
      <c r="E582" s="4"/>
      <c r="F582" s="4"/>
      <c r="G582" s="4"/>
      <c r="H582" s="4"/>
      <c r="I582" s="4"/>
      <c r="J582" s="4"/>
      <c r="K582" s="231"/>
      <c r="L582" s="231"/>
      <c r="M582" s="231"/>
      <c r="N582" s="231"/>
      <c r="O582" s="231"/>
      <c r="P582" s="4"/>
      <c r="Q582" s="4"/>
    </row>
    <row r="583" ht="12.75" customHeight="1">
      <c r="B583" s="4"/>
      <c r="C583" s="4"/>
      <c r="D583" s="4"/>
      <c r="E583" s="4"/>
      <c r="F583" s="4"/>
      <c r="G583" s="4"/>
      <c r="H583" s="4"/>
      <c r="I583" s="4"/>
      <c r="J583" s="4"/>
      <c r="K583" s="231"/>
      <c r="L583" s="231"/>
      <c r="M583" s="231"/>
      <c r="N583" s="231"/>
      <c r="O583" s="231"/>
      <c r="P583" s="4"/>
      <c r="Q583" s="4"/>
    </row>
    <row r="584" ht="12.75" customHeight="1">
      <c r="B584" s="4"/>
      <c r="C584" s="4"/>
      <c r="D584" s="4"/>
      <c r="E584" s="4"/>
      <c r="F584" s="4"/>
      <c r="G584" s="4"/>
      <c r="H584" s="4"/>
      <c r="I584" s="4"/>
      <c r="J584" s="4"/>
      <c r="K584" s="231"/>
      <c r="L584" s="231"/>
      <c r="M584" s="231"/>
      <c r="N584" s="231"/>
      <c r="O584" s="231"/>
      <c r="P584" s="4"/>
      <c r="Q584" s="4"/>
    </row>
    <row r="585" ht="12.75" customHeight="1">
      <c r="B585" s="4"/>
      <c r="C585" s="4"/>
      <c r="D585" s="4"/>
      <c r="E585" s="4"/>
      <c r="F585" s="4"/>
      <c r="G585" s="4"/>
      <c r="H585" s="4"/>
      <c r="I585" s="4"/>
      <c r="J585" s="4"/>
      <c r="K585" s="231"/>
      <c r="L585" s="231"/>
      <c r="M585" s="231"/>
      <c r="N585" s="231"/>
      <c r="O585" s="231"/>
      <c r="P585" s="4"/>
      <c r="Q585" s="4"/>
    </row>
    <row r="586" ht="12.75" customHeight="1">
      <c r="B586" s="4"/>
      <c r="C586" s="4"/>
      <c r="D586" s="4"/>
      <c r="E586" s="4"/>
      <c r="F586" s="4"/>
      <c r="G586" s="4"/>
      <c r="H586" s="4"/>
      <c r="I586" s="4"/>
      <c r="J586" s="4"/>
      <c r="K586" s="231"/>
      <c r="L586" s="231"/>
      <c r="M586" s="231"/>
      <c r="N586" s="231"/>
      <c r="O586" s="231"/>
      <c r="P586" s="4"/>
      <c r="Q586" s="4"/>
    </row>
    <row r="587" ht="12.75" customHeight="1">
      <c r="B587" s="4"/>
      <c r="C587" s="4"/>
      <c r="D587" s="4"/>
      <c r="E587" s="4"/>
      <c r="F587" s="4"/>
      <c r="G587" s="4"/>
      <c r="H587" s="4"/>
      <c r="I587" s="4"/>
      <c r="J587" s="4"/>
      <c r="K587" s="231"/>
      <c r="L587" s="231"/>
      <c r="M587" s="231"/>
      <c r="N587" s="231"/>
      <c r="O587" s="231"/>
      <c r="P587" s="4"/>
      <c r="Q587" s="4"/>
    </row>
    <row r="588" ht="12.75" customHeight="1">
      <c r="B588" s="4"/>
      <c r="C588" s="4"/>
      <c r="D588" s="4"/>
      <c r="E588" s="4"/>
      <c r="F588" s="4"/>
      <c r="G588" s="4"/>
      <c r="H588" s="4"/>
      <c r="I588" s="4"/>
      <c r="J588" s="4"/>
      <c r="K588" s="231"/>
      <c r="L588" s="231"/>
      <c r="M588" s="231"/>
      <c r="N588" s="231"/>
      <c r="O588" s="231"/>
      <c r="P588" s="4"/>
      <c r="Q588" s="4"/>
    </row>
    <row r="589" ht="12.75" customHeight="1">
      <c r="B589" s="4"/>
      <c r="C589" s="4"/>
      <c r="D589" s="4"/>
      <c r="E589" s="4"/>
      <c r="F589" s="4"/>
      <c r="G589" s="4"/>
      <c r="H589" s="4"/>
      <c r="I589" s="4"/>
      <c r="J589" s="4"/>
      <c r="K589" s="231"/>
      <c r="L589" s="231"/>
      <c r="M589" s="231"/>
      <c r="N589" s="231"/>
      <c r="O589" s="231"/>
      <c r="P589" s="4"/>
      <c r="Q589" s="4"/>
    </row>
    <row r="590" ht="12.75" customHeight="1">
      <c r="B590" s="4"/>
      <c r="C590" s="4"/>
      <c r="D590" s="4"/>
      <c r="E590" s="4"/>
      <c r="F590" s="4"/>
      <c r="G590" s="4"/>
      <c r="H590" s="4"/>
      <c r="I590" s="4"/>
      <c r="J590" s="4"/>
      <c r="K590" s="231"/>
      <c r="L590" s="231"/>
      <c r="M590" s="231"/>
      <c r="N590" s="231"/>
      <c r="O590" s="231"/>
      <c r="P590" s="4"/>
      <c r="Q590" s="4"/>
    </row>
    <row r="591" ht="12.75" customHeight="1">
      <c r="B591" s="4"/>
      <c r="C591" s="4"/>
      <c r="D591" s="4"/>
      <c r="E591" s="4"/>
      <c r="F591" s="4"/>
      <c r="G591" s="4"/>
      <c r="H591" s="4"/>
      <c r="I591" s="4"/>
      <c r="J591" s="4"/>
      <c r="K591" s="231"/>
      <c r="L591" s="231"/>
      <c r="M591" s="231"/>
      <c r="N591" s="231"/>
      <c r="O591" s="231"/>
      <c r="P591" s="4"/>
      <c r="Q591" s="4"/>
    </row>
    <row r="592" ht="12.75" customHeight="1">
      <c r="B592" s="4"/>
      <c r="C592" s="4"/>
      <c r="D592" s="4"/>
      <c r="E592" s="4"/>
      <c r="F592" s="4"/>
      <c r="G592" s="4"/>
      <c r="H592" s="4"/>
      <c r="I592" s="4"/>
      <c r="J592" s="4"/>
      <c r="K592" s="231"/>
      <c r="L592" s="231"/>
      <c r="M592" s="231"/>
      <c r="N592" s="231"/>
      <c r="O592" s="231"/>
      <c r="P592" s="4"/>
      <c r="Q592" s="4"/>
    </row>
    <row r="593" ht="12.75" customHeight="1">
      <c r="B593" s="4"/>
      <c r="C593" s="4"/>
      <c r="D593" s="4"/>
      <c r="E593" s="4"/>
      <c r="F593" s="4"/>
      <c r="G593" s="4"/>
      <c r="H593" s="4"/>
      <c r="I593" s="4"/>
      <c r="J593" s="4"/>
      <c r="K593" s="231"/>
      <c r="L593" s="231"/>
      <c r="M593" s="231"/>
      <c r="N593" s="231"/>
      <c r="O593" s="231"/>
      <c r="P593" s="4"/>
      <c r="Q593" s="4"/>
    </row>
    <row r="594" ht="12.75" customHeight="1">
      <c r="B594" s="4"/>
      <c r="C594" s="4"/>
      <c r="D594" s="4"/>
      <c r="E594" s="4"/>
      <c r="F594" s="4"/>
      <c r="G594" s="4"/>
      <c r="H594" s="4"/>
      <c r="I594" s="4"/>
      <c r="J594" s="4"/>
      <c r="K594" s="231"/>
      <c r="L594" s="231"/>
      <c r="M594" s="231"/>
      <c r="N594" s="231"/>
      <c r="O594" s="231"/>
      <c r="P594" s="4"/>
      <c r="Q594" s="4"/>
    </row>
    <row r="595" ht="12.75" customHeight="1">
      <c r="B595" s="4"/>
      <c r="C595" s="4"/>
      <c r="D595" s="4"/>
      <c r="E595" s="4"/>
      <c r="F595" s="4"/>
      <c r="G595" s="4"/>
      <c r="H595" s="4"/>
      <c r="I595" s="4"/>
      <c r="J595" s="4"/>
      <c r="K595" s="231"/>
      <c r="L595" s="231"/>
      <c r="M595" s="231"/>
      <c r="N595" s="231"/>
      <c r="O595" s="231"/>
      <c r="P595" s="4"/>
      <c r="Q595" s="4"/>
    </row>
    <row r="596" ht="12.75" customHeight="1">
      <c r="B596" s="4"/>
      <c r="C596" s="4"/>
      <c r="D596" s="4"/>
      <c r="E596" s="4"/>
      <c r="F596" s="4"/>
      <c r="G596" s="4"/>
      <c r="H596" s="4"/>
      <c r="I596" s="4"/>
      <c r="J596" s="4"/>
      <c r="K596" s="231"/>
      <c r="L596" s="231"/>
      <c r="M596" s="231"/>
      <c r="N596" s="231"/>
      <c r="O596" s="231"/>
      <c r="P596" s="4"/>
      <c r="Q596" s="4"/>
    </row>
    <row r="597" ht="12.75" customHeight="1">
      <c r="B597" s="4"/>
      <c r="C597" s="4"/>
      <c r="D597" s="4"/>
      <c r="E597" s="4"/>
      <c r="F597" s="4"/>
      <c r="G597" s="4"/>
      <c r="H597" s="4"/>
      <c r="I597" s="4"/>
      <c r="J597" s="4"/>
      <c r="K597" s="231"/>
      <c r="L597" s="231"/>
      <c r="M597" s="231"/>
      <c r="N597" s="231"/>
      <c r="O597" s="231"/>
      <c r="P597" s="4"/>
      <c r="Q597" s="4"/>
    </row>
    <row r="598" ht="12.75" customHeight="1">
      <c r="B598" s="4"/>
      <c r="C598" s="4"/>
      <c r="D598" s="4"/>
      <c r="E598" s="4"/>
      <c r="F598" s="4"/>
      <c r="G598" s="4"/>
      <c r="H598" s="4"/>
      <c r="I598" s="4"/>
      <c r="J598" s="4"/>
      <c r="K598" s="231"/>
      <c r="L598" s="231"/>
      <c r="M598" s="231"/>
      <c r="N598" s="231"/>
      <c r="O598" s="231"/>
      <c r="P598" s="4"/>
      <c r="Q598" s="4"/>
    </row>
    <row r="599" ht="12.75" customHeight="1">
      <c r="B599" s="4"/>
      <c r="C599" s="4"/>
      <c r="D599" s="4"/>
      <c r="E599" s="4"/>
      <c r="F599" s="4"/>
      <c r="G599" s="4"/>
      <c r="H599" s="4"/>
      <c r="I599" s="4"/>
      <c r="J599" s="4"/>
      <c r="K599" s="231"/>
      <c r="L599" s="231"/>
      <c r="M599" s="231"/>
      <c r="N599" s="231"/>
      <c r="O599" s="231"/>
      <c r="P599" s="4"/>
      <c r="Q599" s="4"/>
    </row>
    <row r="600" ht="12.75" customHeight="1">
      <c r="B600" s="4"/>
      <c r="C600" s="4"/>
      <c r="D600" s="4"/>
      <c r="E600" s="4"/>
      <c r="F600" s="4"/>
      <c r="G600" s="4"/>
      <c r="H600" s="4"/>
      <c r="I600" s="4"/>
      <c r="J600" s="4"/>
      <c r="K600" s="231"/>
      <c r="L600" s="231"/>
      <c r="M600" s="231"/>
      <c r="N600" s="231"/>
      <c r="O600" s="231"/>
      <c r="P600" s="4"/>
      <c r="Q600" s="4"/>
    </row>
    <row r="601" ht="12.75" customHeight="1">
      <c r="B601" s="4"/>
      <c r="C601" s="4"/>
      <c r="D601" s="4"/>
      <c r="E601" s="4"/>
      <c r="F601" s="4"/>
      <c r="G601" s="4"/>
      <c r="H601" s="4"/>
      <c r="I601" s="4"/>
      <c r="J601" s="4"/>
      <c r="K601" s="231"/>
      <c r="L601" s="231"/>
      <c r="M601" s="231"/>
      <c r="N601" s="231"/>
      <c r="O601" s="231"/>
      <c r="P601" s="4"/>
      <c r="Q601" s="4"/>
    </row>
    <row r="602" ht="12.75" customHeight="1">
      <c r="B602" s="4"/>
      <c r="C602" s="4"/>
      <c r="D602" s="4"/>
      <c r="E602" s="4"/>
      <c r="F602" s="4"/>
      <c r="G602" s="4"/>
      <c r="H602" s="4"/>
      <c r="I602" s="4"/>
      <c r="J602" s="4"/>
      <c r="K602" s="231"/>
      <c r="L602" s="231"/>
      <c r="M602" s="231"/>
      <c r="N602" s="231"/>
      <c r="O602" s="231"/>
      <c r="P602" s="4"/>
      <c r="Q602" s="4"/>
    </row>
    <row r="603" ht="12.75" customHeight="1">
      <c r="B603" s="4"/>
      <c r="C603" s="4"/>
      <c r="D603" s="4"/>
      <c r="E603" s="4"/>
      <c r="F603" s="4"/>
      <c r="G603" s="4"/>
      <c r="H603" s="4"/>
      <c r="I603" s="4"/>
      <c r="J603" s="4"/>
      <c r="K603" s="231"/>
      <c r="L603" s="231"/>
      <c r="M603" s="231"/>
      <c r="N603" s="231"/>
      <c r="O603" s="231"/>
      <c r="P603" s="4"/>
      <c r="Q603" s="4"/>
    </row>
    <row r="604" ht="12.75" customHeight="1">
      <c r="B604" s="4"/>
      <c r="C604" s="4"/>
      <c r="D604" s="4"/>
      <c r="E604" s="4"/>
      <c r="F604" s="4"/>
      <c r="G604" s="4"/>
      <c r="H604" s="4"/>
      <c r="I604" s="4"/>
      <c r="J604" s="4"/>
      <c r="K604" s="231"/>
      <c r="L604" s="231"/>
      <c r="M604" s="231"/>
      <c r="N604" s="231"/>
      <c r="O604" s="231"/>
      <c r="P604" s="4"/>
      <c r="Q604" s="4"/>
    </row>
    <row r="605" ht="12.75" customHeight="1">
      <c r="B605" s="4"/>
      <c r="C605" s="4"/>
      <c r="D605" s="4"/>
      <c r="E605" s="4"/>
      <c r="F605" s="4"/>
      <c r="G605" s="4"/>
      <c r="H605" s="4"/>
      <c r="I605" s="4"/>
      <c r="J605" s="4"/>
      <c r="K605" s="231"/>
      <c r="L605" s="231"/>
      <c r="M605" s="231"/>
      <c r="N605" s="231"/>
      <c r="O605" s="231"/>
      <c r="P605" s="4"/>
      <c r="Q605" s="4"/>
    </row>
    <row r="606" ht="12.75" customHeight="1">
      <c r="B606" s="4"/>
      <c r="C606" s="4"/>
      <c r="D606" s="4"/>
      <c r="E606" s="4"/>
      <c r="F606" s="4"/>
      <c r="G606" s="4"/>
      <c r="H606" s="4"/>
      <c r="I606" s="4"/>
      <c r="J606" s="4"/>
      <c r="K606" s="231"/>
      <c r="L606" s="231"/>
      <c r="M606" s="231"/>
      <c r="N606" s="231"/>
      <c r="O606" s="231"/>
      <c r="P606" s="4"/>
      <c r="Q606" s="4"/>
    </row>
    <row r="607" ht="12.75" customHeight="1">
      <c r="B607" s="4"/>
      <c r="C607" s="4"/>
      <c r="D607" s="4"/>
      <c r="E607" s="4"/>
      <c r="F607" s="4"/>
      <c r="G607" s="4"/>
      <c r="H607" s="4"/>
      <c r="I607" s="4"/>
      <c r="J607" s="4"/>
      <c r="K607" s="231"/>
      <c r="L607" s="231"/>
      <c r="M607" s="231"/>
      <c r="N607" s="231"/>
      <c r="O607" s="231"/>
      <c r="P607" s="4"/>
      <c r="Q607" s="4"/>
    </row>
    <row r="608" ht="12.75" customHeight="1">
      <c r="B608" s="4"/>
      <c r="C608" s="4"/>
      <c r="D608" s="4"/>
      <c r="E608" s="4"/>
      <c r="F608" s="4"/>
      <c r="G608" s="4"/>
      <c r="H608" s="4"/>
      <c r="I608" s="4"/>
      <c r="J608" s="4"/>
      <c r="K608" s="231"/>
      <c r="L608" s="231"/>
      <c r="M608" s="231"/>
      <c r="N608" s="231"/>
      <c r="O608" s="231"/>
      <c r="P608" s="4"/>
      <c r="Q608" s="4"/>
    </row>
    <row r="609" ht="12.75" customHeight="1">
      <c r="B609" s="4"/>
      <c r="C609" s="4"/>
      <c r="D609" s="4"/>
      <c r="E609" s="4"/>
      <c r="F609" s="4"/>
      <c r="G609" s="4"/>
      <c r="H609" s="4"/>
      <c r="I609" s="4"/>
      <c r="J609" s="4"/>
      <c r="K609" s="231"/>
      <c r="L609" s="231"/>
      <c r="M609" s="231"/>
      <c r="N609" s="231"/>
      <c r="O609" s="231"/>
      <c r="P609" s="4"/>
      <c r="Q609" s="4"/>
    </row>
    <row r="610" ht="12.75" customHeight="1">
      <c r="B610" s="4"/>
      <c r="C610" s="4"/>
      <c r="D610" s="4"/>
      <c r="E610" s="4"/>
      <c r="F610" s="4"/>
      <c r="G610" s="4"/>
      <c r="H610" s="4"/>
      <c r="I610" s="4"/>
      <c r="J610" s="4"/>
      <c r="K610" s="231"/>
      <c r="L610" s="231"/>
      <c r="M610" s="231"/>
      <c r="N610" s="231"/>
      <c r="O610" s="231"/>
      <c r="P610" s="4"/>
      <c r="Q610" s="4"/>
    </row>
    <row r="611" ht="12.75" customHeight="1">
      <c r="B611" s="4"/>
      <c r="C611" s="4"/>
      <c r="D611" s="4"/>
      <c r="E611" s="4"/>
      <c r="F611" s="4"/>
      <c r="G611" s="4"/>
      <c r="H611" s="4"/>
      <c r="I611" s="4"/>
      <c r="J611" s="4"/>
      <c r="K611" s="231"/>
      <c r="L611" s="231"/>
      <c r="M611" s="231"/>
      <c r="N611" s="231"/>
      <c r="O611" s="231"/>
      <c r="P611" s="4"/>
      <c r="Q611" s="4"/>
    </row>
    <row r="612" ht="12.75" customHeight="1">
      <c r="B612" s="4"/>
      <c r="C612" s="4"/>
      <c r="D612" s="4"/>
      <c r="E612" s="4"/>
      <c r="F612" s="4"/>
      <c r="G612" s="4"/>
      <c r="H612" s="4"/>
      <c r="I612" s="4"/>
      <c r="J612" s="4"/>
      <c r="K612" s="231"/>
      <c r="L612" s="231"/>
      <c r="M612" s="231"/>
      <c r="N612" s="231"/>
      <c r="O612" s="231"/>
      <c r="P612" s="4"/>
      <c r="Q612" s="4"/>
    </row>
    <row r="613" ht="12.75" customHeight="1">
      <c r="B613" s="4"/>
      <c r="C613" s="4"/>
      <c r="D613" s="4"/>
      <c r="E613" s="4"/>
      <c r="F613" s="4"/>
      <c r="G613" s="4"/>
      <c r="H613" s="4"/>
      <c r="I613" s="4"/>
      <c r="J613" s="4"/>
      <c r="K613" s="231"/>
      <c r="L613" s="231"/>
      <c r="M613" s="231"/>
      <c r="N613" s="231"/>
      <c r="O613" s="231"/>
      <c r="P613" s="4"/>
      <c r="Q613" s="4"/>
    </row>
    <row r="614" ht="12.75" customHeight="1">
      <c r="B614" s="4"/>
      <c r="C614" s="4"/>
      <c r="D614" s="4"/>
      <c r="E614" s="4"/>
      <c r="F614" s="4"/>
      <c r="G614" s="4"/>
      <c r="H614" s="4"/>
      <c r="I614" s="4"/>
      <c r="J614" s="4"/>
      <c r="K614" s="231"/>
      <c r="L614" s="231"/>
      <c r="M614" s="231"/>
      <c r="N614" s="231"/>
      <c r="O614" s="231"/>
      <c r="P614" s="4"/>
      <c r="Q614" s="4"/>
    </row>
    <row r="615" ht="12.75" customHeight="1">
      <c r="B615" s="4"/>
      <c r="C615" s="4"/>
      <c r="D615" s="4"/>
      <c r="E615" s="4"/>
      <c r="F615" s="4"/>
      <c r="G615" s="4"/>
      <c r="H615" s="4"/>
      <c r="I615" s="4"/>
      <c r="J615" s="4"/>
      <c r="K615" s="231"/>
      <c r="L615" s="231"/>
      <c r="M615" s="231"/>
      <c r="N615" s="231"/>
      <c r="O615" s="231"/>
      <c r="P615" s="4"/>
      <c r="Q615" s="4"/>
    </row>
    <row r="616" ht="12.75" customHeight="1">
      <c r="B616" s="4"/>
      <c r="C616" s="4"/>
      <c r="D616" s="4"/>
      <c r="E616" s="4"/>
      <c r="F616" s="4"/>
      <c r="G616" s="4"/>
      <c r="H616" s="4"/>
      <c r="I616" s="4"/>
      <c r="J616" s="4"/>
      <c r="K616" s="231"/>
      <c r="L616" s="231"/>
      <c r="M616" s="231"/>
      <c r="N616" s="231"/>
      <c r="O616" s="231"/>
      <c r="P616" s="4"/>
      <c r="Q616" s="4"/>
    </row>
    <row r="617" ht="12.75" customHeight="1">
      <c r="B617" s="4"/>
      <c r="C617" s="4"/>
      <c r="D617" s="4"/>
      <c r="E617" s="4"/>
      <c r="F617" s="4"/>
      <c r="G617" s="4"/>
      <c r="H617" s="4"/>
      <c r="I617" s="4"/>
      <c r="J617" s="4"/>
      <c r="K617" s="231"/>
      <c r="L617" s="231"/>
      <c r="M617" s="231"/>
      <c r="N617" s="231"/>
      <c r="O617" s="231"/>
      <c r="P617" s="4"/>
      <c r="Q617" s="4"/>
    </row>
    <row r="618" ht="12.75" customHeight="1">
      <c r="B618" s="4"/>
      <c r="C618" s="4"/>
      <c r="D618" s="4"/>
      <c r="E618" s="4"/>
      <c r="F618" s="4"/>
      <c r="G618" s="4"/>
      <c r="H618" s="4"/>
      <c r="I618" s="4"/>
      <c r="J618" s="4"/>
      <c r="K618" s="231"/>
      <c r="L618" s="231"/>
      <c r="M618" s="231"/>
      <c r="N618" s="231"/>
      <c r="O618" s="231"/>
      <c r="P618" s="4"/>
      <c r="Q618" s="4"/>
    </row>
    <row r="619" ht="12.75" customHeight="1">
      <c r="B619" s="4"/>
      <c r="C619" s="4"/>
      <c r="D619" s="4"/>
      <c r="E619" s="4"/>
      <c r="F619" s="4"/>
      <c r="G619" s="4"/>
      <c r="H619" s="4"/>
      <c r="I619" s="4"/>
      <c r="J619" s="4"/>
      <c r="K619" s="231"/>
      <c r="L619" s="231"/>
      <c r="M619" s="231"/>
      <c r="N619" s="231"/>
      <c r="O619" s="231"/>
      <c r="P619" s="4"/>
      <c r="Q619" s="4"/>
    </row>
    <row r="620" ht="12.75" customHeight="1">
      <c r="B620" s="4"/>
      <c r="C620" s="4"/>
      <c r="D620" s="4"/>
      <c r="E620" s="4"/>
      <c r="F620" s="4"/>
      <c r="G620" s="4"/>
      <c r="H620" s="4"/>
      <c r="I620" s="4"/>
      <c r="J620" s="4"/>
      <c r="K620" s="231"/>
      <c r="L620" s="231"/>
      <c r="M620" s="231"/>
      <c r="N620" s="231"/>
      <c r="O620" s="231"/>
      <c r="P620" s="4"/>
      <c r="Q620" s="4"/>
    </row>
    <row r="621" ht="12.75" customHeight="1">
      <c r="B621" s="4"/>
      <c r="C621" s="4"/>
      <c r="D621" s="4"/>
      <c r="E621" s="4"/>
      <c r="F621" s="4"/>
      <c r="G621" s="4"/>
      <c r="H621" s="4"/>
      <c r="I621" s="4"/>
      <c r="J621" s="4"/>
      <c r="K621" s="231"/>
      <c r="L621" s="231"/>
      <c r="M621" s="231"/>
      <c r="N621" s="231"/>
      <c r="O621" s="231"/>
      <c r="P621" s="4"/>
      <c r="Q621" s="4"/>
    </row>
    <row r="622" ht="12.75" customHeight="1">
      <c r="B622" s="4"/>
      <c r="C622" s="4"/>
      <c r="D622" s="4"/>
      <c r="E622" s="4"/>
      <c r="F622" s="4"/>
      <c r="G622" s="4"/>
      <c r="H622" s="4"/>
      <c r="I622" s="4"/>
      <c r="J622" s="4"/>
      <c r="K622" s="231"/>
      <c r="L622" s="231"/>
      <c r="M622" s="231"/>
      <c r="N622" s="231"/>
      <c r="O622" s="231"/>
      <c r="P622" s="4"/>
      <c r="Q622" s="4"/>
    </row>
    <row r="623" ht="12.75" customHeight="1">
      <c r="B623" s="4"/>
      <c r="C623" s="4"/>
      <c r="D623" s="4"/>
      <c r="E623" s="4"/>
      <c r="F623" s="4"/>
      <c r="G623" s="4"/>
      <c r="H623" s="4"/>
      <c r="I623" s="4"/>
      <c r="J623" s="4"/>
      <c r="K623" s="231"/>
      <c r="L623" s="231"/>
      <c r="M623" s="231"/>
      <c r="N623" s="231"/>
      <c r="O623" s="231"/>
      <c r="P623" s="4"/>
      <c r="Q623" s="4"/>
    </row>
    <row r="624" ht="12.75" customHeight="1">
      <c r="B624" s="4"/>
      <c r="C624" s="4"/>
      <c r="D624" s="4"/>
      <c r="E624" s="4"/>
      <c r="F624" s="4"/>
      <c r="G624" s="4"/>
      <c r="H624" s="4"/>
      <c r="I624" s="4"/>
      <c r="J624" s="4"/>
      <c r="K624" s="231"/>
      <c r="L624" s="231"/>
      <c r="M624" s="231"/>
      <c r="N624" s="231"/>
      <c r="O624" s="231"/>
      <c r="P624" s="4"/>
      <c r="Q624" s="4"/>
    </row>
    <row r="625" ht="12.75" customHeight="1">
      <c r="B625" s="4"/>
      <c r="C625" s="4"/>
      <c r="D625" s="4"/>
      <c r="E625" s="4"/>
      <c r="F625" s="4"/>
      <c r="G625" s="4"/>
      <c r="H625" s="4"/>
      <c r="I625" s="4"/>
      <c r="J625" s="4"/>
      <c r="K625" s="231"/>
      <c r="L625" s="231"/>
      <c r="M625" s="231"/>
      <c r="N625" s="231"/>
      <c r="O625" s="231"/>
      <c r="P625" s="4"/>
      <c r="Q625" s="4"/>
    </row>
    <row r="626" ht="12.75" customHeight="1">
      <c r="B626" s="4"/>
      <c r="C626" s="4"/>
      <c r="D626" s="4"/>
      <c r="E626" s="4"/>
      <c r="F626" s="4"/>
      <c r="G626" s="4"/>
      <c r="H626" s="4"/>
      <c r="I626" s="4"/>
      <c r="J626" s="4"/>
      <c r="K626" s="231"/>
      <c r="L626" s="231"/>
      <c r="M626" s="231"/>
      <c r="N626" s="231"/>
      <c r="O626" s="231"/>
      <c r="P626" s="4"/>
      <c r="Q626" s="4"/>
    </row>
    <row r="627" ht="12.75" customHeight="1">
      <c r="B627" s="4"/>
      <c r="C627" s="4"/>
      <c r="D627" s="4"/>
      <c r="E627" s="4"/>
      <c r="F627" s="4"/>
      <c r="G627" s="4"/>
      <c r="H627" s="4"/>
      <c r="I627" s="4"/>
      <c r="J627" s="4"/>
      <c r="K627" s="231"/>
      <c r="L627" s="231"/>
      <c r="M627" s="231"/>
      <c r="N627" s="231"/>
      <c r="O627" s="231"/>
      <c r="P627" s="4"/>
      <c r="Q627" s="4"/>
    </row>
    <row r="628" ht="12.75" customHeight="1">
      <c r="B628" s="4"/>
      <c r="C628" s="4"/>
      <c r="D628" s="4"/>
      <c r="E628" s="4"/>
      <c r="F628" s="4"/>
      <c r="G628" s="4"/>
      <c r="H628" s="4"/>
      <c r="I628" s="4"/>
      <c r="J628" s="4"/>
      <c r="K628" s="231"/>
      <c r="L628" s="231"/>
      <c r="M628" s="231"/>
      <c r="N628" s="231"/>
      <c r="O628" s="231"/>
      <c r="P628" s="4"/>
      <c r="Q628" s="4"/>
    </row>
    <row r="629" ht="12.75" customHeight="1">
      <c r="B629" s="4"/>
      <c r="C629" s="4"/>
      <c r="D629" s="4"/>
      <c r="E629" s="4"/>
      <c r="F629" s="4"/>
      <c r="G629" s="4"/>
      <c r="H629" s="4"/>
      <c r="I629" s="4"/>
      <c r="J629" s="4"/>
      <c r="K629" s="231"/>
      <c r="L629" s="231"/>
      <c r="M629" s="231"/>
      <c r="N629" s="231"/>
      <c r="O629" s="231"/>
      <c r="P629" s="4"/>
      <c r="Q629" s="4"/>
    </row>
    <row r="630" ht="12.75" customHeight="1">
      <c r="B630" s="4"/>
      <c r="C630" s="4"/>
      <c r="D630" s="4"/>
      <c r="E630" s="4"/>
      <c r="F630" s="4"/>
      <c r="G630" s="4"/>
      <c r="H630" s="4"/>
      <c r="I630" s="4"/>
      <c r="J630" s="4"/>
      <c r="K630" s="231"/>
      <c r="L630" s="231"/>
      <c r="M630" s="231"/>
      <c r="N630" s="231"/>
      <c r="O630" s="231"/>
      <c r="P630" s="4"/>
      <c r="Q630" s="4"/>
    </row>
    <row r="631" ht="12.75" customHeight="1">
      <c r="B631" s="4"/>
      <c r="C631" s="4"/>
      <c r="D631" s="4"/>
      <c r="E631" s="4"/>
      <c r="F631" s="4"/>
      <c r="G631" s="4"/>
      <c r="H631" s="4"/>
      <c r="I631" s="4"/>
      <c r="J631" s="4"/>
      <c r="K631" s="231"/>
      <c r="L631" s="231"/>
      <c r="M631" s="231"/>
      <c r="N631" s="231"/>
      <c r="O631" s="231"/>
      <c r="P631" s="4"/>
      <c r="Q631" s="4"/>
    </row>
    <row r="632" ht="12.75" customHeight="1">
      <c r="B632" s="4"/>
      <c r="C632" s="4"/>
      <c r="D632" s="4"/>
      <c r="E632" s="4"/>
      <c r="F632" s="4"/>
      <c r="G632" s="4"/>
      <c r="H632" s="4"/>
      <c r="I632" s="4"/>
      <c r="J632" s="4"/>
      <c r="K632" s="231"/>
      <c r="L632" s="231"/>
      <c r="M632" s="231"/>
      <c r="N632" s="231"/>
      <c r="O632" s="231"/>
      <c r="P632" s="4"/>
      <c r="Q632" s="4"/>
    </row>
    <row r="633" ht="12.75" customHeight="1">
      <c r="B633" s="4"/>
      <c r="C633" s="4"/>
      <c r="D633" s="4"/>
      <c r="E633" s="4"/>
      <c r="F633" s="4"/>
      <c r="G633" s="4"/>
      <c r="H633" s="4"/>
      <c r="I633" s="4"/>
      <c r="J633" s="4"/>
      <c r="K633" s="231"/>
      <c r="L633" s="231"/>
      <c r="M633" s="231"/>
      <c r="N633" s="231"/>
      <c r="O633" s="231"/>
      <c r="P633" s="4"/>
      <c r="Q633" s="4"/>
    </row>
    <row r="634" ht="12.75" customHeight="1">
      <c r="B634" s="4"/>
      <c r="C634" s="4"/>
      <c r="D634" s="4"/>
      <c r="E634" s="4"/>
      <c r="F634" s="4"/>
      <c r="G634" s="4"/>
      <c r="H634" s="4"/>
      <c r="I634" s="4"/>
      <c r="J634" s="4"/>
      <c r="K634" s="231"/>
      <c r="L634" s="231"/>
      <c r="M634" s="231"/>
      <c r="N634" s="231"/>
      <c r="O634" s="231"/>
      <c r="P634" s="4"/>
      <c r="Q634" s="4"/>
    </row>
    <row r="635" ht="12.75" customHeight="1">
      <c r="B635" s="4"/>
      <c r="C635" s="4"/>
      <c r="D635" s="4"/>
      <c r="E635" s="4"/>
      <c r="F635" s="4"/>
      <c r="G635" s="4"/>
      <c r="H635" s="4"/>
      <c r="I635" s="4"/>
      <c r="J635" s="4"/>
      <c r="K635" s="231"/>
      <c r="L635" s="231"/>
      <c r="M635" s="231"/>
      <c r="N635" s="231"/>
      <c r="O635" s="231"/>
      <c r="P635" s="4"/>
      <c r="Q635" s="4"/>
    </row>
    <row r="636" ht="12.75" customHeight="1">
      <c r="B636" s="4"/>
      <c r="C636" s="4"/>
      <c r="D636" s="4"/>
      <c r="E636" s="4"/>
      <c r="F636" s="4"/>
      <c r="G636" s="4"/>
      <c r="H636" s="4"/>
      <c r="I636" s="4"/>
      <c r="J636" s="4"/>
      <c r="K636" s="231"/>
      <c r="L636" s="231"/>
      <c r="M636" s="231"/>
      <c r="N636" s="231"/>
      <c r="O636" s="231"/>
      <c r="P636" s="4"/>
      <c r="Q636" s="4"/>
    </row>
    <row r="637" ht="12.75" customHeight="1">
      <c r="B637" s="4"/>
      <c r="C637" s="4"/>
      <c r="D637" s="4"/>
      <c r="E637" s="4"/>
      <c r="F637" s="4"/>
      <c r="G637" s="4"/>
      <c r="H637" s="4"/>
      <c r="I637" s="4"/>
      <c r="J637" s="4"/>
      <c r="K637" s="231"/>
      <c r="L637" s="231"/>
      <c r="M637" s="231"/>
      <c r="N637" s="231"/>
      <c r="O637" s="231"/>
      <c r="P637" s="4"/>
      <c r="Q637" s="4"/>
    </row>
    <row r="638" ht="12.75" customHeight="1">
      <c r="B638" s="4"/>
      <c r="C638" s="4"/>
      <c r="D638" s="4"/>
      <c r="E638" s="4"/>
      <c r="F638" s="4"/>
      <c r="G638" s="4"/>
      <c r="H638" s="4"/>
      <c r="I638" s="4"/>
      <c r="J638" s="4"/>
      <c r="K638" s="231"/>
      <c r="L638" s="231"/>
      <c r="M638" s="231"/>
      <c r="N638" s="231"/>
      <c r="O638" s="231"/>
      <c r="P638" s="4"/>
      <c r="Q638" s="4"/>
    </row>
    <row r="639" ht="12.75" customHeight="1">
      <c r="B639" s="4"/>
      <c r="C639" s="4"/>
      <c r="D639" s="4"/>
      <c r="E639" s="4"/>
      <c r="F639" s="4"/>
      <c r="G639" s="4"/>
      <c r="H639" s="4"/>
      <c r="I639" s="4"/>
      <c r="J639" s="4"/>
      <c r="K639" s="231"/>
      <c r="L639" s="231"/>
      <c r="M639" s="231"/>
      <c r="N639" s="231"/>
      <c r="O639" s="231"/>
      <c r="P639" s="4"/>
      <c r="Q639" s="4"/>
    </row>
    <row r="640" ht="12.75" customHeight="1">
      <c r="B640" s="4"/>
      <c r="C640" s="4"/>
      <c r="D640" s="4"/>
      <c r="E640" s="4"/>
      <c r="F640" s="4"/>
      <c r="G640" s="4"/>
      <c r="H640" s="4"/>
      <c r="I640" s="4"/>
      <c r="J640" s="4"/>
      <c r="K640" s="231"/>
      <c r="L640" s="231"/>
      <c r="M640" s="231"/>
      <c r="N640" s="231"/>
      <c r="O640" s="231"/>
      <c r="P640" s="4"/>
      <c r="Q640" s="4"/>
    </row>
    <row r="641" ht="12.75" customHeight="1">
      <c r="B641" s="4"/>
      <c r="C641" s="4"/>
      <c r="D641" s="4"/>
      <c r="E641" s="4"/>
      <c r="F641" s="4"/>
      <c r="G641" s="4"/>
      <c r="H641" s="4"/>
      <c r="I641" s="4"/>
      <c r="J641" s="4"/>
      <c r="K641" s="231"/>
      <c r="L641" s="231"/>
      <c r="M641" s="231"/>
      <c r="N641" s="231"/>
      <c r="O641" s="231"/>
      <c r="P641" s="4"/>
      <c r="Q641" s="4"/>
    </row>
    <row r="642" ht="12.75" customHeight="1">
      <c r="B642" s="4"/>
      <c r="C642" s="4"/>
      <c r="D642" s="4"/>
      <c r="E642" s="4"/>
      <c r="F642" s="4"/>
      <c r="G642" s="4"/>
      <c r="H642" s="4"/>
      <c r="I642" s="4"/>
      <c r="J642" s="4"/>
      <c r="K642" s="231"/>
      <c r="L642" s="231"/>
      <c r="M642" s="231"/>
      <c r="N642" s="231"/>
      <c r="O642" s="231"/>
      <c r="P642" s="4"/>
      <c r="Q642" s="4"/>
    </row>
    <row r="643" ht="12.75" customHeight="1">
      <c r="B643" s="4"/>
      <c r="C643" s="4"/>
      <c r="D643" s="4"/>
      <c r="E643" s="4"/>
      <c r="F643" s="4"/>
      <c r="G643" s="4"/>
      <c r="H643" s="4"/>
      <c r="I643" s="4"/>
      <c r="J643" s="4"/>
      <c r="K643" s="231"/>
      <c r="L643" s="231"/>
      <c r="M643" s="231"/>
      <c r="N643" s="231"/>
      <c r="O643" s="231"/>
      <c r="P643" s="4"/>
      <c r="Q643" s="4"/>
    </row>
    <row r="644" ht="12.75" customHeight="1">
      <c r="B644" s="4"/>
      <c r="C644" s="4"/>
      <c r="D644" s="4"/>
      <c r="E644" s="4"/>
      <c r="F644" s="4"/>
      <c r="G644" s="4"/>
      <c r="H644" s="4"/>
      <c r="I644" s="4"/>
      <c r="J644" s="4"/>
      <c r="K644" s="231"/>
      <c r="L644" s="231"/>
      <c r="M644" s="231"/>
      <c r="N644" s="231"/>
      <c r="O644" s="231"/>
      <c r="P644" s="4"/>
      <c r="Q644" s="4"/>
    </row>
    <row r="645" ht="12.75" customHeight="1">
      <c r="B645" s="4"/>
      <c r="C645" s="4"/>
      <c r="D645" s="4"/>
      <c r="E645" s="4"/>
      <c r="F645" s="4"/>
      <c r="G645" s="4"/>
      <c r="H645" s="4"/>
      <c r="I645" s="4"/>
      <c r="J645" s="4"/>
      <c r="K645" s="231"/>
      <c r="L645" s="231"/>
      <c r="M645" s="231"/>
      <c r="N645" s="231"/>
      <c r="O645" s="231"/>
      <c r="P645" s="4"/>
      <c r="Q645" s="4"/>
    </row>
    <row r="646" ht="12.75" customHeight="1">
      <c r="B646" s="4"/>
      <c r="C646" s="4"/>
      <c r="D646" s="4"/>
      <c r="E646" s="4"/>
      <c r="F646" s="4"/>
      <c r="G646" s="4"/>
      <c r="H646" s="4"/>
      <c r="I646" s="4"/>
      <c r="J646" s="4"/>
      <c r="K646" s="231"/>
      <c r="L646" s="231"/>
      <c r="M646" s="231"/>
      <c r="N646" s="231"/>
      <c r="O646" s="231"/>
      <c r="P646" s="4"/>
      <c r="Q646" s="4"/>
    </row>
    <row r="647" ht="12.75" customHeight="1">
      <c r="B647" s="4"/>
      <c r="C647" s="4"/>
      <c r="D647" s="4"/>
      <c r="E647" s="4"/>
      <c r="F647" s="4"/>
      <c r="G647" s="4"/>
      <c r="H647" s="4"/>
      <c r="I647" s="4"/>
      <c r="J647" s="4"/>
      <c r="K647" s="231"/>
      <c r="L647" s="231"/>
      <c r="M647" s="231"/>
      <c r="N647" s="231"/>
      <c r="O647" s="231"/>
      <c r="P647" s="4"/>
      <c r="Q647" s="4"/>
    </row>
    <row r="648" ht="12.75" customHeight="1">
      <c r="B648" s="4"/>
      <c r="C648" s="4"/>
      <c r="D648" s="4"/>
      <c r="E648" s="4"/>
      <c r="F648" s="4"/>
      <c r="G648" s="4"/>
      <c r="H648" s="4"/>
      <c r="I648" s="4"/>
      <c r="J648" s="4"/>
      <c r="K648" s="231"/>
      <c r="L648" s="231"/>
      <c r="M648" s="231"/>
      <c r="N648" s="231"/>
      <c r="O648" s="231"/>
      <c r="P648" s="4"/>
      <c r="Q648" s="4"/>
    </row>
    <row r="649" ht="12.75" customHeight="1">
      <c r="B649" s="4"/>
      <c r="C649" s="4"/>
      <c r="D649" s="4"/>
      <c r="E649" s="4"/>
      <c r="F649" s="4"/>
      <c r="G649" s="4"/>
      <c r="H649" s="4"/>
      <c r="I649" s="4"/>
      <c r="J649" s="4"/>
      <c r="K649" s="231"/>
      <c r="L649" s="231"/>
      <c r="M649" s="231"/>
      <c r="N649" s="231"/>
      <c r="O649" s="231"/>
      <c r="P649" s="4"/>
      <c r="Q649" s="4"/>
    </row>
    <row r="650" ht="12.75" customHeight="1">
      <c r="B650" s="4"/>
      <c r="C650" s="4"/>
      <c r="D650" s="4"/>
      <c r="E650" s="4"/>
      <c r="F650" s="4"/>
      <c r="G650" s="4"/>
      <c r="H650" s="4"/>
      <c r="I650" s="4"/>
      <c r="J650" s="4"/>
      <c r="K650" s="231"/>
      <c r="L650" s="231"/>
      <c r="M650" s="231"/>
      <c r="N650" s="231"/>
      <c r="O650" s="231"/>
      <c r="P650" s="4"/>
      <c r="Q650" s="4"/>
    </row>
    <row r="651" ht="12.75" customHeight="1">
      <c r="B651" s="4"/>
      <c r="C651" s="4"/>
      <c r="D651" s="4"/>
      <c r="E651" s="4"/>
      <c r="F651" s="4"/>
      <c r="G651" s="4"/>
      <c r="H651" s="4"/>
      <c r="I651" s="4"/>
      <c r="J651" s="4"/>
      <c r="K651" s="231"/>
      <c r="L651" s="231"/>
      <c r="M651" s="231"/>
      <c r="N651" s="231"/>
      <c r="O651" s="231"/>
      <c r="P651" s="4"/>
      <c r="Q651" s="4"/>
    </row>
    <row r="652" ht="12.75" customHeight="1">
      <c r="B652" s="4"/>
      <c r="C652" s="4"/>
      <c r="D652" s="4"/>
      <c r="E652" s="4"/>
      <c r="F652" s="4"/>
      <c r="G652" s="4"/>
      <c r="H652" s="4"/>
      <c r="I652" s="4"/>
      <c r="J652" s="4"/>
      <c r="K652" s="231"/>
      <c r="L652" s="231"/>
      <c r="M652" s="231"/>
      <c r="N652" s="231"/>
      <c r="O652" s="231"/>
      <c r="P652" s="4"/>
      <c r="Q652" s="4"/>
    </row>
    <row r="653" ht="12.75" customHeight="1">
      <c r="B653" s="4"/>
      <c r="C653" s="4"/>
      <c r="D653" s="4"/>
      <c r="E653" s="4"/>
      <c r="F653" s="4"/>
      <c r="G653" s="4"/>
      <c r="H653" s="4"/>
      <c r="I653" s="4"/>
      <c r="J653" s="4"/>
      <c r="K653" s="231"/>
      <c r="L653" s="231"/>
      <c r="M653" s="231"/>
      <c r="N653" s="231"/>
      <c r="O653" s="231"/>
      <c r="P653" s="4"/>
      <c r="Q653" s="4"/>
    </row>
    <row r="654" ht="12.75" customHeight="1">
      <c r="B654" s="4"/>
      <c r="C654" s="4"/>
      <c r="D654" s="4"/>
      <c r="E654" s="4"/>
      <c r="F654" s="4"/>
      <c r="G654" s="4"/>
      <c r="H654" s="4"/>
      <c r="I654" s="4"/>
      <c r="J654" s="4"/>
      <c r="K654" s="231"/>
      <c r="L654" s="231"/>
      <c r="M654" s="231"/>
      <c r="N654" s="231"/>
      <c r="O654" s="231"/>
      <c r="P654" s="4"/>
      <c r="Q654" s="4"/>
    </row>
    <row r="655" ht="12.75" customHeight="1">
      <c r="B655" s="4"/>
      <c r="C655" s="4"/>
      <c r="D655" s="4"/>
      <c r="E655" s="4"/>
      <c r="F655" s="4"/>
      <c r="G655" s="4"/>
      <c r="H655" s="4"/>
      <c r="I655" s="4"/>
      <c r="J655" s="4"/>
      <c r="K655" s="231"/>
      <c r="L655" s="231"/>
      <c r="M655" s="231"/>
      <c r="N655" s="231"/>
      <c r="O655" s="231"/>
      <c r="P655" s="4"/>
      <c r="Q655" s="4"/>
    </row>
    <row r="656" ht="12.75" customHeight="1">
      <c r="B656" s="4"/>
      <c r="C656" s="4"/>
      <c r="D656" s="4"/>
      <c r="E656" s="4"/>
      <c r="F656" s="4"/>
      <c r="G656" s="4"/>
      <c r="H656" s="4"/>
      <c r="I656" s="4"/>
      <c r="J656" s="4"/>
      <c r="K656" s="231"/>
      <c r="L656" s="231"/>
      <c r="M656" s="231"/>
      <c r="N656" s="231"/>
      <c r="O656" s="231"/>
      <c r="P656" s="4"/>
      <c r="Q656" s="4"/>
    </row>
    <row r="657" ht="12.75" customHeight="1">
      <c r="B657" s="4"/>
      <c r="C657" s="4"/>
      <c r="D657" s="4"/>
      <c r="E657" s="4"/>
      <c r="F657" s="4"/>
      <c r="G657" s="4"/>
      <c r="H657" s="4"/>
      <c r="I657" s="4"/>
      <c r="J657" s="4"/>
      <c r="K657" s="231"/>
      <c r="L657" s="231"/>
      <c r="M657" s="231"/>
      <c r="N657" s="231"/>
      <c r="O657" s="231"/>
      <c r="P657" s="4"/>
      <c r="Q657" s="4"/>
    </row>
    <row r="658" ht="12.75" customHeight="1">
      <c r="B658" s="4"/>
      <c r="C658" s="4"/>
      <c r="D658" s="4"/>
      <c r="E658" s="4"/>
      <c r="F658" s="4"/>
      <c r="G658" s="4"/>
      <c r="H658" s="4"/>
      <c r="I658" s="4"/>
      <c r="J658" s="4"/>
      <c r="K658" s="231"/>
      <c r="L658" s="231"/>
      <c r="M658" s="231"/>
      <c r="N658" s="231"/>
      <c r="O658" s="231"/>
      <c r="P658" s="4"/>
      <c r="Q658" s="4"/>
    </row>
    <row r="659" ht="12.75" customHeight="1">
      <c r="B659" s="4"/>
      <c r="C659" s="4"/>
      <c r="D659" s="4"/>
      <c r="E659" s="4"/>
      <c r="F659" s="4"/>
      <c r="G659" s="4"/>
      <c r="H659" s="4"/>
      <c r="I659" s="4"/>
      <c r="J659" s="4"/>
      <c r="K659" s="231"/>
      <c r="L659" s="231"/>
      <c r="M659" s="231"/>
      <c r="N659" s="231"/>
      <c r="O659" s="231"/>
      <c r="P659" s="4"/>
      <c r="Q659" s="4"/>
    </row>
    <row r="660" ht="12.75" customHeight="1">
      <c r="B660" s="4"/>
      <c r="C660" s="4"/>
      <c r="D660" s="4"/>
      <c r="E660" s="4"/>
      <c r="F660" s="4"/>
      <c r="G660" s="4"/>
      <c r="H660" s="4"/>
      <c r="I660" s="4"/>
      <c r="J660" s="4"/>
      <c r="K660" s="231"/>
      <c r="L660" s="231"/>
      <c r="M660" s="231"/>
      <c r="N660" s="231"/>
      <c r="O660" s="231"/>
      <c r="P660" s="4"/>
      <c r="Q660" s="4"/>
    </row>
    <row r="661" ht="12.75" customHeight="1">
      <c r="B661" s="4"/>
      <c r="C661" s="4"/>
      <c r="D661" s="4"/>
      <c r="E661" s="4"/>
      <c r="F661" s="4"/>
      <c r="G661" s="4"/>
      <c r="H661" s="4"/>
      <c r="I661" s="4"/>
      <c r="J661" s="4"/>
      <c r="K661" s="231"/>
      <c r="L661" s="231"/>
      <c r="M661" s="231"/>
      <c r="N661" s="231"/>
      <c r="O661" s="231"/>
      <c r="P661" s="4"/>
      <c r="Q661" s="4"/>
    </row>
    <row r="662" ht="12.75" customHeight="1">
      <c r="B662" s="4"/>
      <c r="C662" s="4"/>
      <c r="D662" s="4"/>
      <c r="E662" s="4"/>
      <c r="F662" s="4"/>
      <c r="G662" s="4"/>
      <c r="H662" s="4"/>
      <c r="I662" s="4"/>
      <c r="J662" s="4"/>
      <c r="K662" s="231"/>
      <c r="L662" s="231"/>
      <c r="M662" s="231"/>
      <c r="N662" s="231"/>
      <c r="O662" s="231"/>
      <c r="P662" s="4"/>
      <c r="Q662" s="4"/>
    </row>
    <row r="663" ht="12.75" customHeight="1">
      <c r="B663" s="4"/>
      <c r="C663" s="4"/>
      <c r="D663" s="4"/>
      <c r="E663" s="4"/>
      <c r="F663" s="4"/>
      <c r="G663" s="4"/>
      <c r="H663" s="4"/>
      <c r="I663" s="4"/>
      <c r="J663" s="4"/>
      <c r="K663" s="231"/>
      <c r="L663" s="231"/>
      <c r="M663" s="231"/>
      <c r="N663" s="231"/>
      <c r="O663" s="231"/>
      <c r="P663" s="4"/>
      <c r="Q663" s="4"/>
    </row>
    <row r="664" ht="12.75" customHeight="1">
      <c r="B664" s="4"/>
      <c r="C664" s="4"/>
      <c r="D664" s="4"/>
      <c r="E664" s="4"/>
      <c r="F664" s="4"/>
      <c r="G664" s="4"/>
      <c r="H664" s="4"/>
      <c r="I664" s="4"/>
      <c r="J664" s="4"/>
      <c r="K664" s="231"/>
      <c r="L664" s="231"/>
      <c r="M664" s="231"/>
      <c r="N664" s="231"/>
      <c r="O664" s="231"/>
      <c r="P664" s="4"/>
      <c r="Q664" s="4"/>
    </row>
    <row r="665" ht="12.75" customHeight="1">
      <c r="B665" s="4"/>
      <c r="C665" s="4"/>
      <c r="D665" s="4"/>
      <c r="E665" s="4"/>
      <c r="F665" s="4"/>
      <c r="G665" s="4"/>
      <c r="H665" s="4"/>
      <c r="I665" s="4"/>
      <c r="J665" s="4"/>
      <c r="K665" s="231"/>
      <c r="L665" s="231"/>
      <c r="M665" s="231"/>
      <c r="N665" s="231"/>
      <c r="O665" s="231"/>
      <c r="P665" s="4"/>
      <c r="Q665" s="4"/>
    </row>
    <row r="666" ht="12.75" customHeight="1">
      <c r="B666" s="4"/>
      <c r="C666" s="4"/>
      <c r="D666" s="4"/>
      <c r="E666" s="4"/>
      <c r="F666" s="4"/>
      <c r="G666" s="4"/>
      <c r="H666" s="4"/>
      <c r="I666" s="4"/>
      <c r="J666" s="4"/>
      <c r="K666" s="231"/>
      <c r="L666" s="231"/>
      <c r="M666" s="231"/>
      <c r="N666" s="231"/>
      <c r="O666" s="231"/>
      <c r="P666" s="4"/>
      <c r="Q666" s="4"/>
    </row>
    <row r="667" ht="12.75" customHeight="1">
      <c r="B667" s="4"/>
      <c r="C667" s="4"/>
      <c r="D667" s="4"/>
      <c r="E667" s="4"/>
      <c r="F667" s="4"/>
      <c r="G667" s="4"/>
      <c r="H667" s="4"/>
      <c r="I667" s="4"/>
      <c r="J667" s="4"/>
      <c r="K667" s="231"/>
      <c r="L667" s="231"/>
      <c r="M667" s="231"/>
      <c r="N667" s="231"/>
      <c r="O667" s="231"/>
      <c r="P667" s="4"/>
      <c r="Q667" s="4"/>
    </row>
    <row r="668" ht="12.75" customHeight="1">
      <c r="B668" s="4"/>
      <c r="C668" s="4"/>
      <c r="D668" s="4"/>
      <c r="E668" s="4"/>
      <c r="F668" s="4"/>
      <c r="G668" s="4"/>
      <c r="H668" s="4"/>
      <c r="I668" s="4"/>
      <c r="J668" s="4"/>
      <c r="K668" s="231"/>
      <c r="L668" s="231"/>
      <c r="M668" s="231"/>
      <c r="N668" s="231"/>
      <c r="O668" s="231"/>
      <c r="P668" s="4"/>
      <c r="Q668" s="4"/>
    </row>
    <row r="669" ht="12.75" customHeight="1">
      <c r="B669" s="4"/>
      <c r="C669" s="4"/>
      <c r="D669" s="4"/>
      <c r="E669" s="4"/>
      <c r="F669" s="4"/>
      <c r="G669" s="4"/>
      <c r="H669" s="4"/>
      <c r="I669" s="4"/>
      <c r="J669" s="4"/>
      <c r="K669" s="231"/>
      <c r="L669" s="231"/>
      <c r="M669" s="231"/>
      <c r="N669" s="231"/>
      <c r="O669" s="231"/>
      <c r="P669" s="4"/>
      <c r="Q669" s="4"/>
    </row>
    <row r="670" ht="12.75" customHeight="1">
      <c r="B670" s="4"/>
      <c r="C670" s="4"/>
      <c r="D670" s="4"/>
      <c r="E670" s="4"/>
      <c r="F670" s="4"/>
      <c r="G670" s="4"/>
      <c r="H670" s="4"/>
      <c r="I670" s="4"/>
      <c r="J670" s="4"/>
      <c r="K670" s="231"/>
      <c r="L670" s="231"/>
      <c r="M670" s="231"/>
      <c r="N670" s="231"/>
      <c r="O670" s="231"/>
      <c r="P670" s="4"/>
      <c r="Q670" s="4"/>
    </row>
    <row r="671" ht="12.75" customHeight="1">
      <c r="B671" s="4"/>
      <c r="C671" s="4"/>
      <c r="D671" s="4"/>
      <c r="E671" s="4"/>
      <c r="F671" s="4"/>
      <c r="G671" s="4"/>
      <c r="H671" s="4"/>
      <c r="I671" s="4"/>
      <c r="J671" s="4"/>
      <c r="K671" s="231"/>
      <c r="L671" s="231"/>
      <c r="M671" s="231"/>
      <c r="N671" s="231"/>
      <c r="O671" s="231"/>
      <c r="P671" s="4"/>
      <c r="Q671" s="4"/>
    </row>
    <row r="672" ht="12.75" customHeight="1">
      <c r="B672" s="4"/>
      <c r="C672" s="4"/>
      <c r="D672" s="4"/>
      <c r="E672" s="4"/>
      <c r="F672" s="4"/>
      <c r="G672" s="4"/>
      <c r="H672" s="4"/>
      <c r="I672" s="4"/>
      <c r="J672" s="4"/>
      <c r="K672" s="231"/>
      <c r="L672" s="231"/>
      <c r="M672" s="231"/>
      <c r="N672" s="231"/>
      <c r="O672" s="231"/>
      <c r="P672" s="4"/>
      <c r="Q672" s="4"/>
    </row>
    <row r="673" ht="12.75" customHeight="1">
      <c r="B673" s="4"/>
      <c r="C673" s="4"/>
      <c r="D673" s="4"/>
      <c r="E673" s="4"/>
      <c r="F673" s="4"/>
      <c r="G673" s="4"/>
      <c r="H673" s="4"/>
      <c r="I673" s="4"/>
      <c r="J673" s="4"/>
      <c r="K673" s="231"/>
      <c r="L673" s="231"/>
      <c r="M673" s="231"/>
      <c r="N673" s="231"/>
      <c r="O673" s="231"/>
      <c r="P673" s="4"/>
      <c r="Q673" s="4"/>
    </row>
    <row r="674" ht="12.75" customHeight="1">
      <c r="B674" s="4"/>
      <c r="C674" s="4"/>
      <c r="D674" s="4"/>
      <c r="E674" s="4"/>
      <c r="F674" s="4"/>
      <c r="G674" s="4"/>
      <c r="H674" s="4"/>
      <c r="I674" s="4"/>
      <c r="J674" s="4"/>
      <c r="K674" s="231"/>
      <c r="L674" s="231"/>
      <c r="M674" s="231"/>
      <c r="N674" s="231"/>
      <c r="O674" s="231"/>
      <c r="P674" s="4"/>
      <c r="Q674" s="4"/>
    </row>
    <row r="675" ht="12.75" customHeight="1">
      <c r="B675" s="4"/>
      <c r="C675" s="4"/>
      <c r="D675" s="4"/>
      <c r="E675" s="4"/>
      <c r="F675" s="4"/>
      <c r="G675" s="4"/>
      <c r="H675" s="4"/>
      <c r="I675" s="4"/>
      <c r="J675" s="4"/>
      <c r="K675" s="231"/>
      <c r="L675" s="231"/>
      <c r="M675" s="231"/>
      <c r="N675" s="231"/>
      <c r="O675" s="231"/>
      <c r="P675" s="4"/>
      <c r="Q675" s="4"/>
    </row>
    <row r="676" ht="12.75" customHeight="1">
      <c r="B676" s="4"/>
      <c r="C676" s="4"/>
      <c r="D676" s="4"/>
      <c r="E676" s="4"/>
      <c r="F676" s="4"/>
      <c r="G676" s="4"/>
      <c r="H676" s="4"/>
      <c r="I676" s="4"/>
      <c r="J676" s="4"/>
      <c r="K676" s="231"/>
      <c r="L676" s="231"/>
      <c r="M676" s="231"/>
      <c r="N676" s="231"/>
      <c r="O676" s="231"/>
      <c r="P676" s="4"/>
      <c r="Q676" s="4"/>
    </row>
    <row r="677" ht="12.75" customHeight="1">
      <c r="B677" s="4"/>
      <c r="C677" s="4"/>
      <c r="D677" s="4"/>
      <c r="E677" s="4"/>
      <c r="F677" s="4"/>
      <c r="G677" s="4"/>
      <c r="H677" s="4"/>
      <c r="I677" s="4"/>
      <c r="J677" s="4"/>
      <c r="K677" s="231"/>
      <c r="L677" s="231"/>
      <c r="M677" s="231"/>
      <c r="N677" s="231"/>
      <c r="O677" s="231"/>
      <c r="P677" s="4"/>
      <c r="Q677" s="4"/>
    </row>
    <row r="678" ht="12.75" customHeight="1">
      <c r="B678" s="4"/>
      <c r="C678" s="4"/>
      <c r="D678" s="4"/>
      <c r="E678" s="4"/>
      <c r="F678" s="4"/>
      <c r="G678" s="4"/>
      <c r="H678" s="4"/>
      <c r="I678" s="4"/>
      <c r="J678" s="4"/>
      <c r="K678" s="231"/>
      <c r="L678" s="231"/>
      <c r="M678" s="231"/>
      <c r="N678" s="231"/>
      <c r="O678" s="231"/>
      <c r="P678" s="4"/>
      <c r="Q678" s="4"/>
    </row>
    <row r="679" ht="12.75" customHeight="1">
      <c r="B679" s="4"/>
      <c r="C679" s="4"/>
      <c r="D679" s="4"/>
      <c r="E679" s="4"/>
      <c r="F679" s="4"/>
      <c r="G679" s="4"/>
      <c r="H679" s="4"/>
      <c r="I679" s="4"/>
      <c r="J679" s="4"/>
      <c r="K679" s="231"/>
      <c r="L679" s="231"/>
      <c r="M679" s="231"/>
      <c r="N679" s="231"/>
      <c r="O679" s="231"/>
      <c r="P679" s="4"/>
      <c r="Q679" s="4"/>
    </row>
    <row r="680" ht="12.75" customHeight="1">
      <c r="B680" s="4"/>
      <c r="C680" s="4"/>
      <c r="D680" s="4"/>
      <c r="E680" s="4"/>
      <c r="F680" s="4"/>
      <c r="G680" s="4"/>
      <c r="H680" s="4"/>
      <c r="I680" s="4"/>
      <c r="J680" s="4"/>
      <c r="K680" s="231"/>
      <c r="L680" s="231"/>
      <c r="M680" s="231"/>
      <c r="N680" s="231"/>
      <c r="O680" s="231"/>
      <c r="P680" s="4"/>
      <c r="Q680" s="4"/>
    </row>
    <row r="681" ht="12.75" customHeight="1">
      <c r="B681" s="4"/>
      <c r="C681" s="4"/>
      <c r="D681" s="4"/>
      <c r="E681" s="4"/>
      <c r="F681" s="4"/>
      <c r="G681" s="4"/>
      <c r="H681" s="4"/>
      <c r="I681" s="4"/>
      <c r="J681" s="4"/>
      <c r="K681" s="231"/>
      <c r="L681" s="231"/>
      <c r="M681" s="231"/>
      <c r="N681" s="231"/>
      <c r="O681" s="231"/>
      <c r="P681" s="4"/>
      <c r="Q681" s="4"/>
    </row>
    <row r="682" ht="12.75" customHeight="1">
      <c r="B682" s="4"/>
      <c r="C682" s="4"/>
      <c r="D682" s="4"/>
      <c r="E682" s="4"/>
      <c r="F682" s="4"/>
      <c r="G682" s="4"/>
      <c r="H682" s="4"/>
      <c r="I682" s="4"/>
      <c r="J682" s="4"/>
      <c r="K682" s="231"/>
      <c r="L682" s="231"/>
      <c r="M682" s="231"/>
      <c r="N682" s="231"/>
      <c r="O682" s="231"/>
      <c r="P682" s="4"/>
      <c r="Q682" s="4"/>
    </row>
    <row r="683" ht="12.75" customHeight="1">
      <c r="B683" s="4"/>
      <c r="C683" s="4"/>
      <c r="D683" s="4"/>
      <c r="E683" s="4"/>
      <c r="F683" s="4"/>
      <c r="G683" s="4"/>
      <c r="H683" s="4"/>
      <c r="I683" s="4"/>
      <c r="J683" s="4"/>
      <c r="K683" s="231"/>
      <c r="L683" s="231"/>
      <c r="M683" s="231"/>
      <c r="N683" s="231"/>
      <c r="O683" s="231"/>
      <c r="P683" s="4"/>
      <c r="Q683" s="4"/>
    </row>
    <row r="684" ht="12.75" customHeight="1">
      <c r="B684" s="4"/>
      <c r="C684" s="4"/>
      <c r="D684" s="4"/>
      <c r="E684" s="4"/>
      <c r="F684" s="4"/>
      <c r="G684" s="4"/>
      <c r="H684" s="4"/>
      <c r="I684" s="4"/>
      <c r="J684" s="4"/>
      <c r="K684" s="231"/>
      <c r="L684" s="231"/>
      <c r="M684" s="231"/>
      <c r="N684" s="231"/>
      <c r="O684" s="231"/>
      <c r="P684" s="4"/>
      <c r="Q684" s="4"/>
    </row>
    <row r="685" ht="12.75" customHeight="1">
      <c r="B685" s="4"/>
      <c r="C685" s="4"/>
      <c r="D685" s="4"/>
      <c r="E685" s="4"/>
      <c r="F685" s="4"/>
      <c r="G685" s="4"/>
      <c r="H685" s="4"/>
      <c r="I685" s="4"/>
      <c r="J685" s="4"/>
      <c r="K685" s="231"/>
      <c r="L685" s="231"/>
      <c r="M685" s="231"/>
      <c r="N685" s="231"/>
      <c r="O685" s="231"/>
      <c r="P685" s="4"/>
      <c r="Q685" s="4"/>
    </row>
    <row r="686" ht="12.75" customHeight="1">
      <c r="B686" s="4"/>
      <c r="C686" s="4"/>
      <c r="D686" s="4"/>
      <c r="E686" s="4"/>
      <c r="F686" s="4"/>
      <c r="G686" s="4"/>
      <c r="H686" s="4"/>
      <c r="I686" s="4"/>
      <c r="J686" s="4"/>
      <c r="K686" s="231"/>
      <c r="L686" s="231"/>
      <c r="M686" s="231"/>
      <c r="N686" s="231"/>
      <c r="O686" s="231"/>
      <c r="P686" s="4"/>
      <c r="Q686" s="4"/>
    </row>
    <row r="687" ht="12.75" customHeight="1">
      <c r="B687" s="4"/>
      <c r="C687" s="4"/>
      <c r="D687" s="4"/>
      <c r="E687" s="4"/>
      <c r="F687" s="4"/>
      <c r="G687" s="4"/>
      <c r="H687" s="4"/>
      <c r="I687" s="4"/>
      <c r="J687" s="4"/>
      <c r="K687" s="231"/>
      <c r="L687" s="231"/>
      <c r="M687" s="231"/>
      <c r="N687" s="231"/>
      <c r="O687" s="231"/>
      <c r="P687" s="4"/>
      <c r="Q687" s="4"/>
    </row>
    <row r="688" ht="12.75" customHeight="1">
      <c r="B688" s="4"/>
      <c r="C688" s="4"/>
      <c r="D688" s="4"/>
      <c r="E688" s="4"/>
      <c r="F688" s="4"/>
      <c r="G688" s="4"/>
      <c r="H688" s="4"/>
      <c r="I688" s="4"/>
      <c r="J688" s="4"/>
      <c r="K688" s="231"/>
      <c r="L688" s="231"/>
      <c r="M688" s="231"/>
      <c r="N688" s="231"/>
      <c r="O688" s="231"/>
      <c r="P688" s="4"/>
      <c r="Q688" s="4"/>
    </row>
    <row r="689" ht="12.75" customHeight="1">
      <c r="B689" s="4"/>
      <c r="C689" s="4"/>
      <c r="D689" s="4"/>
      <c r="E689" s="4"/>
      <c r="F689" s="4"/>
      <c r="G689" s="4"/>
      <c r="H689" s="4"/>
      <c r="I689" s="4"/>
      <c r="J689" s="4"/>
      <c r="K689" s="231"/>
      <c r="L689" s="231"/>
      <c r="M689" s="231"/>
      <c r="N689" s="231"/>
      <c r="O689" s="231"/>
      <c r="P689" s="4"/>
      <c r="Q689" s="4"/>
    </row>
    <row r="690" ht="12.75" customHeight="1">
      <c r="B690" s="4"/>
      <c r="C690" s="4"/>
      <c r="D690" s="4"/>
      <c r="E690" s="4"/>
      <c r="F690" s="4"/>
      <c r="G690" s="4"/>
      <c r="H690" s="4"/>
      <c r="I690" s="4"/>
      <c r="J690" s="4"/>
      <c r="K690" s="231"/>
      <c r="L690" s="231"/>
      <c r="M690" s="231"/>
      <c r="N690" s="231"/>
      <c r="O690" s="231"/>
      <c r="P690" s="4"/>
      <c r="Q690" s="4"/>
    </row>
    <row r="691" ht="12.75" customHeight="1">
      <c r="B691" s="4"/>
      <c r="C691" s="4"/>
      <c r="D691" s="4"/>
      <c r="E691" s="4"/>
      <c r="F691" s="4"/>
      <c r="G691" s="4"/>
      <c r="H691" s="4"/>
      <c r="I691" s="4"/>
      <c r="J691" s="4"/>
      <c r="K691" s="231"/>
      <c r="L691" s="231"/>
      <c r="M691" s="231"/>
      <c r="N691" s="231"/>
      <c r="O691" s="231"/>
      <c r="P691" s="4"/>
      <c r="Q691" s="4"/>
    </row>
    <row r="692" ht="12.75" customHeight="1">
      <c r="B692" s="4"/>
      <c r="C692" s="4"/>
      <c r="D692" s="4"/>
      <c r="E692" s="4"/>
      <c r="F692" s="4"/>
      <c r="G692" s="4"/>
      <c r="H692" s="4"/>
      <c r="I692" s="4"/>
      <c r="J692" s="4"/>
      <c r="K692" s="231"/>
      <c r="L692" s="231"/>
      <c r="M692" s="231"/>
      <c r="N692" s="231"/>
      <c r="O692" s="231"/>
      <c r="P692" s="4"/>
      <c r="Q692" s="4"/>
    </row>
    <row r="693" ht="12.75" customHeight="1">
      <c r="B693" s="4"/>
      <c r="C693" s="4"/>
      <c r="D693" s="4"/>
      <c r="E693" s="4"/>
      <c r="F693" s="4"/>
      <c r="G693" s="4"/>
      <c r="H693" s="4"/>
      <c r="I693" s="4"/>
      <c r="J693" s="4"/>
      <c r="K693" s="231"/>
      <c r="L693" s="231"/>
      <c r="M693" s="231"/>
      <c r="N693" s="231"/>
      <c r="O693" s="231"/>
      <c r="P693" s="4"/>
      <c r="Q693" s="4"/>
    </row>
    <row r="694" ht="12.75" customHeight="1">
      <c r="B694" s="4"/>
      <c r="C694" s="4"/>
      <c r="D694" s="4"/>
      <c r="E694" s="4"/>
      <c r="F694" s="4"/>
      <c r="G694" s="4"/>
      <c r="H694" s="4"/>
      <c r="I694" s="4"/>
      <c r="J694" s="4"/>
      <c r="K694" s="231"/>
      <c r="L694" s="231"/>
      <c r="M694" s="231"/>
      <c r="N694" s="231"/>
      <c r="O694" s="231"/>
      <c r="P694" s="4"/>
      <c r="Q694" s="4"/>
    </row>
    <row r="695" ht="12.75" customHeight="1">
      <c r="B695" s="4"/>
      <c r="C695" s="4"/>
      <c r="D695" s="4"/>
      <c r="E695" s="4"/>
      <c r="F695" s="4"/>
      <c r="G695" s="4"/>
      <c r="H695" s="4"/>
      <c r="I695" s="4"/>
      <c r="J695" s="4"/>
      <c r="K695" s="231"/>
      <c r="L695" s="231"/>
      <c r="M695" s="231"/>
      <c r="N695" s="231"/>
      <c r="O695" s="231"/>
      <c r="P695" s="4"/>
      <c r="Q695" s="4"/>
    </row>
    <row r="696" ht="12.75" customHeight="1">
      <c r="B696" s="4"/>
      <c r="C696" s="4"/>
      <c r="D696" s="4"/>
      <c r="E696" s="4"/>
      <c r="F696" s="4"/>
      <c r="G696" s="4"/>
      <c r="H696" s="4"/>
      <c r="I696" s="4"/>
      <c r="J696" s="4"/>
      <c r="K696" s="231"/>
      <c r="L696" s="231"/>
      <c r="M696" s="231"/>
      <c r="N696" s="231"/>
      <c r="O696" s="231"/>
      <c r="P696" s="4"/>
      <c r="Q696" s="4"/>
    </row>
    <row r="697" ht="12.75" customHeight="1">
      <c r="B697" s="4"/>
      <c r="C697" s="4"/>
      <c r="D697" s="4"/>
      <c r="E697" s="4"/>
      <c r="F697" s="4"/>
      <c r="G697" s="4"/>
      <c r="H697" s="4"/>
      <c r="I697" s="4"/>
      <c r="J697" s="4"/>
      <c r="K697" s="231"/>
      <c r="L697" s="231"/>
      <c r="M697" s="231"/>
      <c r="N697" s="231"/>
      <c r="O697" s="231"/>
      <c r="P697" s="4"/>
      <c r="Q697" s="4"/>
    </row>
    <row r="698" ht="12.75" customHeight="1">
      <c r="B698" s="4"/>
      <c r="C698" s="4"/>
      <c r="D698" s="4"/>
      <c r="E698" s="4"/>
      <c r="F698" s="4"/>
      <c r="G698" s="4"/>
      <c r="H698" s="4"/>
      <c r="I698" s="4"/>
      <c r="J698" s="4"/>
      <c r="K698" s="231"/>
      <c r="L698" s="231"/>
      <c r="M698" s="231"/>
      <c r="N698" s="231"/>
      <c r="O698" s="231"/>
      <c r="P698" s="4"/>
      <c r="Q698" s="4"/>
    </row>
    <row r="699" ht="12.75" customHeight="1">
      <c r="B699" s="4"/>
      <c r="C699" s="4"/>
      <c r="D699" s="4"/>
      <c r="E699" s="4"/>
      <c r="F699" s="4"/>
      <c r="G699" s="4"/>
      <c r="H699" s="4"/>
      <c r="I699" s="4"/>
      <c r="J699" s="4"/>
      <c r="K699" s="231"/>
      <c r="L699" s="231"/>
      <c r="M699" s="231"/>
      <c r="N699" s="231"/>
      <c r="O699" s="231"/>
      <c r="P699" s="4"/>
      <c r="Q699" s="4"/>
    </row>
    <row r="700" ht="12.75" customHeight="1">
      <c r="B700" s="4"/>
      <c r="C700" s="4"/>
      <c r="D700" s="4"/>
      <c r="E700" s="4"/>
      <c r="F700" s="4"/>
      <c r="G700" s="4"/>
      <c r="H700" s="4"/>
      <c r="I700" s="4"/>
      <c r="J700" s="4"/>
      <c r="K700" s="231"/>
      <c r="L700" s="231"/>
      <c r="M700" s="231"/>
      <c r="N700" s="231"/>
      <c r="O700" s="231"/>
      <c r="P700" s="4"/>
      <c r="Q700" s="4"/>
    </row>
    <row r="701" ht="12.75" customHeight="1">
      <c r="B701" s="4"/>
      <c r="C701" s="4"/>
      <c r="D701" s="4"/>
      <c r="E701" s="4"/>
      <c r="F701" s="4"/>
      <c r="G701" s="4"/>
      <c r="H701" s="4"/>
      <c r="I701" s="4"/>
      <c r="J701" s="4"/>
      <c r="K701" s="231"/>
      <c r="L701" s="231"/>
      <c r="M701" s="231"/>
      <c r="N701" s="231"/>
      <c r="O701" s="231"/>
      <c r="P701" s="4"/>
      <c r="Q701" s="4"/>
    </row>
    <row r="702" ht="12.75" customHeight="1">
      <c r="B702" s="4"/>
      <c r="C702" s="4"/>
      <c r="D702" s="4"/>
      <c r="E702" s="4"/>
      <c r="F702" s="4"/>
      <c r="G702" s="4"/>
      <c r="H702" s="4"/>
      <c r="I702" s="4"/>
      <c r="J702" s="4"/>
      <c r="K702" s="231"/>
      <c r="L702" s="231"/>
      <c r="M702" s="231"/>
      <c r="N702" s="231"/>
      <c r="O702" s="231"/>
      <c r="P702" s="4"/>
      <c r="Q702" s="4"/>
    </row>
    <row r="703" ht="12.75" customHeight="1">
      <c r="B703" s="4"/>
      <c r="C703" s="4"/>
      <c r="D703" s="4"/>
      <c r="E703" s="4"/>
      <c r="F703" s="4"/>
      <c r="G703" s="4"/>
      <c r="H703" s="4"/>
      <c r="I703" s="4"/>
      <c r="J703" s="4"/>
      <c r="K703" s="231"/>
      <c r="L703" s="231"/>
      <c r="M703" s="231"/>
      <c r="N703" s="231"/>
      <c r="O703" s="231"/>
      <c r="P703" s="4"/>
      <c r="Q703" s="4"/>
    </row>
    <row r="704" ht="12.75" customHeight="1">
      <c r="B704" s="4"/>
      <c r="C704" s="4"/>
      <c r="D704" s="4"/>
      <c r="E704" s="4"/>
      <c r="F704" s="4"/>
      <c r="G704" s="4"/>
      <c r="H704" s="4"/>
      <c r="I704" s="4"/>
      <c r="J704" s="4"/>
      <c r="K704" s="231"/>
      <c r="L704" s="231"/>
      <c r="M704" s="231"/>
      <c r="N704" s="231"/>
      <c r="O704" s="231"/>
      <c r="P704" s="4"/>
      <c r="Q704" s="4"/>
    </row>
    <row r="705" ht="12.75" customHeight="1">
      <c r="B705" s="4"/>
      <c r="C705" s="4"/>
      <c r="D705" s="4"/>
      <c r="E705" s="4"/>
      <c r="F705" s="4"/>
      <c r="G705" s="4"/>
      <c r="H705" s="4"/>
      <c r="I705" s="4"/>
      <c r="J705" s="4"/>
      <c r="K705" s="231"/>
      <c r="L705" s="231"/>
      <c r="M705" s="231"/>
      <c r="N705" s="231"/>
      <c r="O705" s="231"/>
      <c r="P705" s="4"/>
      <c r="Q705" s="4"/>
    </row>
    <row r="706" ht="12.75" customHeight="1">
      <c r="B706" s="4"/>
      <c r="C706" s="4"/>
      <c r="D706" s="4"/>
      <c r="E706" s="4"/>
      <c r="F706" s="4"/>
      <c r="G706" s="4"/>
      <c r="H706" s="4"/>
      <c r="I706" s="4"/>
      <c r="J706" s="4"/>
      <c r="K706" s="231"/>
      <c r="L706" s="231"/>
      <c r="M706" s="231"/>
      <c r="N706" s="231"/>
      <c r="O706" s="231"/>
      <c r="P706" s="4"/>
      <c r="Q706" s="4"/>
    </row>
    <row r="707" ht="12.75" customHeight="1">
      <c r="B707" s="4"/>
      <c r="C707" s="4"/>
      <c r="D707" s="4"/>
      <c r="E707" s="4"/>
      <c r="F707" s="4"/>
      <c r="G707" s="4"/>
      <c r="H707" s="4"/>
      <c r="I707" s="4"/>
      <c r="J707" s="4"/>
      <c r="K707" s="231"/>
      <c r="L707" s="231"/>
      <c r="M707" s="231"/>
      <c r="N707" s="231"/>
      <c r="O707" s="231"/>
      <c r="P707" s="4"/>
      <c r="Q707" s="4"/>
    </row>
    <row r="708" ht="12.75" customHeight="1">
      <c r="B708" s="4"/>
      <c r="C708" s="4"/>
      <c r="D708" s="4"/>
      <c r="E708" s="4"/>
      <c r="F708" s="4"/>
      <c r="G708" s="4"/>
      <c r="H708" s="4"/>
      <c r="I708" s="4"/>
      <c r="J708" s="4"/>
      <c r="K708" s="231"/>
      <c r="L708" s="231"/>
      <c r="M708" s="231"/>
      <c r="N708" s="231"/>
      <c r="O708" s="231"/>
      <c r="P708" s="4"/>
      <c r="Q708" s="4"/>
    </row>
    <row r="709" ht="12.75" customHeight="1">
      <c r="B709" s="4"/>
      <c r="C709" s="4"/>
      <c r="D709" s="4"/>
      <c r="E709" s="4"/>
      <c r="F709" s="4"/>
      <c r="G709" s="4"/>
      <c r="H709" s="4"/>
      <c r="I709" s="4"/>
      <c r="J709" s="4"/>
      <c r="K709" s="231"/>
      <c r="L709" s="231"/>
      <c r="M709" s="231"/>
      <c r="N709" s="231"/>
      <c r="O709" s="231"/>
      <c r="P709" s="4"/>
      <c r="Q709" s="4"/>
    </row>
    <row r="710" ht="12.75" customHeight="1">
      <c r="B710" s="4"/>
      <c r="C710" s="4"/>
      <c r="D710" s="4"/>
      <c r="E710" s="4"/>
      <c r="F710" s="4"/>
      <c r="G710" s="4"/>
      <c r="H710" s="4"/>
      <c r="I710" s="4"/>
      <c r="J710" s="4"/>
      <c r="K710" s="231"/>
      <c r="L710" s="231"/>
      <c r="M710" s="231"/>
      <c r="N710" s="231"/>
      <c r="O710" s="231"/>
      <c r="P710" s="4"/>
      <c r="Q710" s="4"/>
    </row>
    <row r="711" ht="12.75" customHeight="1">
      <c r="B711" s="4"/>
      <c r="C711" s="4"/>
      <c r="D711" s="4"/>
      <c r="E711" s="4"/>
      <c r="F711" s="4"/>
      <c r="G711" s="4"/>
      <c r="H711" s="4"/>
      <c r="I711" s="4"/>
      <c r="J711" s="4"/>
      <c r="K711" s="231"/>
      <c r="L711" s="231"/>
      <c r="M711" s="231"/>
      <c r="N711" s="231"/>
      <c r="O711" s="231"/>
      <c r="P711" s="4"/>
      <c r="Q711" s="4"/>
    </row>
    <row r="712" ht="12.75" customHeight="1">
      <c r="B712" s="4"/>
      <c r="C712" s="4"/>
      <c r="D712" s="4"/>
      <c r="E712" s="4"/>
      <c r="F712" s="4"/>
      <c r="G712" s="4"/>
      <c r="H712" s="4"/>
      <c r="I712" s="4"/>
      <c r="J712" s="4"/>
      <c r="K712" s="231"/>
      <c r="L712" s="231"/>
      <c r="M712" s="231"/>
      <c r="N712" s="231"/>
      <c r="O712" s="231"/>
      <c r="P712" s="4"/>
      <c r="Q712" s="4"/>
    </row>
    <row r="713" ht="12.75" customHeight="1">
      <c r="B713" s="4"/>
      <c r="C713" s="4"/>
      <c r="D713" s="4"/>
      <c r="E713" s="4"/>
      <c r="F713" s="4"/>
      <c r="G713" s="4"/>
      <c r="H713" s="4"/>
      <c r="I713" s="4"/>
      <c r="J713" s="4"/>
      <c r="K713" s="231"/>
      <c r="L713" s="231"/>
      <c r="M713" s="231"/>
      <c r="N713" s="231"/>
      <c r="O713" s="231"/>
      <c r="P713" s="4"/>
      <c r="Q713" s="4"/>
    </row>
    <row r="714" ht="12.75" customHeight="1">
      <c r="B714" s="4"/>
      <c r="C714" s="4"/>
      <c r="D714" s="4"/>
      <c r="E714" s="4"/>
      <c r="F714" s="4"/>
      <c r="G714" s="4"/>
      <c r="H714" s="4"/>
      <c r="I714" s="4"/>
      <c r="J714" s="4"/>
      <c r="K714" s="231"/>
      <c r="L714" s="231"/>
      <c r="M714" s="231"/>
      <c r="N714" s="231"/>
      <c r="O714" s="231"/>
      <c r="P714" s="4"/>
      <c r="Q714" s="4"/>
    </row>
    <row r="715" ht="12.75" customHeight="1">
      <c r="B715" s="4"/>
      <c r="C715" s="4"/>
      <c r="D715" s="4"/>
      <c r="E715" s="4"/>
      <c r="F715" s="4"/>
      <c r="G715" s="4"/>
      <c r="H715" s="4"/>
      <c r="I715" s="4"/>
      <c r="J715" s="4"/>
      <c r="K715" s="231"/>
      <c r="L715" s="231"/>
      <c r="M715" s="231"/>
      <c r="N715" s="231"/>
      <c r="O715" s="231"/>
      <c r="P715" s="4"/>
      <c r="Q715" s="4"/>
    </row>
    <row r="716" ht="12.75" customHeight="1">
      <c r="B716" s="4"/>
      <c r="C716" s="4"/>
      <c r="D716" s="4"/>
      <c r="E716" s="4"/>
      <c r="F716" s="4"/>
      <c r="G716" s="4"/>
      <c r="H716" s="4"/>
      <c r="I716" s="4"/>
      <c r="J716" s="4"/>
      <c r="K716" s="231"/>
      <c r="L716" s="231"/>
      <c r="M716" s="231"/>
      <c r="N716" s="231"/>
      <c r="O716" s="231"/>
      <c r="P716" s="4"/>
      <c r="Q716" s="4"/>
    </row>
    <row r="717" ht="12.75" customHeight="1">
      <c r="B717" s="4"/>
      <c r="C717" s="4"/>
      <c r="D717" s="4"/>
      <c r="E717" s="4"/>
      <c r="F717" s="4"/>
      <c r="G717" s="4"/>
      <c r="H717" s="4"/>
      <c r="I717" s="4"/>
      <c r="J717" s="4"/>
      <c r="K717" s="231"/>
      <c r="L717" s="231"/>
      <c r="M717" s="231"/>
      <c r="N717" s="231"/>
      <c r="O717" s="231"/>
      <c r="P717" s="4"/>
      <c r="Q717" s="4"/>
    </row>
    <row r="718" ht="12.75" customHeight="1">
      <c r="B718" s="4"/>
      <c r="C718" s="4"/>
      <c r="D718" s="4"/>
      <c r="E718" s="4"/>
      <c r="F718" s="4"/>
      <c r="G718" s="4"/>
      <c r="H718" s="4"/>
      <c r="I718" s="4"/>
      <c r="J718" s="4"/>
      <c r="K718" s="231"/>
      <c r="L718" s="231"/>
      <c r="M718" s="231"/>
      <c r="N718" s="231"/>
      <c r="O718" s="231"/>
      <c r="P718" s="4"/>
      <c r="Q718" s="4"/>
    </row>
    <row r="719" ht="12.75" customHeight="1">
      <c r="B719" s="4"/>
      <c r="C719" s="4"/>
      <c r="D719" s="4"/>
      <c r="E719" s="4"/>
      <c r="F719" s="4"/>
      <c r="G719" s="4"/>
      <c r="H719" s="4"/>
      <c r="I719" s="4"/>
      <c r="J719" s="4"/>
      <c r="K719" s="231"/>
      <c r="L719" s="231"/>
      <c r="M719" s="231"/>
      <c r="N719" s="231"/>
      <c r="O719" s="231"/>
      <c r="P719" s="4"/>
      <c r="Q719" s="4"/>
    </row>
    <row r="720" ht="12.75" customHeight="1">
      <c r="B720" s="4"/>
      <c r="C720" s="4"/>
      <c r="D720" s="4"/>
      <c r="E720" s="4"/>
      <c r="F720" s="4"/>
      <c r="G720" s="4"/>
      <c r="H720" s="4"/>
      <c r="I720" s="4"/>
      <c r="J720" s="4"/>
      <c r="K720" s="231"/>
      <c r="L720" s="231"/>
      <c r="M720" s="231"/>
      <c r="N720" s="231"/>
      <c r="O720" s="231"/>
      <c r="P720" s="4"/>
      <c r="Q720" s="4"/>
    </row>
    <row r="721" ht="12.75" customHeight="1">
      <c r="B721" s="4"/>
      <c r="C721" s="4"/>
      <c r="D721" s="4"/>
      <c r="E721" s="4"/>
      <c r="F721" s="4"/>
      <c r="G721" s="4"/>
      <c r="H721" s="4"/>
      <c r="I721" s="4"/>
      <c r="J721" s="4"/>
      <c r="K721" s="231"/>
      <c r="L721" s="231"/>
      <c r="M721" s="231"/>
      <c r="N721" s="231"/>
      <c r="O721" s="231"/>
      <c r="P721" s="4"/>
      <c r="Q721" s="4"/>
    </row>
    <row r="722" ht="12.75" customHeight="1">
      <c r="B722" s="4"/>
      <c r="C722" s="4"/>
      <c r="D722" s="4"/>
      <c r="E722" s="4"/>
      <c r="F722" s="4"/>
      <c r="G722" s="4"/>
      <c r="H722" s="4"/>
      <c r="I722" s="4"/>
      <c r="J722" s="4"/>
      <c r="K722" s="231"/>
      <c r="L722" s="231"/>
      <c r="M722" s="231"/>
      <c r="N722" s="231"/>
      <c r="O722" s="231"/>
      <c r="P722" s="4"/>
      <c r="Q722" s="4"/>
    </row>
    <row r="723" ht="12.75" customHeight="1">
      <c r="B723" s="4"/>
      <c r="C723" s="4"/>
      <c r="D723" s="4"/>
      <c r="E723" s="4"/>
      <c r="F723" s="4"/>
      <c r="G723" s="4"/>
      <c r="H723" s="4"/>
      <c r="I723" s="4"/>
      <c r="J723" s="4"/>
      <c r="K723" s="231"/>
      <c r="L723" s="231"/>
      <c r="M723" s="231"/>
      <c r="N723" s="231"/>
      <c r="O723" s="231"/>
      <c r="P723" s="4"/>
      <c r="Q723" s="4"/>
    </row>
    <row r="724" ht="12.75" customHeight="1">
      <c r="B724" s="4"/>
      <c r="C724" s="4"/>
      <c r="D724" s="4"/>
      <c r="E724" s="4"/>
      <c r="F724" s="4"/>
      <c r="G724" s="4"/>
      <c r="H724" s="4"/>
      <c r="I724" s="4"/>
      <c r="J724" s="4"/>
      <c r="K724" s="231"/>
      <c r="L724" s="231"/>
      <c r="M724" s="231"/>
      <c r="N724" s="231"/>
      <c r="O724" s="231"/>
      <c r="P724" s="4"/>
      <c r="Q724" s="4"/>
    </row>
    <row r="725" ht="12.75" customHeight="1">
      <c r="B725" s="4"/>
      <c r="C725" s="4"/>
      <c r="D725" s="4"/>
      <c r="E725" s="4"/>
      <c r="F725" s="4"/>
      <c r="G725" s="4"/>
      <c r="H725" s="4"/>
      <c r="I725" s="4"/>
      <c r="J725" s="4"/>
      <c r="K725" s="231"/>
      <c r="L725" s="231"/>
      <c r="M725" s="231"/>
      <c r="N725" s="231"/>
      <c r="O725" s="231"/>
      <c r="P725" s="4"/>
      <c r="Q725" s="4"/>
    </row>
    <row r="726" ht="12.75" customHeight="1">
      <c r="B726" s="4"/>
      <c r="C726" s="4"/>
      <c r="D726" s="4"/>
      <c r="E726" s="4"/>
      <c r="F726" s="4"/>
      <c r="G726" s="4"/>
      <c r="H726" s="4"/>
      <c r="I726" s="4"/>
      <c r="J726" s="4"/>
      <c r="K726" s="231"/>
      <c r="L726" s="231"/>
      <c r="M726" s="231"/>
      <c r="N726" s="231"/>
      <c r="O726" s="231"/>
      <c r="P726" s="4"/>
      <c r="Q726" s="4"/>
    </row>
    <row r="727" ht="12.75" customHeight="1">
      <c r="B727" s="4"/>
      <c r="C727" s="4"/>
      <c r="D727" s="4"/>
      <c r="E727" s="4"/>
      <c r="F727" s="4"/>
      <c r="G727" s="4"/>
      <c r="H727" s="4"/>
      <c r="I727" s="4"/>
      <c r="J727" s="4"/>
      <c r="K727" s="231"/>
      <c r="L727" s="231"/>
      <c r="M727" s="231"/>
      <c r="N727" s="231"/>
      <c r="O727" s="231"/>
      <c r="P727" s="4"/>
      <c r="Q727" s="4"/>
    </row>
    <row r="728" ht="12.75" customHeight="1">
      <c r="B728" s="4"/>
      <c r="C728" s="4"/>
      <c r="D728" s="4"/>
      <c r="E728" s="4"/>
      <c r="F728" s="4"/>
      <c r="G728" s="4"/>
      <c r="H728" s="4"/>
      <c r="I728" s="4"/>
      <c r="J728" s="4"/>
      <c r="K728" s="231"/>
      <c r="L728" s="231"/>
      <c r="M728" s="231"/>
      <c r="N728" s="231"/>
      <c r="O728" s="231"/>
      <c r="P728" s="4"/>
      <c r="Q728" s="4"/>
    </row>
    <row r="729" ht="12.75" customHeight="1">
      <c r="B729" s="4"/>
      <c r="C729" s="4"/>
      <c r="D729" s="4"/>
      <c r="E729" s="4"/>
      <c r="F729" s="4"/>
      <c r="G729" s="4"/>
      <c r="H729" s="4"/>
      <c r="I729" s="4"/>
      <c r="J729" s="4"/>
      <c r="K729" s="231"/>
      <c r="L729" s="231"/>
      <c r="M729" s="231"/>
      <c r="N729" s="231"/>
      <c r="O729" s="231"/>
      <c r="P729" s="4"/>
      <c r="Q729" s="4"/>
    </row>
    <row r="730" ht="12.75" customHeight="1">
      <c r="B730" s="4"/>
      <c r="C730" s="4"/>
      <c r="D730" s="4"/>
      <c r="E730" s="4"/>
      <c r="F730" s="4"/>
      <c r="G730" s="4"/>
      <c r="H730" s="4"/>
      <c r="I730" s="4"/>
      <c r="J730" s="4"/>
      <c r="K730" s="231"/>
      <c r="L730" s="231"/>
      <c r="M730" s="231"/>
      <c r="N730" s="231"/>
      <c r="O730" s="231"/>
      <c r="P730" s="4"/>
      <c r="Q730" s="4"/>
    </row>
    <row r="731" ht="12.75" customHeight="1">
      <c r="B731" s="4"/>
      <c r="C731" s="4"/>
      <c r="D731" s="4"/>
      <c r="E731" s="4"/>
      <c r="F731" s="4"/>
      <c r="G731" s="4"/>
      <c r="H731" s="4"/>
      <c r="I731" s="4"/>
      <c r="J731" s="4"/>
      <c r="K731" s="231"/>
      <c r="L731" s="231"/>
      <c r="M731" s="231"/>
      <c r="N731" s="231"/>
      <c r="O731" s="231"/>
      <c r="P731" s="4"/>
      <c r="Q731" s="4"/>
    </row>
    <row r="732" ht="12.75" customHeight="1">
      <c r="B732" s="4"/>
      <c r="C732" s="4"/>
      <c r="D732" s="4"/>
      <c r="E732" s="4"/>
      <c r="F732" s="4"/>
      <c r="G732" s="4"/>
      <c r="H732" s="4"/>
      <c r="I732" s="4"/>
      <c r="J732" s="4"/>
      <c r="K732" s="231"/>
      <c r="L732" s="231"/>
      <c r="M732" s="231"/>
      <c r="N732" s="231"/>
      <c r="O732" s="231"/>
      <c r="P732" s="4"/>
      <c r="Q732" s="4"/>
    </row>
    <row r="733" ht="12.75" customHeight="1">
      <c r="B733" s="4"/>
      <c r="C733" s="4"/>
      <c r="D733" s="4"/>
      <c r="E733" s="4"/>
      <c r="F733" s="4"/>
      <c r="G733" s="4"/>
      <c r="H733" s="4"/>
      <c r="I733" s="4"/>
      <c r="J733" s="4"/>
      <c r="K733" s="231"/>
      <c r="L733" s="231"/>
      <c r="M733" s="231"/>
      <c r="N733" s="231"/>
      <c r="O733" s="231"/>
      <c r="P733" s="4"/>
      <c r="Q733" s="4"/>
    </row>
    <row r="734" ht="12.75" customHeight="1">
      <c r="B734" s="4"/>
      <c r="C734" s="4"/>
      <c r="D734" s="4"/>
      <c r="E734" s="4"/>
      <c r="F734" s="4"/>
      <c r="G734" s="4"/>
      <c r="H734" s="4"/>
      <c r="I734" s="4"/>
      <c r="J734" s="4"/>
      <c r="K734" s="231"/>
      <c r="L734" s="231"/>
      <c r="M734" s="231"/>
      <c r="N734" s="231"/>
      <c r="O734" s="231"/>
      <c r="P734" s="4"/>
      <c r="Q734" s="4"/>
    </row>
    <row r="735" ht="12.75" customHeight="1">
      <c r="B735" s="4"/>
      <c r="C735" s="4"/>
      <c r="D735" s="4"/>
      <c r="E735" s="4"/>
      <c r="F735" s="4"/>
      <c r="G735" s="4"/>
      <c r="H735" s="4"/>
      <c r="I735" s="4"/>
      <c r="J735" s="4"/>
      <c r="K735" s="231"/>
      <c r="L735" s="231"/>
      <c r="M735" s="231"/>
      <c r="N735" s="231"/>
      <c r="O735" s="231"/>
      <c r="P735" s="4"/>
      <c r="Q735" s="4"/>
    </row>
    <row r="736" ht="12.75" customHeight="1">
      <c r="B736" s="4"/>
      <c r="C736" s="4"/>
      <c r="D736" s="4"/>
      <c r="E736" s="4"/>
      <c r="F736" s="4"/>
      <c r="G736" s="4"/>
      <c r="H736" s="4"/>
      <c r="I736" s="4"/>
      <c r="J736" s="4"/>
      <c r="K736" s="231"/>
      <c r="L736" s="231"/>
      <c r="M736" s="231"/>
      <c r="N736" s="231"/>
      <c r="O736" s="231"/>
      <c r="P736" s="4"/>
      <c r="Q736" s="4"/>
    </row>
    <row r="737" ht="12.75" customHeight="1">
      <c r="B737" s="4"/>
      <c r="C737" s="4"/>
      <c r="D737" s="4"/>
      <c r="E737" s="4"/>
      <c r="F737" s="4"/>
      <c r="G737" s="4"/>
      <c r="H737" s="4"/>
      <c r="I737" s="4"/>
      <c r="J737" s="4"/>
      <c r="K737" s="231"/>
      <c r="L737" s="231"/>
      <c r="M737" s="231"/>
      <c r="N737" s="231"/>
      <c r="O737" s="231"/>
      <c r="P737" s="4"/>
      <c r="Q737" s="4"/>
    </row>
    <row r="738" ht="12.75" customHeight="1">
      <c r="B738" s="4"/>
      <c r="C738" s="4"/>
      <c r="D738" s="4"/>
      <c r="E738" s="4"/>
      <c r="F738" s="4"/>
      <c r="G738" s="4"/>
      <c r="H738" s="4"/>
      <c r="I738" s="4"/>
      <c r="J738" s="4"/>
      <c r="K738" s="231"/>
      <c r="L738" s="231"/>
      <c r="M738" s="231"/>
      <c r="N738" s="231"/>
      <c r="O738" s="231"/>
      <c r="P738" s="4"/>
      <c r="Q738" s="4"/>
    </row>
    <row r="739" ht="12.75" customHeight="1">
      <c r="B739" s="4"/>
      <c r="C739" s="4"/>
      <c r="D739" s="4"/>
      <c r="E739" s="4"/>
      <c r="F739" s="4"/>
      <c r="G739" s="4"/>
      <c r="H739" s="4"/>
      <c r="I739" s="4"/>
      <c r="J739" s="4"/>
      <c r="K739" s="231"/>
      <c r="L739" s="231"/>
      <c r="M739" s="231"/>
      <c r="N739" s="231"/>
      <c r="O739" s="231"/>
      <c r="P739" s="4"/>
      <c r="Q739" s="4"/>
    </row>
    <row r="740" ht="12.75" customHeight="1">
      <c r="B740" s="4"/>
      <c r="C740" s="4"/>
      <c r="D740" s="4"/>
      <c r="E740" s="4"/>
      <c r="F740" s="4"/>
      <c r="G740" s="4"/>
      <c r="H740" s="4"/>
      <c r="I740" s="4"/>
      <c r="J740" s="4"/>
      <c r="K740" s="231"/>
      <c r="L740" s="231"/>
      <c r="M740" s="231"/>
      <c r="N740" s="231"/>
      <c r="O740" s="231"/>
      <c r="P740" s="4"/>
      <c r="Q740" s="4"/>
    </row>
    <row r="741" ht="12.75" customHeight="1">
      <c r="B741" s="4"/>
      <c r="C741" s="4"/>
      <c r="D741" s="4"/>
      <c r="E741" s="4"/>
      <c r="F741" s="4"/>
      <c r="G741" s="4"/>
      <c r="H741" s="4"/>
      <c r="I741" s="4"/>
      <c r="J741" s="4"/>
      <c r="K741" s="231"/>
      <c r="L741" s="231"/>
      <c r="M741" s="231"/>
      <c r="N741" s="231"/>
      <c r="O741" s="231"/>
      <c r="P741" s="4"/>
      <c r="Q741" s="4"/>
    </row>
    <row r="742" ht="12.75" customHeight="1">
      <c r="B742" s="4"/>
      <c r="C742" s="4"/>
      <c r="D742" s="4"/>
      <c r="E742" s="4"/>
      <c r="F742" s="4"/>
      <c r="G742" s="4"/>
      <c r="H742" s="4"/>
      <c r="I742" s="4"/>
      <c r="J742" s="4"/>
      <c r="K742" s="231"/>
      <c r="L742" s="231"/>
      <c r="M742" s="231"/>
      <c r="N742" s="231"/>
      <c r="O742" s="231"/>
      <c r="P742" s="4"/>
      <c r="Q742" s="4"/>
    </row>
    <row r="743" ht="12.75" customHeight="1">
      <c r="B743" s="4"/>
      <c r="C743" s="4"/>
      <c r="D743" s="4"/>
      <c r="E743" s="4"/>
      <c r="F743" s="4"/>
      <c r="G743" s="4"/>
      <c r="H743" s="4"/>
      <c r="I743" s="4"/>
      <c r="J743" s="4"/>
      <c r="K743" s="231"/>
      <c r="L743" s="231"/>
      <c r="M743" s="231"/>
      <c r="N743" s="231"/>
      <c r="O743" s="231"/>
      <c r="P743" s="4"/>
      <c r="Q743" s="4"/>
    </row>
    <row r="744" ht="12.75" customHeight="1">
      <c r="B744" s="4"/>
      <c r="C744" s="4"/>
      <c r="D744" s="4"/>
      <c r="E744" s="4"/>
      <c r="F744" s="4"/>
      <c r="G744" s="4"/>
      <c r="H744" s="4"/>
      <c r="I744" s="4"/>
      <c r="J744" s="4"/>
      <c r="K744" s="231"/>
      <c r="L744" s="231"/>
      <c r="M744" s="231"/>
      <c r="N744" s="231"/>
      <c r="O744" s="231"/>
      <c r="P744" s="4"/>
      <c r="Q744" s="4"/>
    </row>
    <row r="745" ht="12.75" customHeight="1">
      <c r="B745" s="4"/>
      <c r="C745" s="4"/>
      <c r="D745" s="4"/>
      <c r="E745" s="4"/>
      <c r="F745" s="4"/>
      <c r="G745" s="4"/>
      <c r="H745" s="4"/>
      <c r="I745" s="4"/>
      <c r="J745" s="4"/>
      <c r="K745" s="231"/>
      <c r="L745" s="231"/>
      <c r="M745" s="231"/>
      <c r="N745" s="231"/>
      <c r="O745" s="231"/>
      <c r="P745" s="4"/>
      <c r="Q745" s="4"/>
    </row>
    <row r="746" ht="12.75" customHeight="1">
      <c r="B746" s="4"/>
      <c r="C746" s="4"/>
      <c r="D746" s="4"/>
      <c r="E746" s="4"/>
      <c r="F746" s="4"/>
      <c r="G746" s="4"/>
      <c r="H746" s="4"/>
      <c r="I746" s="4"/>
      <c r="J746" s="4"/>
      <c r="K746" s="231"/>
      <c r="L746" s="231"/>
      <c r="M746" s="231"/>
      <c r="N746" s="231"/>
      <c r="O746" s="231"/>
      <c r="P746" s="4"/>
      <c r="Q746" s="4"/>
    </row>
    <row r="747" ht="12.75" customHeight="1">
      <c r="B747" s="4"/>
      <c r="C747" s="4"/>
      <c r="D747" s="4"/>
      <c r="E747" s="4"/>
      <c r="F747" s="4"/>
      <c r="G747" s="4"/>
      <c r="H747" s="4"/>
      <c r="I747" s="4"/>
      <c r="J747" s="4"/>
      <c r="K747" s="231"/>
      <c r="L747" s="231"/>
      <c r="M747" s="231"/>
      <c r="N747" s="231"/>
      <c r="O747" s="231"/>
      <c r="P747" s="4"/>
      <c r="Q747" s="4"/>
    </row>
    <row r="748" ht="12.75" customHeight="1">
      <c r="B748" s="4"/>
      <c r="C748" s="4"/>
      <c r="D748" s="4"/>
      <c r="E748" s="4"/>
      <c r="F748" s="4"/>
      <c r="G748" s="4"/>
      <c r="H748" s="4"/>
      <c r="I748" s="4"/>
      <c r="J748" s="4"/>
      <c r="K748" s="231"/>
      <c r="L748" s="231"/>
      <c r="M748" s="231"/>
      <c r="N748" s="231"/>
      <c r="O748" s="231"/>
      <c r="P748" s="4"/>
      <c r="Q748" s="4"/>
    </row>
    <row r="749" ht="12.75" customHeight="1">
      <c r="B749" s="4"/>
      <c r="C749" s="4"/>
      <c r="D749" s="4"/>
      <c r="E749" s="4"/>
      <c r="F749" s="4"/>
      <c r="G749" s="4"/>
      <c r="H749" s="4"/>
      <c r="I749" s="4"/>
      <c r="J749" s="4"/>
      <c r="K749" s="231"/>
      <c r="L749" s="231"/>
      <c r="M749" s="231"/>
      <c r="N749" s="231"/>
      <c r="O749" s="231"/>
      <c r="P749" s="4"/>
      <c r="Q749" s="4"/>
    </row>
    <row r="750" ht="12.75" customHeight="1">
      <c r="B750" s="4"/>
      <c r="C750" s="4"/>
      <c r="D750" s="4"/>
      <c r="E750" s="4"/>
      <c r="F750" s="4"/>
      <c r="G750" s="4"/>
      <c r="H750" s="4"/>
      <c r="I750" s="4"/>
      <c r="J750" s="4"/>
      <c r="K750" s="231"/>
      <c r="L750" s="231"/>
      <c r="M750" s="231"/>
      <c r="N750" s="231"/>
      <c r="O750" s="231"/>
      <c r="P750" s="4"/>
      <c r="Q750" s="4"/>
    </row>
    <row r="751" ht="12.75" customHeight="1">
      <c r="B751" s="4"/>
      <c r="C751" s="4"/>
      <c r="D751" s="4"/>
      <c r="E751" s="4"/>
      <c r="F751" s="4"/>
      <c r="G751" s="4"/>
      <c r="H751" s="4"/>
      <c r="I751" s="4"/>
      <c r="J751" s="4"/>
      <c r="K751" s="231"/>
      <c r="L751" s="231"/>
      <c r="M751" s="231"/>
      <c r="N751" s="231"/>
      <c r="O751" s="231"/>
      <c r="P751" s="4"/>
      <c r="Q751" s="4"/>
    </row>
    <row r="752" ht="12.75" customHeight="1">
      <c r="B752" s="4"/>
      <c r="C752" s="4"/>
      <c r="D752" s="4"/>
      <c r="E752" s="4"/>
      <c r="F752" s="4"/>
      <c r="G752" s="4"/>
      <c r="H752" s="4"/>
      <c r="I752" s="4"/>
      <c r="J752" s="4"/>
      <c r="K752" s="231"/>
      <c r="L752" s="231"/>
      <c r="M752" s="231"/>
      <c r="N752" s="231"/>
      <c r="O752" s="231"/>
      <c r="P752" s="4"/>
      <c r="Q752" s="4"/>
    </row>
    <row r="753" ht="12.75" customHeight="1">
      <c r="B753" s="4"/>
      <c r="C753" s="4"/>
      <c r="D753" s="4"/>
      <c r="E753" s="4"/>
      <c r="F753" s="4"/>
      <c r="G753" s="4"/>
      <c r="H753" s="4"/>
      <c r="I753" s="4"/>
      <c r="J753" s="4"/>
      <c r="K753" s="231"/>
      <c r="L753" s="231"/>
      <c r="M753" s="231"/>
      <c r="N753" s="231"/>
      <c r="O753" s="231"/>
      <c r="P753" s="4"/>
      <c r="Q753" s="4"/>
    </row>
    <row r="754" ht="12.75" customHeight="1">
      <c r="B754" s="4"/>
      <c r="C754" s="4"/>
      <c r="D754" s="4"/>
      <c r="E754" s="4"/>
      <c r="F754" s="4"/>
      <c r="G754" s="4"/>
      <c r="H754" s="4"/>
      <c r="I754" s="4"/>
      <c r="J754" s="4"/>
      <c r="K754" s="231"/>
      <c r="L754" s="231"/>
      <c r="M754" s="231"/>
      <c r="N754" s="231"/>
      <c r="O754" s="231"/>
      <c r="P754" s="4"/>
      <c r="Q754" s="4"/>
    </row>
    <row r="755" ht="12.75" customHeight="1">
      <c r="B755" s="4"/>
      <c r="C755" s="4"/>
      <c r="D755" s="4"/>
      <c r="E755" s="4"/>
      <c r="F755" s="4"/>
      <c r="G755" s="4"/>
      <c r="H755" s="4"/>
      <c r="I755" s="4"/>
      <c r="J755" s="4"/>
      <c r="K755" s="231"/>
      <c r="L755" s="231"/>
      <c r="M755" s="231"/>
      <c r="N755" s="231"/>
      <c r="O755" s="231"/>
      <c r="P755" s="4"/>
      <c r="Q755" s="4"/>
    </row>
    <row r="756" ht="12.75" customHeight="1">
      <c r="B756" s="4"/>
      <c r="C756" s="4"/>
      <c r="D756" s="4"/>
      <c r="E756" s="4"/>
      <c r="F756" s="4"/>
      <c r="G756" s="4"/>
      <c r="H756" s="4"/>
      <c r="I756" s="4"/>
      <c r="J756" s="4"/>
      <c r="K756" s="231"/>
      <c r="L756" s="231"/>
      <c r="M756" s="231"/>
      <c r="N756" s="231"/>
      <c r="O756" s="231"/>
      <c r="P756" s="4"/>
      <c r="Q756" s="4"/>
    </row>
    <row r="757" ht="12.75" customHeight="1">
      <c r="B757" s="4"/>
      <c r="C757" s="4"/>
      <c r="D757" s="4"/>
      <c r="E757" s="4"/>
      <c r="F757" s="4"/>
      <c r="G757" s="4"/>
      <c r="H757" s="4"/>
      <c r="I757" s="4"/>
      <c r="J757" s="4"/>
      <c r="K757" s="231"/>
      <c r="L757" s="231"/>
      <c r="M757" s="231"/>
      <c r="N757" s="231"/>
      <c r="O757" s="231"/>
      <c r="P757" s="4"/>
      <c r="Q757" s="4"/>
    </row>
    <row r="758" ht="12.75" customHeight="1">
      <c r="B758" s="4"/>
      <c r="C758" s="4"/>
      <c r="D758" s="4"/>
      <c r="E758" s="4"/>
      <c r="F758" s="4"/>
      <c r="G758" s="4"/>
      <c r="H758" s="4"/>
      <c r="I758" s="4"/>
      <c r="J758" s="4"/>
      <c r="K758" s="231"/>
      <c r="L758" s="231"/>
      <c r="M758" s="231"/>
      <c r="N758" s="231"/>
      <c r="O758" s="231"/>
      <c r="P758" s="4"/>
      <c r="Q758" s="4"/>
    </row>
    <row r="759" ht="12.75" customHeight="1">
      <c r="B759" s="4"/>
      <c r="C759" s="4"/>
      <c r="D759" s="4"/>
      <c r="E759" s="4"/>
      <c r="F759" s="4"/>
      <c r="G759" s="4"/>
      <c r="H759" s="4"/>
      <c r="I759" s="4"/>
      <c r="J759" s="4"/>
      <c r="K759" s="231"/>
      <c r="L759" s="231"/>
      <c r="M759" s="231"/>
      <c r="N759" s="231"/>
      <c r="O759" s="231"/>
      <c r="P759" s="4"/>
      <c r="Q759" s="4"/>
    </row>
    <row r="760" ht="12.75" customHeight="1">
      <c r="B760" s="4"/>
      <c r="C760" s="4"/>
      <c r="D760" s="4"/>
      <c r="E760" s="4"/>
      <c r="F760" s="4"/>
      <c r="G760" s="4"/>
      <c r="H760" s="4"/>
      <c r="I760" s="4"/>
      <c r="J760" s="4"/>
      <c r="K760" s="231"/>
      <c r="L760" s="231"/>
      <c r="M760" s="231"/>
      <c r="N760" s="231"/>
      <c r="O760" s="231"/>
      <c r="P760" s="4"/>
      <c r="Q760" s="4"/>
    </row>
    <row r="761" ht="12.75" customHeight="1">
      <c r="B761" s="4"/>
      <c r="C761" s="4"/>
      <c r="D761" s="4"/>
      <c r="E761" s="4"/>
      <c r="F761" s="4"/>
      <c r="G761" s="4"/>
      <c r="H761" s="4"/>
      <c r="I761" s="4"/>
      <c r="J761" s="4"/>
      <c r="K761" s="231"/>
      <c r="L761" s="231"/>
      <c r="M761" s="231"/>
      <c r="N761" s="231"/>
      <c r="O761" s="231"/>
      <c r="P761" s="4"/>
      <c r="Q761" s="4"/>
    </row>
    <row r="762" ht="12.75" customHeight="1">
      <c r="B762" s="4"/>
      <c r="C762" s="4"/>
      <c r="D762" s="4"/>
      <c r="E762" s="4"/>
      <c r="F762" s="4"/>
      <c r="G762" s="4"/>
      <c r="H762" s="4"/>
      <c r="I762" s="4"/>
      <c r="J762" s="4"/>
      <c r="K762" s="231"/>
      <c r="L762" s="231"/>
      <c r="M762" s="231"/>
      <c r="N762" s="231"/>
      <c r="O762" s="231"/>
      <c r="P762" s="4"/>
      <c r="Q762" s="4"/>
    </row>
    <row r="763" ht="12.75" customHeight="1">
      <c r="B763" s="4"/>
      <c r="C763" s="4"/>
      <c r="D763" s="4"/>
      <c r="E763" s="4"/>
      <c r="F763" s="4"/>
      <c r="G763" s="4"/>
      <c r="H763" s="4"/>
      <c r="I763" s="4"/>
      <c r="J763" s="4"/>
      <c r="K763" s="231"/>
      <c r="L763" s="231"/>
      <c r="M763" s="231"/>
      <c r="N763" s="231"/>
      <c r="O763" s="231"/>
      <c r="P763" s="4"/>
      <c r="Q763" s="4"/>
    </row>
    <row r="764" ht="12.75" customHeight="1">
      <c r="B764" s="4"/>
      <c r="C764" s="4"/>
      <c r="D764" s="4"/>
      <c r="E764" s="4"/>
      <c r="F764" s="4"/>
      <c r="G764" s="4"/>
      <c r="H764" s="4"/>
      <c r="I764" s="4"/>
      <c r="J764" s="4"/>
      <c r="K764" s="231"/>
      <c r="L764" s="231"/>
      <c r="M764" s="231"/>
      <c r="N764" s="231"/>
      <c r="O764" s="231"/>
      <c r="P764" s="4"/>
      <c r="Q764" s="4"/>
    </row>
    <row r="765" ht="12.75" customHeight="1">
      <c r="B765" s="4"/>
      <c r="C765" s="4"/>
      <c r="D765" s="4"/>
      <c r="E765" s="4"/>
      <c r="F765" s="4"/>
      <c r="G765" s="4"/>
      <c r="H765" s="4"/>
      <c r="I765" s="4"/>
      <c r="J765" s="4"/>
      <c r="K765" s="231"/>
      <c r="L765" s="231"/>
      <c r="M765" s="231"/>
      <c r="N765" s="231"/>
      <c r="O765" s="231"/>
      <c r="P765" s="4"/>
      <c r="Q765" s="4"/>
    </row>
    <row r="766" ht="12.75" customHeight="1">
      <c r="B766" s="4"/>
      <c r="C766" s="4"/>
      <c r="D766" s="4"/>
      <c r="E766" s="4"/>
      <c r="F766" s="4"/>
      <c r="G766" s="4"/>
      <c r="H766" s="4"/>
      <c r="I766" s="4"/>
      <c r="J766" s="4"/>
      <c r="K766" s="231"/>
      <c r="L766" s="231"/>
      <c r="M766" s="231"/>
      <c r="N766" s="231"/>
      <c r="O766" s="231"/>
      <c r="P766" s="4"/>
      <c r="Q766" s="4"/>
    </row>
    <row r="767" ht="12.75" customHeight="1">
      <c r="B767" s="4"/>
      <c r="C767" s="4"/>
      <c r="D767" s="4"/>
      <c r="E767" s="4"/>
      <c r="F767" s="4"/>
      <c r="G767" s="4"/>
      <c r="H767" s="4"/>
      <c r="I767" s="4"/>
      <c r="J767" s="4"/>
      <c r="K767" s="231"/>
      <c r="L767" s="231"/>
      <c r="M767" s="231"/>
      <c r="N767" s="231"/>
      <c r="O767" s="231"/>
      <c r="P767" s="4"/>
      <c r="Q767" s="4"/>
    </row>
    <row r="768" ht="12.75" customHeight="1">
      <c r="B768" s="4"/>
      <c r="C768" s="4"/>
      <c r="D768" s="4"/>
      <c r="E768" s="4"/>
      <c r="F768" s="4"/>
      <c r="G768" s="4"/>
      <c r="H768" s="4"/>
      <c r="I768" s="4"/>
      <c r="J768" s="4"/>
      <c r="K768" s="231"/>
      <c r="L768" s="231"/>
      <c r="M768" s="231"/>
      <c r="N768" s="231"/>
      <c r="O768" s="231"/>
      <c r="P768" s="4"/>
      <c r="Q768" s="4"/>
    </row>
    <row r="769" ht="12.75" customHeight="1">
      <c r="B769" s="4"/>
      <c r="C769" s="4"/>
      <c r="D769" s="4"/>
      <c r="E769" s="4"/>
      <c r="F769" s="4"/>
      <c r="G769" s="4"/>
      <c r="H769" s="4"/>
      <c r="I769" s="4"/>
      <c r="J769" s="4"/>
      <c r="K769" s="231"/>
      <c r="L769" s="231"/>
      <c r="M769" s="231"/>
      <c r="N769" s="231"/>
      <c r="O769" s="231"/>
      <c r="P769" s="4"/>
      <c r="Q769" s="4"/>
    </row>
    <row r="770" ht="12.75" customHeight="1">
      <c r="B770" s="4"/>
      <c r="C770" s="4"/>
      <c r="D770" s="4"/>
      <c r="E770" s="4"/>
      <c r="F770" s="4"/>
      <c r="G770" s="4"/>
      <c r="H770" s="4"/>
      <c r="I770" s="4"/>
      <c r="J770" s="4"/>
      <c r="K770" s="231"/>
      <c r="L770" s="231"/>
      <c r="M770" s="231"/>
      <c r="N770" s="231"/>
      <c r="O770" s="231"/>
      <c r="P770" s="4"/>
      <c r="Q770" s="4"/>
    </row>
    <row r="771" ht="12.75" customHeight="1">
      <c r="B771" s="4"/>
      <c r="C771" s="4"/>
      <c r="D771" s="4"/>
      <c r="E771" s="4"/>
      <c r="F771" s="4"/>
      <c r="G771" s="4"/>
      <c r="H771" s="4"/>
      <c r="I771" s="4"/>
      <c r="J771" s="4"/>
      <c r="K771" s="231"/>
      <c r="L771" s="231"/>
      <c r="M771" s="231"/>
      <c r="N771" s="231"/>
      <c r="O771" s="231"/>
      <c r="P771" s="4"/>
      <c r="Q771" s="4"/>
    </row>
    <row r="772" ht="12.75" customHeight="1">
      <c r="B772" s="4"/>
      <c r="C772" s="4"/>
      <c r="D772" s="4"/>
      <c r="E772" s="4"/>
      <c r="F772" s="4"/>
      <c r="G772" s="4"/>
      <c r="H772" s="4"/>
      <c r="I772" s="4"/>
      <c r="J772" s="4"/>
      <c r="K772" s="231"/>
      <c r="L772" s="231"/>
      <c r="M772" s="231"/>
      <c r="N772" s="231"/>
      <c r="O772" s="231"/>
      <c r="P772" s="4"/>
      <c r="Q772" s="4"/>
    </row>
    <row r="773" ht="12.75" customHeight="1">
      <c r="B773" s="4"/>
      <c r="C773" s="4"/>
      <c r="D773" s="4"/>
      <c r="E773" s="4"/>
      <c r="F773" s="4"/>
      <c r="G773" s="4"/>
      <c r="H773" s="4"/>
      <c r="I773" s="4"/>
      <c r="J773" s="4"/>
      <c r="K773" s="231"/>
      <c r="L773" s="231"/>
      <c r="M773" s="231"/>
      <c r="N773" s="231"/>
      <c r="O773" s="231"/>
      <c r="P773" s="4"/>
      <c r="Q773" s="4"/>
    </row>
    <row r="774" ht="12.75" customHeight="1">
      <c r="B774" s="4"/>
      <c r="C774" s="4"/>
      <c r="D774" s="4"/>
      <c r="E774" s="4"/>
      <c r="F774" s="4"/>
      <c r="G774" s="4"/>
      <c r="H774" s="4"/>
      <c r="I774" s="4"/>
      <c r="J774" s="4"/>
      <c r="K774" s="231"/>
      <c r="L774" s="231"/>
      <c r="M774" s="231"/>
      <c r="N774" s="231"/>
      <c r="O774" s="231"/>
      <c r="P774" s="4"/>
      <c r="Q774" s="4"/>
    </row>
    <row r="775" ht="12.75" customHeight="1">
      <c r="B775" s="4"/>
      <c r="C775" s="4"/>
      <c r="D775" s="4"/>
      <c r="E775" s="4"/>
      <c r="F775" s="4"/>
      <c r="G775" s="4"/>
      <c r="H775" s="4"/>
      <c r="I775" s="4"/>
      <c r="J775" s="4"/>
      <c r="K775" s="231"/>
      <c r="L775" s="231"/>
      <c r="M775" s="231"/>
      <c r="N775" s="231"/>
      <c r="O775" s="231"/>
      <c r="P775" s="4"/>
      <c r="Q775" s="4"/>
    </row>
    <row r="776" ht="12.75" customHeight="1">
      <c r="B776" s="4"/>
      <c r="C776" s="4"/>
      <c r="D776" s="4"/>
      <c r="E776" s="4"/>
      <c r="F776" s="4"/>
      <c r="G776" s="4"/>
      <c r="H776" s="4"/>
      <c r="I776" s="4"/>
      <c r="J776" s="4"/>
      <c r="K776" s="231"/>
      <c r="L776" s="231"/>
      <c r="M776" s="231"/>
      <c r="N776" s="231"/>
      <c r="O776" s="231"/>
      <c r="P776" s="4"/>
      <c r="Q776" s="4"/>
    </row>
    <row r="777" ht="12.75" customHeight="1">
      <c r="B777" s="4"/>
      <c r="C777" s="4"/>
      <c r="D777" s="4"/>
      <c r="E777" s="4"/>
      <c r="F777" s="4"/>
      <c r="G777" s="4"/>
      <c r="H777" s="4"/>
      <c r="I777" s="4"/>
      <c r="J777" s="4"/>
      <c r="K777" s="231"/>
      <c r="L777" s="231"/>
      <c r="M777" s="231"/>
      <c r="N777" s="231"/>
      <c r="O777" s="231"/>
      <c r="P777" s="4"/>
      <c r="Q777" s="4"/>
    </row>
    <row r="778" ht="12.75" customHeight="1">
      <c r="B778" s="4"/>
      <c r="C778" s="4"/>
      <c r="D778" s="4"/>
      <c r="E778" s="4"/>
      <c r="F778" s="4"/>
      <c r="G778" s="4"/>
      <c r="H778" s="4"/>
      <c r="I778" s="4"/>
      <c r="J778" s="4"/>
      <c r="K778" s="231"/>
      <c r="L778" s="231"/>
      <c r="M778" s="231"/>
      <c r="N778" s="231"/>
      <c r="O778" s="231"/>
      <c r="P778" s="4"/>
      <c r="Q778" s="4"/>
    </row>
    <row r="779" ht="12.75" customHeight="1">
      <c r="B779" s="4"/>
      <c r="C779" s="4"/>
      <c r="D779" s="4"/>
      <c r="E779" s="4"/>
      <c r="F779" s="4"/>
      <c r="G779" s="4"/>
      <c r="H779" s="4"/>
      <c r="I779" s="4"/>
      <c r="J779" s="4"/>
      <c r="K779" s="231"/>
      <c r="L779" s="231"/>
      <c r="M779" s="231"/>
      <c r="N779" s="231"/>
      <c r="O779" s="231"/>
      <c r="P779" s="4"/>
      <c r="Q779" s="4"/>
    </row>
    <row r="780" ht="12.75" customHeight="1">
      <c r="B780" s="4"/>
      <c r="C780" s="4"/>
      <c r="D780" s="4"/>
      <c r="E780" s="4"/>
      <c r="F780" s="4"/>
      <c r="G780" s="4"/>
      <c r="H780" s="4"/>
      <c r="I780" s="4"/>
      <c r="J780" s="4"/>
      <c r="K780" s="231"/>
      <c r="L780" s="231"/>
      <c r="M780" s="231"/>
      <c r="N780" s="231"/>
      <c r="O780" s="231"/>
      <c r="P780" s="4"/>
      <c r="Q780" s="4"/>
    </row>
    <row r="781" ht="12.75" customHeight="1">
      <c r="B781" s="4"/>
      <c r="C781" s="4"/>
      <c r="D781" s="4"/>
      <c r="E781" s="4"/>
      <c r="F781" s="4"/>
      <c r="G781" s="4"/>
      <c r="H781" s="4"/>
      <c r="I781" s="4"/>
      <c r="J781" s="4"/>
      <c r="K781" s="231"/>
      <c r="L781" s="231"/>
      <c r="M781" s="231"/>
      <c r="N781" s="231"/>
      <c r="O781" s="231"/>
      <c r="P781" s="4"/>
      <c r="Q781" s="4"/>
    </row>
    <row r="782" ht="12.75" customHeight="1">
      <c r="B782" s="4"/>
      <c r="C782" s="4"/>
      <c r="D782" s="4"/>
      <c r="E782" s="4"/>
      <c r="F782" s="4"/>
      <c r="G782" s="4"/>
      <c r="H782" s="4"/>
      <c r="I782" s="4"/>
      <c r="J782" s="4"/>
      <c r="K782" s="231"/>
      <c r="L782" s="231"/>
      <c r="M782" s="231"/>
      <c r="N782" s="231"/>
      <c r="O782" s="231"/>
      <c r="P782" s="4"/>
      <c r="Q782" s="4"/>
    </row>
    <row r="783" ht="12.75" customHeight="1">
      <c r="B783" s="4"/>
      <c r="C783" s="4"/>
      <c r="D783" s="4"/>
      <c r="E783" s="4"/>
      <c r="F783" s="4"/>
      <c r="G783" s="4"/>
      <c r="H783" s="4"/>
      <c r="I783" s="4"/>
      <c r="J783" s="4"/>
      <c r="K783" s="231"/>
      <c r="L783" s="231"/>
      <c r="M783" s="231"/>
      <c r="N783" s="231"/>
      <c r="O783" s="231"/>
      <c r="P783" s="4"/>
      <c r="Q783" s="4"/>
    </row>
    <row r="784" ht="12.75" customHeight="1">
      <c r="B784" s="4"/>
      <c r="C784" s="4"/>
      <c r="D784" s="4"/>
      <c r="E784" s="4"/>
      <c r="F784" s="4"/>
      <c r="G784" s="4"/>
      <c r="H784" s="4"/>
      <c r="I784" s="4"/>
      <c r="J784" s="4"/>
      <c r="K784" s="231"/>
      <c r="L784" s="231"/>
      <c r="M784" s="231"/>
      <c r="N784" s="231"/>
      <c r="O784" s="231"/>
      <c r="P784" s="4"/>
      <c r="Q784" s="4"/>
    </row>
    <row r="785" ht="12.75" customHeight="1">
      <c r="B785" s="4"/>
      <c r="C785" s="4"/>
      <c r="D785" s="4"/>
      <c r="E785" s="4"/>
      <c r="F785" s="4"/>
      <c r="G785" s="4"/>
      <c r="H785" s="4"/>
      <c r="I785" s="4"/>
      <c r="J785" s="4"/>
      <c r="K785" s="231"/>
      <c r="L785" s="231"/>
      <c r="M785" s="231"/>
      <c r="N785" s="231"/>
      <c r="O785" s="231"/>
      <c r="P785" s="4"/>
      <c r="Q785" s="4"/>
    </row>
    <row r="786" ht="12.75" customHeight="1">
      <c r="B786" s="4"/>
      <c r="C786" s="4"/>
      <c r="D786" s="4"/>
      <c r="E786" s="4"/>
      <c r="F786" s="4"/>
      <c r="G786" s="4"/>
      <c r="H786" s="4"/>
      <c r="I786" s="4"/>
      <c r="J786" s="4"/>
      <c r="K786" s="231"/>
      <c r="L786" s="231"/>
      <c r="M786" s="231"/>
      <c r="N786" s="231"/>
      <c r="O786" s="231"/>
      <c r="P786" s="4"/>
      <c r="Q786" s="4"/>
    </row>
    <row r="787" ht="12.75" customHeight="1">
      <c r="B787" s="4"/>
      <c r="C787" s="4"/>
      <c r="D787" s="4"/>
      <c r="E787" s="4"/>
      <c r="F787" s="4"/>
      <c r="G787" s="4"/>
      <c r="H787" s="4"/>
      <c r="I787" s="4"/>
      <c r="J787" s="4"/>
      <c r="K787" s="231"/>
      <c r="L787" s="231"/>
      <c r="M787" s="231"/>
      <c r="N787" s="231"/>
      <c r="O787" s="231"/>
      <c r="P787" s="4"/>
      <c r="Q787" s="4"/>
    </row>
    <row r="788" ht="12.75" customHeight="1">
      <c r="B788" s="4"/>
      <c r="C788" s="4"/>
      <c r="D788" s="4"/>
      <c r="E788" s="4"/>
      <c r="F788" s="4"/>
      <c r="G788" s="4"/>
      <c r="H788" s="4"/>
      <c r="I788" s="4"/>
      <c r="J788" s="4"/>
      <c r="K788" s="231"/>
      <c r="L788" s="231"/>
      <c r="M788" s="231"/>
      <c r="N788" s="231"/>
      <c r="O788" s="231"/>
      <c r="P788" s="4"/>
      <c r="Q788" s="4"/>
    </row>
    <row r="789" ht="12.75" customHeight="1">
      <c r="B789" s="4"/>
      <c r="C789" s="4"/>
      <c r="D789" s="4"/>
      <c r="E789" s="4"/>
      <c r="F789" s="4"/>
      <c r="G789" s="4"/>
      <c r="H789" s="4"/>
      <c r="I789" s="4"/>
      <c r="J789" s="4"/>
      <c r="K789" s="231"/>
      <c r="L789" s="231"/>
      <c r="M789" s="231"/>
      <c r="N789" s="231"/>
      <c r="O789" s="231"/>
      <c r="P789" s="4"/>
      <c r="Q789" s="4"/>
    </row>
    <row r="790" ht="12.75" customHeight="1">
      <c r="B790" s="4"/>
      <c r="C790" s="4"/>
      <c r="D790" s="4"/>
      <c r="E790" s="4"/>
      <c r="F790" s="4"/>
      <c r="G790" s="4"/>
      <c r="H790" s="4"/>
      <c r="I790" s="4"/>
      <c r="J790" s="4"/>
      <c r="K790" s="231"/>
      <c r="L790" s="231"/>
      <c r="M790" s="231"/>
      <c r="N790" s="231"/>
      <c r="O790" s="231"/>
      <c r="P790" s="4"/>
      <c r="Q790" s="4"/>
    </row>
    <row r="791" ht="12.75" customHeight="1">
      <c r="B791" s="4"/>
      <c r="C791" s="4"/>
      <c r="D791" s="4"/>
      <c r="E791" s="4"/>
      <c r="F791" s="4"/>
      <c r="G791" s="4"/>
      <c r="H791" s="4"/>
      <c r="I791" s="4"/>
      <c r="J791" s="4"/>
      <c r="K791" s="231"/>
      <c r="L791" s="231"/>
      <c r="M791" s="231"/>
      <c r="N791" s="231"/>
      <c r="O791" s="231"/>
      <c r="P791" s="4"/>
      <c r="Q791" s="4"/>
    </row>
    <row r="792" ht="12.75" customHeight="1">
      <c r="B792" s="4"/>
      <c r="C792" s="4"/>
      <c r="D792" s="4"/>
      <c r="E792" s="4"/>
      <c r="F792" s="4"/>
      <c r="G792" s="4"/>
      <c r="H792" s="4"/>
      <c r="I792" s="4"/>
      <c r="J792" s="4"/>
      <c r="K792" s="231"/>
      <c r="L792" s="231"/>
      <c r="M792" s="231"/>
      <c r="N792" s="231"/>
      <c r="O792" s="231"/>
      <c r="P792" s="4"/>
      <c r="Q792" s="4"/>
    </row>
    <row r="793" ht="12.75" customHeight="1">
      <c r="B793" s="4"/>
      <c r="C793" s="4"/>
      <c r="D793" s="4"/>
      <c r="E793" s="4"/>
      <c r="F793" s="4"/>
      <c r="G793" s="4"/>
      <c r="H793" s="4"/>
      <c r="I793" s="4"/>
      <c r="J793" s="4"/>
      <c r="K793" s="231"/>
      <c r="L793" s="231"/>
      <c r="M793" s="231"/>
      <c r="N793" s="231"/>
      <c r="O793" s="231"/>
      <c r="P793" s="4"/>
      <c r="Q793" s="4"/>
    </row>
    <row r="794" ht="12.75" customHeight="1">
      <c r="B794" s="4"/>
      <c r="C794" s="4"/>
      <c r="D794" s="4"/>
      <c r="E794" s="4"/>
      <c r="F794" s="4"/>
      <c r="G794" s="4"/>
      <c r="H794" s="4"/>
      <c r="I794" s="4"/>
      <c r="J794" s="4"/>
      <c r="K794" s="231"/>
      <c r="L794" s="231"/>
      <c r="M794" s="231"/>
      <c r="N794" s="231"/>
      <c r="O794" s="231"/>
      <c r="P794" s="4"/>
      <c r="Q794" s="4"/>
    </row>
    <row r="795" ht="12.75" customHeight="1">
      <c r="B795" s="4"/>
      <c r="C795" s="4"/>
      <c r="D795" s="4"/>
      <c r="E795" s="4"/>
      <c r="F795" s="4"/>
      <c r="G795" s="4"/>
      <c r="H795" s="4"/>
      <c r="I795" s="4"/>
      <c r="J795" s="4"/>
      <c r="K795" s="231"/>
      <c r="L795" s="231"/>
      <c r="M795" s="231"/>
      <c r="N795" s="231"/>
      <c r="O795" s="231"/>
      <c r="P795" s="4"/>
      <c r="Q795" s="4"/>
    </row>
    <row r="796" ht="12.75" customHeight="1">
      <c r="B796" s="4"/>
      <c r="C796" s="4"/>
      <c r="D796" s="4"/>
      <c r="E796" s="4"/>
      <c r="F796" s="4"/>
      <c r="G796" s="4"/>
      <c r="H796" s="4"/>
      <c r="I796" s="4"/>
      <c r="J796" s="4"/>
      <c r="K796" s="231"/>
      <c r="L796" s="231"/>
      <c r="M796" s="231"/>
      <c r="N796" s="231"/>
      <c r="O796" s="231"/>
      <c r="P796" s="4"/>
      <c r="Q796" s="4"/>
    </row>
    <row r="797" ht="12.75" customHeight="1">
      <c r="B797" s="4"/>
      <c r="C797" s="4"/>
      <c r="D797" s="4"/>
      <c r="E797" s="4"/>
      <c r="F797" s="4"/>
      <c r="G797" s="4"/>
      <c r="H797" s="4"/>
      <c r="I797" s="4"/>
      <c r="J797" s="4"/>
      <c r="K797" s="231"/>
      <c r="L797" s="231"/>
      <c r="M797" s="231"/>
      <c r="N797" s="231"/>
      <c r="O797" s="231"/>
      <c r="P797" s="4"/>
      <c r="Q797" s="4"/>
    </row>
    <row r="798" ht="12.75" customHeight="1">
      <c r="B798" s="4"/>
      <c r="C798" s="4"/>
      <c r="D798" s="4"/>
      <c r="E798" s="4"/>
      <c r="F798" s="4"/>
      <c r="G798" s="4"/>
      <c r="H798" s="4"/>
      <c r="I798" s="4"/>
      <c r="J798" s="4"/>
      <c r="K798" s="231"/>
      <c r="L798" s="231"/>
      <c r="M798" s="231"/>
      <c r="N798" s="231"/>
      <c r="O798" s="231"/>
      <c r="P798" s="4"/>
      <c r="Q798" s="4"/>
    </row>
    <row r="799" ht="12.75" customHeight="1">
      <c r="B799" s="4"/>
      <c r="C799" s="4"/>
      <c r="D799" s="4"/>
      <c r="E799" s="4"/>
      <c r="F799" s="4"/>
      <c r="G799" s="4"/>
      <c r="H799" s="4"/>
      <c r="I799" s="4"/>
      <c r="J799" s="4"/>
      <c r="K799" s="231"/>
      <c r="L799" s="231"/>
      <c r="M799" s="231"/>
      <c r="N799" s="231"/>
      <c r="O799" s="231"/>
      <c r="P799" s="4"/>
      <c r="Q799" s="4"/>
    </row>
    <row r="800" ht="12.75" customHeight="1">
      <c r="B800" s="4"/>
      <c r="C800" s="4"/>
      <c r="D800" s="4"/>
      <c r="E800" s="4"/>
      <c r="F800" s="4"/>
      <c r="G800" s="4"/>
      <c r="H800" s="4"/>
      <c r="I800" s="4"/>
      <c r="J800" s="4"/>
      <c r="K800" s="231"/>
      <c r="L800" s="231"/>
      <c r="M800" s="231"/>
      <c r="N800" s="231"/>
      <c r="O800" s="231"/>
      <c r="P800" s="4"/>
      <c r="Q800" s="4"/>
    </row>
    <row r="801" ht="12.75" customHeight="1">
      <c r="B801" s="4"/>
      <c r="C801" s="4"/>
      <c r="D801" s="4"/>
      <c r="E801" s="4"/>
      <c r="F801" s="4"/>
      <c r="G801" s="4"/>
      <c r="H801" s="4"/>
      <c r="I801" s="4"/>
      <c r="J801" s="4"/>
      <c r="K801" s="231"/>
      <c r="L801" s="231"/>
      <c r="M801" s="231"/>
      <c r="N801" s="231"/>
      <c r="O801" s="231"/>
      <c r="P801" s="4"/>
      <c r="Q801" s="4"/>
    </row>
    <row r="802" ht="12.75" customHeight="1">
      <c r="B802" s="4"/>
      <c r="C802" s="4"/>
      <c r="D802" s="4"/>
      <c r="E802" s="4"/>
      <c r="F802" s="4"/>
      <c r="G802" s="4"/>
      <c r="H802" s="4"/>
      <c r="I802" s="4"/>
      <c r="J802" s="4"/>
      <c r="K802" s="231"/>
      <c r="L802" s="231"/>
      <c r="M802" s="231"/>
      <c r="N802" s="231"/>
      <c r="O802" s="231"/>
      <c r="P802" s="4"/>
      <c r="Q802" s="4"/>
    </row>
    <row r="803" ht="12.75" customHeight="1">
      <c r="B803" s="4"/>
      <c r="C803" s="4"/>
      <c r="D803" s="4"/>
      <c r="E803" s="4"/>
      <c r="F803" s="4"/>
      <c r="G803" s="4"/>
      <c r="H803" s="4"/>
      <c r="I803" s="4"/>
      <c r="J803" s="4"/>
      <c r="K803" s="231"/>
      <c r="L803" s="231"/>
      <c r="M803" s="231"/>
      <c r="N803" s="231"/>
      <c r="O803" s="231"/>
      <c r="P803" s="4"/>
      <c r="Q803" s="4"/>
    </row>
    <row r="804" ht="12.75" customHeight="1">
      <c r="B804" s="4"/>
      <c r="C804" s="4"/>
      <c r="D804" s="4"/>
      <c r="E804" s="4"/>
      <c r="F804" s="4"/>
      <c r="G804" s="4"/>
      <c r="H804" s="4"/>
      <c r="I804" s="4"/>
      <c r="J804" s="4"/>
      <c r="K804" s="231"/>
      <c r="L804" s="231"/>
      <c r="M804" s="231"/>
      <c r="N804" s="231"/>
      <c r="O804" s="231"/>
      <c r="P804" s="4"/>
      <c r="Q804" s="4"/>
    </row>
    <row r="805" ht="12.75" customHeight="1">
      <c r="B805" s="4"/>
      <c r="C805" s="4"/>
      <c r="D805" s="4"/>
      <c r="E805" s="4"/>
      <c r="F805" s="4"/>
      <c r="G805" s="4"/>
      <c r="H805" s="4"/>
      <c r="I805" s="4"/>
      <c r="J805" s="4"/>
      <c r="K805" s="231"/>
      <c r="L805" s="231"/>
      <c r="M805" s="231"/>
      <c r="N805" s="231"/>
      <c r="O805" s="231"/>
      <c r="P805" s="4"/>
      <c r="Q805" s="4"/>
    </row>
    <row r="806" ht="12.75" customHeight="1">
      <c r="B806" s="4"/>
      <c r="C806" s="4"/>
      <c r="D806" s="4"/>
      <c r="E806" s="4"/>
      <c r="F806" s="4"/>
      <c r="G806" s="4"/>
      <c r="H806" s="4"/>
      <c r="I806" s="4"/>
      <c r="J806" s="4"/>
      <c r="K806" s="231"/>
      <c r="L806" s="231"/>
      <c r="M806" s="231"/>
      <c r="N806" s="231"/>
      <c r="O806" s="231"/>
      <c r="P806" s="4"/>
      <c r="Q806" s="4"/>
    </row>
    <row r="807" ht="12.75" customHeight="1">
      <c r="B807" s="4"/>
      <c r="C807" s="4"/>
      <c r="D807" s="4"/>
      <c r="E807" s="4"/>
      <c r="F807" s="4"/>
      <c r="G807" s="4"/>
      <c r="H807" s="4"/>
      <c r="I807" s="4"/>
      <c r="J807" s="4"/>
      <c r="K807" s="231"/>
      <c r="L807" s="231"/>
      <c r="M807" s="231"/>
      <c r="N807" s="231"/>
      <c r="O807" s="231"/>
      <c r="P807" s="4"/>
      <c r="Q807" s="4"/>
    </row>
    <row r="808" ht="12.75" customHeight="1">
      <c r="B808" s="4"/>
      <c r="C808" s="4"/>
      <c r="D808" s="4"/>
      <c r="E808" s="4"/>
      <c r="F808" s="4"/>
      <c r="G808" s="4"/>
      <c r="H808" s="4"/>
      <c r="I808" s="4"/>
      <c r="J808" s="4"/>
      <c r="K808" s="231"/>
      <c r="L808" s="231"/>
      <c r="M808" s="231"/>
      <c r="N808" s="231"/>
      <c r="O808" s="231"/>
      <c r="P808" s="4"/>
      <c r="Q808" s="4"/>
    </row>
    <row r="809" ht="12.75" customHeight="1">
      <c r="B809" s="4"/>
      <c r="C809" s="4"/>
      <c r="D809" s="4"/>
      <c r="E809" s="4"/>
      <c r="F809" s="4"/>
      <c r="G809" s="4"/>
      <c r="H809" s="4"/>
      <c r="I809" s="4"/>
      <c r="J809" s="4"/>
      <c r="K809" s="231"/>
      <c r="L809" s="231"/>
      <c r="M809" s="231"/>
      <c r="N809" s="231"/>
      <c r="O809" s="231"/>
      <c r="P809" s="4"/>
      <c r="Q809" s="4"/>
    </row>
    <row r="810" ht="12.75" customHeight="1">
      <c r="B810" s="4"/>
      <c r="C810" s="4"/>
      <c r="D810" s="4"/>
      <c r="E810" s="4"/>
      <c r="F810" s="4"/>
      <c r="G810" s="4"/>
      <c r="H810" s="4"/>
      <c r="I810" s="4"/>
      <c r="J810" s="4"/>
      <c r="K810" s="231"/>
      <c r="L810" s="231"/>
      <c r="M810" s="231"/>
      <c r="N810" s="231"/>
      <c r="O810" s="231"/>
      <c r="P810" s="4"/>
      <c r="Q810" s="4"/>
    </row>
    <row r="811" ht="12.75" customHeight="1">
      <c r="B811" s="4"/>
      <c r="C811" s="4"/>
      <c r="D811" s="4"/>
      <c r="E811" s="4"/>
      <c r="F811" s="4"/>
      <c r="G811" s="4"/>
      <c r="H811" s="4"/>
      <c r="I811" s="4"/>
      <c r="J811" s="4"/>
      <c r="K811" s="231"/>
      <c r="L811" s="231"/>
      <c r="M811" s="231"/>
      <c r="N811" s="231"/>
      <c r="O811" s="231"/>
      <c r="P811" s="4"/>
      <c r="Q811" s="4"/>
    </row>
    <row r="812" ht="12.75" customHeight="1">
      <c r="B812" s="4"/>
      <c r="C812" s="4"/>
      <c r="D812" s="4"/>
      <c r="E812" s="4"/>
      <c r="F812" s="4"/>
      <c r="G812" s="4"/>
      <c r="H812" s="4"/>
      <c r="I812" s="4"/>
      <c r="J812" s="4"/>
      <c r="K812" s="231"/>
      <c r="L812" s="231"/>
      <c r="M812" s="231"/>
      <c r="N812" s="231"/>
      <c r="O812" s="231"/>
      <c r="P812" s="4"/>
      <c r="Q812" s="4"/>
    </row>
    <row r="813" ht="12.75" customHeight="1">
      <c r="B813" s="4"/>
      <c r="C813" s="4"/>
      <c r="D813" s="4"/>
      <c r="E813" s="4"/>
      <c r="F813" s="4"/>
      <c r="G813" s="4"/>
      <c r="H813" s="4"/>
      <c r="I813" s="4"/>
      <c r="J813" s="4"/>
      <c r="K813" s="231"/>
      <c r="L813" s="231"/>
      <c r="M813" s="231"/>
      <c r="N813" s="231"/>
      <c r="O813" s="231"/>
      <c r="P813" s="4"/>
      <c r="Q813" s="4"/>
    </row>
    <row r="814" ht="12.75" customHeight="1">
      <c r="B814" s="4"/>
      <c r="C814" s="4"/>
      <c r="D814" s="4"/>
      <c r="E814" s="4"/>
      <c r="F814" s="4"/>
      <c r="G814" s="4"/>
      <c r="H814" s="4"/>
      <c r="I814" s="4"/>
      <c r="J814" s="4"/>
      <c r="K814" s="231"/>
      <c r="L814" s="231"/>
      <c r="M814" s="231"/>
      <c r="N814" s="231"/>
      <c r="O814" s="231"/>
      <c r="P814" s="4"/>
      <c r="Q814" s="4"/>
    </row>
    <row r="815" ht="12.75" customHeight="1">
      <c r="B815" s="4"/>
      <c r="C815" s="4"/>
      <c r="D815" s="4"/>
      <c r="E815" s="4"/>
      <c r="F815" s="4"/>
      <c r="G815" s="4"/>
      <c r="H815" s="4"/>
      <c r="I815" s="4"/>
      <c r="J815" s="4"/>
      <c r="K815" s="231"/>
      <c r="L815" s="231"/>
      <c r="M815" s="231"/>
      <c r="N815" s="231"/>
      <c r="O815" s="231"/>
      <c r="P815" s="4"/>
      <c r="Q815" s="4"/>
    </row>
    <row r="816" ht="12.75" customHeight="1">
      <c r="B816" s="4"/>
      <c r="C816" s="4"/>
      <c r="D816" s="4"/>
      <c r="E816" s="4"/>
      <c r="F816" s="4"/>
      <c r="G816" s="4"/>
      <c r="H816" s="4"/>
      <c r="I816" s="4"/>
      <c r="J816" s="4"/>
      <c r="K816" s="231"/>
      <c r="L816" s="231"/>
      <c r="M816" s="231"/>
      <c r="N816" s="231"/>
      <c r="O816" s="231"/>
      <c r="P816" s="4"/>
      <c r="Q816" s="4"/>
    </row>
    <row r="817" ht="12.75" customHeight="1">
      <c r="B817" s="4"/>
      <c r="C817" s="4"/>
      <c r="D817" s="4"/>
      <c r="E817" s="4"/>
      <c r="F817" s="4"/>
      <c r="G817" s="4"/>
      <c r="H817" s="4"/>
      <c r="I817" s="4"/>
      <c r="J817" s="4"/>
      <c r="K817" s="231"/>
      <c r="L817" s="231"/>
      <c r="M817" s="231"/>
      <c r="N817" s="231"/>
      <c r="O817" s="231"/>
      <c r="P817" s="4"/>
      <c r="Q817" s="4"/>
    </row>
    <row r="818" ht="12.75" customHeight="1">
      <c r="B818" s="4"/>
      <c r="C818" s="4"/>
      <c r="D818" s="4"/>
      <c r="E818" s="4"/>
      <c r="F818" s="4"/>
      <c r="G818" s="4"/>
      <c r="H818" s="4"/>
      <c r="I818" s="4"/>
      <c r="J818" s="4"/>
      <c r="K818" s="231"/>
      <c r="L818" s="231"/>
      <c r="M818" s="231"/>
      <c r="N818" s="231"/>
      <c r="O818" s="231"/>
      <c r="P818" s="4"/>
      <c r="Q818" s="4"/>
    </row>
    <row r="819" ht="12.75" customHeight="1">
      <c r="B819" s="4"/>
      <c r="C819" s="4"/>
      <c r="D819" s="4"/>
      <c r="E819" s="4"/>
      <c r="F819" s="4"/>
      <c r="G819" s="4"/>
      <c r="H819" s="4"/>
      <c r="I819" s="4"/>
      <c r="J819" s="4"/>
      <c r="K819" s="231"/>
      <c r="L819" s="231"/>
      <c r="M819" s="231"/>
      <c r="N819" s="231"/>
      <c r="O819" s="231"/>
      <c r="P819" s="4"/>
      <c r="Q819" s="4"/>
    </row>
    <row r="820" ht="12.75" customHeight="1">
      <c r="B820" s="4"/>
      <c r="C820" s="4"/>
      <c r="D820" s="4"/>
      <c r="E820" s="4"/>
      <c r="F820" s="4"/>
      <c r="G820" s="4"/>
      <c r="H820" s="4"/>
      <c r="I820" s="4"/>
      <c r="J820" s="4"/>
      <c r="K820" s="231"/>
      <c r="L820" s="231"/>
      <c r="M820" s="231"/>
      <c r="N820" s="231"/>
      <c r="O820" s="231"/>
      <c r="P820" s="4"/>
      <c r="Q820" s="4"/>
    </row>
    <row r="821" ht="12.75" customHeight="1">
      <c r="B821" s="4"/>
      <c r="C821" s="4"/>
      <c r="D821" s="4"/>
      <c r="E821" s="4"/>
      <c r="F821" s="4"/>
      <c r="G821" s="4"/>
      <c r="H821" s="4"/>
      <c r="I821" s="4"/>
      <c r="J821" s="4"/>
      <c r="K821" s="231"/>
      <c r="L821" s="231"/>
      <c r="M821" s="231"/>
      <c r="N821" s="231"/>
      <c r="O821" s="231"/>
      <c r="P821" s="4"/>
      <c r="Q821" s="4"/>
    </row>
    <row r="822" ht="12.75" customHeight="1">
      <c r="B822" s="4"/>
      <c r="C822" s="4"/>
      <c r="D822" s="4"/>
      <c r="E822" s="4"/>
      <c r="F822" s="4"/>
      <c r="G822" s="4"/>
      <c r="H822" s="4"/>
      <c r="I822" s="4"/>
      <c r="J822" s="4"/>
      <c r="K822" s="231"/>
      <c r="L822" s="231"/>
      <c r="M822" s="231"/>
      <c r="N822" s="231"/>
      <c r="O822" s="231"/>
      <c r="P822" s="4"/>
      <c r="Q822" s="4"/>
    </row>
    <row r="823" ht="12.75" customHeight="1">
      <c r="B823" s="4"/>
      <c r="C823" s="4"/>
      <c r="D823" s="4"/>
      <c r="E823" s="4"/>
      <c r="F823" s="4"/>
      <c r="G823" s="4"/>
      <c r="H823" s="4"/>
      <c r="I823" s="4"/>
      <c r="J823" s="4"/>
      <c r="K823" s="231"/>
      <c r="L823" s="231"/>
      <c r="M823" s="231"/>
      <c r="N823" s="231"/>
      <c r="O823" s="231"/>
      <c r="P823" s="4"/>
      <c r="Q823" s="4"/>
    </row>
    <row r="824" ht="12.75" customHeight="1">
      <c r="B824" s="4"/>
      <c r="C824" s="4"/>
      <c r="D824" s="4"/>
      <c r="E824" s="4"/>
      <c r="F824" s="4"/>
      <c r="G824" s="4"/>
      <c r="H824" s="4"/>
      <c r="I824" s="4"/>
      <c r="J824" s="4"/>
      <c r="K824" s="231"/>
      <c r="L824" s="231"/>
      <c r="M824" s="231"/>
      <c r="N824" s="231"/>
      <c r="O824" s="231"/>
      <c r="P824" s="4"/>
      <c r="Q824" s="4"/>
    </row>
    <row r="825" ht="12.75" customHeight="1">
      <c r="B825" s="4"/>
      <c r="C825" s="4"/>
      <c r="D825" s="4"/>
      <c r="E825" s="4"/>
      <c r="F825" s="4"/>
      <c r="G825" s="4"/>
      <c r="H825" s="4"/>
      <c r="I825" s="4"/>
      <c r="J825" s="4"/>
      <c r="K825" s="231"/>
      <c r="L825" s="231"/>
      <c r="M825" s="231"/>
      <c r="N825" s="231"/>
      <c r="O825" s="231"/>
      <c r="P825" s="4"/>
      <c r="Q825" s="4"/>
    </row>
    <row r="826" ht="12.75" customHeight="1">
      <c r="B826" s="4"/>
      <c r="C826" s="4"/>
      <c r="D826" s="4"/>
      <c r="E826" s="4"/>
      <c r="F826" s="4"/>
      <c r="G826" s="4"/>
      <c r="H826" s="4"/>
      <c r="I826" s="4"/>
      <c r="J826" s="4"/>
      <c r="K826" s="231"/>
      <c r="L826" s="231"/>
      <c r="M826" s="231"/>
      <c r="N826" s="231"/>
      <c r="O826" s="231"/>
      <c r="P826" s="4"/>
      <c r="Q826" s="4"/>
    </row>
    <row r="827" ht="12.75" customHeight="1">
      <c r="B827" s="4"/>
      <c r="C827" s="4"/>
      <c r="D827" s="4"/>
      <c r="E827" s="4"/>
      <c r="F827" s="4"/>
      <c r="G827" s="4"/>
      <c r="H827" s="4"/>
      <c r="I827" s="4"/>
      <c r="J827" s="4"/>
      <c r="K827" s="231"/>
      <c r="L827" s="231"/>
      <c r="M827" s="231"/>
      <c r="N827" s="231"/>
      <c r="O827" s="231"/>
      <c r="P827" s="4"/>
      <c r="Q827" s="4"/>
    </row>
    <row r="828" ht="12.75" customHeight="1">
      <c r="B828" s="4"/>
      <c r="C828" s="4"/>
      <c r="D828" s="4"/>
      <c r="E828" s="4"/>
      <c r="F828" s="4"/>
      <c r="G828" s="4"/>
      <c r="H828" s="4"/>
      <c r="I828" s="4"/>
      <c r="J828" s="4"/>
      <c r="K828" s="231"/>
      <c r="L828" s="231"/>
      <c r="M828" s="231"/>
      <c r="N828" s="231"/>
      <c r="O828" s="231"/>
      <c r="P828" s="4"/>
      <c r="Q828" s="4"/>
    </row>
    <row r="829" ht="12.75" customHeight="1">
      <c r="B829" s="4"/>
      <c r="C829" s="4"/>
      <c r="D829" s="4"/>
      <c r="E829" s="4"/>
      <c r="F829" s="4"/>
      <c r="G829" s="4"/>
      <c r="H829" s="4"/>
      <c r="I829" s="4"/>
      <c r="J829" s="4"/>
      <c r="K829" s="231"/>
      <c r="L829" s="231"/>
      <c r="M829" s="231"/>
      <c r="N829" s="231"/>
      <c r="O829" s="231"/>
      <c r="P829" s="4"/>
      <c r="Q829" s="4"/>
    </row>
    <row r="830" ht="12.75" customHeight="1">
      <c r="B830" s="4"/>
      <c r="C830" s="4"/>
      <c r="D830" s="4"/>
      <c r="E830" s="4"/>
      <c r="F830" s="4"/>
      <c r="G830" s="4"/>
      <c r="H830" s="4"/>
      <c r="I830" s="4"/>
      <c r="J830" s="4"/>
      <c r="K830" s="231"/>
      <c r="L830" s="231"/>
      <c r="M830" s="231"/>
      <c r="N830" s="231"/>
      <c r="O830" s="231"/>
      <c r="P830" s="4"/>
      <c r="Q830" s="4"/>
    </row>
    <row r="831" ht="12.75" customHeight="1">
      <c r="B831" s="4"/>
      <c r="C831" s="4"/>
      <c r="D831" s="4"/>
      <c r="E831" s="4"/>
      <c r="F831" s="4"/>
      <c r="G831" s="4"/>
      <c r="H831" s="4"/>
      <c r="I831" s="4"/>
      <c r="J831" s="4"/>
      <c r="K831" s="231"/>
      <c r="L831" s="231"/>
      <c r="M831" s="231"/>
      <c r="N831" s="231"/>
      <c r="O831" s="231"/>
      <c r="P831" s="4"/>
      <c r="Q831" s="4"/>
    </row>
    <row r="832" ht="12.75" customHeight="1">
      <c r="B832" s="4"/>
      <c r="C832" s="4"/>
      <c r="D832" s="4"/>
      <c r="E832" s="4"/>
      <c r="F832" s="4"/>
      <c r="G832" s="4"/>
      <c r="H832" s="4"/>
      <c r="I832" s="4"/>
      <c r="J832" s="4"/>
      <c r="K832" s="231"/>
      <c r="L832" s="231"/>
      <c r="M832" s="231"/>
      <c r="N832" s="231"/>
      <c r="O832" s="231"/>
      <c r="P832" s="4"/>
      <c r="Q832" s="4"/>
    </row>
    <row r="833" ht="12.75" customHeight="1">
      <c r="B833" s="4"/>
      <c r="C833" s="4"/>
      <c r="D833" s="4"/>
      <c r="E833" s="4"/>
      <c r="F833" s="4"/>
      <c r="G833" s="4"/>
      <c r="H833" s="4"/>
      <c r="I833" s="4"/>
      <c r="J833" s="4"/>
      <c r="K833" s="231"/>
      <c r="L833" s="231"/>
      <c r="M833" s="231"/>
      <c r="N833" s="231"/>
      <c r="O833" s="231"/>
      <c r="P833" s="4"/>
      <c r="Q833" s="4"/>
    </row>
    <row r="834" ht="12.75" customHeight="1">
      <c r="B834" s="4"/>
      <c r="C834" s="4"/>
      <c r="D834" s="4"/>
      <c r="E834" s="4"/>
      <c r="F834" s="4"/>
      <c r="G834" s="4"/>
      <c r="H834" s="4"/>
      <c r="I834" s="4"/>
      <c r="J834" s="4"/>
      <c r="K834" s="231"/>
      <c r="L834" s="231"/>
      <c r="M834" s="231"/>
      <c r="N834" s="231"/>
      <c r="O834" s="231"/>
      <c r="P834" s="4"/>
      <c r="Q834" s="4"/>
    </row>
    <row r="835" ht="12.75" customHeight="1">
      <c r="B835" s="4"/>
      <c r="C835" s="4"/>
      <c r="D835" s="4"/>
      <c r="E835" s="4"/>
      <c r="F835" s="4"/>
      <c r="G835" s="4"/>
      <c r="H835" s="4"/>
      <c r="I835" s="4"/>
      <c r="J835" s="4"/>
      <c r="K835" s="231"/>
      <c r="L835" s="231"/>
      <c r="M835" s="231"/>
      <c r="N835" s="231"/>
      <c r="O835" s="231"/>
      <c r="P835" s="4"/>
      <c r="Q835" s="4"/>
    </row>
    <row r="836" ht="12.75" customHeight="1">
      <c r="B836" s="4"/>
      <c r="C836" s="4"/>
      <c r="D836" s="4"/>
      <c r="E836" s="4"/>
      <c r="F836" s="4"/>
      <c r="G836" s="4"/>
      <c r="H836" s="4"/>
      <c r="I836" s="4"/>
      <c r="J836" s="4"/>
      <c r="K836" s="231"/>
      <c r="L836" s="231"/>
      <c r="M836" s="231"/>
      <c r="N836" s="231"/>
      <c r="O836" s="231"/>
      <c r="P836" s="4"/>
      <c r="Q836" s="4"/>
    </row>
    <row r="837" ht="12.75" customHeight="1">
      <c r="B837" s="4"/>
      <c r="C837" s="4"/>
      <c r="D837" s="4"/>
      <c r="E837" s="4"/>
      <c r="F837" s="4"/>
      <c r="G837" s="4"/>
      <c r="H837" s="4"/>
      <c r="I837" s="4"/>
      <c r="J837" s="4"/>
      <c r="K837" s="231"/>
      <c r="L837" s="231"/>
      <c r="M837" s="231"/>
      <c r="N837" s="231"/>
      <c r="O837" s="231"/>
      <c r="P837" s="4"/>
      <c r="Q837" s="4"/>
    </row>
    <row r="838" ht="12.75" customHeight="1">
      <c r="B838" s="4"/>
      <c r="C838" s="4"/>
      <c r="D838" s="4"/>
      <c r="E838" s="4"/>
      <c r="F838" s="4"/>
      <c r="G838" s="4"/>
      <c r="H838" s="4"/>
      <c r="I838" s="4"/>
      <c r="J838" s="4"/>
      <c r="K838" s="231"/>
      <c r="L838" s="231"/>
      <c r="M838" s="231"/>
      <c r="N838" s="231"/>
      <c r="O838" s="231"/>
      <c r="P838" s="4"/>
      <c r="Q838" s="4"/>
    </row>
    <row r="839" ht="12.75" customHeight="1">
      <c r="B839" s="4"/>
      <c r="C839" s="4"/>
      <c r="D839" s="4"/>
      <c r="E839" s="4"/>
      <c r="F839" s="4"/>
      <c r="G839" s="4"/>
      <c r="H839" s="4"/>
      <c r="I839" s="4"/>
      <c r="J839" s="4"/>
      <c r="K839" s="231"/>
      <c r="L839" s="231"/>
      <c r="M839" s="231"/>
      <c r="N839" s="231"/>
      <c r="O839" s="231"/>
      <c r="P839" s="4"/>
      <c r="Q839" s="4"/>
    </row>
    <row r="840" ht="12.75" customHeight="1">
      <c r="B840" s="4"/>
      <c r="C840" s="4"/>
      <c r="D840" s="4"/>
      <c r="E840" s="4"/>
      <c r="F840" s="4"/>
      <c r="G840" s="4"/>
      <c r="H840" s="4"/>
      <c r="I840" s="4"/>
      <c r="J840" s="4"/>
      <c r="K840" s="231"/>
      <c r="L840" s="231"/>
      <c r="M840" s="231"/>
      <c r="N840" s="231"/>
      <c r="O840" s="231"/>
      <c r="P840" s="4"/>
      <c r="Q840" s="4"/>
    </row>
    <row r="841" ht="12.75" customHeight="1">
      <c r="B841" s="4"/>
      <c r="C841" s="4"/>
      <c r="D841" s="4"/>
      <c r="E841" s="4"/>
      <c r="F841" s="4"/>
      <c r="G841" s="4"/>
      <c r="H841" s="4"/>
      <c r="I841" s="4"/>
      <c r="J841" s="4"/>
      <c r="K841" s="231"/>
      <c r="L841" s="231"/>
      <c r="M841" s="231"/>
      <c r="N841" s="231"/>
      <c r="O841" s="231"/>
      <c r="P841" s="4"/>
      <c r="Q841" s="4"/>
    </row>
    <row r="842" ht="12.75" customHeight="1">
      <c r="B842" s="4"/>
      <c r="C842" s="4"/>
      <c r="D842" s="4"/>
      <c r="E842" s="4"/>
      <c r="F842" s="4"/>
      <c r="G842" s="4"/>
      <c r="H842" s="4"/>
      <c r="I842" s="4"/>
      <c r="J842" s="4"/>
      <c r="K842" s="231"/>
      <c r="L842" s="231"/>
      <c r="M842" s="231"/>
      <c r="N842" s="231"/>
      <c r="O842" s="231"/>
      <c r="P842" s="4"/>
      <c r="Q842" s="4"/>
    </row>
    <row r="843" ht="12.75" customHeight="1">
      <c r="B843" s="4"/>
      <c r="C843" s="4"/>
      <c r="D843" s="4"/>
      <c r="E843" s="4"/>
      <c r="F843" s="4"/>
      <c r="G843" s="4"/>
      <c r="H843" s="4"/>
      <c r="I843" s="4"/>
      <c r="J843" s="4"/>
      <c r="K843" s="231"/>
      <c r="L843" s="231"/>
      <c r="M843" s="231"/>
      <c r="N843" s="231"/>
      <c r="O843" s="231"/>
      <c r="P843" s="4"/>
      <c r="Q843" s="4"/>
    </row>
    <row r="844" ht="12.75" customHeight="1">
      <c r="B844" s="4"/>
      <c r="C844" s="4"/>
      <c r="D844" s="4"/>
      <c r="E844" s="4"/>
      <c r="F844" s="4"/>
      <c r="G844" s="4"/>
      <c r="H844" s="4"/>
      <c r="I844" s="4"/>
      <c r="J844" s="4"/>
      <c r="K844" s="231"/>
      <c r="L844" s="231"/>
      <c r="M844" s="231"/>
      <c r="N844" s="231"/>
      <c r="O844" s="231"/>
      <c r="P844" s="4"/>
      <c r="Q844" s="4"/>
    </row>
    <row r="845" ht="12.75" customHeight="1">
      <c r="B845" s="4"/>
      <c r="C845" s="4"/>
      <c r="D845" s="4"/>
      <c r="E845" s="4"/>
      <c r="F845" s="4"/>
      <c r="G845" s="4"/>
      <c r="H845" s="4"/>
      <c r="I845" s="4"/>
      <c r="J845" s="4"/>
      <c r="K845" s="231"/>
      <c r="L845" s="231"/>
      <c r="M845" s="231"/>
      <c r="N845" s="231"/>
      <c r="O845" s="231"/>
      <c r="P845" s="4"/>
      <c r="Q845" s="4"/>
    </row>
    <row r="846" ht="12.75" customHeight="1">
      <c r="B846" s="4"/>
      <c r="C846" s="4"/>
      <c r="D846" s="4"/>
      <c r="E846" s="4"/>
      <c r="F846" s="4"/>
      <c r="G846" s="4"/>
      <c r="H846" s="4"/>
      <c r="I846" s="4"/>
      <c r="J846" s="4"/>
      <c r="K846" s="231"/>
      <c r="L846" s="231"/>
      <c r="M846" s="231"/>
      <c r="N846" s="231"/>
      <c r="O846" s="231"/>
      <c r="P846" s="4"/>
      <c r="Q846" s="4"/>
    </row>
    <row r="847" ht="12.75" customHeight="1">
      <c r="B847" s="4"/>
      <c r="C847" s="4"/>
      <c r="D847" s="4"/>
      <c r="E847" s="4"/>
      <c r="F847" s="4"/>
      <c r="G847" s="4"/>
      <c r="H847" s="4"/>
      <c r="I847" s="4"/>
      <c r="J847" s="4"/>
      <c r="K847" s="231"/>
      <c r="L847" s="231"/>
      <c r="M847" s="231"/>
      <c r="N847" s="231"/>
      <c r="O847" s="231"/>
      <c r="P847" s="4"/>
      <c r="Q847" s="4"/>
    </row>
    <row r="848" ht="12.75" customHeight="1">
      <c r="B848" s="4"/>
      <c r="C848" s="4"/>
      <c r="D848" s="4"/>
      <c r="E848" s="4"/>
      <c r="F848" s="4"/>
      <c r="G848" s="4"/>
      <c r="H848" s="4"/>
      <c r="I848" s="4"/>
      <c r="J848" s="4"/>
      <c r="K848" s="231"/>
      <c r="L848" s="231"/>
      <c r="M848" s="231"/>
      <c r="N848" s="231"/>
      <c r="O848" s="231"/>
      <c r="P848" s="4"/>
      <c r="Q848" s="4"/>
    </row>
    <row r="849" ht="12.75" customHeight="1">
      <c r="B849" s="4"/>
      <c r="C849" s="4"/>
      <c r="D849" s="4"/>
      <c r="E849" s="4"/>
      <c r="F849" s="4"/>
      <c r="G849" s="4"/>
      <c r="H849" s="4"/>
      <c r="I849" s="4"/>
      <c r="J849" s="4"/>
      <c r="K849" s="231"/>
      <c r="L849" s="231"/>
      <c r="M849" s="231"/>
      <c r="N849" s="231"/>
      <c r="O849" s="231"/>
      <c r="P849" s="4"/>
      <c r="Q849" s="4"/>
    </row>
    <row r="850" ht="12.75" customHeight="1">
      <c r="B850" s="4"/>
      <c r="C850" s="4"/>
      <c r="D850" s="4"/>
      <c r="E850" s="4"/>
      <c r="F850" s="4"/>
      <c r="G850" s="4"/>
      <c r="H850" s="4"/>
      <c r="I850" s="4"/>
      <c r="J850" s="4"/>
      <c r="K850" s="231"/>
      <c r="L850" s="231"/>
      <c r="M850" s="231"/>
      <c r="N850" s="231"/>
      <c r="O850" s="231"/>
      <c r="P850" s="4"/>
      <c r="Q850" s="4"/>
    </row>
    <row r="851" ht="12.75" customHeight="1">
      <c r="B851" s="4"/>
      <c r="C851" s="4"/>
      <c r="D851" s="4"/>
      <c r="E851" s="4"/>
      <c r="F851" s="4"/>
      <c r="G851" s="4"/>
      <c r="H851" s="4"/>
      <c r="I851" s="4"/>
      <c r="J851" s="4"/>
      <c r="K851" s="231"/>
      <c r="L851" s="231"/>
      <c r="M851" s="231"/>
      <c r="N851" s="231"/>
      <c r="O851" s="231"/>
      <c r="P851" s="4"/>
      <c r="Q851" s="4"/>
    </row>
    <row r="852" ht="12.75" customHeight="1">
      <c r="B852" s="4"/>
      <c r="C852" s="4"/>
      <c r="D852" s="4"/>
      <c r="E852" s="4"/>
      <c r="F852" s="4"/>
      <c r="G852" s="4"/>
      <c r="H852" s="4"/>
      <c r="I852" s="4"/>
      <c r="J852" s="4"/>
      <c r="K852" s="231"/>
      <c r="L852" s="231"/>
      <c r="M852" s="231"/>
      <c r="N852" s="231"/>
      <c r="O852" s="231"/>
      <c r="P852" s="4"/>
      <c r="Q852" s="4"/>
    </row>
    <row r="853" ht="12.75" customHeight="1">
      <c r="B853" s="4"/>
      <c r="C853" s="4"/>
      <c r="D853" s="4"/>
      <c r="E853" s="4"/>
      <c r="F853" s="4"/>
      <c r="G853" s="4"/>
      <c r="H853" s="4"/>
      <c r="I853" s="4"/>
      <c r="J853" s="4"/>
      <c r="K853" s="231"/>
      <c r="L853" s="231"/>
      <c r="M853" s="231"/>
      <c r="N853" s="231"/>
      <c r="O853" s="231"/>
      <c r="P853" s="4"/>
      <c r="Q853" s="4"/>
    </row>
    <row r="854" ht="12.75" customHeight="1">
      <c r="B854" s="4"/>
      <c r="C854" s="4"/>
      <c r="D854" s="4"/>
      <c r="E854" s="4"/>
      <c r="F854" s="4"/>
      <c r="G854" s="4"/>
      <c r="H854" s="4"/>
      <c r="I854" s="4"/>
      <c r="J854" s="4"/>
      <c r="K854" s="231"/>
      <c r="L854" s="231"/>
      <c r="M854" s="231"/>
      <c r="N854" s="231"/>
      <c r="O854" s="231"/>
      <c r="P854" s="4"/>
      <c r="Q854" s="4"/>
    </row>
    <row r="855" ht="12.75" customHeight="1">
      <c r="B855" s="4"/>
      <c r="C855" s="4"/>
      <c r="D855" s="4"/>
      <c r="E855" s="4"/>
      <c r="F855" s="4"/>
      <c r="G855" s="4"/>
      <c r="H855" s="4"/>
      <c r="I855" s="4"/>
      <c r="J855" s="4"/>
      <c r="K855" s="231"/>
      <c r="L855" s="231"/>
      <c r="M855" s="231"/>
      <c r="N855" s="231"/>
      <c r="O855" s="231"/>
      <c r="P855" s="4"/>
      <c r="Q855" s="4"/>
    </row>
    <row r="856" ht="12.75" customHeight="1">
      <c r="B856" s="4"/>
      <c r="C856" s="4"/>
      <c r="D856" s="4"/>
      <c r="E856" s="4"/>
      <c r="F856" s="4"/>
      <c r="G856" s="4"/>
      <c r="H856" s="4"/>
      <c r="I856" s="4"/>
      <c r="J856" s="4"/>
      <c r="K856" s="231"/>
      <c r="L856" s="231"/>
      <c r="M856" s="231"/>
      <c r="N856" s="231"/>
      <c r="O856" s="231"/>
      <c r="P856" s="4"/>
      <c r="Q856" s="4"/>
    </row>
    <row r="857" ht="12.75" customHeight="1">
      <c r="B857" s="4"/>
      <c r="C857" s="4"/>
      <c r="D857" s="4"/>
      <c r="E857" s="4"/>
      <c r="F857" s="4"/>
      <c r="G857" s="4"/>
      <c r="H857" s="4"/>
      <c r="I857" s="4"/>
      <c r="J857" s="4"/>
      <c r="K857" s="231"/>
      <c r="L857" s="231"/>
      <c r="M857" s="231"/>
      <c r="N857" s="231"/>
      <c r="O857" s="231"/>
      <c r="P857" s="4"/>
      <c r="Q857" s="4"/>
    </row>
    <row r="858" ht="12.75" customHeight="1">
      <c r="B858" s="4"/>
      <c r="C858" s="4"/>
      <c r="D858" s="4"/>
      <c r="E858" s="4"/>
      <c r="F858" s="4"/>
      <c r="G858" s="4"/>
      <c r="H858" s="4"/>
      <c r="I858" s="4"/>
      <c r="J858" s="4"/>
      <c r="K858" s="231"/>
      <c r="L858" s="231"/>
      <c r="M858" s="231"/>
      <c r="N858" s="231"/>
      <c r="O858" s="231"/>
      <c r="P858" s="4"/>
      <c r="Q858" s="4"/>
    </row>
    <row r="859" ht="12.75" customHeight="1">
      <c r="B859" s="4"/>
      <c r="C859" s="4"/>
      <c r="D859" s="4"/>
      <c r="E859" s="4"/>
      <c r="F859" s="4"/>
      <c r="G859" s="4"/>
      <c r="H859" s="4"/>
      <c r="I859" s="4"/>
      <c r="J859" s="4"/>
      <c r="K859" s="231"/>
      <c r="L859" s="231"/>
      <c r="M859" s="231"/>
      <c r="N859" s="231"/>
      <c r="O859" s="231"/>
      <c r="P859" s="4"/>
      <c r="Q859" s="4"/>
    </row>
    <row r="860" ht="12.75" customHeight="1">
      <c r="B860" s="4"/>
      <c r="C860" s="4"/>
      <c r="D860" s="4"/>
      <c r="E860" s="4"/>
      <c r="F860" s="4"/>
      <c r="G860" s="4"/>
      <c r="H860" s="4"/>
      <c r="I860" s="4"/>
      <c r="J860" s="4"/>
      <c r="K860" s="231"/>
      <c r="L860" s="231"/>
      <c r="M860" s="231"/>
      <c r="N860" s="231"/>
      <c r="O860" s="231"/>
      <c r="P860" s="4"/>
      <c r="Q860" s="4"/>
    </row>
    <row r="861" ht="12.75" customHeight="1">
      <c r="B861" s="4"/>
      <c r="C861" s="4"/>
      <c r="D861" s="4"/>
      <c r="E861" s="4"/>
      <c r="F861" s="4"/>
      <c r="G861" s="4"/>
      <c r="H861" s="4"/>
      <c r="I861" s="4"/>
      <c r="J861" s="4"/>
      <c r="K861" s="231"/>
      <c r="L861" s="231"/>
      <c r="M861" s="231"/>
      <c r="N861" s="231"/>
      <c r="O861" s="231"/>
      <c r="P861" s="4"/>
      <c r="Q861" s="4"/>
    </row>
    <row r="862" ht="12.75" customHeight="1">
      <c r="B862" s="4"/>
      <c r="C862" s="4"/>
      <c r="D862" s="4"/>
      <c r="E862" s="4"/>
      <c r="F862" s="4"/>
      <c r="G862" s="4"/>
      <c r="H862" s="4"/>
      <c r="I862" s="4"/>
      <c r="J862" s="4"/>
      <c r="K862" s="231"/>
      <c r="L862" s="231"/>
      <c r="M862" s="231"/>
      <c r="N862" s="231"/>
      <c r="O862" s="231"/>
      <c r="P862" s="4"/>
      <c r="Q862" s="4"/>
    </row>
    <row r="863" ht="12.75" customHeight="1">
      <c r="B863" s="4"/>
      <c r="C863" s="4"/>
      <c r="D863" s="4"/>
      <c r="E863" s="4"/>
      <c r="F863" s="4"/>
      <c r="G863" s="4"/>
      <c r="H863" s="4"/>
      <c r="I863" s="4"/>
      <c r="J863" s="4"/>
      <c r="K863" s="231"/>
      <c r="L863" s="231"/>
      <c r="M863" s="231"/>
      <c r="N863" s="231"/>
      <c r="O863" s="231"/>
      <c r="P863" s="4"/>
      <c r="Q863" s="4"/>
    </row>
    <row r="864" ht="12.75" customHeight="1">
      <c r="B864" s="4"/>
      <c r="C864" s="4"/>
      <c r="D864" s="4"/>
      <c r="E864" s="4"/>
      <c r="F864" s="4"/>
      <c r="G864" s="4"/>
      <c r="H864" s="4"/>
      <c r="I864" s="4"/>
      <c r="J864" s="4"/>
      <c r="K864" s="231"/>
      <c r="L864" s="231"/>
      <c r="M864" s="231"/>
      <c r="N864" s="231"/>
      <c r="O864" s="231"/>
      <c r="P864" s="4"/>
      <c r="Q864" s="4"/>
    </row>
    <row r="865" ht="12.75" customHeight="1">
      <c r="B865" s="4"/>
      <c r="C865" s="4"/>
      <c r="D865" s="4"/>
      <c r="E865" s="4"/>
      <c r="F865" s="4"/>
      <c r="G865" s="4"/>
      <c r="H865" s="4"/>
      <c r="I865" s="4"/>
      <c r="J865" s="4"/>
      <c r="K865" s="231"/>
      <c r="L865" s="231"/>
      <c r="M865" s="231"/>
      <c r="N865" s="231"/>
      <c r="O865" s="231"/>
      <c r="P865" s="4"/>
      <c r="Q865" s="4"/>
    </row>
    <row r="866" ht="12.75" customHeight="1">
      <c r="B866" s="4"/>
      <c r="C866" s="4"/>
      <c r="D866" s="4"/>
      <c r="E866" s="4"/>
      <c r="F866" s="4"/>
      <c r="G866" s="4"/>
      <c r="H866" s="4"/>
      <c r="I866" s="4"/>
      <c r="J866" s="4"/>
      <c r="K866" s="231"/>
      <c r="L866" s="231"/>
      <c r="M866" s="231"/>
      <c r="N866" s="231"/>
      <c r="O866" s="231"/>
      <c r="P866" s="4"/>
      <c r="Q866" s="4"/>
    </row>
    <row r="867" ht="12.75" customHeight="1">
      <c r="B867" s="4"/>
      <c r="C867" s="4"/>
      <c r="D867" s="4"/>
      <c r="E867" s="4"/>
      <c r="F867" s="4"/>
      <c r="G867" s="4"/>
      <c r="H867" s="4"/>
      <c r="I867" s="4"/>
      <c r="J867" s="4"/>
      <c r="K867" s="231"/>
      <c r="L867" s="231"/>
      <c r="M867" s="231"/>
      <c r="N867" s="231"/>
      <c r="O867" s="231"/>
      <c r="P867" s="4"/>
      <c r="Q867" s="4"/>
    </row>
    <row r="868" ht="12.75" customHeight="1">
      <c r="B868" s="4"/>
      <c r="C868" s="4"/>
      <c r="D868" s="4"/>
      <c r="E868" s="4"/>
      <c r="F868" s="4"/>
      <c r="G868" s="4"/>
      <c r="H868" s="4"/>
      <c r="I868" s="4"/>
      <c r="J868" s="4"/>
      <c r="K868" s="231"/>
      <c r="L868" s="231"/>
      <c r="M868" s="231"/>
      <c r="N868" s="231"/>
      <c r="O868" s="231"/>
      <c r="P868" s="4"/>
      <c r="Q868" s="4"/>
    </row>
    <row r="869" ht="12.75" customHeight="1">
      <c r="B869" s="4"/>
      <c r="C869" s="4"/>
      <c r="D869" s="4"/>
      <c r="E869" s="4"/>
      <c r="F869" s="4"/>
      <c r="G869" s="4"/>
      <c r="H869" s="4"/>
      <c r="I869" s="4"/>
      <c r="J869" s="4"/>
      <c r="K869" s="231"/>
      <c r="L869" s="231"/>
      <c r="M869" s="231"/>
      <c r="N869" s="231"/>
      <c r="O869" s="231"/>
      <c r="P869" s="4"/>
      <c r="Q869" s="4"/>
    </row>
    <row r="870" ht="12.75" customHeight="1">
      <c r="B870" s="4"/>
      <c r="C870" s="4"/>
      <c r="D870" s="4"/>
      <c r="E870" s="4"/>
      <c r="F870" s="4"/>
      <c r="G870" s="4"/>
      <c r="H870" s="4"/>
      <c r="I870" s="4"/>
      <c r="J870" s="4"/>
      <c r="K870" s="231"/>
      <c r="L870" s="231"/>
      <c r="M870" s="231"/>
      <c r="N870" s="231"/>
      <c r="O870" s="231"/>
      <c r="P870" s="4"/>
      <c r="Q870" s="4"/>
    </row>
    <row r="871" ht="12.75" customHeight="1">
      <c r="B871" s="4"/>
      <c r="C871" s="4"/>
      <c r="D871" s="4"/>
      <c r="E871" s="4"/>
      <c r="F871" s="4"/>
      <c r="G871" s="4"/>
      <c r="H871" s="4"/>
      <c r="I871" s="4"/>
      <c r="J871" s="4"/>
      <c r="K871" s="231"/>
      <c r="L871" s="231"/>
      <c r="M871" s="231"/>
      <c r="N871" s="231"/>
      <c r="O871" s="231"/>
      <c r="P871" s="4"/>
      <c r="Q871" s="4"/>
    </row>
    <row r="872" ht="12.75" customHeight="1">
      <c r="B872" s="4"/>
      <c r="C872" s="4"/>
      <c r="D872" s="4"/>
      <c r="E872" s="4"/>
      <c r="F872" s="4"/>
      <c r="G872" s="4"/>
      <c r="H872" s="4"/>
      <c r="I872" s="4"/>
      <c r="J872" s="4"/>
      <c r="K872" s="231"/>
      <c r="L872" s="231"/>
      <c r="M872" s="231"/>
      <c r="N872" s="231"/>
      <c r="O872" s="231"/>
      <c r="P872" s="4"/>
      <c r="Q872" s="4"/>
    </row>
    <row r="873" ht="12.75" customHeight="1">
      <c r="B873" s="4"/>
      <c r="C873" s="4"/>
      <c r="D873" s="4"/>
      <c r="E873" s="4"/>
      <c r="F873" s="4"/>
      <c r="G873" s="4"/>
      <c r="H873" s="4"/>
      <c r="I873" s="4"/>
      <c r="J873" s="4"/>
      <c r="K873" s="231"/>
      <c r="L873" s="231"/>
      <c r="M873" s="231"/>
      <c r="N873" s="231"/>
      <c r="O873" s="231"/>
      <c r="P873" s="4"/>
      <c r="Q873" s="4"/>
    </row>
    <row r="874" ht="12.75" customHeight="1">
      <c r="B874" s="4"/>
      <c r="C874" s="4"/>
      <c r="D874" s="4"/>
      <c r="E874" s="4"/>
      <c r="F874" s="4"/>
      <c r="G874" s="4"/>
      <c r="H874" s="4"/>
      <c r="I874" s="4"/>
      <c r="J874" s="4"/>
      <c r="K874" s="231"/>
      <c r="L874" s="231"/>
      <c r="M874" s="231"/>
      <c r="N874" s="231"/>
      <c r="O874" s="231"/>
      <c r="P874" s="4"/>
      <c r="Q874" s="4"/>
    </row>
    <row r="875" ht="12.75" customHeight="1">
      <c r="B875" s="4"/>
      <c r="C875" s="4"/>
      <c r="D875" s="4"/>
      <c r="E875" s="4"/>
      <c r="F875" s="4"/>
      <c r="G875" s="4"/>
      <c r="H875" s="4"/>
      <c r="I875" s="4"/>
      <c r="J875" s="4"/>
      <c r="K875" s="231"/>
      <c r="L875" s="231"/>
      <c r="M875" s="231"/>
      <c r="N875" s="231"/>
      <c r="O875" s="231"/>
      <c r="P875" s="4"/>
      <c r="Q875" s="4"/>
    </row>
    <row r="876" ht="12.75" customHeight="1">
      <c r="B876" s="4"/>
      <c r="C876" s="4"/>
      <c r="D876" s="4"/>
      <c r="E876" s="4"/>
      <c r="F876" s="4"/>
      <c r="G876" s="4"/>
      <c r="H876" s="4"/>
      <c r="I876" s="4"/>
      <c r="J876" s="4"/>
      <c r="K876" s="231"/>
      <c r="L876" s="231"/>
      <c r="M876" s="231"/>
      <c r="N876" s="231"/>
      <c r="O876" s="231"/>
      <c r="P876" s="4"/>
      <c r="Q876" s="4"/>
    </row>
    <row r="877" ht="12.75" customHeight="1">
      <c r="B877" s="4"/>
      <c r="C877" s="4"/>
      <c r="D877" s="4"/>
      <c r="E877" s="4"/>
      <c r="F877" s="4"/>
      <c r="G877" s="4"/>
      <c r="H877" s="4"/>
      <c r="I877" s="4"/>
      <c r="J877" s="4"/>
      <c r="K877" s="231"/>
      <c r="L877" s="231"/>
      <c r="M877" s="231"/>
      <c r="N877" s="231"/>
      <c r="O877" s="231"/>
      <c r="P877" s="4"/>
      <c r="Q877" s="4"/>
    </row>
    <row r="878" ht="12.75" customHeight="1">
      <c r="B878" s="4"/>
      <c r="C878" s="4"/>
      <c r="D878" s="4"/>
      <c r="E878" s="4"/>
      <c r="F878" s="4"/>
      <c r="G878" s="4"/>
      <c r="H878" s="4"/>
      <c r="I878" s="4"/>
      <c r="J878" s="4"/>
      <c r="K878" s="231"/>
      <c r="L878" s="231"/>
      <c r="M878" s="231"/>
      <c r="N878" s="231"/>
      <c r="O878" s="231"/>
      <c r="P878" s="4"/>
      <c r="Q878" s="4"/>
    </row>
    <row r="879" ht="12.75" customHeight="1">
      <c r="B879" s="4"/>
      <c r="C879" s="4"/>
      <c r="D879" s="4"/>
      <c r="E879" s="4"/>
      <c r="F879" s="4"/>
      <c r="G879" s="4"/>
      <c r="H879" s="4"/>
      <c r="I879" s="4"/>
      <c r="J879" s="4"/>
      <c r="K879" s="231"/>
      <c r="L879" s="231"/>
      <c r="M879" s="231"/>
      <c r="N879" s="231"/>
      <c r="O879" s="231"/>
      <c r="P879" s="4"/>
      <c r="Q879" s="4"/>
    </row>
    <row r="880" ht="12.75" customHeight="1">
      <c r="B880" s="4"/>
      <c r="C880" s="4"/>
      <c r="D880" s="4"/>
      <c r="E880" s="4"/>
      <c r="F880" s="4"/>
      <c r="G880" s="4"/>
      <c r="H880" s="4"/>
      <c r="I880" s="4"/>
      <c r="J880" s="4"/>
      <c r="K880" s="231"/>
      <c r="L880" s="231"/>
      <c r="M880" s="231"/>
      <c r="N880" s="231"/>
      <c r="O880" s="231"/>
      <c r="P880" s="4"/>
      <c r="Q880" s="4"/>
    </row>
    <row r="881" ht="12.75" customHeight="1">
      <c r="B881" s="4"/>
      <c r="C881" s="4"/>
      <c r="D881" s="4"/>
      <c r="E881" s="4"/>
      <c r="F881" s="4"/>
      <c r="G881" s="4"/>
      <c r="H881" s="4"/>
      <c r="I881" s="4"/>
      <c r="J881" s="4"/>
      <c r="K881" s="231"/>
      <c r="L881" s="231"/>
      <c r="M881" s="231"/>
      <c r="N881" s="231"/>
      <c r="O881" s="231"/>
      <c r="P881" s="4"/>
      <c r="Q881" s="4"/>
    </row>
    <row r="882" ht="12.75" customHeight="1">
      <c r="B882" s="4"/>
      <c r="C882" s="4"/>
      <c r="D882" s="4"/>
      <c r="E882" s="4"/>
      <c r="F882" s="4"/>
      <c r="G882" s="4"/>
      <c r="H882" s="4"/>
      <c r="I882" s="4"/>
      <c r="J882" s="4"/>
      <c r="K882" s="231"/>
      <c r="L882" s="231"/>
      <c r="M882" s="231"/>
      <c r="N882" s="231"/>
      <c r="O882" s="231"/>
      <c r="P882" s="4"/>
      <c r="Q882" s="4"/>
    </row>
    <row r="883" ht="12.75" customHeight="1">
      <c r="B883" s="4"/>
      <c r="C883" s="4"/>
      <c r="D883" s="4"/>
      <c r="E883" s="4"/>
      <c r="F883" s="4"/>
      <c r="G883" s="4"/>
      <c r="H883" s="4"/>
      <c r="I883" s="4"/>
      <c r="J883" s="4"/>
      <c r="K883" s="231"/>
      <c r="L883" s="231"/>
      <c r="M883" s="231"/>
      <c r="N883" s="231"/>
      <c r="O883" s="231"/>
      <c r="P883" s="4"/>
      <c r="Q883" s="4"/>
    </row>
    <row r="884" ht="12.75" customHeight="1">
      <c r="B884" s="4"/>
      <c r="C884" s="4"/>
      <c r="D884" s="4"/>
      <c r="E884" s="4"/>
      <c r="F884" s="4"/>
      <c r="G884" s="4"/>
      <c r="H884" s="4"/>
      <c r="I884" s="4"/>
      <c r="J884" s="4"/>
      <c r="K884" s="231"/>
      <c r="L884" s="231"/>
      <c r="M884" s="231"/>
      <c r="N884" s="231"/>
      <c r="O884" s="231"/>
      <c r="P884" s="4"/>
      <c r="Q884" s="4"/>
    </row>
    <row r="885" ht="12.75" customHeight="1">
      <c r="B885" s="4"/>
      <c r="C885" s="4"/>
      <c r="D885" s="4"/>
      <c r="E885" s="4"/>
      <c r="F885" s="4"/>
      <c r="G885" s="4"/>
      <c r="H885" s="4"/>
      <c r="I885" s="4"/>
      <c r="J885" s="4"/>
      <c r="K885" s="231"/>
      <c r="L885" s="231"/>
      <c r="M885" s="231"/>
      <c r="N885" s="231"/>
      <c r="O885" s="231"/>
      <c r="P885" s="4"/>
      <c r="Q885" s="4"/>
    </row>
    <row r="886" ht="12.75" customHeight="1">
      <c r="B886" s="4"/>
      <c r="C886" s="4"/>
      <c r="D886" s="4"/>
      <c r="E886" s="4"/>
      <c r="F886" s="4"/>
      <c r="G886" s="4"/>
      <c r="H886" s="4"/>
      <c r="I886" s="4"/>
      <c r="J886" s="4"/>
      <c r="K886" s="231"/>
      <c r="L886" s="231"/>
      <c r="M886" s="231"/>
      <c r="N886" s="231"/>
      <c r="O886" s="231"/>
      <c r="P886" s="4"/>
      <c r="Q886" s="4"/>
    </row>
    <row r="887" ht="12.75" customHeight="1">
      <c r="B887" s="4"/>
      <c r="C887" s="4"/>
      <c r="D887" s="4"/>
      <c r="E887" s="4"/>
      <c r="F887" s="4"/>
      <c r="G887" s="4"/>
      <c r="H887" s="4"/>
      <c r="I887" s="4"/>
      <c r="J887" s="4"/>
      <c r="K887" s="231"/>
      <c r="L887" s="231"/>
      <c r="M887" s="231"/>
      <c r="N887" s="231"/>
      <c r="O887" s="231"/>
      <c r="P887" s="4"/>
      <c r="Q887" s="4"/>
    </row>
    <row r="888" ht="12.75" customHeight="1">
      <c r="B888" s="4"/>
      <c r="C888" s="4"/>
      <c r="D888" s="4"/>
      <c r="E888" s="4"/>
      <c r="F888" s="4"/>
      <c r="G888" s="4"/>
      <c r="H888" s="4"/>
      <c r="I888" s="4"/>
      <c r="J888" s="4"/>
      <c r="K888" s="231"/>
      <c r="L888" s="231"/>
      <c r="M888" s="231"/>
      <c r="N888" s="231"/>
      <c r="O888" s="231"/>
      <c r="P888" s="4"/>
      <c r="Q888" s="4"/>
    </row>
    <row r="889" ht="12.75" customHeight="1">
      <c r="B889" s="4"/>
      <c r="C889" s="4"/>
      <c r="D889" s="4"/>
      <c r="E889" s="4"/>
      <c r="F889" s="4"/>
      <c r="G889" s="4"/>
      <c r="H889" s="4"/>
      <c r="I889" s="4"/>
      <c r="J889" s="4"/>
      <c r="K889" s="231"/>
      <c r="L889" s="231"/>
      <c r="M889" s="231"/>
      <c r="N889" s="231"/>
      <c r="O889" s="231"/>
      <c r="P889" s="4"/>
      <c r="Q889" s="4"/>
    </row>
    <row r="890" ht="12.75" customHeight="1">
      <c r="B890" s="4"/>
      <c r="C890" s="4"/>
      <c r="D890" s="4"/>
      <c r="E890" s="4"/>
      <c r="F890" s="4"/>
      <c r="G890" s="4"/>
      <c r="H890" s="4"/>
      <c r="I890" s="4"/>
      <c r="J890" s="4"/>
      <c r="K890" s="231"/>
      <c r="L890" s="231"/>
      <c r="M890" s="231"/>
      <c r="N890" s="231"/>
      <c r="O890" s="231"/>
      <c r="P890" s="4"/>
      <c r="Q890" s="4"/>
    </row>
    <row r="891" ht="12.75" customHeight="1">
      <c r="B891" s="4"/>
      <c r="C891" s="4"/>
      <c r="D891" s="4"/>
      <c r="E891" s="4"/>
      <c r="F891" s="4"/>
      <c r="G891" s="4"/>
      <c r="H891" s="4"/>
      <c r="I891" s="4"/>
      <c r="J891" s="4"/>
      <c r="K891" s="231"/>
      <c r="L891" s="231"/>
      <c r="M891" s="231"/>
      <c r="N891" s="231"/>
      <c r="O891" s="231"/>
      <c r="P891" s="4"/>
      <c r="Q891" s="4"/>
    </row>
    <row r="892" ht="12.75" customHeight="1">
      <c r="B892" s="4"/>
      <c r="C892" s="4"/>
      <c r="D892" s="4"/>
      <c r="E892" s="4"/>
      <c r="F892" s="4"/>
      <c r="G892" s="4"/>
      <c r="H892" s="4"/>
      <c r="I892" s="4"/>
      <c r="J892" s="4"/>
      <c r="K892" s="231"/>
      <c r="L892" s="231"/>
      <c r="M892" s="231"/>
      <c r="N892" s="231"/>
      <c r="O892" s="231"/>
      <c r="P892" s="4"/>
      <c r="Q892" s="4"/>
    </row>
    <row r="893" ht="12.75" customHeight="1">
      <c r="B893" s="4"/>
      <c r="C893" s="4"/>
      <c r="D893" s="4"/>
      <c r="E893" s="4"/>
      <c r="F893" s="4"/>
      <c r="G893" s="4"/>
      <c r="H893" s="4"/>
      <c r="I893" s="4"/>
      <c r="J893" s="4"/>
      <c r="K893" s="231"/>
      <c r="L893" s="231"/>
      <c r="M893" s="231"/>
      <c r="N893" s="231"/>
      <c r="O893" s="231"/>
      <c r="P893" s="4"/>
      <c r="Q893" s="4"/>
    </row>
    <row r="894" ht="12.75" customHeight="1">
      <c r="B894" s="4"/>
      <c r="C894" s="4"/>
      <c r="D894" s="4"/>
      <c r="E894" s="4"/>
      <c r="F894" s="4"/>
      <c r="G894" s="4"/>
      <c r="H894" s="4"/>
      <c r="I894" s="4"/>
      <c r="J894" s="4"/>
      <c r="K894" s="231"/>
      <c r="L894" s="231"/>
      <c r="M894" s="231"/>
      <c r="N894" s="231"/>
      <c r="O894" s="231"/>
      <c r="P894" s="4"/>
      <c r="Q894" s="4"/>
    </row>
    <row r="895" ht="12.75" customHeight="1">
      <c r="B895" s="4"/>
      <c r="C895" s="4"/>
      <c r="D895" s="4"/>
      <c r="E895" s="4"/>
      <c r="F895" s="4"/>
      <c r="G895" s="4"/>
      <c r="H895" s="4"/>
      <c r="I895" s="4"/>
      <c r="J895" s="4"/>
      <c r="K895" s="231"/>
      <c r="L895" s="231"/>
      <c r="M895" s="231"/>
      <c r="N895" s="231"/>
      <c r="O895" s="231"/>
      <c r="P895" s="4"/>
      <c r="Q895" s="4"/>
    </row>
    <row r="896" ht="12.75" customHeight="1">
      <c r="B896" s="4"/>
      <c r="C896" s="4"/>
      <c r="D896" s="4"/>
      <c r="E896" s="4"/>
      <c r="F896" s="4"/>
      <c r="G896" s="4"/>
      <c r="H896" s="4"/>
      <c r="I896" s="4"/>
      <c r="J896" s="4"/>
      <c r="K896" s="231"/>
      <c r="L896" s="231"/>
      <c r="M896" s="231"/>
      <c r="N896" s="231"/>
      <c r="O896" s="231"/>
      <c r="P896" s="4"/>
      <c r="Q896" s="4"/>
    </row>
    <row r="897" ht="12.75" customHeight="1">
      <c r="B897" s="4"/>
      <c r="C897" s="4"/>
      <c r="D897" s="4"/>
      <c r="E897" s="4"/>
      <c r="F897" s="4"/>
      <c r="G897" s="4"/>
      <c r="H897" s="4"/>
      <c r="I897" s="4"/>
      <c r="J897" s="4"/>
      <c r="K897" s="231"/>
      <c r="L897" s="231"/>
      <c r="M897" s="231"/>
      <c r="N897" s="231"/>
      <c r="O897" s="231"/>
      <c r="P897" s="4"/>
      <c r="Q897" s="4"/>
    </row>
    <row r="898" ht="12.75" customHeight="1">
      <c r="B898" s="4"/>
      <c r="C898" s="4"/>
      <c r="D898" s="4"/>
      <c r="E898" s="4"/>
      <c r="F898" s="4"/>
      <c r="G898" s="4"/>
      <c r="H898" s="4"/>
      <c r="I898" s="4"/>
      <c r="J898" s="4"/>
      <c r="K898" s="231"/>
      <c r="L898" s="231"/>
      <c r="M898" s="231"/>
      <c r="N898" s="231"/>
      <c r="O898" s="231"/>
      <c r="P898" s="4"/>
      <c r="Q898" s="4"/>
    </row>
    <row r="899" ht="12.75" customHeight="1">
      <c r="B899" s="4"/>
      <c r="C899" s="4"/>
      <c r="D899" s="4"/>
      <c r="E899" s="4"/>
      <c r="F899" s="4"/>
      <c r="G899" s="4"/>
      <c r="H899" s="4"/>
      <c r="I899" s="4"/>
      <c r="J899" s="4"/>
      <c r="K899" s="231"/>
      <c r="L899" s="231"/>
      <c r="M899" s="231"/>
      <c r="N899" s="231"/>
      <c r="O899" s="231"/>
      <c r="P899" s="4"/>
      <c r="Q899" s="4"/>
    </row>
    <row r="900" ht="12.75" customHeight="1">
      <c r="B900" s="4"/>
      <c r="C900" s="4"/>
      <c r="D900" s="4"/>
      <c r="E900" s="4"/>
      <c r="F900" s="4"/>
      <c r="G900" s="4"/>
      <c r="H900" s="4"/>
      <c r="I900" s="4"/>
      <c r="J900" s="4"/>
      <c r="K900" s="231"/>
      <c r="L900" s="231"/>
      <c r="M900" s="231"/>
      <c r="N900" s="231"/>
      <c r="O900" s="231"/>
      <c r="P900" s="4"/>
      <c r="Q900" s="4"/>
    </row>
    <row r="901" ht="12.75" customHeight="1">
      <c r="B901" s="4"/>
      <c r="C901" s="4"/>
      <c r="D901" s="4"/>
      <c r="E901" s="4"/>
      <c r="F901" s="4"/>
      <c r="G901" s="4"/>
      <c r="H901" s="4"/>
      <c r="I901" s="4"/>
      <c r="J901" s="4"/>
      <c r="K901" s="231"/>
      <c r="L901" s="231"/>
      <c r="M901" s="231"/>
      <c r="N901" s="231"/>
      <c r="O901" s="231"/>
      <c r="P901" s="4"/>
      <c r="Q901" s="4"/>
    </row>
    <row r="902" ht="12.75" customHeight="1">
      <c r="B902" s="4"/>
      <c r="C902" s="4"/>
      <c r="D902" s="4"/>
      <c r="E902" s="4"/>
      <c r="F902" s="4"/>
      <c r="G902" s="4"/>
      <c r="H902" s="4"/>
      <c r="I902" s="4"/>
      <c r="J902" s="4"/>
      <c r="K902" s="231"/>
      <c r="L902" s="231"/>
      <c r="M902" s="231"/>
      <c r="N902" s="231"/>
      <c r="O902" s="231"/>
      <c r="P902" s="4"/>
      <c r="Q902" s="4"/>
    </row>
    <row r="903" ht="12.75" customHeight="1">
      <c r="B903" s="4"/>
      <c r="C903" s="4"/>
      <c r="D903" s="4"/>
      <c r="E903" s="4"/>
      <c r="F903" s="4"/>
      <c r="G903" s="4"/>
      <c r="H903" s="4"/>
      <c r="I903" s="4"/>
      <c r="J903" s="4"/>
      <c r="K903" s="231"/>
      <c r="L903" s="231"/>
      <c r="M903" s="231"/>
      <c r="N903" s="231"/>
      <c r="O903" s="231"/>
      <c r="P903" s="4"/>
      <c r="Q903" s="4"/>
    </row>
    <row r="904" ht="12.75" customHeight="1">
      <c r="B904" s="4"/>
      <c r="C904" s="4"/>
      <c r="D904" s="4"/>
      <c r="E904" s="4"/>
      <c r="F904" s="4"/>
      <c r="G904" s="4"/>
      <c r="H904" s="4"/>
      <c r="I904" s="4"/>
      <c r="J904" s="4"/>
      <c r="K904" s="231"/>
      <c r="L904" s="231"/>
      <c r="M904" s="231"/>
      <c r="N904" s="231"/>
      <c r="O904" s="231"/>
      <c r="P904" s="4"/>
      <c r="Q904" s="4"/>
    </row>
    <row r="905" ht="12.75" customHeight="1">
      <c r="B905" s="4"/>
      <c r="C905" s="4"/>
      <c r="D905" s="4"/>
      <c r="E905" s="4"/>
      <c r="F905" s="4"/>
      <c r="G905" s="4"/>
      <c r="H905" s="4"/>
      <c r="I905" s="4"/>
      <c r="J905" s="4"/>
      <c r="K905" s="231"/>
      <c r="L905" s="231"/>
      <c r="M905" s="231"/>
      <c r="N905" s="231"/>
      <c r="O905" s="231"/>
      <c r="P905" s="4"/>
      <c r="Q905" s="4"/>
    </row>
    <row r="906" ht="12.75" customHeight="1">
      <c r="B906" s="4"/>
      <c r="C906" s="4"/>
      <c r="D906" s="4"/>
      <c r="E906" s="4"/>
      <c r="F906" s="4"/>
      <c r="G906" s="4"/>
      <c r="H906" s="4"/>
      <c r="I906" s="4"/>
      <c r="J906" s="4"/>
      <c r="K906" s="231"/>
      <c r="L906" s="231"/>
      <c r="M906" s="231"/>
      <c r="N906" s="231"/>
      <c r="O906" s="231"/>
      <c r="P906" s="4"/>
      <c r="Q906" s="4"/>
    </row>
    <row r="907" ht="12.75" customHeight="1">
      <c r="B907" s="4"/>
      <c r="C907" s="4"/>
      <c r="D907" s="4"/>
      <c r="E907" s="4"/>
      <c r="F907" s="4"/>
      <c r="G907" s="4"/>
      <c r="H907" s="4"/>
      <c r="I907" s="4"/>
      <c r="J907" s="4"/>
      <c r="K907" s="231"/>
      <c r="L907" s="231"/>
      <c r="M907" s="231"/>
      <c r="N907" s="231"/>
      <c r="O907" s="231"/>
      <c r="P907" s="4"/>
      <c r="Q907" s="4"/>
    </row>
    <row r="908" ht="12.75" customHeight="1">
      <c r="B908" s="4"/>
      <c r="C908" s="4"/>
      <c r="D908" s="4"/>
      <c r="E908" s="4"/>
      <c r="F908" s="4"/>
      <c r="G908" s="4"/>
      <c r="H908" s="4"/>
      <c r="I908" s="4"/>
      <c r="J908" s="4"/>
      <c r="K908" s="231"/>
      <c r="L908" s="231"/>
      <c r="M908" s="231"/>
      <c r="N908" s="231"/>
      <c r="O908" s="231"/>
      <c r="P908" s="4"/>
      <c r="Q908" s="4"/>
    </row>
    <row r="909" ht="12.75" customHeight="1">
      <c r="B909" s="4"/>
      <c r="C909" s="4"/>
      <c r="D909" s="4"/>
      <c r="E909" s="4"/>
      <c r="F909" s="4"/>
      <c r="G909" s="4"/>
      <c r="H909" s="4"/>
      <c r="I909" s="4"/>
      <c r="J909" s="4"/>
      <c r="K909" s="231"/>
      <c r="L909" s="231"/>
      <c r="M909" s="231"/>
      <c r="N909" s="231"/>
      <c r="O909" s="231"/>
      <c r="P909" s="4"/>
      <c r="Q909" s="4"/>
    </row>
    <row r="910" ht="12.75" customHeight="1">
      <c r="B910" s="4"/>
      <c r="C910" s="4"/>
      <c r="D910" s="4"/>
      <c r="E910" s="4"/>
      <c r="F910" s="4"/>
      <c r="G910" s="4"/>
      <c r="H910" s="4"/>
      <c r="I910" s="4"/>
      <c r="J910" s="4"/>
      <c r="K910" s="231"/>
      <c r="L910" s="231"/>
      <c r="M910" s="231"/>
      <c r="N910" s="231"/>
      <c r="O910" s="231"/>
      <c r="P910" s="4"/>
      <c r="Q910" s="4"/>
    </row>
    <row r="911" ht="12.75" customHeight="1">
      <c r="B911" s="4"/>
      <c r="C911" s="4"/>
      <c r="D911" s="4"/>
      <c r="E911" s="4"/>
      <c r="F911" s="4"/>
      <c r="G911" s="4"/>
      <c r="H911" s="4"/>
      <c r="I911" s="4"/>
      <c r="J911" s="4"/>
      <c r="K911" s="231"/>
      <c r="L911" s="231"/>
      <c r="M911" s="231"/>
      <c r="N911" s="231"/>
      <c r="O911" s="231"/>
      <c r="P911" s="4"/>
      <c r="Q911" s="4"/>
    </row>
    <row r="912" ht="12.75" customHeight="1">
      <c r="B912" s="4"/>
      <c r="C912" s="4"/>
      <c r="D912" s="4"/>
      <c r="E912" s="4"/>
      <c r="F912" s="4"/>
      <c r="G912" s="4"/>
      <c r="H912" s="4"/>
      <c r="I912" s="4"/>
      <c r="J912" s="4"/>
      <c r="K912" s="231"/>
      <c r="L912" s="231"/>
      <c r="M912" s="231"/>
      <c r="N912" s="231"/>
      <c r="O912" s="231"/>
      <c r="P912" s="4"/>
      <c r="Q912" s="4"/>
    </row>
    <row r="913" ht="12.75" customHeight="1">
      <c r="B913" s="4"/>
      <c r="C913" s="4"/>
      <c r="D913" s="4"/>
      <c r="E913" s="4"/>
      <c r="F913" s="4"/>
      <c r="G913" s="4"/>
      <c r="H913" s="4"/>
      <c r="I913" s="4"/>
      <c r="J913" s="4"/>
      <c r="K913" s="231"/>
      <c r="L913" s="231"/>
      <c r="M913" s="231"/>
      <c r="N913" s="231"/>
      <c r="O913" s="231"/>
      <c r="P913" s="4"/>
      <c r="Q913" s="4"/>
    </row>
    <row r="914" ht="12.75" customHeight="1">
      <c r="B914" s="4"/>
      <c r="C914" s="4"/>
      <c r="D914" s="4"/>
      <c r="E914" s="4"/>
      <c r="F914" s="4"/>
      <c r="G914" s="4"/>
      <c r="H914" s="4"/>
      <c r="I914" s="4"/>
      <c r="J914" s="4"/>
      <c r="K914" s="231"/>
      <c r="L914" s="231"/>
      <c r="M914" s="231"/>
      <c r="N914" s="231"/>
      <c r="O914" s="231"/>
      <c r="P914" s="4"/>
      <c r="Q914" s="4"/>
    </row>
    <row r="915" ht="12.75" customHeight="1">
      <c r="B915" s="4"/>
      <c r="C915" s="4"/>
      <c r="D915" s="4"/>
      <c r="E915" s="4"/>
      <c r="F915" s="4"/>
      <c r="G915" s="4"/>
      <c r="H915" s="4"/>
      <c r="I915" s="4"/>
      <c r="J915" s="4"/>
      <c r="K915" s="231"/>
      <c r="L915" s="231"/>
      <c r="M915" s="231"/>
      <c r="N915" s="231"/>
      <c r="O915" s="231"/>
      <c r="P915" s="4"/>
      <c r="Q915" s="4"/>
    </row>
    <row r="916" ht="12.75" customHeight="1">
      <c r="B916" s="4"/>
      <c r="C916" s="4"/>
      <c r="D916" s="4"/>
      <c r="E916" s="4"/>
      <c r="F916" s="4"/>
      <c r="G916" s="4"/>
      <c r="H916" s="4"/>
      <c r="I916" s="4"/>
      <c r="J916" s="4"/>
      <c r="K916" s="231"/>
      <c r="L916" s="231"/>
      <c r="M916" s="231"/>
      <c r="N916" s="231"/>
      <c r="O916" s="231"/>
      <c r="P916" s="4"/>
      <c r="Q916" s="4"/>
    </row>
    <row r="917" ht="12.75" customHeight="1">
      <c r="B917" s="4"/>
      <c r="C917" s="4"/>
      <c r="D917" s="4"/>
      <c r="E917" s="4"/>
      <c r="F917" s="4"/>
      <c r="G917" s="4"/>
      <c r="H917" s="4"/>
      <c r="I917" s="4"/>
      <c r="J917" s="4"/>
      <c r="K917" s="231"/>
      <c r="L917" s="231"/>
      <c r="M917" s="231"/>
      <c r="N917" s="231"/>
      <c r="O917" s="231"/>
      <c r="P917" s="4"/>
      <c r="Q917" s="4"/>
    </row>
    <row r="918" ht="12.75" customHeight="1">
      <c r="B918" s="4"/>
      <c r="C918" s="4"/>
      <c r="D918" s="4"/>
      <c r="E918" s="4"/>
      <c r="F918" s="4"/>
      <c r="G918" s="4"/>
      <c r="H918" s="4"/>
      <c r="I918" s="4"/>
      <c r="J918" s="4"/>
      <c r="K918" s="231"/>
      <c r="L918" s="231"/>
      <c r="M918" s="231"/>
      <c r="N918" s="231"/>
      <c r="O918" s="231"/>
      <c r="P918" s="4"/>
      <c r="Q918" s="4"/>
    </row>
    <row r="919" ht="12.75" customHeight="1">
      <c r="B919" s="4"/>
      <c r="C919" s="4"/>
      <c r="D919" s="4"/>
      <c r="E919" s="4"/>
      <c r="F919" s="4"/>
      <c r="G919" s="4"/>
      <c r="H919" s="4"/>
      <c r="I919" s="4"/>
      <c r="J919" s="4"/>
      <c r="K919" s="231"/>
      <c r="L919" s="231"/>
      <c r="M919" s="231"/>
      <c r="N919" s="231"/>
      <c r="O919" s="231"/>
      <c r="P919" s="4"/>
      <c r="Q919" s="4"/>
    </row>
    <row r="920" ht="12.75" customHeight="1">
      <c r="B920" s="4"/>
      <c r="C920" s="4"/>
      <c r="D920" s="4"/>
      <c r="E920" s="4"/>
      <c r="F920" s="4"/>
      <c r="G920" s="4"/>
      <c r="H920" s="4"/>
      <c r="I920" s="4"/>
      <c r="J920" s="4"/>
      <c r="K920" s="231"/>
      <c r="L920" s="231"/>
      <c r="M920" s="231"/>
      <c r="N920" s="231"/>
      <c r="O920" s="231"/>
      <c r="P920" s="4"/>
      <c r="Q920" s="4"/>
    </row>
    <row r="921" ht="12.75" customHeight="1">
      <c r="B921" s="4"/>
      <c r="C921" s="4"/>
      <c r="D921" s="4"/>
      <c r="E921" s="4"/>
      <c r="F921" s="4"/>
      <c r="G921" s="4"/>
      <c r="H921" s="4"/>
      <c r="I921" s="4"/>
      <c r="J921" s="4"/>
      <c r="K921" s="231"/>
      <c r="L921" s="231"/>
      <c r="M921" s="231"/>
      <c r="N921" s="231"/>
      <c r="O921" s="231"/>
      <c r="P921" s="4"/>
      <c r="Q921" s="4"/>
    </row>
    <row r="922" ht="12.75" customHeight="1">
      <c r="B922" s="4"/>
      <c r="C922" s="4"/>
      <c r="D922" s="4"/>
      <c r="E922" s="4"/>
      <c r="F922" s="4"/>
      <c r="G922" s="4"/>
      <c r="H922" s="4"/>
      <c r="I922" s="4"/>
      <c r="J922" s="4"/>
      <c r="K922" s="231"/>
      <c r="L922" s="231"/>
      <c r="M922" s="231"/>
      <c r="N922" s="231"/>
      <c r="O922" s="231"/>
      <c r="P922" s="4"/>
      <c r="Q922" s="4"/>
    </row>
    <row r="923" ht="12.75" customHeight="1">
      <c r="B923" s="4"/>
      <c r="C923" s="4"/>
      <c r="D923" s="4"/>
      <c r="E923" s="4"/>
      <c r="F923" s="4"/>
      <c r="G923" s="4"/>
      <c r="H923" s="4"/>
      <c r="I923" s="4"/>
      <c r="J923" s="4"/>
      <c r="K923" s="231"/>
      <c r="L923" s="231"/>
      <c r="M923" s="231"/>
      <c r="N923" s="231"/>
      <c r="O923" s="231"/>
      <c r="P923" s="4"/>
      <c r="Q923" s="4"/>
    </row>
    <row r="924" ht="12.75" customHeight="1">
      <c r="B924" s="4"/>
      <c r="C924" s="4"/>
      <c r="D924" s="4"/>
      <c r="E924" s="4"/>
      <c r="F924" s="4"/>
      <c r="G924" s="4"/>
      <c r="H924" s="4"/>
      <c r="I924" s="4"/>
      <c r="J924" s="4"/>
      <c r="K924" s="231"/>
      <c r="L924" s="231"/>
      <c r="M924" s="231"/>
      <c r="N924" s="231"/>
      <c r="O924" s="231"/>
      <c r="P924" s="4"/>
      <c r="Q924" s="4"/>
    </row>
    <row r="925" ht="12.75" customHeight="1">
      <c r="B925" s="4"/>
      <c r="C925" s="4"/>
      <c r="D925" s="4"/>
      <c r="E925" s="4"/>
      <c r="F925" s="4"/>
      <c r="G925" s="4"/>
      <c r="H925" s="4"/>
      <c r="I925" s="4"/>
      <c r="J925" s="4"/>
      <c r="K925" s="231"/>
      <c r="L925" s="231"/>
      <c r="M925" s="231"/>
      <c r="N925" s="231"/>
      <c r="O925" s="231"/>
      <c r="P925" s="4"/>
      <c r="Q925" s="4"/>
    </row>
    <row r="926" ht="12.75" customHeight="1">
      <c r="B926" s="4"/>
      <c r="C926" s="4"/>
      <c r="D926" s="4"/>
      <c r="E926" s="4"/>
      <c r="F926" s="4"/>
      <c r="G926" s="4"/>
      <c r="H926" s="4"/>
      <c r="I926" s="4"/>
      <c r="J926" s="4"/>
      <c r="K926" s="231"/>
      <c r="L926" s="231"/>
      <c r="M926" s="231"/>
      <c r="N926" s="231"/>
      <c r="O926" s="231"/>
      <c r="P926" s="4"/>
      <c r="Q926" s="4"/>
    </row>
    <row r="927" ht="12.75" customHeight="1">
      <c r="B927" s="4"/>
      <c r="C927" s="4"/>
      <c r="D927" s="4"/>
      <c r="E927" s="4"/>
      <c r="F927" s="4"/>
      <c r="G927" s="4"/>
      <c r="H927" s="4"/>
      <c r="I927" s="4"/>
      <c r="J927" s="4"/>
      <c r="K927" s="231"/>
      <c r="L927" s="231"/>
      <c r="M927" s="231"/>
      <c r="N927" s="231"/>
      <c r="O927" s="231"/>
      <c r="P927" s="4"/>
      <c r="Q927" s="4"/>
    </row>
    <row r="928" ht="12.75" customHeight="1">
      <c r="B928" s="4"/>
      <c r="C928" s="4"/>
      <c r="D928" s="4"/>
      <c r="E928" s="4"/>
      <c r="F928" s="4"/>
      <c r="G928" s="4"/>
      <c r="H928" s="4"/>
      <c r="I928" s="4"/>
      <c r="J928" s="4"/>
      <c r="K928" s="231"/>
      <c r="L928" s="231"/>
      <c r="M928" s="231"/>
      <c r="N928" s="231"/>
      <c r="O928" s="231"/>
      <c r="P928" s="4"/>
      <c r="Q928" s="4"/>
    </row>
    <row r="929" ht="12.75" customHeight="1">
      <c r="B929" s="4"/>
      <c r="C929" s="4"/>
      <c r="D929" s="4"/>
      <c r="E929" s="4"/>
      <c r="F929" s="4"/>
      <c r="G929" s="4"/>
      <c r="H929" s="4"/>
      <c r="I929" s="4"/>
      <c r="J929" s="4"/>
      <c r="K929" s="231"/>
      <c r="L929" s="231"/>
      <c r="M929" s="231"/>
      <c r="N929" s="231"/>
      <c r="O929" s="231"/>
      <c r="P929" s="4"/>
      <c r="Q929" s="4"/>
    </row>
    <row r="930" ht="12.75" customHeight="1">
      <c r="B930" s="4"/>
      <c r="C930" s="4"/>
      <c r="D930" s="4"/>
      <c r="E930" s="4"/>
      <c r="F930" s="4"/>
      <c r="G930" s="4"/>
      <c r="H930" s="4"/>
      <c r="I930" s="4"/>
      <c r="J930" s="4"/>
      <c r="K930" s="231"/>
      <c r="L930" s="231"/>
      <c r="M930" s="231"/>
      <c r="N930" s="231"/>
      <c r="O930" s="231"/>
      <c r="P930" s="4"/>
      <c r="Q930" s="4"/>
    </row>
    <row r="931" ht="12.75" customHeight="1">
      <c r="B931" s="4"/>
      <c r="C931" s="4"/>
      <c r="D931" s="4"/>
      <c r="E931" s="4"/>
      <c r="F931" s="4"/>
      <c r="G931" s="4"/>
      <c r="H931" s="4"/>
      <c r="I931" s="4"/>
      <c r="J931" s="4"/>
      <c r="K931" s="231"/>
      <c r="L931" s="231"/>
      <c r="M931" s="231"/>
      <c r="N931" s="231"/>
      <c r="O931" s="231"/>
      <c r="P931" s="4"/>
      <c r="Q931" s="4"/>
    </row>
    <row r="932" ht="12.75" customHeight="1">
      <c r="B932" s="4"/>
      <c r="C932" s="4"/>
      <c r="D932" s="4"/>
      <c r="E932" s="4"/>
      <c r="F932" s="4"/>
      <c r="G932" s="4"/>
      <c r="H932" s="4"/>
      <c r="I932" s="4"/>
      <c r="J932" s="4"/>
      <c r="K932" s="231"/>
      <c r="L932" s="231"/>
      <c r="M932" s="231"/>
      <c r="N932" s="231"/>
      <c r="O932" s="231"/>
      <c r="P932" s="4"/>
      <c r="Q932" s="4"/>
    </row>
    <row r="933" ht="12.75" customHeight="1">
      <c r="B933" s="4"/>
      <c r="C933" s="4"/>
      <c r="D933" s="4"/>
      <c r="E933" s="4"/>
      <c r="F933" s="4"/>
      <c r="G933" s="4"/>
      <c r="H933" s="4"/>
      <c r="I933" s="4"/>
      <c r="J933" s="4"/>
      <c r="K933" s="231"/>
      <c r="L933" s="231"/>
      <c r="M933" s="231"/>
      <c r="N933" s="231"/>
      <c r="O933" s="231"/>
      <c r="P933" s="4"/>
      <c r="Q933" s="4"/>
    </row>
    <row r="934" ht="12.75" customHeight="1">
      <c r="B934" s="4"/>
      <c r="C934" s="4"/>
      <c r="D934" s="4"/>
      <c r="E934" s="4"/>
      <c r="F934" s="4"/>
      <c r="G934" s="4"/>
      <c r="H934" s="4"/>
      <c r="I934" s="4"/>
      <c r="J934" s="4"/>
      <c r="K934" s="231"/>
      <c r="L934" s="231"/>
      <c r="M934" s="231"/>
      <c r="N934" s="231"/>
      <c r="O934" s="231"/>
      <c r="P934" s="4"/>
      <c r="Q934" s="4"/>
    </row>
    <row r="935" ht="12.75" customHeight="1">
      <c r="B935" s="4"/>
      <c r="C935" s="4"/>
      <c r="D935" s="4"/>
      <c r="E935" s="4"/>
      <c r="F935" s="4"/>
      <c r="G935" s="4"/>
      <c r="H935" s="4"/>
      <c r="I935" s="4"/>
      <c r="J935" s="4"/>
      <c r="K935" s="231"/>
      <c r="L935" s="231"/>
      <c r="M935" s="231"/>
      <c r="N935" s="231"/>
      <c r="O935" s="231"/>
      <c r="P935" s="4"/>
      <c r="Q935" s="4"/>
    </row>
    <row r="936" ht="12.75" customHeight="1">
      <c r="B936" s="4"/>
      <c r="C936" s="4"/>
      <c r="D936" s="4"/>
      <c r="E936" s="4"/>
      <c r="F936" s="4"/>
      <c r="G936" s="4"/>
      <c r="H936" s="4"/>
      <c r="I936" s="4"/>
      <c r="J936" s="4"/>
      <c r="K936" s="231"/>
      <c r="L936" s="231"/>
      <c r="M936" s="231"/>
      <c r="N936" s="231"/>
      <c r="O936" s="231"/>
      <c r="P936" s="4"/>
      <c r="Q936" s="4"/>
    </row>
    <row r="937" ht="12.75" customHeight="1">
      <c r="B937" s="4"/>
      <c r="C937" s="4"/>
      <c r="D937" s="4"/>
      <c r="E937" s="4"/>
      <c r="F937" s="4"/>
      <c r="G937" s="4"/>
      <c r="H937" s="4"/>
      <c r="I937" s="4"/>
      <c r="J937" s="4"/>
      <c r="K937" s="231"/>
      <c r="L937" s="231"/>
      <c r="M937" s="231"/>
      <c r="N937" s="231"/>
      <c r="O937" s="231"/>
      <c r="P937" s="4"/>
      <c r="Q937" s="4"/>
    </row>
    <row r="938" ht="12.75" customHeight="1">
      <c r="B938" s="4"/>
      <c r="C938" s="4"/>
      <c r="D938" s="4"/>
      <c r="E938" s="4"/>
      <c r="F938" s="4"/>
      <c r="G938" s="4"/>
      <c r="H938" s="4"/>
      <c r="I938" s="4"/>
      <c r="J938" s="4"/>
      <c r="K938" s="231"/>
      <c r="L938" s="231"/>
      <c r="M938" s="231"/>
      <c r="N938" s="231"/>
      <c r="O938" s="231"/>
      <c r="P938" s="4"/>
      <c r="Q938" s="4"/>
    </row>
    <row r="939" ht="12.75" customHeight="1">
      <c r="B939" s="4"/>
      <c r="C939" s="4"/>
      <c r="D939" s="4"/>
      <c r="E939" s="4"/>
      <c r="F939" s="4"/>
      <c r="G939" s="4"/>
      <c r="H939" s="4"/>
      <c r="I939" s="4"/>
      <c r="J939" s="4"/>
      <c r="K939" s="231"/>
      <c r="L939" s="231"/>
      <c r="M939" s="231"/>
      <c r="N939" s="231"/>
      <c r="O939" s="231"/>
      <c r="P939" s="4"/>
      <c r="Q939" s="4"/>
    </row>
    <row r="940" ht="12.75" customHeight="1">
      <c r="B940" s="4"/>
      <c r="C940" s="4"/>
      <c r="D940" s="4"/>
      <c r="E940" s="4"/>
      <c r="F940" s="4"/>
      <c r="G940" s="4"/>
      <c r="H940" s="4"/>
      <c r="I940" s="4"/>
      <c r="J940" s="4"/>
      <c r="K940" s="231"/>
      <c r="L940" s="231"/>
      <c r="M940" s="231"/>
      <c r="N940" s="231"/>
      <c r="O940" s="231"/>
      <c r="P940" s="4"/>
      <c r="Q940" s="4"/>
    </row>
    <row r="941" ht="12.75" customHeight="1">
      <c r="B941" s="4"/>
      <c r="C941" s="4"/>
      <c r="D941" s="4"/>
      <c r="E941" s="4"/>
      <c r="F941" s="4"/>
      <c r="G941" s="4"/>
      <c r="H941" s="4"/>
      <c r="I941" s="4"/>
      <c r="J941" s="4"/>
      <c r="K941" s="231"/>
      <c r="L941" s="231"/>
      <c r="M941" s="231"/>
      <c r="N941" s="231"/>
      <c r="O941" s="231"/>
      <c r="P941" s="4"/>
      <c r="Q941" s="4"/>
    </row>
    <row r="942" ht="12.75" customHeight="1">
      <c r="B942" s="4"/>
      <c r="C942" s="4"/>
      <c r="D942" s="4"/>
      <c r="E942" s="4"/>
      <c r="F942" s="4"/>
      <c r="G942" s="4"/>
      <c r="H942" s="4"/>
      <c r="I942" s="4"/>
      <c r="J942" s="4"/>
      <c r="K942" s="231"/>
      <c r="L942" s="231"/>
      <c r="M942" s="231"/>
      <c r="N942" s="231"/>
      <c r="O942" s="231"/>
      <c r="P942" s="4"/>
      <c r="Q942" s="4"/>
    </row>
    <row r="943" ht="12.75" customHeight="1">
      <c r="B943" s="4"/>
      <c r="C943" s="4"/>
      <c r="D943" s="4"/>
      <c r="E943" s="4"/>
      <c r="F943" s="4"/>
      <c r="G943" s="4"/>
      <c r="H943" s="4"/>
      <c r="I943" s="4"/>
      <c r="J943" s="4"/>
      <c r="K943" s="231"/>
      <c r="L943" s="231"/>
      <c r="M943" s="231"/>
      <c r="N943" s="231"/>
      <c r="O943" s="231"/>
      <c r="P943" s="4"/>
      <c r="Q943" s="4"/>
    </row>
    <row r="944" ht="12.75" customHeight="1">
      <c r="B944" s="4"/>
      <c r="C944" s="4"/>
      <c r="D944" s="4"/>
      <c r="E944" s="4"/>
      <c r="F944" s="4"/>
      <c r="G944" s="4"/>
      <c r="H944" s="4"/>
      <c r="I944" s="4"/>
      <c r="J944" s="4"/>
      <c r="K944" s="231"/>
      <c r="L944" s="231"/>
      <c r="M944" s="231"/>
      <c r="N944" s="231"/>
      <c r="O944" s="231"/>
      <c r="P944" s="4"/>
      <c r="Q944" s="4"/>
    </row>
    <row r="945" ht="12.75" customHeight="1">
      <c r="B945" s="4"/>
      <c r="C945" s="4"/>
      <c r="D945" s="4"/>
      <c r="E945" s="4"/>
      <c r="F945" s="4"/>
      <c r="G945" s="4"/>
      <c r="H945" s="4"/>
      <c r="I945" s="4"/>
      <c r="J945" s="4"/>
      <c r="K945" s="231"/>
      <c r="L945" s="231"/>
      <c r="M945" s="231"/>
      <c r="N945" s="231"/>
      <c r="O945" s="231"/>
      <c r="P945" s="4"/>
      <c r="Q945" s="4"/>
    </row>
    <row r="946" ht="12.75" customHeight="1">
      <c r="B946" s="4"/>
      <c r="C946" s="4"/>
      <c r="D946" s="4"/>
      <c r="E946" s="4"/>
      <c r="F946" s="4"/>
      <c r="G946" s="4"/>
      <c r="H946" s="4"/>
      <c r="I946" s="4"/>
      <c r="J946" s="4"/>
      <c r="K946" s="231"/>
      <c r="L946" s="231"/>
      <c r="M946" s="231"/>
      <c r="N946" s="231"/>
      <c r="O946" s="231"/>
      <c r="P946" s="4"/>
      <c r="Q946" s="4"/>
    </row>
    <row r="947" ht="12.75" customHeight="1">
      <c r="B947" s="4"/>
      <c r="C947" s="4"/>
      <c r="D947" s="4"/>
      <c r="E947" s="4"/>
      <c r="F947" s="4"/>
      <c r="G947" s="4"/>
      <c r="H947" s="4"/>
      <c r="I947" s="4"/>
      <c r="J947" s="4"/>
      <c r="K947" s="231"/>
      <c r="L947" s="231"/>
      <c r="M947" s="231"/>
      <c r="N947" s="231"/>
      <c r="O947" s="231"/>
      <c r="P947" s="4"/>
      <c r="Q947" s="4"/>
    </row>
    <row r="948" ht="12.75" customHeight="1">
      <c r="B948" s="4"/>
      <c r="C948" s="4"/>
      <c r="D948" s="4"/>
      <c r="E948" s="4"/>
      <c r="F948" s="4"/>
      <c r="G948" s="4"/>
      <c r="H948" s="4"/>
      <c r="I948" s="4"/>
      <c r="J948" s="4"/>
      <c r="K948" s="231"/>
      <c r="L948" s="231"/>
      <c r="M948" s="231"/>
      <c r="N948" s="231"/>
      <c r="O948" s="231"/>
      <c r="P948" s="4"/>
      <c r="Q948" s="4"/>
    </row>
    <row r="949" ht="12.75" customHeight="1">
      <c r="B949" s="4"/>
      <c r="C949" s="4"/>
      <c r="D949" s="4"/>
      <c r="E949" s="4"/>
      <c r="F949" s="4"/>
      <c r="G949" s="4"/>
      <c r="H949" s="4"/>
      <c r="I949" s="4"/>
      <c r="J949" s="4"/>
      <c r="K949" s="231"/>
      <c r="L949" s="231"/>
      <c r="M949" s="231"/>
      <c r="N949" s="231"/>
      <c r="O949" s="231"/>
      <c r="P949" s="4"/>
      <c r="Q949" s="4"/>
    </row>
    <row r="950" ht="12.75" customHeight="1">
      <c r="B950" s="4"/>
      <c r="C950" s="4"/>
      <c r="D950" s="4"/>
      <c r="E950" s="4"/>
      <c r="F950" s="4"/>
      <c r="G950" s="4"/>
      <c r="H950" s="4"/>
      <c r="I950" s="4"/>
      <c r="J950" s="4"/>
      <c r="K950" s="231"/>
      <c r="L950" s="231"/>
      <c r="M950" s="231"/>
      <c r="N950" s="231"/>
      <c r="O950" s="231"/>
      <c r="P950" s="4"/>
      <c r="Q950" s="4"/>
    </row>
    <row r="951" ht="12.75" customHeight="1">
      <c r="B951" s="4"/>
      <c r="C951" s="4"/>
      <c r="D951" s="4"/>
      <c r="E951" s="4"/>
      <c r="F951" s="4"/>
      <c r="G951" s="4"/>
      <c r="H951" s="4"/>
      <c r="I951" s="4"/>
      <c r="J951" s="4"/>
      <c r="K951" s="231"/>
      <c r="L951" s="231"/>
      <c r="M951" s="231"/>
      <c r="N951" s="231"/>
      <c r="O951" s="231"/>
      <c r="P951" s="4"/>
      <c r="Q951" s="4"/>
    </row>
    <row r="952" ht="12.75" customHeight="1">
      <c r="B952" s="4"/>
      <c r="C952" s="4"/>
      <c r="D952" s="4"/>
      <c r="E952" s="4"/>
      <c r="F952" s="4"/>
      <c r="G952" s="4"/>
      <c r="H952" s="4"/>
      <c r="I952" s="4"/>
      <c r="J952" s="4"/>
      <c r="K952" s="231"/>
      <c r="L952" s="231"/>
      <c r="M952" s="231"/>
      <c r="N952" s="231"/>
      <c r="O952" s="231"/>
      <c r="P952" s="4"/>
      <c r="Q952" s="4"/>
    </row>
    <row r="953" ht="12.75" customHeight="1">
      <c r="B953" s="4"/>
      <c r="C953" s="4"/>
      <c r="D953" s="4"/>
      <c r="E953" s="4"/>
      <c r="F953" s="4"/>
      <c r="G953" s="4"/>
      <c r="H953" s="4"/>
      <c r="I953" s="4"/>
      <c r="J953" s="4"/>
      <c r="K953" s="231"/>
      <c r="L953" s="231"/>
      <c r="M953" s="231"/>
      <c r="N953" s="231"/>
      <c r="O953" s="231"/>
      <c r="P953" s="4"/>
      <c r="Q953" s="4"/>
    </row>
    <row r="954" ht="12.75" customHeight="1">
      <c r="B954" s="4"/>
      <c r="C954" s="4"/>
      <c r="D954" s="4"/>
      <c r="E954" s="4"/>
      <c r="F954" s="4"/>
      <c r="G954" s="4"/>
      <c r="H954" s="4"/>
      <c r="I954" s="4"/>
      <c r="J954" s="4"/>
      <c r="K954" s="231"/>
      <c r="L954" s="231"/>
      <c r="M954" s="231"/>
      <c r="N954" s="231"/>
      <c r="O954" s="231"/>
      <c r="P954" s="4"/>
      <c r="Q954" s="4"/>
    </row>
    <row r="955" ht="12.75" customHeight="1">
      <c r="B955" s="4"/>
      <c r="C955" s="4"/>
      <c r="D955" s="4"/>
      <c r="E955" s="4"/>
      <c r="F955" s="4"/>
      <c r="G955" s="4"/>
      <c r="H955" s="4"/>
      <c r="I955" s="4"/>
      <c r="J955" s="4"/>
      <c r="K955" s="231"/>
      <c r="L955" s="231"/>
      <c r="M955" s="231"/>
      <c r="N955" s="231"/>
      <c r="O955" s="231"/>
      <c r="P955" s="4"/>
      <c r="Q955" s="4"/>
    </row>
    <row r="956" ht="12.75" customHeight="1">
      <c r="B956" s="4"/>
      <c r="C956" s="4"/>
      <c r="D956" s="4"/>
      <c r="E956" s="4"/>
      <c r="F956" s="4"/>
      <c r="G956" s="4"/>
      <c r="H956" s="4"/>
      <c r="I956" s="4"/>
      <c r="J956" s="4"/>
      <c r="K956" s="231"/>
      <c r="L956" s="231"/>
      <c r="M956" s="231"/>
      <c r="N956" s="231"/>
      <c r="O956" s="231"/>
      <c r="P956" s="4"/>
      <c r="Q956" s="4"/>
    </row>
    <row r="957" ht="12.75" customHeight="1">
      <c r="B957" s="4"/>
      <c r="C957" s="4"/>
      <c r="D957" s="4"/>
      <c r="E957" s="4"/>
      <c r="F957" s="4"/>
      <c r="G957" s="4"/>
      <c r="H957" s="4"/>
      <c r="I957" s="4"/>
      <c r="J957" s="4"/>
      <c r="K957" s="231"/>
      <c r="L957" s="231"/>
      <c r="M957" s="231"/>
      <c r="N957" s="231"/>
      <c r="O957" s="231"/>
      <c r="P957" s="4"/>
      <c r="Q957" s="4"/>
    </row>
    <row r="958" ht="12.75" customHeight="1">
      <c r="B958" s="4"/>
      <c r="C958" s="4"/>
      <c r="D958" s="4"/>
      <c r="E958" s="4"/>
      <c r="F958" s="4"/>
      <c r="G958" s="4"/>
      <c r="H958" s="4"/>
      <c r="I958" s="4"/>
      <c r="J958" s="4"/>
      <c r="K958" s="231"/>
      <c r="L958" s="231"/>
      <c r="M958" s="231"/>
      <c r="N958" s="231"/>
      <c r="O958" s="231"/>
      <c r="P958" s="4"/>
      <c r="Q958" s="4"/>
    </row>
    <row r="959" ht="12.75" customHeight="1">
      <c r="B959" s="4"/>
      <c r="C959" s="4"/>
      <c r="D959" s="4"/>
      <c r="E959" s="4"/>
      <c r="F959" s="4"/>
      <c r="G959" s="4"/>
      <c r="H959" s="4"/>
      <c r="I959" s="4"/>
      <c r="J959" s="4"/>
      <c r="K959" s="231"/>
      <c r="L959" s="231"/>
      <c r="M959" s="231"/>
      <c r="N959" s="231"/>
      <c r="O959" s="231"/>
      <c r="P959" s="4"/>
      <c r="Q959" s="4"/>
    </row>
    <row r="960" ht="12.75" customHeight="1">
      <c r="B960" s="4"/>
      <c r="C960" s="4"/>
      <c r="D960" s="4"/>
      <c r="E960" s="4"/>
      <c r="F960" s="4"/>
      <c r="G960" s="4"/>
      <c r="H960" s="4"/>
      <c r="I960" s="4"/>
      <c r="J960" s="4"/>
      <c r="K960" s="231"/>
      <c r="L960" s="231"/>
      <c r="M960" s="231"/>
      <c r="N960" s="231"/>
      <c r="O960" s="231"/>
      <c r="P960" s="4"/>
      <c r="Q960" s="4"/>
    </row>
    <row r="961" ht="12.75" customHeight="1">
      <c r="B961" s="4"/>
      <c r="C961" s="4"/>
      <c r="D961" s="4"/>
      <c r="E961" s="4"/>
      <c r="F961" s="4"/>
      <c r="G961" s="4"/>
      <c r="H961" s="4"/>
      <c r="I961" s="4"/>
      <c r="J961" s="4"/>
      <c r="K961" s="231"/>
      <c r="L961" s="231"/>
      <c r="M961" s="231"/>
      <c r="N961" s="231"/>
      <c r="O961" s="231"/>
      <c r="P961" s="4"/>
      <c r="Q961" s="4"/>
    </row>
    <row r="962" ht="12.75" customHeight="1">
      <c r="B962" s="4"/>
      <c r="C962" s="4"/>
      <c r="D962" s="4"/>
      <c r="E962" s="4"/>
      <c r="F962" s="4"/>
      <c r="G962" s="4"/>
      <c r="H962" s="4"/>
      <c r="I962" s="4"/>
      <c r="J962" s="4"/>
      <c r="K962" s="231"/>
      <c r="L962" s="231"/>
      <c r="M962" s="231"/>
      <c r="N962" s="231"/>
      <c r="O962" s="231"/>
      <c r="P962" s="4"/>
      <c r="Q962" s="4"/>
    </row>
    <row r="963" ht="12.75" customHeight="1">
      <c r="B963" s="4"/>
      <c r="C963" s="4"/>
      <c r="D963" s="4"/>
      <c r="E963" s="4"/>
      <c r="F963" s="4"/>
      <c r="G963" s="4"/>
      <c r="H963" s="4"/>
      <c r="I963" s="4"/>
      <c r="J963" s="4"/>
      <c r="K963" s="231"/>
      <c r="L963" s="231"/>
      <c r="M963" s="231"/>
      <c r="N963" s="231"/>
      <c r="O963" s="231"/>
      <c r="P963" s="4"/>
      <c r="Q963" s="4"/>
    </row>
    <row r="964" ht="12.75" customHeight="1">
      <c r="B964" s="4"/>
      <c r="C964" s="4"/>
      <c r="D964" s="4"/>
      <c r="E964" s="4"/>
      <c r="F964" s="4"/>
      <c r="G964" s="4"/>
      <c r="H964" s="4"/>
      <c r="I964" s="4"/>
      <c r="J964" s="4"/>
      <c r="K964" s="231"/>
      <c r="L964" s="231"/>
      <c r="M964" s="231"/>
      <c r="N964" s="231"/>
      <c r="O964" s="231"/>
      <c r="P964" s="4"/>
      <c r="Q964" s="4"/>
    </row>
    <row r="965" ht="12.75" customHeight="1">
      <c r="B965" s="4"/>
      <c r="C965" s="4"/>
      <c r="D965" s="4"/>
      <c r="E965" s="4"/>
      <c r="F965" s="4"/>
      <c r="G965" s="4"/>
      <c r="H965" s="4"/>
      <c r="I965" s="4"/>
      <c r="J965" s="4"/>
      <c r="K965" s="231"/>
      <c r="L965" s="231"/>
      <c r="M965" s="231"/>
      <c r="N965" s="231"/>
      <c r="O965" s="231"/>
      <c r="P965" s="4"/>
      <c r="Q965" s="4"/>
    </row>
    <row r="966" ht="12.75" customHeight="1">
      <c r="B966" s="4"/>
      <c r="C966" s="4"/>
      <c r="D966" s="4"/>
      <c r="E966" s="4"/>
      <c r="F966" s="4"/>
      <c r="G966" s="4"/>
      <c r="H966" s="4"/>
      <c r="I966" s="4"/>
      <c r="J966" s="4"/>
      <c r="K966" s="231"/>
      <c r="L966" s="231"/>
      <c r="M966" s="231"/>
      <c r="N966" s="231"/>
      <c r="O966" s="231"/>
      <c r="P966" s="4"/>
      <c r="Q966" s="4"/>
    </row>
    <row r="967" ht="12.75" customHeight="1">
      <c r="B967" s="4"/>
      <c r="C967" s="4"/>
      <c r="D967" s="4"/>
      <c r="E967" s="4"/>
      <c r="F967" s="4"/>
      <c r="G967" s="4"/>
      <c r="H967" s="4"/>
      <c r="I967" s="4"/>
      <c r="J967" s="4"/>
      <c r="K967" s="231"/>
      <c r="L967" s="231"/>
      <c r="M967" s="231"/>
      <c r="N967" s="231"/>
      <c r="O967" s="231"/>
      <c r="P967" s="4"/>
      <c r="Q967" s="4"/>
    </row>
    <row r="968" ht="12.75" customHeight="1">
      <c r="B968" s="4"/>
      <c r="C968" s="4"/>
      <c r="D968" s="4"/>
      <c r="E968" s="4"/>
      <c r="F968" s="4"/>
      <c r="G968" s="4"/>
      <c r="H968" s="4"/>
      <c r="I968" s="4"/>
      <c r="J968" s="4"/>
      <c r="K968" s="231"/>
      <c r="L968" s="231"/>
      <c r="M968" s="231"/>
      <c r="N968" s="231"/>
      <c r="O968" s="231"/>
      <c r="P968" s="4"/>
      <c r="Q968" s="4"/>
    </row>
    <row r="969" ht="12.75" customHeight="1">
      <c r="B969" s="4"/>
      <c r="C969" s="4"/>
      <c r="D969" s="4"/>
      <c r="E969" s="4"/>
      <c r="F969" s="4"/>
      <c r="G969" s="4"/>
      <c r="H969" s="4"/>
      <c r="I969" s="4"/>
      <c r="J969" s="4"/>
      <c r="K969" s="231"/>
      <c r="L969" s="231"/>
      <c r="M969" s="231"/>
      <c r="N969" s="231"/>
      <c r="O969" s="231"/>
      <c r="P969" s="4"/>
      <c r="Q969" s="4"/>
    </row>
    <row r="970" ht="12.75" customHeight="1">
      <c r="B970" s="4"/>
      <c r="C970" s="4"/>
      <c r="D970" s="4"/>
      <c r="E970" s="4"/>
      <c r="F970" s="4"/>
      <c r="G970" s="4"/>
      <c r="H970" s="4"/>
      <c r="I970" s="4"/>
      <c r="J970" s="4"/>
      <c r="K970" s="231"/>
      <c r="L970" s="231"/>
      <c r="M970" s="231"/>
      <c r="N970" s="231"/>
      <c r="O970" s="231"/>
      <c r="P970" s="4"/>
      <c r="Q970" s="4"/>
    </row>
    <row r="971" ht="12.75" customHeight="1">
      <c r="B971" s="4"/>
      <c r="C971" s="4"/>
      <c r="D971" s="4"/>
      <c r="E971" s="4"/>
      <c r="F971" s="4"/>
      <c r="G971" s="4"/>
      <c r="H971" s="4"/>
      <c r="I971" s="4"/>
      <c r="J971" s="4"/>
      <c r="K971" s="231"/>
      <c r="L971" s="231"/>
      <c r="M971" s="231"/>
      <c r="N971" s="231"/>
      <c r="O971" s="231"/>
      <c r="P971" s="4"/>
      <c r="Q971" s="4"/>
    </row>
    <row r="972" ht="12.75" customHeight="1">
      <c r="B972" s="4"/>
      <c r="C972" s="4"/>
      <c r="D972" s="4"/>
      <c r="E972" s="4"/>
      <c r="F972" s="4"/>
      <c r="G972" s="4"/>
      <c r="H972" s="4"/>
      <c r="I972" s="4"/>
      <c r="J972" s="4"/>
      <c r="K972" s="231"/>
      <c r="L972" s="231"/>
      <c r="M972" s="231"/>
      <c r="N972" s="231"/>
      <c r="O972" s="231"/>
      <c r="P972" s="4"/>
      <c r="Q972" s="4"/>
    </row>
    <row r="973" ht="12.75" customHeight="1">
      <c r="B973" s="4"/>
      <c r="C973" s="4"/>
      <c r="D973" s="4"/>
      <c r="E973" s="4"/>
      <c r="F973" s="4"/>
      <c r="G973" s="4"/>
      <c r="H973" s="4"/>
      <c r="I973" s="4"/>
      <c r="J973" s="4"/>
      <c r="K973" s="231"/>
      <c r="L973" s="231"/>
      <c r="M973" s="231"/>
      <c r="N973" s="231"/>
      <c r="O973" s="231"/>
      <c r="P973" s="4"/>
      <c r="Q973" s="4"/>
    </row>
    <row r="974" ht="12.75" customHeight="1">
      <c r="B974" s="4"/>
      <c r="C974" s="4"/>
      <c r="D974" s="4"/>
      <c r="E974" s="4"/>
      <c r="F974" s="4"/>
      <c r="G974" s="4"/>
      <c r="H974" s="4"/>
      <c r="I974" s="4"/>
      <c r="J974" s="4"/>
      <c r="K974" s="231"/>
      <c r="L974" s="231"/>
      <c r="M974" s="231"/>
      <c r="N974" s="231"/>
      <c r="O974" s="231"/>
      <c r="P974" s="4"/>
      <c r="Q974" s="4"/>
    </row>
    <row r="975" ht="12.75" customHeight="1">
      <c r="B975" s="4"/>
      <c r="C975" s="4"/>
      <c r="D975" s="4"/>
      <c r="E975" s="4"/>
      <c r="F975" s="4"/>
      <c r="G975" s="4"/>
      <c r="H975" s="4"/>
      <c r="I975" s="4"/>
      <c r="J975" s="4"/>
      <c r="K975" s="231"/>
      <c r="L975" s="231"/>
      <c r="M975" s="231"/>
      <c r="N975" s="231"/>
      <c r="O975" s="231"/>
      <c r="P975" s="4"/>
      <c r="Q975" s="4"/>
    </row>
    <row r="976" ht="12.75" customHeight="1">
      <c r="B976" s="4"/>
      <c r="C976" s="4"/>
      <c r="D976" s="4"/>
      <c r="E976" s="4"/>
      <c r="F976" s="4"/>
      <c r="G976" s="4"/>
      <c r="H976" s="4"/>
      <c r="I976" s="4"/>
      <c r="J976" s="4"/>
      <c r="K976" s="231"/>
      <c r="L976" s="231"/>
      <c r="M976" s="231"/>
      <c r="N976" s="231"/>
      <c r="O976" s="231"/>
      <c r="P976" s="4"/>
      <c r="Q976" s="4"/>
    </row>
    <row r="977" ht="12.75" customHeight="1">
      <c r="B977" s="4"/>
      <c r="C977" s="4"/>
      <c r="D977" s="4"/>
      <c r="E977" s="4"/>
      <c r="F977" s="4"/>
      <c r="G977" s="4"/>
      <c r="H977" s="4"/>
      <c r="I977" s="4"/>
      <c r="J977" s="4"/>
      <c r="K977" s="231"/>
      <c r="L977" s="231"/>
      <c r="M977" s="231"/>
      <c r="N977" s="231"/>
      <c r="O977" s="231"/>
      <c r="P977" s="4"/>
      <c r="Q977" s="4"/>
    </row>
    <row r="978" ht="12.75" customHeight="1">
      <c r="B978" s="4"/>
      <c r="C978" s="4"/>
      <c r="D978" s="4"/>
      <c r="E978" s="4"/>
      <c r="F978" s="4"/>
      <c r="G978" s="4"/>
      <c r="H978" s="4"/>
      <c r="I978" s="4"/>
      <c r="J978" s="4"/>
      <c r="K978" s="231"/>
      <c r="L978" s="231"/>
      <c r="M978" s="231"/>
      <c r="N978" s="231"/>
      <c r="O978" s="231"/>
      <c r="P978" s="4"/>
      <c r="Q978" s="4"/>
    </row>
    <row r="979" ht="12.75" customHeight="1">
      <c r="B979" s="4"/>
      <c r="C979" s="4"/>
      <c r="D979" s="4"/>
      <c r="E979" s="4"/>
      <c r="F979" s="4"/>
      <c r="G979" s="4"/>
      <c r="H979" s="4"/>
      <c r="I979" s="4"/>
      <c r="J979" s="4"/>
      <c r="K979" s="231"/>
      <c r="L979" s="231"/>
      <c r="M979" s="231"/>
      <c r="N979" s="231"/>
      <c r="O979" s="231"/>
      <c r="P979" s="4"/>
      <c r="Q979" s="4"/>
    </row>
    <row r="980" ht="12.75" customHeight="1">
      <c r="B980" s="4"/>
      <c r="C980" s="4"/>
      <c r="D980" s="4"/>
      <c r="E980" s="4"/>
      <c r="F980" s="4"/>
      <c r="G980" s="4"/>
      <c r="H980" s="4"/>
      <c r="I980" s="4"/>
      <c r="J980" s="4"/>
      <c r="K980" s="231"/>
      <c r="L980" s="231"/>
      <c r="M980" s="231"/>
      <c r="N980" s="231"/>
      <c r="O980" s="231"/>
      <c r="P980" s="4"/>
      <c r="Q980" s="4"/>
    </row>
    <row r="981" ht="12.75" customHeight="1">
      <c r="B981" s="4"/>
      <c r="C981" s="4"/>
      <c r="D981" s="4"/>
      <c r="E981" s="4"/>
      <c r="F981" s="4"/>
      <c r="G981" s="4"/>
      <c r="H981" s="4"/>
      <c r="I981" s="4"/>
      <c r="J981" s="4"/>
      <c r="K981" s="231"/>
      <c r="L981" s="231"/>
      <c r="M981" s="231"/>
      <c r="N981" s="231"/>
      <c r="O981" s="231"/>
      <c r="P981" s="4"/>
      <c r="Q981" s="4"/>
    </row>
    <row r="982" ht="12.75" customHeight="1">
      <c r="B982" s="4"/>
      <c r="C982" s="4"/>
      <c r="D982" s="4"/>
      <c r="E982" s="4"/>
      <c r="F982" s="4"/>
      <c r="G982" s="4"/>
      <c r="H982" s="4"/>
      <c r="I982" s="4"/>
      <c r="J982" s="4"/>
      <c r="K982" s="231"/>
      <c r="L982" s="231"/>
      <c r="M982" s="231"/>
      <c r="N982" s="231"/>
      <c r="O982" s="231"/>
      <c r="P982" s="4"/>
      <c r="Q982" s="4"/>
    </row>
    <row r="983" ht="12.75" customHeight="1">
      <c r="B983" s="4"/>
      <c r="C983" s="4"/>
      <c r="D983" s="4"/>
      <c r="E983" s="4"/>
      <c r="F983" s="4"/>
      <c r="G983" s="4"/>
      <c r="H983" s="4"/>
      <c r="I983" s="4"/>
      <c r="J983" s="4"/>
      <c r="K983" s="231"/>
      <c r="L983" s="231"/>
      <c r="M983" s="231"/>
      <c r="N983" s="231"/>
      <c r="O983" s="231"/>
      <c r="P983" s="4"/>
      <c r="Q983" s="4"/>
    </row>
    <row r="984" ht="12.75" customHeight="1">
      <c r="B984" s="4"/>
      <c r="C984" s="4"/>
      <c r="D984" s="4"/>
      <c r="E984" s="4"/>
      <c r="F984" s="4"/>
      <c r="G984" s="4"/>
      <c r="H984" s="4"/>
      <c r="I984" s="4"/>
      <c r="J984" s="4"/>
      <c r="K984" s="231"/>
      <c r="L984" s="231"/>
      <c r="M984" s="231"/>
      <c r="N984" s="231"/>
      <c r="O984" s="231"/>
      <c r="P984" s="4"/>
      <c r="Q984" s="4"/>
    </row>
    <row r="985" ht="12.75" customHeight="1">
      <c r="B985" s="4"/>
      <c r="C985" s="4"/>
      <c r="D985" s="4"/>
      <c r="E985" s="4"/>
      <c r="F985" s="4"/>
      <c r="G985" s="4"/>
      <c r="H985" s="4"/>
      <c r="I985" s="4"/>
      <c r="J985" s="4"/>
      <c r="K985" s="231"/>
      <c r="L985" s="231"/>
      <c r="M985" s="231"/>
      <c r="N985" s="231"/>
      <c r="O985" s="231"/>
      <c r="P985" s="4"/>
      <c r="Q985" s="4"/>
    </row>
    <row r="986" ht="12.75" customHeight="1">
      <c r="B986" s="4"/>
      <c r="C986" s="4"/>
      <c r="D986" s="4"/>
      <c r="E986" s="4"/>
      <c r="F986" s="4"/>
      <c r="G986" s="4"/>
      <c r="H986" s="4"/>
      <c r="I986" s="4"/>
      <c r="J986" s="4"/>
      <c r="K986" s="231"/>
      <c r="L986" s="231"/>
      <c r="M986" s="231"/>
      <c r="N986" s="231"/>
      <c r="O986" s="231"/>
      <c r="P986" s="4"/>
      <c r="Q986" s="4"/>
    </row>
    <row r="987" ht="12.75" customHeight="1">
      <c r="B987" s="4"/>
      <c r="C987" s="4"/>
      <c r="D987" s="4"/>
      <c r="E987" s="4"/>
      <c r="F987" s="4"/>
      <c r="G987" s="4"/>
      <c r="H987" s="4"/>
      <c r="I987" s="4"/>
      <c r="J987" s="4"/>
      <c r="K987" s="231"/>
      <c r="L987" s="231"/>
      <c r="M987" s="231"/>
      <c r="N987" s="231"/>
      <c r="O987" s="231"/>
      <c r="P987" s="4"/>
      <c r="Q987" s="4"/>
    </row>
    <row r="988" ht="12.75" customHeight="1">
      <c r="B988" s="4"/>
      <c r="C988" s="4"/>
      <c r="D988" s="4"/>
      <c r="E988" s="4"/>
      <c r="F988" s="4"/>
      <c r="G988" s="4"/>
      <c r="H988" s="4"/>
      <c r="I988" s="4"/>
      <c r="J988" s="4"/>
      <c r="K988" s="231"/>
      <c r="L988" s="231"/>
      <c r="M988" s="231"/>
      <c r="N988" s="231"/>
      <c r="O988" s="231"/>
      <c r="P988" s="4"/>
      <c r="Q988" s="4"/>
    </row>
    <row r="989" ht="12.75" customHeight="1">
      <c r="B989" s="4"/>
      <c r="C989" s="4"/>
      <c r="D989" s="4"/>
      <c r="E989" s="4"/>
      <c r="F989" s="4"/>
      <c r="G989" s="4"/>
      <c r="H989" s="4"/>
      <c r="I989" s="4"/>
      <c r="J989" s="4"/>
      <c r="K989" s="231"/>
      <c r="L989" s="231"/>
      <c r="M989" s="231"/>
      <c r="N989" s="231"/>
      <c r="O989" s="231"/>
      <c r="P989" s="4"/>
      <c r="Q989" s="4"/>
    </row>
    <row r="990" ht="12.75" customHeight="1">
      <c r="B990" s="4"/>
      <c r="C990" s="4"/>
      <c r="D990" s="4"/>
      <c r="E990" s="4"/>
      <c r="F990" s="4"/>
      <c r="G990" s="4"/>
      <c r="H990" s="4"/>
      <c r="I990" s="4"/>
      <c r="J990" s="4"/>
      <c r="K990" s="231"/>
      <c r="L990" s="231"/>
      <c r="M990" s="231"/>
      <c r="N990" s="231"/>
      <c r="O990" s="231"/>
      <c r="P990" s="4"/>
      <c r="Q990" s="4"/>
    </row>
    <row r="991" ht="12.75" customHeight="1">
      <c r="B991" s="4"/>
      <c r="C991" s="4"/>
      <c r="D991" s="4"/>
      <c r="E991" s="4"/>
      <c r="F991" s="4"/>
      <c r="G991" s="4"/>
      <c r="H991" s="4"/>
      <c r="I991" s="4"/>
      <c r="J991" s="4"/>
      <c r="K991" s="231"/>
      <c r="L991" s="231"/>
      <c r="M991" s="231"/>
      <c r="N991" s="231"/>
      <c r="O991" s="231"/>
      <c r="P991" s="4"/>
      <c r="Q991" s="4"/>
    </row>
    <row r="992" ht="12.75" customHeight="1">
      <c r="B992" s="4"/>
      <c r="C992" s="4"/>
      <c r="D992" s="4"/>
      <c r="E992" s="4"/>
      <c r="F992" s="4"/>
      <c r="G992" s="4"/>
      <c r="H992" s="4"/>
      <c r="I992" s="4"/>
      <c r="J992" s="4"/>
      <c r="K992" s="231"/>
      <c r="L992" s="231"/>
      <c r="M992" s="231"/>
      <c r="N992" s="231"/>
      <c r="O992" s="231"/>
      <c r="P992" s="4"/>
      <c r="Q992" s="4"/>
    </row>
    <row r="993" ht="12.75" customHeight="1">
      <c r="B993" s="4"/>
      <c r="C993" s="4"/>
      <c r="D993" s="4"/>
      <c r="E993" s="4"/>
      <c r="F993" s="4"/>
      <c r="G993" s="4"/>
      <c r="H993" s="4"/>
      <c r="I993" s="4"/>
      <c r="J993" s="4"/>
      <c r="K993" s="231"/>
      <c r="L993" s="231"/>
      <c r="M993" s="231"/>
      <c r="N993" s="231"/>
      <c r="O993" s="231"/>
      <c r="P993" s="4"/>
      <c r="Q993" s="4"/>
    </row>
    <row r="994" ht="12.75" customHeight="1">
      <c r="B994" s="4"/>
      <c r="C994" s="4"/>
      <c r="D994" s="4"/>
      <c r="E994" s="4"/>
      <c r="F994" s="4"/>
      <c r="G994" s="4"/>
      <c r="H994" s="4"/>
      <c r="I994" s="4"/>
      <c r="J994" s="4"/>
      <c r="K994" s="231"/>
      <c r="L994" s="231"/>
      <c r="M994" s="231"/>
      <c r="N994" s="231"/>
      <c r="O994" s="231"/>
      <c r="P994" s="4"/>
      <c r="Q994" s="4"/>
    </row>
    <row r="995" ht="12.75" customHeight="1">
      <c r="B995" s="4"/>
      <c r="C995" s="4"/>
      <c r="D995" s="4"/>
      <c r="E995" s="4"/>
      <c r="F995" s="4"/>
      <c r="G995" s="4"/>
      <c r="H995" s="4"/>
      <c r="I995" s="4"/>
      <c r="J995" s="4"/>
      <c r="K995" s="231"/>
      <c r="L995" s="231"/>
      <c r="M995" s="231"/>
      <c r="N995" s="231"/>
      <c r="O995" s="231"/>
      <c r="P995" s="4"/>
      <c r="Q995" s="4"/>
    </row>
    <row r="996" ht="12.75" customHeight="1">
      <c r="B996" s="4"/>
      <c r="C996" s="4"/>
      <c r="D996" s="4"/>
      <c r="E996" s="4"/>
      <c r="F996" s="4"/>
      <c r="G996" s="4"/>
      <c r="H996" s="4"/>
      <c r="I996" s="4"/>
      <c r="J996" s="4"/>
      <c r="K996" s="231"/>
      <c r="L996" s="231"/>
      <c r="M996" s="231"/>
      <c r="N996" s="231"/>
      <c r="O996" s="231"/>
      <c r="P996" s="4"/>
      <c r="Q996" s="4"/>
    </row>
    <row r="997" ht="12.75" customHeight="1">
      <c r="B997" s="4"/>
      <c r="C997" s="4"/>
      <c r="D997" s="4"/>
      <c r="E997" s="4"/>
      <c r="F997" s="4"/>
      <c r="G997" s="4"/>
      <c r="H997" s="4"/>
      <c r="I997" s="4"/>
      <c r="J997" s="4"/>
      <c r="K997" s="231"/>
      <c r="L997" s="231"/>
      <c r="M997" s="231"/>
      <c r="N997" s="231"/>
      <c r="O997" s="231"/>
      <c r="P997" s="4"/>
      <c r="Q997" s="4"/>
    </row>
    <row r="998" ht="12.75" customHeight="1">
      <c r="B998" s="4"/>
      <c r="C998" s="4"/>
      <c r="D998" s="4"/>
      <c r="E998" s="4"/>
      <c r="F998" s="4"/>
      <c r="G998" s="4"/>
      <c r="H998" s="4"/>
      <c r="I998" s="4"/>
      <c r="J998" s="4"/>
      <c r="K998" s="231"/>
      <c r="L998" s="231"/>
      <c r="M998" s="231"/>
      <c r="N998" s="231"/>
      <c r="O998" s="231"/>
      <c r="P998" s="4"/>
      <c r="Q998" s="4"/>
    </row>
    <row r="999" ht="12.75" customHeight="1">
      <c r="B999" s="4"/>
      <c r="C999" s="4"/>
      <c r="D999" s="4"/>
      <c r="E999" s="4"/>
      <c r="F999" s="4"/>
      <c r="G999" s="4"/>
      <c r="H999" s="4"/>
      <c r="I999" s="4"/>
      <c r="J999" s="4"/>
      <c r="K999" s="231"/>
      <c r="L999" s="231"/>
      <c r="M999" s="231"/>
      <c r="N999" s="231"/>
      <c r="O999" s="231"/>
      <c r="P999" s="4"/>
      <c r="Q999" s="4"/>
    </row>
    <row r="1000" ht="12.75" customHeight="1">
      <c r="B1000" s="4"/>
      <c r="C1000" s="4"/>
      <c r="D1000" s="4"/>
      <c r="E1000" s="4"/>
      <c r="F1000" s="4"/>
      <c r="G1000" s="4"/>
      <c r="H1000" s="4"/>
      <c r="I1000" s="4"/>
      <c r="J1000" s="4"/>
      <c r="K1000" s="231"/>
      <c r="L1000" s="231"/>
      <c r="M1000" s="231"/>
      <c r="N1000" s="231"/>
      <c r="O1000" s="231"/>
      <c r="P1000" s="4"/>
      <c r="Q1000" s="4"/>
    </row>
  </sheetData>
  <conditionalFormatting sqref="G2:J2">
    <cfRule type="cellIs" dxfId="3" priority="1" stopIfTrue="1" operator="equal">
      <formula>#REF!</formula>
    </cfRule>
  </conditionalFormatting>
  <conditionalFormatting sqref="G18:J18">
    <cfRule type="cellIs" dxfId="3" priority="2" stopIfTrue="1" operator="equal">
      <formula>#REF!</formula>
    </cfRule>
  </conditionalFormatting>
  <printOptions gridLines="1"/>
  <pageMargins bottom="1.0" footer="0.0" header="0.0" left="0.75" right="0.75" top="1.0"/>
  <pageSetup fitToHeight="0" paperSize="5" orientation="landscape"/>
  <drawing r:id="rId1"/>
</worksheet>
</file>